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403C0BAB-B891-47F8-A143-DAF70073168D}" xr6:coauthVersionLast="47" xr6:coauthVersionMax="47" xr10:uidLastSave="{00000000-0000-0000-0000-000000000000}"/>
  <bookViews>
    <workbookView xWindow="495" yWindow="1290" windowWidth="18540" windowHeight="14970" firstSheet="7" activeTab="8"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21" l="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M2" i="22"/>
  <c r="M32" i="22" s="1"/>
  <c r="J4" i="21"/>
  <c r="N11" i="22" s="1"/>
  <c r="N36" i="22" s="1"/>
  <c r="J7" i="21"/>
  <c r="I5" i="21"/>
  <c r="J5" i="21" s="1"/>
  <c r="N12" i="22" s="1"/>
  <c r="N37" i="22" s="1"/>
  <c r="J9" i="21"/>
  <c r="L2" i="22"/>
  <c r="L32" i="22" s="1"/>
  <c r="J5" i="20"/>
  <c r="H3" i="21" l="1"/>
  <c r="I3" i="21"/>
  <c r="L3" i="22"/>
  <c r="M3" i="22"/>
  <c r="J12" i="20"/>
  <c r="J13" i="20"/>
  <c r="Q2" i="22" l="1"/>
  <c r="Q3" i="22"/>
  <c r="R3" i="22" s="1"/>
  <c r="J3" i="21"/>
  <c r="N9" i="22" s="1"/>
  <c r="N34" i="22" s="1"/>
  <c r="N2" i="22" l="1"/>
  <c r="N32" i="22" s="1"/>
  <c r="R2" i="22"/>
  <c r="R32" i="22" s="1"/>
  <c r="Q32" i="22"/>
  <c r="N3"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<sst xmlns="http://schemas.openxmlformats.org/spreadsheetml/2006/main" count="17677" uniqueCount="1984">
  <si>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</si>
  <si>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</si>
  <si>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</si>
  <si>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</si>
  <si>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</si>
  <si>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</si>
  <si>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</si>
  <si>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</si>
  <si>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</si>
  <si>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</si>
  <si>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</si>
  <si>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</si>
  <si>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</si>
  <si>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</si>
  <si>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</si>
  <si>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</si>
  <si>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</si>
  <si>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</si>
  <si>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</si>
  <si>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</si>
  <si>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</si>
  <si>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</si>
  <si>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</si>
  <si>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</si>
  <si>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</si>
  <si>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</si>
  <si>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</si>
  <si>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</si>
  <si>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</si>
  <si>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</si>
  <si>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</si>
  <si>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</si>
  <si>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</si>
  <si>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</si>
  <si>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</si>
  <si>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</si>
  <si>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</si>
  <si>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</si>
  <si>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</si>
  <si>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</si>
  <si>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</si>
  <si>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</si>
  <si>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</si>
  <si>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</si>
  <si>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</si>
  <si>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</si>
  <si>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</si>
  <si>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</si>
  <si>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</si>
  <si>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</si>
  <si>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</si>
  <si>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</si>
  <si>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</si>
  <si>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</si>
  <si>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</si>
  <si>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</si>
  <si>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</si>
  <si>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</si>
  <si>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</si>
  <si>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</si>
  <si>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</si>
  <si>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</si>
  <si>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</si>
  <si>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</si>
  <si>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</si>
  <si>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</si>
  <si>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</si>
  <si>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</si>
  <si>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</si>
  <si>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</si>
  <si>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</si>
  <si>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</si>
  <si>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</si>
  <si>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</si>
  <si>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</si>
  <si>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</si>
  <si>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</si>
  <si>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</si>
  <si>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</si>
  <si>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</si>
  <si>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</si>
  <si>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</si>
  <si>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</si>
  <si>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</si>
  <si>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</si>
  <si>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</si>
  <si>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</si>
  <si>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</si>
  <si>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</si>
  <si>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</si>
  <si>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</si>
  <si>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</si>
  <si>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</si>
  <si>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</si>
  <si>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</si>
  <si>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</si>
  <si>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</si>
  <si>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</si>
  <si>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</si>
  <si>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</si>
  <si>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</si>
  <si>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</si>
  <si>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</si>
  <si>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</si>
  <si>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</si>
  <si>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</si>
  <si>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</si>
  <si>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</si>
  <si>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</si>
  <si>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</si>
  <si>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</si>
  <si>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</si>
  <si>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</si>
  <si>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</si>
  <si>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</si>
  <si>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</si>
  <si>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</si>
  <si>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</si>
  <si>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</si>
  <si>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</si>
  <si>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</si>
  <si>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</si>
  <si>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</si>
  <si>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</si>
  <si>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</si>
  <si>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</si>
  <si>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</si>
  <si>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</si>
  <si>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</si>
  <si>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</si>
  <si>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</si>
  <si>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</si>
  <si>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</si>
  <si>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</si>
  <si>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</si>
  <si>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</si>
  <si>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</si>
  <si>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</si>
  <si>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</si>
  <si>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</si>
  <si>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</si>
  <si>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</si>
  <si>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</si>
  <si>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</si>
  <si>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</si>
  <si>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</si>
  <si>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</si>
  <si>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</si>
  <si>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</si>
  <si>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</si>
  <si>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</si>
  <si>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</si>
  <si>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</si>
  <si>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</si>
  <si>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</si>
  <si>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</si>
  <si>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</si>
  <si>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</si>
  <si>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</si>
  <si>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</si>
  <si>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</si>
  <si>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</si>
  <si>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</si>
  <si>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</si>
  <si>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</si>
  <si>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</si>
  <si>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</si>
  <si>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</si>
  <si>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</si>
  <si>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</si>
  <si>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</si>
  <si>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</si>
  <si>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</si>
  <si>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</si>
  <si>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</si>
  <si>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</si>
  <si>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</si>
  <si>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</si>
  <si>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</si>
  <si>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</si>
  <si>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</si>
  <si>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</si>
  <si>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</si>
  <si>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</si>
  <si>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</si>
  <si>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</si>
  <si>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</si>
  <si>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</si>
  <si>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</si>
  <si>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</si>
  <si>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</si>
  <si>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</si>
  <si>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</si>
  <si>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</si>
  <si>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</si>
  <si>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</si>
  <si>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</si>
  <si>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</si>
  <si>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</si>
  <si>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</si>
  <si>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</si>
  <si>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</si>
  <si>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</si>
  <si>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</si>
  <si>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</si>
  <si>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</si>
  <si>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</si>
  <si>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</si>
  <si>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</si>
  <si>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</si>
  <si>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</si>
  <si>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</si>
  <si>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</si>
  <si>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</si>
  <si>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</si>
  <si>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</si>
  <si>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</si>
  <si>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</si>
  <si>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</si>
  <si>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</si>
  <si>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</si>
  <si>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</si>
  <si>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</si>
  <si>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</si>
  <si>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</si>
  <si>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</si>
  <si>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</si>
  <si>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</si>
  <si>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</si>
  <si>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</si>
  <si>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</si>
  <si>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</si>
  <si>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</si>
  <si>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</si>
  <si>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</si>
  <si>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</si>
  <si>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</si>
  <si>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</si>
  <si>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</si>
  <si>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</si>
  <si>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</si>
  <si>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</si>
  <si>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</si>
  <si>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</si>
  <si>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</si>
  <si>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</si>
  <si>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</si>
  <si>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</si>
  <si>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</si>
  <si>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</si>
  <si>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</si>
  <si>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</si>
  <si>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</si>
  <si>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</si>
  <si>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</si>
  <si>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</si>
  <si>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</si>
  <si>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</si>
  <si>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</si>
  <si>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</si>
  <si>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</si>
  <si>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</si>
  <si>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</si>
  <si>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</si>
  <si>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</si>
  <si>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</si>
  <si>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</si>
  <si>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</si>
  <si>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</si>
  <si>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</si>
  <si>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</si>
  <si>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</si>
  <si>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</si>
  <si>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</si>
  <si>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</si>
  <si>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</si>
  <si>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</si>
  <si>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</si>
  <si>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</si>
  <si>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</si>
  <si>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</si>
  <si>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</si>
  <si>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</si>
  <si>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</si>
  <si>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</si>
  <si>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</si>
  <si>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</si>
  <si>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</si>
  <si>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</si>
  <si>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</si>
  <si>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</si>
  <si>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</si>
  <si>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</si>
  <si>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</si>
  <si>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</si>
  <si>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</si>
  <si>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</si>
  <si>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</si>
  <si>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</si>
  <si>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</si>
  <si>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</si>
  <si>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</si>
  <si>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</si>
  <si>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</si>
  <si>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</si>
  <si>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</si>
  <si>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</si>
  <si>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</si>
  <si>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</si>
  <si>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</si>
  <si>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</si>
  <si>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</si>
  <si>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</si>
  <si>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</si>
  <si>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</si>
  <si>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</si>
  <si>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</si>
  <si>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</si>
  <si>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</si>
  <si>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</si>
  <si>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</si>
  <si>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</si>
  <si>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</si>
  <si>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</si>
  <si>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</si>
  <si>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</si>
  <si>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</si>
  <si>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</si>
  <si>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</si>
  <si>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</si>
  <si>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</si>
  <si>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</si>
  <si>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</si>
  <si>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</si>
  <si>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</si>
  <si>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</si>
  <si>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</si>
  <si>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</si>
  <si>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</si>
  <si>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</si>
  <si>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</si>
  <si>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</si>
  <si>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</si>
  <si>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</si>
  <si>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</si>
  <si>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</si>
  <si>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</si>
  <si>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</si>
  <si>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</si>
  <si>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</si>
  <si>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</si>
  <si>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</si>
  <si>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</si>
  <si>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</si>
  <si>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</si>
  <si>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</si>
  <si>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</si>
  <si>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</si>
  <si>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</si>
  <si>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</si>
  <si>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</si>
  <si>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</si>
  <si>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</si>
  <si>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</si>
  <si>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</si>
  <si>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</si>
  <si>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</si>
  <si>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</si>
  <si>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</si>
  <si>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</si>
  <si>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</si>
  <si>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</si>
  <si>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</si>
  <si>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</si>
  <si>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</si>
  <si>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</si>
  <si>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</si>
  <si>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</si>
  <si>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</si>
  <si>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</si>
  <si>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</si>
  <si>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</si>
  <si>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</si>
  <si>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</si>
  <si>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</si>
  <si>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</si>
  <si>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</si>
  <si>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</si>
  <si>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</si>
  <si>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</si>
  <si>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</si>
  <si>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</si>
  <si>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</si>
  <si>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</si>
  <si>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</si>
  <si>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</si>
  <si>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</si>
  <si>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</si>
  <si>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</si>
  <si>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</si>
  <si>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</si>
  <si>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</si>
  <si>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</si>
  <si>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</si>
  <si>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</si>
  <si>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</si>
  <si>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</si>
  <si>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</si>
  <si>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</si>
  <si>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</si>
  <si>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</si>
  <si>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</si>
  <si>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</si>
  <si>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</si>
  <si>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</si>
  <si>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</si>
  <si>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</si>
  <si>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</si>
  <si>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</si>
  <si>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</si>
  <si>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</si>
  <si>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</si>
  <si>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</si>
  <si>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</si>
  <si>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</si>
  <si>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</si>
  <si>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</si>
  <si>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</si>
  <si>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</si>
  <si>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</si>
  <si>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</si>
  <si>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</si>
  <si>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</si>
  <si>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</si>
  <si>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</si>
  <si>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</si>
  <si>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</si>
  <si>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</si>
  <si>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</si>
  <si>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</si>
  <si>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</si>
  <si>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</si>
  <si>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</si>
  <si>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</si>
  <si>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</si>
  <si>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</si>
  <si>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</si>
  <si>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</si>
  <si>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</si>
  <si>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</si>
  <si>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</si>
  <si>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</si>
  <si>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</si>
  <si>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</si>
  <si>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</si>
  <si>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</si>
  <si>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</si>
  <si>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</si>
  <si>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</si>
  <si>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</si>
  <si>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</si>
  <si>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</si>
  <si>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</si>
  <si>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</si>
  <si>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</si>
  <si>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</si>
  <si>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</si>
  <si>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</si>
  <si>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</si>
  <si>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</si>
  <si>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</si>
  <si>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</si>
  <si>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</si>
  <si>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</si>
  <si>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</si>
  <si>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</si>
  <si>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</si>
  <si>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</si>
  <si>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</si>
  <si>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</si>
  <si>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</si>
  <si>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</si>
  <si>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</si>
  <si>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</si>
  <si>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</si>
  <si>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</si>
  <si>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</si>
  <si>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</si>
  <si>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</si>
  <si>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</si>
  <si>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</si>
  <si>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</si>
  <si>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</si>
  <si>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</si>
  <si>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</si>
  <si>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</si>
  <si>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</si>
  <si>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</si>
  <si>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</si>
  <si>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</si>
  <si>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</si>
  <si>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</si>
  <si>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</si>
  <si>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</si>
  <si>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</si>
  <si>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</si>
  <si>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</si>
  <si>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</si>
  <si>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</si>
  <si>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</si>
  <si>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</si>
  <si>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</si>
  <si>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</si>
  <si>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</si>
  <si>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</si>
  <si>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</si>
  <si>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</si>
  <si>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</si>
  <si>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</si>
  <si>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</si>
  <si>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</si>
  <si>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</si>
  <si>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</si>
  <si>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</si>
  <si>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</si>
  <si>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</si>
  <si>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</si>
  <si>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</si>
  <si>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</si>
  <si>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</si>
  <si>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</si>
  <si>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</si>
  <si>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</si>
  <si>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</si>
  <si>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</si>
  <si>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</si>
  <si>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</si>
  <si>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</si>
  <si>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</si>
  <si>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</si>
  <si>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</si>
  <si>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</si>
  <si>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</si>
  <si>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</si>
  <si>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</si>
  <si>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</si>
  <si>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</si>
  <si>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</si>
  <si>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</si>
  <si>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</si>
  <si>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</si>
  <si>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</si>
  <si>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</si>
  <si>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</si>
  <si>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</si>
  <si>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</si>
  <si>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</si>
  <si>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</si>
  <si>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</si>
  <si>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</si>
  <si>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</si>
  <si>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</si>
  <si>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</si>
  <si>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</si>
  <si>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</si>
  <si>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</si>
  <si>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</si>
  <si>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</si>
  <si>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</si>
  <si>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</si>
  <si>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</si>
  <si>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</si>
  <si>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</si>
  <si>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</si>
  <si>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</si>
  <si>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</si>
  <si>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</si>
  <si>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</si>
  <si>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</si>
  <si>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</si>
  <si>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</si>
  <si>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</si>
  <si>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</si>
  <si>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</si>
  <si>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</si>
  <si>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</si>
  <si>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</si>
  <si>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</si>
  <si>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</si>
  <si>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</si>
  <si>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</si>
  <si>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</si>
  <si>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</si>
  <si>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</si>
  <si>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</si>
  <si>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</si>
  <si>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</si>
  <si>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</si>
  <si>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</si>
  <si>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</si>
  <si>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</si>
  <si>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</si>
  <si>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</si>
  <si>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</si>
  <si>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</si>
  <si>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</si>
  <si>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</si>
  <si>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</si>
  <si>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</si>
  <si>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</si>
  <si>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</si>
  <si>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</si>
  <si>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</si>
  <si>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</si>
  <si>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</si>
  <si>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</si>
  <si>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</si>
  <si>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</si>
  <si>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</si>
  <si>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</si>
  <si>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</si>
  <si>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</si>
  <si>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</si>
  <si>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</si>
  <si>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</si>
  <si>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</si>
  <si>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</si>
  <si>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</si>
  <si>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</si>
  <si>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</si>
  <si>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</si>
  <si>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</si>
  <si>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</si>
  <si>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</si>
  <si>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</si>
  <si>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</si>
  <si>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</si>
  <si>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</si>
  <si>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</si>
  <si>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</si>
  <si>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</si>
  <si>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</si>
  <si>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</si>
  <si>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</si>
  <si>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</si>
  <si>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</si>
  <si>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</si>
  <si>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</si>
  <si>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</si>
  <si>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</si>
  <si>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</si>
  <si>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</si>
  <si>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</si>
  <si>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</si>
  <si>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</si>
  <si>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</si>
  <si>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</si>
  <si>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</si>
  <si>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</si>
  <si>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</si>
  <si>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</si>
  <si>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</si>
  <si>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</si>
  <si>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</si>
  <si>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</si>
  <si>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</si>
  <si>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</si>
  <si>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</si>
  <si>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</si>
  <si>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</si>
  <si>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</si>
  <si>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</si>
  <si>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</si>
  <si>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</si>
  <si>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</si>
  <si>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</si>
  <si>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</si>
  <si>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</si>
  <si>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</si>
  <si>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</si>
  <si>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</si>
  <si>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</si>
  <si>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</si>
  <si>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</si>
  <si>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</si>
  <si>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</si>
  <si>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</si>
  <si>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</si>
  <si>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</si>
  <si>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</si>
  <si>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</si>
  <si>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</si>
  <si>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</si>
  <si>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</si>
  <si>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</si>
  <si>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</si>
  <si>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</si>
  <si>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</si>
  <si>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</si>
  <si>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</si>
  <si>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</si>
  <si>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</si>
  <si>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</si>
  <si>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</si>
  <si>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</si>
  <si>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</si>
  <si>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</si>
  <si>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</si>
  <si>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</si>
  <si>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</si>
  <si>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</si>
  <si>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</si>
  <si>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</si>
  <si>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</si>
  <si>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</si>
  <si>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</si>
  <si>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</si>
  <si>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</si>
  <si>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</si>
  <si>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</si>
  <si>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</si>
  <si>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</si>
  <si>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</si>
  <si>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</si>
  <si>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</si>
  <si>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</si>
  <si>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</si>
  <si>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</si>
  <si>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</si>
  <si>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</si>
  <si>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</si>
  <si>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</si>
  <si>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</si>
  <si>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</si>
  <si>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</si>
  <si>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</si>
  <si>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</si>
  <si>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</si>
  <si>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</si>
  <si>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</si>
  <si>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</si>
  <si>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</si>
  <si>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</si>
  <si>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</si>
  <si>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</si>
  <si>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</si>
  <si>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</si>
  <si>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</si>
  <si>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</si>
  <si>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</si>
  <si>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</si>
  <si>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</si>
  <si>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</si>
  <si>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</si>
  <si>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</si>
  <si>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</si>
  <si>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</si>
  <si>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</si>
  <si>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</si>
  <si>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</si>
  <si>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</si>
  <si>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</si>
  <si>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</si>
  <si>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</si>
  <si>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</si>
  <si>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</si>
  <si>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</si>
  <si>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</si>
  <si>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</si>
  <si>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</si>
  <si>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</si>
  <si>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</si>
  <si>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</si>
  <si>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</si>
  <si>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</si>
  <si>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</si>
  <si>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</si>
  <si>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</si>
  <si>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</si>
  <si>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</si>
  <si>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</si>
  <si>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</si>
  <si>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</si>
  <si>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</si>
  <si>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</si>
  <si>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</si>
  <si>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</si>
  <si>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</si>
  <si>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</si>
  <si>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</si>
  <si>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</si>
  <si>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</si>
  <si>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</si>
  <si>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</si>
  <si>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</si>
  <si>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</si>
  <si>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</si>
  <si>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</si>
  <si>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</si>
  <si>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</si>
  <si>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</si>
  <si>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</si>
  <si>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</si>
  <si>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</si>
  <si>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</si>
  <si>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</si>
  <si>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</si>
  <si>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</si>
  <si>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</si>
  <si>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</si>
  <si>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</si>
  <si>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</si>
  <si>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</si>
  <si>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</si>
  <si>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</si>
  <si>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</si>
  <si>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</si>
  <si>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</si>
  <si>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</si>
  <si>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</si>
  <si>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</si>
  <si>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</si>
  <si>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</si>
  <si>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</si>
  <si>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</si>
  <si>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</si>
  <si>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</si>
  <si>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</si>
  <si>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</si>
  <si>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</si>
  <si>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</si>
  <si>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</si>
  <si>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</si>
  <si>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</si>
  <si>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</si>
  <si>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</si>
  <si>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</si>
  <si>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</si>
  <si>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</si>
  <si>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</si>
  <si>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</si>
  <si>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</si>
  <si>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</si>
  <si>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</si>
  <si>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</si>
  <si>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</si>
  <si>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</si>
  <si>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</si>
  <si>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</si>
  <si>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</si>
  <si>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</si>
  <si>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</si>
  <si>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</si>
  <si>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</si>
  <si>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</si>
  <si>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</si>
  <si>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</si>
  <si>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</si>
  <si>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</si>
  <si>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</si>
  <si>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</si>
  <si>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</si>
  <si>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</si>
  <si>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</si>
  <si>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</si>
  <si>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</si>
  <si>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</si>
  <si>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</si>
  <si>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</si>
  <si>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</si>
  <si>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</si>
  <si>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</si>
  <si>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</si>
  <si>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</si>
  <si>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</si>
  <si>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</si>
  <si>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</si>
  <si>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</si>
  <si>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</si>
  <si>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</si>
  <si>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</si>
  <si>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</si>
  <si>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</si>
  <si>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</si>
  <si>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</si>
  <si>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</si>
  <si>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</si>
  <si>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</si>
  <si>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</si>
  <si>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</si>
  <si>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</si>
  <si>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</si>
  <si>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</si>
  <si>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</si>
  <si>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</si>
  <si>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</si>
  <si>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</si>
  <si>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</si>
  <si>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</si>
  <si>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</si>
  <si>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</si>
  <si>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</si>
  <si>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</si>
  <si>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</si>
  <si>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</si>
  <si>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</si>
  <si>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</si>
  <si>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</si>
  <si>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</si>
  <si>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</si>
  <si>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</si>
  <si>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</si>
  <si>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</si>
  <si>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</si>
  <si>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</si>
  <si>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</si>
  <si>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</si>
  <si>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</si>
  <si>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</si>
  <si>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</si>
  <si>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</si>
  <si>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</si>
  <si>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</si>
  <si>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</si>
  <si>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</si>
  <si>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</si>
  <si>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</si>
  <si>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</si>
  <si>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</si>
  <si>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</si>
  <si>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</si>
  <si>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</si>
  <si>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</si>
  <si>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</si>
  <si>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</si>
  <si>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</si>
  <si>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</si>
  <si>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</si>
  <si>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</si>
  <si>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</si>
  <si>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</si>
  <si>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</si>
  <si>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</si>
  <si>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</si>
  <si>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</si>
  <si>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</si>
  <si>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</si>
  <si>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</si>
  <si>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</si>
  <si>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</si>
  <si>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</si>
  <si>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</si>
  <si>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</si>
  <si>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</si>
  <si>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</si>
  <si>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</si>
  <si>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</si>
  <si>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</si>
  <si>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</si>
  <si>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</si>
  <si>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</si>
  <si>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</si>
  <si>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</si>
  <si>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</si>
  <si>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</si>
  <si>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</si>
  <si>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</si>
  <si>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</si>
  <si>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</si>
  <si>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</si>
  <si>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</si>
  <si>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</si>
  <si>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</si>
  <si>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</si>
  <si>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</si>
  <si>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</si>
  <si>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</si>
  <si>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</si>
  <si>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</si>
  <si>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</si>
  <si>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</si>
  <si>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</si>
  <si>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</si>
  <si>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</si>
  <si>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</si>
  <si>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</si>
  <si>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</si>
  <si>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</si>
  <si>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</si>
  <si>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</si>
  <si>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</si>
  <si>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</si>
  <si>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</si>
  <si>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</si>
  <si>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</si>
  <si>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</si>
  <si>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</si>
  <si>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</si>
  <si>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</si>
  <si>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</si>
  <si>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</si>
  <si>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</si>
  <si>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</si>
  <si>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</si>
  <si>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</si>
  <si>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</si>
  <si>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</si>
  <si>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</si>
  <si>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</si>
  <si>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</si>
  <si>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</si>
  <si>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</si>
  <si>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</si>
  <si>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</si>
  <si>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</si>
  <si>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</si>
  <si>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</si>
  <si>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</si>
  <si>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</si>
  <si>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</si>
  <si>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</si>
  <si>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</si>
  <si>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</si>
  <si>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</si>
  <si>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</si>
  <si>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</si>
  <si>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</si>
  <si>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</si>
  <si>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</si>
  <si>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</si>
  <si>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</si>
  <si>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</si>
  <si>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</si>
  <si>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</si>
  <si>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</si>
  <si>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</si>
  <si>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</si>
  <si>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</si>
  <si>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</si>
  <si>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</si>
  <si>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</si>
  <si>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</si>
  <si>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</si>
  <si>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</si>
  <si>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</si>
  <si>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</si>
  <si>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</si>
  <si>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</si>
  <si>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</si>
  <si>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</si>
  <si>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</si>
  <si>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</si>
  <si>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</si>
  <si>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</si>
  <si>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</si>
  <si>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</si>
  <si>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</si>
  <si>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</si>
  <si>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</si>
  <si>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</si>
  <si>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</si>
  <si>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</si>
  <si>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</si>
  <si>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</si>
  <si>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</si>
  <si>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</si>
  <si>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</si>
  <si>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</si>
  <si>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</si>
  <si>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</si>
  <si>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</si>
  <si>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</si>
  <si>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</si>
  <si>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</si>
  <si>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</si>
  <si>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</si>
  <si>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</si>
  <si>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</si>
  <si>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</si>
  <si>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</si>
  <si>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</si>
  <si>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</si>
  <si>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</si>
  <si>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</si>
  <si>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</si>
  <si>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</si>
  <si>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</si>
  <si>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</si>
  <si>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</si>
  <si>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</si>
  <si>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</si>
  <si>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</si>
  <si>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</si>
  <si>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</si>
  <si>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</si>
  <si>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</si>
  <si>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</si>
  <si>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</si>
  <si>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</si>
  <si>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</si>
  <si>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</si>
  <si>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</si>
  <si>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</si>
  <si>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</si>
  <si>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</si>
  <si>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</si>
  <si>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</si>
  <si>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</si>
  <si>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</si>
  <si>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</si>
  <si>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</si>
  <si>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</si>
  <si>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</si>
  <si>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</si>
  <si>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</si>
  <si>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</si>
  <si>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</si>
  <si>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</si>
  <si>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</si>
  <si>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</si>
  <si>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</si>
  <si>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</si>
  <si>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</si>
  <si>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</si>
  <si>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</si>
  <si>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</si>
  <si>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</si>
  <si>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</si>
  <si>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</si>
  <si>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</si>
  <si>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</si>
  <si>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</si>
  <si>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</si>
  <si>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</si>
  <si>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</si>
  <si>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</si>
  <si>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</si>
  <si>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</si>
  <si>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</si>
  <si>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</si>
  <si>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</si>
  <si>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</si>
  <si>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</si>
  <si>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</si>
  <si>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</si>
  <si>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</si>
  <si>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</si>
  <si>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</si>
  <si>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</si>
  <si>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</si>
  <si>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</si>
  <si>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</si>
  <si>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</si>
  <si>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</si>
  <si>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</si>
  <si>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</si>
  <si>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</si>
  <si>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</si>
  <si>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</si>
  <si>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</si>
  <si>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</si>
  <si>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</si>
  <si>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</si>
  <si>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</si>
  <si>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</si>
  <si>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</si>
  <si>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</si>
  <si>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</si>
  <si>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</si>
  <si>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</si>
  <si>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</si>
  <si>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</si>
  <si>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</si>
  <si>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</si>
  <si>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</si>
  <si>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</si>
  <si>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</si>
  <si>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</si>
  <si>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</si>
  <si>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</si>
  <si>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</si>
  <si>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</si>
  <si>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</si>
  <si>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</si>
  <si>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</si>
  <si>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</si>
  <si>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</si>
  <si>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</si>
  <si>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</si>
  <si>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</si>
  <si>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</si>
  <si>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</si>
  <si>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</si>
  <si>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</si>
  <si>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</si>
  <si>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</si>
  <si>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</si>
  <si>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</si>
  <si>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</si>
  <si>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</si>
  <si>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</si>
  <si>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</si>
  <si>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</si>
  <si>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</si>
  <si>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</si>
  <si>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</si>
  <si>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</si>
  <si>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</si>
  <si>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</si>
  <si>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</si>
  <si>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</si>
  <si>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</si>
  <si>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</si>
  <si>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</si>
  <si>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</si>
  <si>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</si>
  <si>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</si>
  <si>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</si>
  <si>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</si>
  <si>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</si>
  <si>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</si>
  <si>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</si>
  <si>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</si>
  <si>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</si>
  <si>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</si>
  <si>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</si>
  <si>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</si>
  <si>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</si>
  <si>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</si>
  <si>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</si>
  <si>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</si>
  <si>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</si>
  <si>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</si>
  <si>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</si>
  <si>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</si>
  <si>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</si>
  <si>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</si>
  <si>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</si>
  <si>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</si>
  <si>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</si>
  <si>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</si>
  <si>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</si>
  <si>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</si>
  <si>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</si>
  <si>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</si>
  <si>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</si>
  <si>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</si>
  <si>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</si>
  <si>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</si>
  <si>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</si>
  <si>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</si>
  <si>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</si>
  <si>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</si>
  <si>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</si>
  <si>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</si>
  <si>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</si>
  <si>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</si>
  <si>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</si>
  <si>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</si>
  <si>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</si>
  <si>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</si>
  <si>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</si>
  <si>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</si>
  <si>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</si>
  <si>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</si>
  <si>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</si>
  <si>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</si>
  <si>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</si>
  <si>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</si>
  <si>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</si>
  <si>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</si>
  <si>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</si>
  <si>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</si>
  <si>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</si>
  <si>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</si>
  <si>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</si>
  <si>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</si>
  <si>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</si>
  <si>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</si>
  <si>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</si>
  <si>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</si>
  <si>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</si>
  <si>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</si>
  <si>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</si>
  <si>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</si>
  <si>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</si>
  <si>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</si>
  <si>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</si>
  <si>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</si>
  <si>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</si>
  <si>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</si>
  <si>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</si>
  <si>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</si>
  <si>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</si>
  <si>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</si>
  <si>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</si>
  <si>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</si>
  <si>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</si>
  <si>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</si>
  <si>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</si>
  <si>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</si>
  <si>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</si>
  <si>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</si>
  <si>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</si>
  <si>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</si>
  <si>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</si>
  <si>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</si>
  <si>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</si>
  <si>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</si>
  <si>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</si>
  <si>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</si>
  <si>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</si>
  <si>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</si>
  <si>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</si>
  <si>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</si>
  <si>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</si>
  <si>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</si>
  <si>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</si>
  <si>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</si>
  <si>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</si>
  <si>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</si>
  <si>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</si>
  <si>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</si>
  <si>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</si>
  <si>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</si>
  <si>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</si>
  <si>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</si>
  <si>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</si>
  <si>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</si>
  <si>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</si>
  <si>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</si>
  <si>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</si>
  <si>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</si>
  <si>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</si>
  <si>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</si>
  <si>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</si>
  <si>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</si>
  <si>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</si>
  <si>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</si>
  <si>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</si>
  <si>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</si>
  <si>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</si>
  <si>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</si>
  <si>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</si>
  <si>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</si>
  <si>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</si>
  <si>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</si>
  <si>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</si>
  <si>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</si>
  <si>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</si>
  <si>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</si>
  <si>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</si>
  <si>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</si>
  <si>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</si>
  <si>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</si>
  <si>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</si>
  <si>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</si>
  <si>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</si>
  <si>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</si>
  <si>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</si>
  <si>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</si>
  <si>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</si>
  <si>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</si>
  <si>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</si>
  <si>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</si>
  <si>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</si>
  <si>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</si>
  <si>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</si>
  <si>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</si>
  <si>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</si>
  <si>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</si>
  <si>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</si>
  <si>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</si>
  <si>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</si>
  <si>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</si>
  <si>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</si>
  <si>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</si>
  <si>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</si>
  <si>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</si>
  <si>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</si>
  <si>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</si>
  <si>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</si>
  <si>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</si>
  <si>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</si>
  <si>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</si>
  <si>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</si>
  <si>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</si>
  <si>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</si>
  <si>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</si>
  <si>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</si>
  <si>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</si>
  <si>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</si>
  <si>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</si>
  <si>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</si>
  <si>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</si>
  <si>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</si>
  <si>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</si>
  <si>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</si>
  <si>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</si>
  <si>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</si>
  <si>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</si>
  <si>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</si>
  <si>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</si>
  <si>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</si>
  <si>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</si>
  <si>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</si>
  <si>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</si>
  <si>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</si>
  <si>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</si>
  <si>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</si>
  <si>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</si>
  <si>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</si>
  <si>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</si>
  <si>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</si>
  <si>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</si>
  <si>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</si>
  <si>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</si>
  <si>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</si>
  <si>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</si>
  <si>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</si>
  <si>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</si>
  <si>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</si>
  <si>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</si>
  <si>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</si>
  <si>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</si>
  <si>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</si>
  <si>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</si>
  <si>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</si>
  <si>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</si>
  <si>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</si>
  <si>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</si>
  <si>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</si>
  <si>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</si>
  <si>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</si>
  <si>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</si>
  <si>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</si>
  <si>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</si>
  <si>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</si>
  <si>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</si>
  <si>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</si>
  <si>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</si>
  <si>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</si>
  <si>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</si>
  <si>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</si>
  <si>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</si>
  <si>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</si>
  <si>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</si>
  <si>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</si>
  <si>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</si>
  <si>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</si>
  <si>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</si>
  <si>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</si>
  <si>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</si>
  <si>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</si>
  <si>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</si>
  <si>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</si>
  <si>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</si>
  <si>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</si>
  <si>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</si>
  <si>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</si>
  <si>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</si>
  <si>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</si>
  <si>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</si>
  <si>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</si>
  <si>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</si>
  <si>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</si>
  <si>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</si>
  <si>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</si>
  <si>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</si>
  <si>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</si>
  <si>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</si>
  <si>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</si>
  <si>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</si>
  <si>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</si>
  <si>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</si>
  <si>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</si>
  <si>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</si>
  <si>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</si>
  <si>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</si>
  <si>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</si>
  <si>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</si>
  <si>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</si>
  <si>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</si>
  <si>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</si>
  <si>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</si>
  <si>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</si>
  <si>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</si>
  <si>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</si>
  <si>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</si>
  <si>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</si>
  <si>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</si>
  <si>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</si>
  <si>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</si>
  <si>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</si>
  <si>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</si>
  <si>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</si>
  <si>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</si>
  <si>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</si>
  <si>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</si>
  <si>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</si>
  <si>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</si>
  <si>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</si>
  <si>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</si>
  <si>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</si>
  <si>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</si>
  <si>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</si>
  <si>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</si>
  <si>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</si>
  <si>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</si>
  <si>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</si>
  <si>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</si>
  <si>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</si>
  <si>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</si>
  <si>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</si>
  <si>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</si>
  <si>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</si>
  <si>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</si>
  <si>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</si>
  <si>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</si>
  <si>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</si>
  <si>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</si>
  <si>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</si>
  <si>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</si>
  <si>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</si>
  <si>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</si>
  <si>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</si>
  <si>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</si>
  <si>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</si>
  <si>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</si>
  <si>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</si>
  <si>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</si>
  <si>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</si>
  <si>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</si>
  <si>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</si>
  <si>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</si>
  <si>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</si>
  <si>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</si>
  <si>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</si>
  <si>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</si>
  <si>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</si>
  <si>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</si>
  <si>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</si>
  <si>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</si>
  <si>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</si>
  <si>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</si>
  <si>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</si>
  <si>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</si>
  <si>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</si>
  <si>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</si>
  <si>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</si>
  <si>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</si>
  <si>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</si>
  <si>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</si>
  <si>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</si>
  <si>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</si>
  <si>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</si>
  <si>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</si>
  <si>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</si>
  <si>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</si>
  <si>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</si>
  <si>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</si>
  <si>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</si>
  <si>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</si>
  <si>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</si>
  <si>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</si>
  <si>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</si>
  <si>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</si>
  <si>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</si>
  <si>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</si>
  <si>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</si>
  <si>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</si>
  <si>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</si>
  <si>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</si>
  <si>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</si>
  <si>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</si>
  <si>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</si>
  <si>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</si>
  <si>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</si>
  <si>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</si>
  <si>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</si>
  <si>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</si>
  <si>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</si>
  <si>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</si>
  <si>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</si>
  <si>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</si>
  <si>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</si>
  <si>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</si>
  <si>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</si>
  <si>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</si>
  <si>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</si>
  <si>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</si>
  <si>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</si>
  <si>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</si>
  <si>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</si>
  <si>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</si>
  <si>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</si>
  <si>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</si>
  <si>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</si>
  <si>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</si>
  <si>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</si>
  <si>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</si>
  <si>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</si>
  <si>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</si>
  <si>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</si>
  <si>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</si>
  <si>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</si>
  <si>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</si>
  <si>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</si>
  <si>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</si>
  <si>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</si>
  <si>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</si>
  <si>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</si>
  <si>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</si>
  <si>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</si>
  <si>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</si>
  <si>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</si>
  <si>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</si>
  <si>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</si>
  <si>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</si>
  <si>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</si>
  <si>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</si>
  <si>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</si>
  <si>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</si>
  <si>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</si>
  <si>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</si>
  <si>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</si>
  <si>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</si>
  <si>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</si>
  <si>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</si>
  <si>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</si>
  <si>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</si>
  <si>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</si>
  <si>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</si>
  <si>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</si>
  <si>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</si>
  <si>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</si>
  <si>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</si>
  <si>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</si>
  <si>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</si>
  <si>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</si>
  <si>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</si>
  <si>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</si>
  <si>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</si>
  <si>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</si>
  <si>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</si>
  <si>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</si>
  <si>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</si>
  <si>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</si>
  <si>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</si>
  <si>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</si>
  <si>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</si>
  <si>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</si>
  <si>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</si>
  <si>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</si>
  <si>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</si>
  <si>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</si>
  <si>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</si>
  <si>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</si>
  <si>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</si>
  <si>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</si>
  <si>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</si>
  <si>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</si>
  <si>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</si>
  <si>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</si>
  <si>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</si>
  <si>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</si>
  <si>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</si>
  <si>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</si>
  <si>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</si>
  <si>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</si>
  <si>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</si>
  <si>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</si>
  <si>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</si>
  <si>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</si>
  <si>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</si>
  <si>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</si>
  <si>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</si>
  <si>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</si>
  <si>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</si>
  <si>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</si>
  <si>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</si>
  <si>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</si>
  <si>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</si>
  <si>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</si>
  <si>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</si>
  <si>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</si>
  <si>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</si>
  <si>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</si>
  <si>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</si>
  <si>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</si>
  <si>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</si>
  <si>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</si>
  <si>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</si>
  <si>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</si>
  <si>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</si>
  <si>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</si>
  <si>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</si>
  <si>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</si>
  <si>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</si>
  <si>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</si>
  <si>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</si>
  <si>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</si>
  <si>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</si>
  <si>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</si>
  <si>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</si>
  <si>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</si>
  <si>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</si>
  <si>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</si>
  <si>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</si>
  <si>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</si>
  <si>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</si>
  <si>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</si>
  <si>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</si>
  <si>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</si>
  <si>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</si>
  <si>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</si>
  <si>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</si>
  <si>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</si>
  <si>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</si>
  <si>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</si>
  <si>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</si>
  <si>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</si>
  <si>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</si>
  <si>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</si>
  <si>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</si>
  <si>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</si>
  <si>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</si>
  <si>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</si>
  <si>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</si>
  <si>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</si>
  <si>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</si>
  <si>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</si>
  <si>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</si>
  <si>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</si>
  <si>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</si>
  <si>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</si>
  <si>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</si>
  <si>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</si>
  <si>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</si>
  <si>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</si>
  <si>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</si>
  <si>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</si>
  <si>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</si>
  <si>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</si>
  <si>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</si>
  <si>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</si>
  <si>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</si>
  <si>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</si>
  <si>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</si>
  <si>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</si>
  <si>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</si>
  <si>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</si>
  <si>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</si>
  <si>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</si>
  <si>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</si>
  <si>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</si>
  <si>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</si>
  <si>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</si>
  <si>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</si>
  <si>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</si>
  <si>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</si>
  <si>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</si>
  <si>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</si>
  <si>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</si>
  <si>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</si>
  <si>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</si>
  <si>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</si>
  <si>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</si>
  <si>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</si>
  <si>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</si>
  <si>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</si>
  <si>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</si>
  <si>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</si>
  <si>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</si>
  <si>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</si>
  <si>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</si>
  <si>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</si>
  <si>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</si>
  <si>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</si>
  <si>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</si>
  <si>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</si>
  <si>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</si>
  <si>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</si>
  <si>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</si>
  <si>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</si>
  <si>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</si>
  <si>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</si>
  <si>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</si>
  <si>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</si>
  <si>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</si>
  <si>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</si>
  <si>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</si>
  <si>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</si>
  <si>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</si>
  <si>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</si>
  <si>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</si>
  <si>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</si>
  <si>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</si>
  <si>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</si>
  <si>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</si>
  <si>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</si>
  <si>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</si>
  <si>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</si>
  <si>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</si>
  <si>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</si>
  <si>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</si>
  <si>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</si>
  <si>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</si>
  <si>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</si>
  <si>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</si>
  <si>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</si>
  <si>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</si>
  <si>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</si>
  <si>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</si>
  <si>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</si>
  <si>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</si>
  <si>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</si>
  <si>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</si>
  <si>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</si>
  <si>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</si>
  <si>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</si>
  <si>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</si>
  <si>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</si>
  <si>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</si>
  <si>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</si>
  <si>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</si>
  <si>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</si>
  <si>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</si>
  <si>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</si>
  <si>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</si>
  <si>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</si>
  <si>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</si>
  <si>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</si>
  <si>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</si>
  <si>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</si>
  <si>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</si>
  <si>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</si>
  <si>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</si>
  <si>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</si>
  <si>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</si>
  <si>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</si>
  <si>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</si>
  <si>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</si>
  <si>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</si>
  <si>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</si>
  <si>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</si>
  <si>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</si>
  <si>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</si>
  <si>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</si>
  <si>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</si>
  <si>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</si>
  <si>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</si>
  <si>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</si>
  <si>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</si>
  <si>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</si>
  <si>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</si>
  <si>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</si>
  <si>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</si>
  <si>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</si>
  <si>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</si>
  <si>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</si>
  <si>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</si>
  <si>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</si>
  <si>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</si>
  <si>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</si>
  <si>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</si>
  <si>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</si>
  <si>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</si>
  <si>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</si>
  <si>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</si>
  <si>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</si>
  <si>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</si>
  <si>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</si>
  <si>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</si>
  <si>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</si>
  <si>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</si>
  <si>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</si>
  <si>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</si>
  <si>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</si>
  <si>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</si>
  <si>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</si>
  <si>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</si>
  <si>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</si>
  <si>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</si>
  <si>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</si>
  <si>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</si>
  <si>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</si>
  <si>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</si>
  <si>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</si>
  <si>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</si>
  <si>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</si>
  <si>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</si>
  <si>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</si>
  <si>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</si>
  <si>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</si>
  <si>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</si>
  <si>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</si>
  <si>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</si>
  <si>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</si>
  <si>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</si>
  <si>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</si>
  <si>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</si>
  <si>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</si>
  <si>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</si>
  <si>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</si>
  <si>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</si>
  <si>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</si>
  <si>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</si>
  <si>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</si>
  <si>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</si>
  <si>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</si>
  <si>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</si>
  <si>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</si>
  <si>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</si>
  <si>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</si>
  <si>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</si>
  <si>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</si>
  <si>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</si>
  <si>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</si>
  <si>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</si>
  <si>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</si>
  <si>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</si>
  <si>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</si>
  <si>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</si>
  <si>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</si>
  <si>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</si>
  <si>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</si>
  <si>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</si>
  <si>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</si>
  <si>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</si>
  <si>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</si>
  <si>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</si>
  <si>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</si>
  <si>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</si>
  <si>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</si>
  <si>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</si>
  <si>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</si>
  <si>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</si>
  <si>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</si>
  <si>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</si>
  <si>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</si>
  <si>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</si>
  <si>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</si>
  <si>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</si>
  <si>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</si>
  <si>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</si>
  <si>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</si>
  <si>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</si>
  <si>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</si>
  <si>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</si>
  <si>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</si>
  <si>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</si>
  <si>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</si>
  <si>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</si>
  <si>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</si>
  <si>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</si>
  <si>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</si>
  <si>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</si>
  <si>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</si>
  <si>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</si>
  <si>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</si>
  <si>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</si>
  <si>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</si>
  <si>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</si>
  <si>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</si>
  <si>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</si>
  <si>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</si>
  <si>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</si>
  <si>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</si>
  <si>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</si>
  <si>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</si>
  <si>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</si>
  <si>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</si>
  <si>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</si>
  <si>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</si>
  <si>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</si>
  <si>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</si>
  <si>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</si>
  <si>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</si>
  <si>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</si>
  <si>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</si>
  <si>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New_Rulemaking.cin</t>
  </si>
  <si>
    <t>Enacted_Policies.cin</t>
  </si>
  <si>
    <t>New Rulemaking (as of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</si>
</sst>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43" fontId="0" fillId="9" borderId="0" xfId="19" applyFont="1" applyFill="1" applyAlignment="1">
      <alignment wrapText="1"/>
    </xf>
    <xf numFmtId="0" fontId="3" fillId="9" borderId="0" xfId="0" applyFont="1" applyFill="1" applyAlignment="1">
      <alignment horizontal="center"/>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3" fillId="3" borderId="0" xfId="0" applyFont="1" applyFill="1" applyAlignment="1">
      <alignment horizontal="left"/>
    </xf>
    <xf numFmtId="0" fontId="0" fillId="4" borderId="0" xfId="0" applyFill="1" applyAlignment="1">
      <alignment horizontal="left"/>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7" t="s">
        <v>108</v>
      </c>
    </row>
    <row r="3" spans="1:2" x14ac:dyDescent="0.25">
      <c r="A3" s="4" t="s">
        <v>109</v>
      </c>
    </row>
    <row r="4" spans="1:2" x14ac:dyDescent="0.25">
      <c r="A4" s="4" t="s">
        <v>154</v>
      </c>
    </row>
    <row r="5" spans="1:2" x14ac:dyDescent="0.25">
      <c r="A5" s="4" t="s">
        <v>113</v>
      </c>
    </row>
    <row r="6" spans="1:2" x14ac:dyDescent="0.25">
      <c r="A6" s="4" t="s">
        <v>110</v>
      </c>
    </row>
    <row r="8" spans="1:2" x14ac:dyDescent="0.25">
      <c r="A8" s="4" t="s">
        <v>111</v>
      </c>
    </row>
    <row r="9" spans="1:2" x14ac:dyDescent="0.25">
      <c r="A9" s="4" t="s">
        <v>112</v>
      </c>
    </row>
    <row r="10" spans="1:2" x14ac:dyDescent="0.25">
      <c r="A10" s="42" t="s">
        <v>1168</v>
      </c>
    </row>
    <row r="11" spans="1:2" x14ac:dyDescent="0.25">
      <c r="A11" s="42"/>
    </row>
    <row r="12" spans="1:2" x14ac:dyDescent="0.25">
      <c r="A12" s="4" t="s">
        <v>114</v>
      </c>
    </row>
    <row r="13" spans="1:2" x14ac:dyDescent="0.25">
      <c r="A13" s="4" t="s">
        <v>115</v>
      </c>
    </row>
    <row r="14" spans="1:2" x14ac:dyDescent="0.25">
      <c r="A14" s="4" t="s">
        <v>116</v>
      </c>
    </row>
    <row r="16" spans="1:2" x14ac:dyDescent="0.25">
      <c r="A16" s="43" t="s">
        <v>1267</v>
      </c>
      <c r="B16" s="86"/>
    </row>
    <row r="17" spans="1:2" x14ac:dyDescent="0.25">
      <c r="A17" s="87" t="s">
        <v>1248</v>
      </c>
      <c r="B17" s="56">
        <f>MAX(PolicyLevers!H:H)</f>
        <v>907</v>
      </c>
    </row>
    <row r="18" spans="1:2" x14ac:dyDescent="0.2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30" x14ac:dyDescent="0.2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3" t="s">
        <v>1259</v>
      </c>
      <c r="B21" s="86"/>
    </row>
    <row r="22" spans="1:2" x14ac:dyDescent="0.25">
      <c r="A22" s="4" t="s">
        <v>1260</v>
      </c>
    </row>
    <row r="23" spans="1:2" x14ac:dyDescent="0.25">
      <c r="A23" s="4" t="s">
        <v>1244</v>
      </c>
    </row>
    <row r="24" spans="1:2" x14ac:dyDescent="0.25">
      <c r="A24" s="4" t="s">
        <v>1245</v>
      </c>
    </row>
    <row r="25" spans="1:2" x14ac:dyDescent="0.25">
      <c r="A25" s="4" t="s">
        <v>1246</v>
      </c>
    </row>
    <row r="26" spans="1:2" x14ac:dyDescent="0.25">
      <c r="A26" s="4" t="s">
        <v>1247</v>
      </c>
    </row>
    <row r="28" spans="1:2" x14ac:dyDescent="0.25">
      <c r="A28" s="4" t="s">
        <v>1261</v>
      </c>
    </row>
    <row r="29" spans="1:2" x14ac:dyDescent="0.25">
      <c r="A29" s="4" t="s">
        <v>1242</v>
      </c>
    </row>
    <row r="30" spans="1:2" x14ac:dyDescent="0.25">
      <c r="A30" s="4" t="s">
        <v>1243</v>
      </c>
    </row>
    <row r="32" spans="1:2" x14ac:dyDescent="0.25">
      <c r="A32" s="4" t="s">
        <v>1262</v>
      </c>
    </row>
    <row r="33" spans="1:2" x14ac:dyDescent="0.25">
      <c r="A33" s="4" t="s">
        <v>1249</v>
      </c>
    </row>
    <row r="34" spans="1:2" x14ac:dyDescent="0.25">
      <c r="A34" s="4" t="s">
        <v>1250</v>
      </c>
    </row>
    <row r="36" spans="1:2" x14ac:dyDescent="0.25">
      <c r="A36" s="4" t="s">
        <v>1263</v>
      </c>
    </row>
    <row r="37" spans="1:2" x14ac:dyDescent="0.25">
      <c r="A37" s="4" t="s">
        <v>1251</v>
      </c>
    </row>
    <row r="38" spans="1:2" x14ac:dyDescent="0.25">
      <c r="A38" s="4" t="s">
        <v>1252</v>
      </c>
    </row>
    <row r="40" spans="1:2" x14ac:dyDescent="0.25">
      <c r="A40" s="43" t="s">
        <v>1253</v>
      </c>
      <c r="B40" s="86"/>
    </row>
    <row r="41" spans="1:2" x14ac:dyDescent="0.25">
      <c r="A41" s="4" t="s">
        <v>1254</v>
      </c>
    </row>
    <row r="42" spans="1:2" x14ac:dyDescent="0.25">
      <c r="A42" s="4" t="s">
        <v>1255</v>
      </c>
    </row>
    <row r="44" spans="1:2" x14ac:dyDescent="0.25">
      <c r="A44" s="4" t="s">
        <v>1256</v>
      </c>
    </row>
    <row r="45" spans="1:2" x14ac:dyDescent="0.25">
      <c r="A45" s="4" t="s">
        <v>1264</v>
      </c>
    </row>
    <row r="46" spans="1:2" x14ac:dyDescent="0.25">
      <c r="A46" s="4" t="s">
        <v>1257</v>
      </c>
    </row>
    <row r="47" spans="1:2" x14ac:dyDescent="0.2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40625" defaultRowHeight="15" x14ac:dyDescent="0.25"/>
  <cols>
    <col min="1" max="1" width="20.140625" style="48" customWidth="1"/>
    <col min="2" max="2" width="43.7109375" style="48" customWidth="1"/>
    <col min="3" max="3" width="44.7109375" style="48" customWidth="1"/>
    <col min="4" max="4" width="14" style="48" customWidth="1"/>
    <col min="5" max="5" width="158.140625" style="3" customWidth="1"/>
    <col min="6" max="16384" width="9.140625" style="48"/>
  </cols>
  <sheetData>
    <row r="1" spans="1:5" x14ac:dyDescent="0.25">
      <c r="A1" s="53" t="s">
        <v>1668</v>
      </c>
    </row>
    <row r="2" spans="1:5" x14ac:dyDescent="0.25">
      <c r="A2" s="130" t="s">
        <v>1669</v>
      </c>
    </row>
    <row r="3" spans="1:5" x14ac:dyDescent="0.25">
      <c r="A3" s="133" t="s">
        <v>3</v>
      </c>
      <c r="B3" s="133" t="s">
        <v>0</v>
      </c>
      <c r="C3" s="133" t="s">
        <v>1</v>
      </c>
      <c r="D3" s="133" t="s">
        <v>1693</v>
      </c>
      <c r="E3" s="134" t="s">
        <v>1694</v>
      </c>
    </row>
    <row r="4" spans="1:5" ht="30" x14ac:dyDescent="0.25">
      <c r="A4" s="48" t="s">
        <v>4</v>
      </c>
      <c r="B4" s="48" t="s">
        <v>712</v>
      </c>
      <c r="C4" s="48" t="s">
        <v>707</v>
      </c>
      <c r="D4" s="132" t="s">
        <v>1695</v>
      </c>
      <c r="E4" s="135" t="s">
        <v>1696</v>
      </c>
    </row>
    <row r="5" spans="1:5" ht="30" x14ac:dyDescent="0.25">
      <c r="A5" s="48" t="s">
        <v>4</v>
      </c>
      <c r="B5" s="48" t="s">
        <v>797</v>
      </c>
      <c r="C5" s="48" t="s">
        <v>798</v>
      </c>
      <c r="D5" s="132" t="s">
        <v>1695</v>
      </c>
      <c r="E5" s="135" t="s">
        <v>1697</v>
      </c>
    </row>
    <row r="6" spans="1:5" ht="45" x14ac:dyDescent="0.25">
      <c r="A6" s="48" t="s">
        <v>4</v>
      </c>
      <c r="B6" s="48" t="s">
        <v>793</v>
      </c>
      <c r="C6" s="48" t="s">
        <v>794</v>
      </c>
      <c r="D6" s="132" t="s">
        <v>1695</v>
      </c>
      <c r="E6" s="135" t="s">
        <v>1698</v>
      </c>
    </row>
    <row r="7" spans="1:5" ht="45" x14ac:dyDescent="0.25">
      <c r="A7" s="48" t="s">
        <v>4</v>
      </c>
      <c r="B7" s="48" t="s">
        <v>1699</v>
      </c>
      <c r="C7" s="48" t="s">
        <v>510</v>
      </c>
      <c r="D7" s="132" t="s">
        <v>1695</v>
      </c>
      <c r="E7" s="135" t="s">
        <v>1700</v>
      </c>
    </row>
    <row r="8" spans="1:5" ht="30" x14ac:dyDescent="0.25">
      <c r="A8" s="48" t="s">
        <v>4</v>
      </c>
      <c r="B8" s="48" t="s">
        <v>509</v>
      </c>
      <c r="C8" s="48" t="s">
        <v>505</v>
      </c>
      <c r="D8" s="132" t="s">
        <v>1695</v>
      </c>
      <c r="E8" s="135" t="s">
        <v>1701</v>
      </c>
    </row>
    <row r="9" spans="1:5" ht="30" x14ac:dyDescent="0.25">
      <c r="A9" s="48" t="s">
        <v>4</v>
      </c>
      <c r="B9" s="48" t="s">
        <v>11</v>
      </c>
      <c r="C9" s="48" t="s">
        <v>117</v>
      </c>
      <c r="D9" s="132" t="s">
        <v>1695</v>
      </c>
      <c r="E9" s="135" t="s">
        <v>1702</v>
      </c>
    </row>
    <row r="10" spans="1:5" ht="30" x14ac:dyDescent="0.25">
      <c r="A10" s="48" t="s">
        <v>4</v>
      </c>
      <c r="B10" s="48" t="s">
        <v>5</v>
      </c>
      <c r="C10" s="48" t="s">
        <v>325</v>
      </c>
      <c r="D10" s="132" t="s">
        <v>1695</v>
      </c>
      <c r="E10" s="135" t="s">
        <v>1703</v>
      </c>
    </row>
    <row r="11" spans="1:5" ht="45" x14ac:dyDescent="0.25">
      <c r="A11" s="48" t="s">
        <v>4</v>
      </c>
      <c r="B11" s="48" t="s">
        <v>1704</v>
      </c>
      <c r="C11" s="48" t="s">
        <v>840</v>
      </c>
      <c r="D11" s="132" t="s">
        <v>1695</v>
      </c>
      <c r="E11" s="135" t="s">
        <v>1705</v>
      </c>
    </row>
    <row r="12" spans="1:5" ht="30" x14ac:dyDescent="0.25">
      <c r="A12" s="48" t="s">
        <v>4</v>
      </c>
      <c r="B12" s="48" t="s">
        <v>515</v>
      </c>
      <c r="C12" s="48" t="s">
        <v>516</v>
      </c>
      <c r="D12" s="132" t="s">
        <v>1695</v>
      </c>
      <c r="E12" s="135" t="s">
        <v>1706</v>
      </c>
    </row>
    <row r="13" spans="1:5" x14ac:dyDescent="0.25">
      <c r="A13" s="48" t="s">
        <v>4</v>
      </c>
      <c r="B13" s="48" t="s">
        <v>1438</v>
      </c>
      <c r="C13" s="48" t="s">
        <v>1439</v>
      </c>
      <c r="D13" s="132" t="s">
        <v>1695</v>
      </c>
      <c r="E13" s="135" t="s">
        <v>1707</v>
      </c>
    </row>
    <row r="14" spans="1:5" ht="30" x14ac:dyDescent="0.25">
      <c r="A14" s="48" t="s">
        <v>74</v>
      </c>
      <c r="B14" s="48" t="s">
        <v>15</v>
      </c>
      <c r="C14" s="48" t="s">
        <v>832</v>
      </c>
      <c r="D14" s="132" t="s">
        <v>1695</v>
      </c>
      <c r="E14" s="135" t="s">
        <v>1708</v>
      </c>
    </row>
    <row r="15" spans="1:5" ht="30" x14ac:dyDescent="0.25">
      <c r="A15" s="48" t="s">
        <v>74</v>
      </c>
      <c r="B15" s="48" t="s">
        <v>106</v>
      </c>
      <c r="C15" s="48" t="s">
        <v>326</v>
      </c>
      <c r="D15" s="132" t="s">
        <v>1695</v>
      </c>
      <c r="E15" s="135" t="s">
        <v>1709</v>
      </c>
    </row>
    <row r="16" spans="1:5" ht="45" x14ac:dyDescent="0.25">
      <c r="A16" s="48" t="s">
        <v>74</v>
      </c>
      <c r="B16" s="48" t="s">
        <v>14</v>
      </c>
      <c r="C16" s="48" t="s">
        <v>7</v>
      </c>
      <c r="D16" s="132" t="s">
        <v>1695</v>
      </c>
      <c r="E16" s="135" t="s">
        <v>1710</v>
      </c>
    </row>
    <row r="17" spans="1:5" ht="30" x14ac:dyDescent="0.25">
      <c r="A17" s="48" t="s">
        <v>74</v>
      </c>
      <c r="B17" s="48" t="s">
        <v>283</v>
      </c>
      <c r="C17" s="48" t="s">
        <v>327</v>
      </c>
      <c r="D17" s="132" t="s">
        <v>1695</v>
      </c>
      <c r="E17" s="135" t="s">
        <v>1711</v>
      </c>
    </row>
    <row r="18" spans="1:5" x14ac:dyDescent="0.25">
      <c r="A18" s="48" t="s">
        <v>74</v>
      </c>
      <c r="B18" s="48" t="s">
        <v>287</v>
      </c>
      <c r="C18" s="48" t="s">
        <v>290</v>
      </c>
      <c r="D18" s="132" t="s">
        <v>1695</v>
      </c>
      <c r="E18" s="135" t="s">
        <v>1712</v>
      </c>
    </row>
    <row r="19" spans="1:5" ht="30" x14ac:dyDescent="0.25">
      <c r="A19" s="48" t="s">
        <v>74</v>
      </c>
      <c r="B19" s="48" t="s">
        <v>13</v>
      </c>
      <c r="C19" s="48" t="s">
        <v>133</v>
      </c>
      <c r="D19" s="132" t="s">
        <v>1695</v>
      </c>
      <c r="E19" s="135" t="s">
        <v>1713</v>
      </c>
    </row>
    <row r="20" spans="1:5" ht="30" x14ac:dyDescent="0.25">
      <c r="A20" s="48" t="s">
        <v>74</v>
      </c>
      <c r="B20" s="48" t="s">
        <v>807</v>
      </c>
      <c r="C20" s="48" t="s">
        <v>806</v>
      </c>
      <c r="D20" s="132" t="s">
        <v>1695</v>
      </c>
      <c r="E20" s="135" t="s">
        <v>1714</v>
      </c>
    </row>
    <row r="21" spans="1:5" ht="30" x14ac:dyDescent="0.25">
      <c r="A21" s="48" t="s">
        <v>74</v>
      </c>
      <c r="B21" s="48" t="s">
        <v>12</v>
      </c>
      <c r="C21" s="48" t="s">
        <v>6</v>
      </c>
      <c r="D21" s="132" t="s">
        <v>1695</v>
      </c>
      <c r="E21" s="135" t="s">
        <v>1715</v>
      </c>
    </row>
    <row r="22" spans="1:5" x14ac:dyDescent="0.25">
      <c r="A22" s="48" t="s">
        <v>8</v>
      </c>
      <c r="B22" s="48" t="s">
        <v>367</v>
      </c>
      <c r="C22" s="48" t="s">
        <v>368</v>
      </c>
      <c r="D22" s="132" t="s">
        <v>1695</v>
      </c>
      <c r="E22" s="135" t="s">
        <v>1716</v>
      </c>
    </row>
    <row r="23" spans="1:5" x14ac:dyDescent="0.25">
      <c r="A23" s="48" t="s">
        <v>8</v>
      </c>
      <c r="B23" s="48" t="s">
        <v>29</v>
      </c>
      <c r="C23" s="48" t="s">
        <v>1654</v>
      </c>
      <c r="D23" s="132" t="s">
        <v>1695</v>
      </c>
      <c r="E23" s="135" t="s">
        <v>1717</v>
      </c>
    </row>
    <row r="24" spans="1:5" ht="75" x14ac:dyDescent="0.25">
      <c r="A24" s="48" t="s">
        <v>8</v>
      </c>
      <c r="B24" s="48" t="s">
        <v>1131</v>
      </c>
      <c r="C24" s="48" t="s">
        <v>1132</v>
      </c>
      <c r="D24" s="132" t="s">
        <v>1695</v>
      </c>
      <c r="E24" s="135" t="s">
        <v>1718</v>
      </c>
    </row>
    <row r="25" spans="1:5" ht="30" x14ac:dyDescent="0.25">
      <c r="A25" s="48" t="s">
        <v>8</v>
      </c>
      <c r="B25" s="48" t="s">
        <v>292</v>
      </c>
      <c r="C25" s="48" t="s">
        <v>295</v>
      </c>
      <c r="D25" s="132" t="s">
        <v>1695</v>
      </c>
      <c r="E25" s="135" t="s">
        <v>1719</v>
      </c>
    </row>
    <row r="26" spans="1:5" ht="30" x14ac:dyDescent="0.25">
      <c r="A26" s="48" t="s">
        <v>8</v>
      </c>
      <c r="B26" s="48" t="s">
        <v>293</v>
      </c>
      <c r="C26" s="48" t="s">
        <v>294</v>
      </c>
      <c r="D26" s="132" t="s">
        <v>1695</v>
      </c>
      <c r="E26" s="135" t="s">
        <v>1720</v>
      </c>
    </row>
    <row r="27" spans="1:5" x14ac:dyDescent="0.25">
      <c r="A27" s="48" t="s">
        <v>8</v>
      </c>
      <c r="B27" s="48" t="s">
        <v>329</v>
      </c>
      <c r="C27" s="48" t="s">
        <v>328</v>
      </c>
      <c r="D27" s="132" t="s">
        <v>1695</v>
      </c>
      <c r="E27" s="136"/>
    </row>
    <row r="28" spans="1:5" ht="30" x14ac:dyDescent="0.25">
      <c r="A28" s="48" t="s">
        <v>8</v>
      </c>
      <c r="B28" s="48" t="s">
        <v>17</v>
      </c>
      <c r="C28" s="48" t="s">
        <v>30</v>
      </c>
      <c r="D28" s="132" t="s">
        <v>1695</v>
      </c>
      <c r="E28" s="135" t="s">
        <v>1721</v>
      </c>
    </row>
    <row r="29" spans="1:5" x14ac:dyDescent="0.25">
      <c r="A29" s="48" t="s">
        <v>8</v>
      </c>
      <c r="B29" s="48" t="s">
        <v>135</v>
      </c>
      <c r="C29" s="48" t="s">
        <v>134</v>
      </c>
      <c r="D29" s="132" t="s">
        <v>1695</v>
      </c>
      <c r="E29" s="135" t="s">
        <v>1722</v>
      </c>
    </row>
    <row r="30" spans="1:5" x14ac:dyDescent="0.25">
      <c r="A30" s="48" t="s">
        <v>8</v>
      </c>
      <c r="B30" s="48" t="s">
        <v>19</v>
      </c>
      <c r="C30" s="48" t="s">
        <v>1421</v>
      </c>
      <c r="D30" s="132" t="s">
        <v>1695</v>
      </c>
      <c r="E30" s="135" t="s">
        <v>1723</v>
      </c>
    </row>
    <row r="31" spans="1:5" ht="30" x14ac:dyDescent="0.25">
      <c r="A31" s="48" t="s">
        <v>8</v>
      </c>
      <c r="B31" s="48" t="s">
        <v>139</v>
      </c>
      <c r="C31" s="48" t="s">
        <v>306</v>
      </c>
      <c r="D31" s="132" t="s">
        <v>1695</v>
      </c>
      <c r="E31" s="135" t="s">
        <v>1724</v>
      </c>
    </row>
    <row r="32" spans="1:5" x14ac:dyDescent="0.25">
      <c r="A32" s="48" t="s">
        <v>8</v>
      </c>
      <c r="B32" s="48" t="s">
        <v>1657</v>
      </c>
      <c r="C32" s="48" t="s">
        <v>1658</v>
      </c>
      <c r="D32" s="132" t="s">
        <v>1695</v>
      </c>
      <c r="E32" s="136" t="s">
        <v>1725</v>
      </c>
    </row>
    <row r="33" spans="1:5" ht="30" x14ac:dyDescent="0.25">
      <c r="A33" s="48" t="s">
        <v>8</v>
      </c>
      <c r="B33" s="48" t="s">
        <v>62</v>
      </c>
      <c r="C33" s="48" t="s">
        <v>136</v>
      </c>
      <c r="D33" s="132" t="s">
        <v>1695</v>
      </c>
      <c r="E33" s="136" t="s">
        <v>1726</v>
      </c>
    </row>
    <row r="34" spans="1:5" x14ac:dyDescent="0.25">
      <c r="A34" s="48" t="s">
        <v>8</v>
      </c>
      <c r="B34" s="48" t="s">
        <v>396</v>
      </c>
      <c r="C34" s="48" t="s">
        <v>397</v>
      </c>
      <c r="D34" s="132" t="s">
        <v>1695</v>
      </c>
      <c r="E34" s="135" t="s">
        <v>1727</v>
      </c>
    </row>
    <row r="35" spans="1:5" x14ac:dyDescent="0.25">
      <c r="A35" s="48" t="s">
        <v>8</v>
      </c>
      <c r="B35" s="48" t="s">
        <v>561</v>
      </c>
      <c r="C35" s="48" t="s">
        <v>560</v>
      </c>
      <c r="D35" s="132" t="s">
        <v>1695</v>
      </c>
      <c r="E35" s="135" t="s">
        <v>1728</v>
      </c>
    </row>
    <row r="36" spans="1:5" ht="30" x14ac:dyDescent="0.25">
      <c r="A36" s="48" t="s">
        <v>8</v>
      </c>
      <c r="B36" s="48" t="s">
        <v>276</v>
      </c>
      <c r="C36" s="48" t="s">
        <v>277</v>
      </c>
      <c r="D36" s="132" t="s">
        <v>1695</v>
      </c>
      <c r="E36" s="136" t="s">
        <v>1729</v>
      </c>
    </row>
    <row r="37" spans="1:5" ht="30" x14ac:dyDescent="0.25">
      <c r="A37" s="48" t="s">
        <v>8</v>
      </c>
      <c r="B37" s="48" t="s">
        <v>641</v>
      </c>
      <c r="C37" s="48" t="s">
        <v>642</v>
      </c>
      <c r="D37" s="132" t="s">
        <v>1695</v>
      </c>
      <c r="E37" s="135" t="s">
        <v>1730</v>
      </c>
    </row>
    <row r="38" spans="1:5" x14ac:dyDescent="0.25">
      <c r="A38" s="48" t="s">
        <v>8</v>
      </c>
      <c r="B38" s="48" t="s">
        <v>273</v>
      </c>
      <c r="C38" s="48" t="s">
        <v>307</v>
      </c>
      <c r="D38" s="132" t="s">
        <v>1695</v>
      </c>
      <c r="E38" s="135" t="s">
        <v>1731</v>
      </c>
    </row>
    <row r="39" spans="1:5" ht="30" x14ac:dyDescent="0.25">
      <c r="A39" s="48" t="s">
        <v>8</v>
      </c>
      <c r="B39" s="48" t="s">
        <v>1192</v>
      </c>
      <c r="C39" s="48" t="s">
        <v>1194</v>
      </c>
      <c r="D39" s="132" t="s">
        <v>1695</v>
      </c>
      <c r="E39" s="136" t="s">
        <v>1732</v>
      </c>
    </row>
    <row r="40" spans="1:5" x14ac:dyDescent="0.25">
      <c r="A40" s="48" t="s">
        <v>8</v>
      </c>
      <c r="B40" s="48" t="s">
        <v>18</v>
      </c>
      <c r="C40" s="48" t="s">
        <v>138</v>
      </c>
      <c r="D40" s="132" t="s">
        <v>1695</v>
      </c>
      <c r="E40" s="136" t="s">
        <v>1733</v>
      </c>
    </row>
    <row r="41" spans="1:5" x14ac:dyDescent="0.25">
      <c r="A41" s="48" t="s">
        <v>9</v>
      </c>
      <c r="B41" s="48" t="s">
        <v>29</v>
      </c>
      <c r="C41" s="48" t="s">
        <v>1659</v>
      </c>
      <c r="D41" s="132" t="s">
        <v>1695</v>
      </c>
      <c r="E41" s="136" t="s">
        <v>1734</v>
      </c>
    </row>
    <row r="42" spans="1:5" x14ac:dyDescent="0.25">
      <c r="A42" s="48" t="s">
        <v>9</v>
      </c>
      <c r="B42" s="48" t="s">
        <v>21</v>
      </c>
      <c r="C42" s="48" t="s">
        <v>1174</v>
      </c>
      <c r="D42" s="132" t="s">
        <v>1695</v>
      </c>
      <c r="E42" s="135" t="s">
        <v>1735</v>
      </c>
    </row>
    <row r="43" spans="1:5" ht="30" x14ac:dyDescent="0.25">
      <c r="A43" s="48" t="s">
        <v>9</v>
      </c>
      <c r="B43" s="48" t="s">
        <v>25</v>
      </c>
      <c r="C43" s="48" t="s">
        <v>308</v>
      </c>
      <c r="D43" s="132" t="s">
        <v>1695</v>
      </c>
      <c r="E43" s="135" t="s">
        <v>1736</v>
      </c>
    </row>
    <row r="44" spans="1:5" ht="45" x14ac:dyDescent="0.25">
      <c r="A44" s="48" t="s">
        <v>9</v>
      </c>
      <c r="B44" s="48" t="s">
        <v>23</v>
      </c>
      <c r="C44" s="48" t="s">
        <v>61</v>
      </c>
      <c r="D44" s="132" t="s">
        <v>1695</v>
      </c>
      <c r="E44" s="135" t="s">
        <v>1737</v>
      </c>
    </row>
    <row r="45" spans="1:5" ht="30" x14ac:dyDescent="0.25">
      <c r="A45" s="48" t="s">
        <v>9</v>
      </c>
      <c r="B45" s="48" t="s">
        <v>107</v>
      </c>
      <c r="C45" s="48" t="s">
        <v>309</v>
      </c>
      <c r="D45" s="132" t="s">
        <v>1695</v>
      </c>
      <c r="E45" s="135" t="s">
        <v>1738</v>
      </c>
    </row>
    <row r="46" spans="1:5" x14ac:dyDescent="0.25">
      <c r="A46" s="48" t="s">
        <v>9</v>
      </c>
      <c r="B46" s="48" t="s">
        <v>24</v>
      </c>
      <c r="C46" s="48" t="s">
        <v>310</v>
      </c>
      <c r="D46" s="132" t="s">
        <v>1695</v>
      </c>
      <c r="E46" s="135" t="s">
        <v>1739</v>
      </c>
    </row>
    <row r="47" spans="1:5" ht="30" x14ac:dyDescent="0.25">
      <c r="A47" s="48" t="s">
        <v>9</v>
      </c>
      <c r="B47" s="48" t="s">
        <v>1074</v>
      </c>
      <c r="C47" s="48" t="s">
        <v>723</v>
      </c>
      <c r="D47" s="132" t="s">
        <v>1695</v>
      </c>
      <c r="E47" s="135" t="s">
        <v>1740</v>
      </c>
    </row>
    <row r="48" spans="1:5" x14ac:dyDescent="0.25">
      <c r="A48" s="48" t="s">
        <v>9</v>
      </c>
      <c r="B48" s="48" t="s">
        <v>1179</v>
      </c>
      <c r="C48" s="48" t="s">
        <v>1182</v>
      </c>
      <c r="D48" s="132" t="s">
        <v>1695</v>
      </c>
      <c r="E48" s="135" t="s">
        <v>1741</v>
      </c>
    </row>
    <row r="49" spans="1:5" ht="30" x14ac:dyDescent="0.25">
      <c r="A49" s="48" t="s">
        <v>9</v>
      </c>
      <c r="B49" s="48" t="s">
        <v>1180</v>
      </c>
      <c r="C49" s="48" t="s">
        <v>1183</v>
      </c>
      <c r="D49" s="132" t="s">
        <v>1695</v>
      </c>
      <c r="E49" s="135" t="s">
        <v>1742</v>
      </c>
    </row>
    <row r="50" spans="1:5" ht="30" x14ac:dyDescent="0.25">
      <c r="A50" s="48" t="s">
        <v>9</v>
      </c>
      <c r="B50" s="48" t="s">
        <v>1181</v>
      </c>
      <c r="C50" s="48" t="s">
        <v>1184</v>
      </c>
      <c r="D50" s="132" t="s">
        <v>1695</v>
      </c>
      <c r="E50" s="135" t="s">
        <v>1743</v>
      </c>
    </row>
    <row r="51" spans="1:5" ht="30" x14ac:dyDescent="0.25">
      <c r="A51" s="48" t="s">
        <v>9</v>
      </c>
      <c r="B51" s="48" t="s">
        <v>1191</v>
      </c>
      <c r="C51" s="48" t="s">
        <v>1185</v>
      </c>
      <c r="D51" s="132" t="s">
        <v>1695</v>
      </c>
      <c r="E51" s="135" t="s">
        <v>1744</v>
      </c>
    </row>
    <row r="52" spans="1:5" x14ac:dyDescent="0.25">
      <c r="A52" s="48" t="s">
        <v>9</v>
      </c>
      <c r="B52" s="48" t="s">
        <v>770</v>
      </c>
      <c r="C52" s="48" t="s">
        <v>769</v>
      </c>
      <c r="D52" s="132" t="s">
        <v>1695</v>
      </c>
      <c r="E52" s="135"/>
    </row>
    <row r="53" spans="1:5" ht="30" x14ac:dyDescent="0.25">
      <c r="A53" s="48" t="s">
        <v>9</v>
      </c>
      <c r="B53" s="48" t="s">
        <v>22</v>
      </c>
      <c r="C53" s="48" t="s">
        <v>311</v>
      </c>
      <c r="D53" s="132" t="s">
        <v>1695</v>
      </c>
      <c r="E53" s="135" t="s">
        <v>1745</v>
      </c>
    </row>
    <row r="54" spans="1:5" ht="30" x14ac:dyDescent="0.25">
      <c r="A54" s="48" t="s">
        <v>9</v>
      </c>
      <c r="B54" s="48" t="s">
        <v>20</v>
      </c>
      <c r="C54" s="48" t="s">
        <v>312</v>
      </c>
      <c r="D54" s="132" t="s">
        <v>1695</v>
      </c>
      <c r="E54" s="135" t="s">
        <v>1746</v>
      </c>
    </row>
    <row r="55" spans="1:5" ht="30" x14ac:dyDescent="0.25">
      <c r="A55" s="48" t="s">
        <v>9</v>
      </c>
      <c r="B55" s="48" t="s">
        <v>836</v>
      </c>
      <c r="C55" s="48" t="s">
        <v>837</v>
      </c>
      <c r="D55" s="132" t="s">
        <v>1695</v>
      </c>
      <c r="E55" s="135" t="s">
        <v>1747</v>
      </c>
    </row>
    <row r="56" spans="1:5" x14ac:dyDescent="0.25">
      <c r="A56" s="48" t="s">
        <v>150</v>
      </c>
      <c r="B56" s="48" t="s">
        <v>152</v>
      </c>
      <c r="C56" s="48" t="s">
        <v>473</v>
      </c>
      <c r="D56" s="132" t="s">
        <v>1695</v>
      </c>
      <c r="E56" s="135" t="s">
        <v>1748</v>
      </c>
    </row>
    <row r="57" spans="1:5" x14ac:dyDescent="0.25">
      <c r="A57" s="48" t="s">
        <v>150</v>
      </c>
      <c r="B57" s="48" t="s">
        <v>282</v>
      </c>
      <c r="C57" s="48" t="s">
        <v>482</v>
      </c>
      <c r="D57" s="132" t="s">
        <v>1695</v>
      </c>
      <c r="E57" s="135" t="s">
        <v>1749</v>
      </c>
    </row>
    <row r="58" spans="1:5" x14ac:dyDescent="0.25">
      <c r="A58" s="48" t="s">
        <v>150</v>
      </c>
      <c r="B58" s="48" t="s">
        <v>478</v>
      </c>
      <c r="C58" s="48" t="s">
        <v>479</v>
      </c>
      <c r="D58" s="132" t="s">
        <v>1695</v>
      </c>
      <c r="E58" s="135" t="s">
        <v>1750</v>
      </c>
    </row>
    <row r="59" spans="1:5" x14ac:dyDescent="0.25">
      <c r="A59" s="48" t="s">
        <v>150</v>
      </c>
      <c r="B59" s="48" t="s">
        <v>203</v>
      </c>
      <c r="C59" s="48" t="s">
        <v>474</v>
      </c>
      <c r="D59" s="132" t="s">
        <v>1695</v>
      </c>
      <c r="E59" s="135" t="s">
        <v>1751</v>
      </c>
    </row>
    <row r="60" spans="1:5" ht="45" x14ac:dyDescent="0.25">
      <c r="A60" s="48" t="s">
        <v>150</v>
      </c>
      <c r="B60" s="48" t="s">
        <v>1176</v>
      </c>
      <c r="C60" s="48" t="s">
        <v>1177</v>
      </c>
      <c r="D60" s="132" t="s">
        <v>1695</v>
      </c>
      <c r="E60" s="135" t="s">
        <v>1752</v>
      </c>
    </row>
    <row r="61" spans="1:5" x14ac:dyDescent="0.25">
      <c r="A61" s="48" t="s">
        <v>150</v>
      </c>
      <c r="B61" s="48" t="s">
        <v>153</v>
      </c>
      <c r="C61" s="48" t="s">
        <v>475</v>
      </c>
      <c r="D61" s="132" t="s">
        <v>1695</v>
      </c>
      <c r="E61" s="135" t="s">
        <v>1753</v>
      </c>
    </row>
    <row r="62" spans="1:5" ht="30" x14ac:dyDescent="0.25">
      <c r="A62" s="48" t="s">
        <v>150</v>
      </c>
      <c r="B62" s="48" t="s">
        <v>151</v>
      </c>
      <c r="C62" s="48" t="s">
        <v>1212</v>
      </c>
      <c r="D62" s="132" t="s">
        <v>1695</v>
      </c>
      <c r="E62" s="135" t="s">
        <v>1754</v>
      </c>
    </row>
    <row r="63" spans="1:5" x14ac:dyDescent="0.25">
      <c r="A63" s="48" t="s">
        <v>150</v>
      </c>
      <c r="B63" s="48" t="s">
        <v>476</v>
      </c>
      <c r="C63" s="48" t="s">
        <v>477</v>
      </c>
      <c r="D63" s="132" t="s">
        <v>1695</v>
      </c>
      <c r="E63" s="135"/>
    </row>
    <row r="64" spans="1:5" ht="60" x14ac:dyDescent="0.25">
      <c r="A64" s="48" t="s">
        <v>150</v>
      </c>
      <c r="B64" s="48" t="s">
        <v>779</v>
      </c>
      <c r="C64" s="48" t="s">
        <v>780</v>
      </c>
      <c r="D64" s="132" t="s">
        <v>1695</v>
      </c>
      <c r="E64" s="135" t="s">
        <v>1755</v>
      </c>
    </row>
    <row r="65" spans="1:5" ht="30" x14ac:dyDescent="0.25">
      <c r="A65" s="48" t="s">
        <v>823</v>
      </c>
      <c r="B65" s="48" t="s">
        <v>827</v>
      </c>
      <c r="C65" s="48" t="s">
        <v>313</v>
      </c>
      <c r="D65" s="132" t="s">
        <v>1695</v>
      </c>
      <c r="E65" s="135" t="s">
        <v>1756</v>
      </c>
    </row>
    <row r="66" spans="1:5" x14ac:dyDescent="0.25">
      <c r="A66" s="48" t="s">
        <v>823</v>
      </c>
      <c r="B66" s="48" t="s">
        <v>1130</v>
      </c>
      <c r="C66" s="48" t="s">
        <v>1129</v>
      </c>
      <c r="D66" s="132" t="s">
        <v>1695</v>
      </c>
      <c r="E66" s="135" t="s">
        <v>1757</v>
      </c>
    </row>
    <row r="67" spans="1:5" ht="30" x14ac:dyDescent="0.25">
      <c r="A67" s="48" t="s">
        <v>823</v>
      </c>
      <c r="B67" s="48" t="s">
        <v>824</v>
      </c>
      <c r="C67" s="48" t="s">
        <v>825</v>
      </c>
      <c r="D67" s="132" t="s">
        <v>1695</v>
      </c>
      <c r="E67" s="135" t="s">
        <v>1758</v>
      </c>
    </row>
    <row r="68" spans="1:5" ht="60" x14ac:dyDescent="0.25">
      <c r="A68" s="48" t="s">
        <v>10</v>
      </c>
      <c r="B68" s="48" t="s">
        <v>27</v>
      </c>
      <c r="C68" s="48" t="s">
        <v>744</v>
      </c>
      <c r="D68" s="132" t="s">
        <v>1695</v>
      </c>
      <c r="E68" s="135" t="s">
        <v>1759</v>
      </c>
    </row>
    <row r="69" spans="1:5" x14ac:dyDescent="0.25">
      <c r="A69" s="48" t="s">
        <v>10</v>
      </c>
      <c r="B69" s="48" t="s">
        <v>28</v>
      </c>
      <c r="C69" s="48" t="s">
        <v>156</v>
      </c>
      <c r="D69" s="132" t="s">
        <v>1695</v>
      </c>
      <c r="E69" s="135" t="s">
        <v>1760</v>
      </c>
    </row>
    <row r="70" spans="1:5" x14ac:dyDescent="0.25">
      <c r="A70" s="48" t="s">
        <v>10</v>
      </c>
      <c r="B70" s="48" t="s">
        <v>784</v>
      </c>
      <c r="C70" s="48" t="s">
        <v>786</v>
      </c>
      <c r="D70" s="132" t="s">
        <v>1695</v>
      </c>
      <c r="E70" s="135"/>
    </row>
    <row r="71" spans="1:5" x14ac:dyDescent="0.25">
      <c r="A71" s="48" t="s">
        <v>10</v>
      </c>
      <c r="B71" s="48" t="s">
        <v>1424</v>
      </c>
      <c r="C71" s="48" t="s">
        <v>785</v>
      </c>
      <c r="D71" s="132" t="s">
        <v>1695</v>
      </c>
      <c r="E71" s="135" t="s">
        <v>1761</v>
      </c>
    </row>
    <row r="72" spans="1:5" x14ac:dyDescent="0.25">
      <c r="A72" s="48" t="s">
        <v>10</v>
      </c>
      <c r="B72" s="48" t="s">
        <v>1103</v>
      </c>
      <c r="C72" s="48" t="s">
        <v>1102</v>
      </c>
      <c r="D72" s="132" t="s">
        <v>1695</v>
      </c>
      <c r="E72" s="135"/>
    </row>
    <row r="73" spans="1:5" x14ac:dyDescent="0.25">
      <c r="A73" s="48" t="s">
        <v>10</v>
      </c>
      <c r="B73" s="48" t="s">
        <v>1437</v>
      </c>
      <c r="C73" s="48" t="s">
        <v>1102</v>
      </c>
      <c r="D73" s="132" t="s">
        <v>1695</v>
      </c>
      <c r="E73" s="135"/>
    </row>
    <row r="74" spans="1:5" x14ac:dyDescent="0.25">
      <c r="A74" s="48" t="s">
        <v>10</v>
      </c>
      <c r="B74" s="48" t="s">
        <v>1157</v>
      </c>
      <c r="C74" s="48" t="s">
        <v>1157</v>
      </c>
      <c r="D74" s="132" t="s">
        <v>1695</v>
      </c>
      <c r="E74" s="135" t="s">
        <v>1762</v>
      </c>
    </row>
    <row r="75" spans="1:5" x14ac:dyDescent="0.25">
      <c r="A75" s="48" t="s">
        <v>10</v>
      </c>
      <c r="B75" s="48" t="s">
        <v>26</v>
      </c>
      <c r="C75" s="48" t="s">
        <v>314</v>
      </c>
      <c r="D75" s="132" t="s">
        <v>1695</v>
      </c>
      <c r="E75" s="135" t="s">
        <v>1763</v>
      </c>
    </row>
    <row r="76" spans="1:5" ht="75" x14ac:dyDescent="0.25">
      <c r="A76" s="48" t="s">
        <v>1044</v>
      </c>
      <c r="B76" s="48" t="s">
        <v>347</v>
      </c>
      <c r="C76" s="48" t="s">
        <v>315</v>
      </c>
      <c r="D76" s="132" t="s">
        <v>1695</v>
      </c>
      <c r="E76" s="135" t="s">
        <v>1972</v>
      </c>
    </row>
    <row r="77" spans="1:5" ht="75" x14ac:dyDescent="0.25">
      <c r="A77" s="48" t="s">
        <v>1044</v>
      </c>
      <c r="B77" s="48" t="s">
        <v>347</v>
      </c>
      <c r="C77" s="48" t="s">
        <v>316</v>
      </c>
      <c r="D77" s="132" t="s">
        <v>1695</v>
      </c>
      <c r="E77" s="135" t="s">
        <v>1972</v>
      </c>
    </row>
    <row r="78" spans="1:5" ht="75" x14ac:dyDescent="0.25">
      <c r="A78" s="48" t="s">
        <v>1044</v>
      </c>
      <c r="B78" s="48" t="s">
        <v>347</v>
      </c>
      <c r="C78" s="48" t="s">
        <v>317</v>
      </c>
      <c r="D78" s="132" t="s">
        <v>1695</v>
      </c>
      <c r="E78" s="135" t="s">
        <v>1972</v>
      </c>
    </row>
    <row r="79" spans="1:5" ht="75" x14ac:dyDescent="0.25">
      <c r="A79" s="48" t="s">
        <v>1044</v>
      </c>
      <c r="B79" s="48" t="s">
        <v>347</v>
      </c>
      <c r="C79" s="48" t="s">
        <v>318</v>
      </c>
      <c r="D79" s="132" t="s">
        <v>1695</v>
      </c>
      <c r="E79" s="135" t="s">
        <v>1972</v>
      </c>
    </row>
    <row r="80" spans="1:5" ht="75" x14ac:dyDescent="0.25">
      <c r="A80" s="48" t="s">
        <v>1044</v>
      </c>
      <c r="B80" s="48" t="s">
        <v>347</v>
      </c>
      <c r="C80" s="48" t="s">
        <v>319</v>
      </c>
      <c r="D80" s="132" t="s">
        <v>1695</v>
      </c>
      <c r="E80" s="135" t="s">
        <v>1972</v>
      </c>
    </row>
    <row r="81" spans="1:5" ht="75" x14ac:dyDescent="0.25">
      <c r="A81" s="48" t="s">
        <v>1044</v>
      </c>
      <c r="B81" s="48" t="s">
        <v>1210</v>
      </c>
      <c r="C81" s="48" t="s">
        <v>1211</v>
      </c>
      <c r="D81" s="132" t="s">
        <v>1695</v>
      </c>
      <c r="E81" s="135" t="s">
        <v>1764</v>
      </c>
    </row>
    <row r="82" spans="1:5" ht="45" x14ac:dyDescent="0.25">
      <c r="A82" s="48" t="s">
        <v>1044</v>
      </c>
      <c r="B82" s="48" t="s">
        <v>366</v>
      </c>
      <c r="C82" s="48" t="s">
        <v>320</v>
      </c>
      <c r="D82" s="132" t="s">
        <v>1695</v>
      </c>
      <c r="E82" s="135" t="s">
        <v>1765</v>
      </c>
    </row>
    <row r="83" spans="1:5" ht="45" x14ac:dyDescent="0.25">
      <c r="A83" s="48" t="s">
        <v>1044</v>
      </c>
      <c r="B83" s="48" t="s">
        <v>366</v>
      </c>
      <c r="C83" s="48" t="s">
        <v>321</v>
      </c>
      <c r="D83" s="132" t="s">
        <v>1695</v>
      </c>
      <c r="E83" s="135" t="s">
        <v>1765</v>
      </c>
    </row>
    <row r="84" spans="1:5" ht="45" x14ac:dyDescent="0.25">
      <c r="A84" s="48" t="s">
        <v>1044</v>
      </c>
      <c r="B84" s="48" t="s">
        <v>366</v>
      </c>
      <c r="C84" s="48" t="s">
        <v>322</v>
      </c>
      <c r="D84" s="132" t="s">
        <v>1695</v>
      </c>
      <c r="E84" s="135" t="s">
        <v>1765</v>
      </c>
    </row>
    <row r="85" spans="1:5" ht="45" x14ac:dyDescent="0.25">
      <c r="A85" s="48" t="s">
        <v>1044</v>
      </c>
      <c r="B85" s="48" t="s">
        <v>366</v>
      </c>
      <c r="C85" s="48" t="s">
        <v>323</v>
      </c>
      <c r="D85" s="132" t="s">
        <v>1695</v>
      </c>
      <c r="E85" s="135" t="s">
        <v>1765</v>
      </c>
    </row>
    <row r="86" spans="1:5" ht="45" x14ac:dyDescent="0.25">
      <c r="A86" s="48" t="s">
        <v>1044</v>
      </c>
      <c r="B86" s="48" t="s">
        <v>366</v>
      </c>
      <c r="C86" s="48" t="s">
        <v>324</v>
      </c>
      <c r="D86" s="132" t="s">
        <v>1695</v>
      </c>
      <c r="E86" s="135" t="s">
        <v>1765</v>
      </c>
    </row>
    <row r="87" spans="1:5" ht="45" x14ac:dyDescent="0.25">
      <c r="A87" s="48" t="s">
        <v>1232</v>
      </c>
      <c r="B87" s="48" t="s">
        <v>1233</v>
      </c>
      <c r="C87" s="48" t="s">
        <v>1237</v>
      </c>
      <c r="D87" s="132" t="s">
        <v>1695</v>
      </c>
      <c r="E87" s="135" t="s">
        <v>1766</v>
      </c>
    </row>
    <row r="88" spans="1:5" ht="105" x14ac:dyDescent="0.25">
      <c r="A88" s="48" t="s">
        <v>1382</v>
      </c>
      <c r="B88" s="48" t="s">
        <v>1383</v>
      </c>
      <c r="C88" s="48" t="s">
        <v>1390</v>
      </c>
      <c r="D88" s="132" t="s">
        <v>1695</v>
      </c>
      <c r="E88" s="135" t="s">
        <v>1767</v>
      </c>
    </row>
    <row r="89" spans="1:5" ht="105" x14ac:dyDescent="0.25">
      <c r="A89" s="48" t="s">
        <v>1382</v>
      </c>
      <c r="B89" s="48" t="s">
        <v>1384</v>
      </c>
      <c r="C89" s="48" t="s">
        <v>1391</v>
      </c>
      <c r="D89" s="132" t="s">
        <v>1695</v>
      </c>
      <c r="E89" s="135" t="s">
        <v>1767</v>
      </c>
    </row>
    <row r="90" spans="1:5" ht="105" x14ac:dyDescent="0.25">
      <c r="A90" s="48" t="s">
        <v>1382</v>
      </c>
      <c r="B90" s="48" t="s">
        <v>504</v>
      </c>
      <c r="C90" s="48" t="s">
        <v>1392</v>
      </c>
      <c r="D90" s="132" t="s">
        <v>1695</v>
      </c>
      <c r="E90" s="135" t="s">
        <v>1767</v>
      </c>
    </row>
    <row r="91" spans="1:5" ht="105" x14ac:dyDescent="0.25">
      <c r="A91" s="48" t="s">
        <v>1382</v>
      </c>
      <c r="B91" s="48" t="s">
        <v>1385</v>
      </c>
      <c r="C91" s="48" t="s">
        <v>1393</v>
      </c>
      <c r="D91" s="132" t="s">
        <v>1695</v>
      </c>
      <c r="E91" s="135" t="s">
        <v>1767</v>
      </c>
    </row>
    <row r="92" spans="1:5" ht="105" x14ac:dyDescent="0.25">
      <c r="A92" s="48" t="s">
        <v>1382</v>
      </c>
      <c r="B92" s="48" t="s">
        <v>1386</v>
      </c>
      <c r="C92" s="48" t="s">
        <v>1394</v>
      </c>
      <c r="D92" s="132" t="s">
        <v>1695</v>
      </c>
      <c r="E92" s="135" t="s">
        <v>1767</v>
      </c>
    </row>
    <row r="93" spans="1:5" ht="105" x14ac:dyDescent="0.25">
      <c r="A93" s="48" t="s">
        <v>1382</v>
      </c>
      <c r="B93" s="48" t="s">
        <v>287</v>
      </c>
      <c r="C93" s="48" t="s">
        <v>1395</v>
      </c>
      <c r="D93" s="132" t="s">
        <v>1695</v>
      </c>
      <c r="E93" s="135" t="s">
        <v>1767</v>
      </c>
    </row>
    <row r="94" spans="1:5" ht="105" x14ac:dyDescent="0.25">
      <c r="A94" s="48" t="s">
        <v>1382</v>
      </c>
      <c r="B94" s="48" t="s">
        <v>1387</v>
      </c>
      <c r="C94" s="48" t="s">
        <v>1396</v>
      </c>
      <c r="D94" s="132" t="s">
        <v>1695</v>
      </c>
      <c r="E94" s="135" t="s">
        <v>1767</v>
      </c>
    </row>
    <row r="95" spans="1:5" ht="105" x14ac:dyDescent="0.25">
      <c r="A95" s="48" t="s">
        <v>1382</v>
      </c>
      <c r="B95" s="48" t="s">
        <v>1388</v>
      </c>
      <c r="C95" s="48" t="s">
        <v>1397</v>
      </c>
      <c r="D95" s="132" t="s">
        <v>1695</v>
      </c>
      <c r="E95" s="135" t="s">
        <v>1767</v>
      </c>
    </row>
    <row r="96" spans="1:5" ht="105" x14ac:dyDescent="0.25">
      <c r="A96" s="48" t="s">
        <v>1382</v>
      </c>
      <c r="B96" s="48" t="s">
        <v>1389</v>
      </c>
      <c r="C96" s="48" t="s">
        <v>1398</v>
      </c>
      <c r="D96" s="132" t="s">
        <v>1695</v>
      </c>
      <c r="E96" s="135" t="s">
        <v>1767</v>
      </c>
    </row>
    <row r="99" spans="4:4" x14ac:dyDescent="0.25">
      <c r="D99" s="137"/>
    </row>
    <row r="100" spans="4:4" x14ac:dyDescent="0.25">
      <c r="D100" s="137"/>
    </row>
    <row r="101" spans="4:4" x14ac:dyDescent="0.25">
      <c r="D101" s="137"/>
    </row>
    <row r="102" spans="4:4" x14ac:dyDescent="0.25">
      <c r="D102" s="137"/>
    </row>
    <row r="103" spans="4:4" x14ac:dyDescent="0.25">
      <c r="D103" s="137"/>
    </row>
    <row r="104" spans="4:4" x14ac:dyDescent="0.25">
      <c r="D104" s="137"/>
    </row>
    <row r="105" spans="4:4" x14ac:dyDescent="0.25">
      <c r="D105" s="137"/>
    </row>
    <row r="106" spans="4:4" x14ac:dyDescent="0.2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40625" defaultRowHeight="15" x14ac:dyDescent="0.25"/>
  <cols>
    <col min="1" max="1" width="17.140625" style="138" customWidth="1"/>
    <col min="2" max="2" width="7" style="139" customWidth="1"/>
    <col min="3" max="3" width="17" style="138" customWidth="1"/>
    <col min="4" max="4" width="20.140625" style="138" customWidth="1"/>
    <col min="5" max="5" width="26.5703125" style="138" customWidth="1"/>
    <col min="6" max="10" width="9.140625" style="138" customWidth="1"/>
    <col min="11" max="11" width="6.7109375" style="138" customWidth="1"/>
    <col min="12" max="12" width="109" style="138" customWidth="1"/>
    <col min="13" max="13" width="11.5703125" style="139" customWidth="1"/>
    <col min="14" max="14" width="13.42578125" style="138" hidden="1" customWidth="1"/>
    <col min="15" max="15" width="53.85546875" style="138" hidden="1" customWidth="1"/>
    <col min="16" max="17" width="11" style="138" hidden="1" customWidth="1"/>
    <col min="18" max="18" width="21.28515625" style="138" hidden="1" customWidth="1"/>
    <col min="19" max="19" width="26.42578125" style="138" hidden="1" customWidth="1"/>
    <col min="20" max="20" width="30.7109375" style="138" hidden="1" customWidth="1"/>
    <col min="21" max="21" width="77" style="153" customWidth="1"/>
    <col min="22" max="16384" width="9.140625" style="138"/>
  </cols>
  <sheetData>
    <row r="1" spans="1:21" x14ac:dyDescent="0.2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2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2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2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2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2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2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2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2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2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2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2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2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2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2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2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2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2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2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2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2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2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2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2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2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2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2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2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2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2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2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2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2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2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2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2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2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2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2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2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2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2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2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2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2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2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2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2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2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2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2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2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2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2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2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2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2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2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2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2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2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2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2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2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2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2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2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2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2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2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2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2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2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2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2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2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2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2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2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2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2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2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2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2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2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2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2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2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2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2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2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2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2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2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2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2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2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2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2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2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2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2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2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2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2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2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2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2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2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2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2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2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2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2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2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2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2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2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2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2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2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2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2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2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2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2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2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2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2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2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2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2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2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2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2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2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2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2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2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2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2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2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2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2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2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2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2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2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2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2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2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2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2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2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2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2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2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2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2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2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2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2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2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2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2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2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2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2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2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2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2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2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2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2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2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2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2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2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2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2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2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2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2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2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2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2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2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2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2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2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2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2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2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2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2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2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2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2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2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2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2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2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2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2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2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2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2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2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2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2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2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2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2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2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2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2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2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2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2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2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2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2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2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2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2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2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2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2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2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2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2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2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2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2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2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2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2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2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2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2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2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2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2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2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2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2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2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2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2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2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2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2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2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2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2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2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2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2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2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2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2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2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2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2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2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2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2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2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2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2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2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2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2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2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2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2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2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2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2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2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2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2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2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2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2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2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2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2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2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2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2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2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2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2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2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2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2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2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2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2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2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2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2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2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2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2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2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2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2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2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2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2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2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2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2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2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2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2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2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2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2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2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2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2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2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2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2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2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2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2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2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2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2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2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2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2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2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2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2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2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2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2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2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2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2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2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2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2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2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2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2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2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2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2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2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2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2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2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2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2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2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2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2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2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2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2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2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2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2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2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2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2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2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2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2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2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2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2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2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2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2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2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2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2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2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2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2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2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2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2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2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2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2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2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2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2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2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2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2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2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2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2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2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2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2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2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2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2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2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2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2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2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2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2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2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2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2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2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2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2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2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2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2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2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2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2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2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2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2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2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2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2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2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2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2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2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2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2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2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2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2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2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2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2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2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2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2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2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2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2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2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2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2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2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2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2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2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2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2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2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2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2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2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2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2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2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2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2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2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2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2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2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2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2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2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2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2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2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2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2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2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2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2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2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2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2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2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2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2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2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2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2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2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2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2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2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2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2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2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2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2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2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2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2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2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2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2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2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2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2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2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2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2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2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2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2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2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2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2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2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2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2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2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2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2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2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2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2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2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2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2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2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2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2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2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2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2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2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2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2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2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2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2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2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2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2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2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2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2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2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2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2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2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2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2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2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2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2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2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2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2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2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2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2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2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2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65" x14ac:dyDescent="0.2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2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2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2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2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2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2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2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2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2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2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2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2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2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2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2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2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2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2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2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2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2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2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2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2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2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2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2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2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2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2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2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2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2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2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2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2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2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2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2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2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2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2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2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40625" defaultRowHeight="15" x14ac:dyDescent="0.25"/>
  <cols>
    <col min="1" max="2" width="29.28515625" style="4" customWidth="1"/>
    <col min="3" max="3" width="40.7109375" style="4" customWidth="1"/>
    <col min="4" max="5" width="29.28515625" style="4" customWidth="1"/>
    <col min="6" max="9" width="12.85546875" style="4" customWidth="1"/>
    <col min="10" max="10" width="148.85546875" style="138" customWidth="1"/>
    <col min="11" max="11" width="35.28515625" style="4" customWidth="1"/>
    <col min="12" max="12" width="29.28515625" style="4" customWidth="1"/>
    <col min="13" max="16384" width="9.140625" style="4"/>
  </cols>
  <sheetData>
    <row r="1" spans="1:15" x14ac:dyDescent="0.25">
      <c r="A1" s="7" t="s">
        <v>1668</v>
      </c>
    </row>
    <row r="2" spans="1:15" x14ac:dyDescent="0.25">
      <c r="A2" s="15" t="s">
        <v>1669</v>
      </c>
    </row>
    <row r="3" spans="1:15" x14ac:dyDescent="0.2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2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2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2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2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2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2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2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2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2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2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2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2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2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2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2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2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2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2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2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2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2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2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2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25">
      <c r="A27" s="4" t="s">
        <v>8</v>
      </c>
      <c r="B27" s="4" t="s">
        <v>329</v>
      </c>
      <c r="C27" s="4" t="s">
        <v>328</v>
      </c>
      <c r="D27" s="4" t="s">
        <v>329</v>
      </c>
      <c r="E27" s="4" t="s">
        <v>600</v>
      </c>
      <c r="J27" s="152" t="str">
        <f>INDEX(Guidance!$U:$U,MATCH('Policy Characteristics'!C27,Guidance!$E:$E,0))</f>
        <v>**Description:**0</v>
      </c>
    </row>
    <row r="28" spans="1:15" x14ac:dyDescent="0.2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2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2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2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2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2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2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2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2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2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2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2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2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2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2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2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2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2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2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2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2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2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2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2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2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2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2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2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2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2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2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2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2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2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2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2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2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2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2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4" t="s">
        <v>10</v>
      </c>
      <c r="B70" s="4" t="s">
        <v>784</v>
      </c>
      <c r="C70" s="4" t="s">
        <v>786</v>
      </c>
      <c r="D70" s="4" t="s">
        <v>787</v>
      </c>
      <c r="E70" s="4" t="s">
        <v>789</v>
      </c>
      <c r="J70" s="152" t="str">
        <f>INDEX(Guidance!$U:$U,MATCH('Policy Characteristics'!C70,Guidance!$E:$E,0))</f>
        <v>**Description:**0</v>
      </c>
    </row>
    <row r="71" spans="1:14" x14ac:dyDescent="0.2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25">
      <c r="A72" s="4" t="s">
        <v>10</v>
      </c>
      <c r="B72" s="4" t="s">
        <v>1103</v>
      </c>
      <c r="C72" s="4" t="s">
        <v>1102</v>
      </c>
      <c r="D72" s="4" t="s">
        <v>1103</v>
      </c>
      <c r="E72" s="4" t="s">
        <v>1104</v>
      </c>
      <c r="J72" s="152" t="str">
        <f>INDEX(Guidance!$U:$U,MATCH('Policy Characteristics'!C72,Guidance!$E:$E,0))</f>
        <v>**Description:**0</v>
      </c>
    </row>
    <row r="73" spans="1:14" x14ac:dyDescent="0.25">
      <c r="A73" s="4" t="s">
        <v>10</v>
      </c>
      <c r="B73" s="4" t="s">
        <v>1437</v>
      </c>
      <c r="C73" s="4" t="s">
        <v>1102</v>
      </c>
      <c r="D73" s="4" t="s">
        <v>1437</v>
      </c>
      <c r="E73" s="4" t="s">
        <v>1104</v>
      </c>
      <c r="J73" s="152" t="str">
        <f>INDEX(Guidance!$U:$U,MATCH('Policy Characteristics'!C73,Guidance!$E:$E,0))</f>
        <v>**Description:**0</v>
      </c>
    </row>
    <row r="74" spans="1:14" x14ac:dyDescent="0.2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2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2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2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2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2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2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2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2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2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2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2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2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2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2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2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2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2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2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2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2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2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2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40625" defaultRowHeight="15" x14ac:dyDescent="0.25"/>
  <cols>
    <col min="1" max="1" width="18" style="188" customWidth="1"/>
    <col min="2" max="2" width="28.42578125" style="265" customWidth="1"/>
    <col min="3" max="3" width="28.42578125" style="216" customWidth="1"/>
    <col min="4" max="5" width="18.85546875" style="4" customWidth="1"/>
    <col min="6" max="7" width="23.140625" style="4" customWidth="1"/>
    <col min="8" max="8" width="19.42578125" style="217" customWidth="1"/>
    <col min="9" max="9" width="21.28515625" style="264" customWidth="1"/>
    <col min="10" max="10" width="21.28515625" style="217" customWidth="1"/>
    <col min="11" max="11" width="31.42578125" style="4" customWidth="1"/>
    <col min="12" max="12" width="19" style="4" customWidth="1"/>
    <col min="13" max="14" width="19.140625" style="218" customWidth="1"/>
    <col min="15" max="15" width="28.42578125" style="4" customWidth="1"/>
    <col min="16" max="16" width="78.28515625" style="4" customWidth="1"/>
    <col min="17" max="17" width="52.42578125" style="4" customWidth="1"/>
    <col min="18" max="18" width="43.42578125" style="171" customWidth="1"/>
    <col min="19" max="19" width="47.85546875" style="4" customWidth="1"/>
    <col min="20" max="20" width="37.28515625" style="213" customWidth="1"/>
    <col min="21" max="16384" width="9.140625" style="4"/>
  </cols>
  <sheetData>
    <row r="1" spans="1:21" s="48" customFormat="1" x14ac:dyDescent="0.2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2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2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2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2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2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2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2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2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2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2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2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2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2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2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2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2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2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2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2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2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2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2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2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2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2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2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2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2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2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2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2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2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2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2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2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2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2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2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2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2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2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2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2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2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2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2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2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2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2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2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2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2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2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2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2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2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2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2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2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2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2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2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2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2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2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2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2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2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2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2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2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2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2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2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2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2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2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2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2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2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2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2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2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2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2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2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2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2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2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2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2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2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2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2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2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2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2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2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2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2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2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2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2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2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2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2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2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2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2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2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2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2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2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2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2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2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2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2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2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2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2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2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2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2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2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2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2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2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2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2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2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2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2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2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2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2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2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2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2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2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2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2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2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2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2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2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2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2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2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2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2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2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2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2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2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2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2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2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2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2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2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2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2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2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2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2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2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2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2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2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2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2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2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2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2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2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2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2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2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2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2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2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2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2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2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2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2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2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2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2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2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2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2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2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2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2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2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2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2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2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2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2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2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2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2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2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2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2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2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2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2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2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2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2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2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2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2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2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2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2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2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2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2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2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2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2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2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2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2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2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2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2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2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2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2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2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2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2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2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2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2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2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2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2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2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2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2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2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2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2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2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2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2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2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2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2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2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2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2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2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2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2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2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2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2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2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2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2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2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2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2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2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2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2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2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2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2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2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2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2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2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2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2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2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2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2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2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2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2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2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2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2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2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2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2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2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2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2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2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2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2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2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2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2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2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2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2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2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2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2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2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2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2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2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2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2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2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2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2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2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2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2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2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2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2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2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2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2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2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2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2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2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2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2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2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2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2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2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2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2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2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2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2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2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2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2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2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2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2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2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2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2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2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2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2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2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2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2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2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2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2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2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2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2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2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2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2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2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2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2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2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2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2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2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2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2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2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2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2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2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2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2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2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2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2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2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2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2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2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2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2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2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2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2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2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2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2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2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2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2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2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2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2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2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2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2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2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2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2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2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2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2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2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2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2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2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2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2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2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2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2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2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2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2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2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2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2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2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2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2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2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2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2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2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2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2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2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2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2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2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2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2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2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2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2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2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2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2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2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2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2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2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2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2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2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2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2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2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2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2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2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2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2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2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2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2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2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2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2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2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2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2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2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2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2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2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2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2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2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2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2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2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2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2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2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2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2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2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2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2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2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2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2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2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2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2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2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2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2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2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2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2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2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2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2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2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2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2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2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2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2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2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2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2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2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2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2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2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2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2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2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2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2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2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2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2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2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2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2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2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2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2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2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2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2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2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2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2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2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2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2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2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2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2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2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2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2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2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2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2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2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2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2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2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2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2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2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2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2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2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2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2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2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2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2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2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2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2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2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2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2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2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2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2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2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2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2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2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2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2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2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2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2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2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2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2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2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2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2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2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2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2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2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2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2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2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2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2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2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2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2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2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2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2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2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2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2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2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2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2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2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2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2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2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2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2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2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2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2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2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2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2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2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2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2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2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2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2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2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2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2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2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2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2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2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2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2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2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2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2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2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2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2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2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2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2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2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2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2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2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2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2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2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2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2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2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2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2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2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2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2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2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2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2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2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2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2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2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2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2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2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2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2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2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2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2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2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2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2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2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2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2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2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2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2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2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2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2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2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2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2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2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2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2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2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2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2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2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2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2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2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2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2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2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2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2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2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2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2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2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2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2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2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2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2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2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2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2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2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2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2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2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2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2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2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2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2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2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2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2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2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2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2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2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2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2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2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2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2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2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2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2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2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2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2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2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2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2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2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2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25">
      <c r="A754" s="4"/>
      <c r="B754" s="264"/>
      <c r="C754" s="4"/>
      <c r="H754" s="4"/>
      <c r="I754" s="270"/>
      <c r="J754" s="4"/>
      <c r="M754" s="4"/>
      <c r="N754" s="4"/>
      <c r="P754" s="212"/>
      <c r="R754" s="213"/>
      <c r="S754" s="212"/>
      <c r="T754" s="4"/>
    </row>
    <row r="755" spans="1:20" x14ac:dyDescent="0.25">
      <c r="A755" s="4"/>
      <c r="B755" s="264"/>
      <c r="C755" s="4"/>
      <c r="H755" s="4"/>
      <c r="I755" s="270"/>
      <c r="J755" s="4"/>
      <c r="M755" s="4"/>
      <c r="N755" s="4"/>
      <c r="P755" s="212"/>
      <c r="R755" s="213"/>
      <c r="S755" s="212"/>
      <c r="T755" s="4"/>
    </row>
    <row r="756" spans="1:20" x14ac:dyDescent="0.25">
      <c r="A756" s="4"/>
      <c r="B756" s="264"/>
      <c r="C756" s="4"/>
      <c r="H756" s="4"/>
      <c r="I756" s="270"/>
      <c r="J756" s="4"/>
      <c r="M756" s="4"/>
      <c r="N756" s="4"/>
      <c r="P756" s="212"/>
      <c r="R756" s="213"/>
      <c r="S756" s="212"/>
      <c r="T756" s="4"/>
    </row>
    <row r="757" spans="1:20" x14ac:dyDescent="0.25">
      <c r="A757" s="4"/>
      <c r="B757" s="264"/>
      <c r="C757" s="4"/>
      <c r="H757" s="4"/>
      <c r="I757" s="270"/>
      <c r="J757" s="4"/>
      <c r="M757" s="4"/>
      <c r="N757" s="4"/>
      <c r="P757" s="212"/>
      <c r="R757" s="213"/>
      <c r="S757" s="212"/>
      <c r="T757" s="4"/>
    </row>
    <row r="758" spans="1:20" x14ac:dyDescent="0.25">
      <c r="A758" s="4"/>
      <c r="B758" s="264"/>
      <c r="C758" s="4"/>
      <c r="H758" s="4"/>
      <c r="I758" s="270"/>
      <c r="J758" s="4"/>
      <c r="M758" s="4"/>
      <c r="N758" s="4"/>
      <c r="P758" s="212"/>
      <c r="R758" s="213"/>
      <c r="S758" s="212"/>
      <c r="T758" s="4"/>
    </row>
    <row r="759" spans="1:20" x14ac:dyDescent="0.25">
      <c r="I759" s="270"/>
      <c r="P759" s="212"/>
      <c r="S759" s="212"/>
    </row>
    <row r="760" spans="1:20" x14ac:dyDescent="0.25">
      <c r="I760" s="270"/>
      <c r="P760" s="212"/>
      <c r="S760" s="212"/>
    </row>
    <row r="761" spans="1:20" x14ac:dyDescent="0.25">
      <c r="I761" s="270"/>
      <c r="P761" s="212"/>
      <c r="S761" s="212"/>
    </row>
    <row r="762" spans="1:20" x14ac:dyDescent="0.25">
      <c r="I762" s="270"/>
      <c r="P762" s="212"/>
      <c r="S762" s="212"/>
    </row>
    <row r="763" spans="1:20" x14ac:dyDescent="0.25">
      <c r="I763" s="270"/>
      <c r="P763" s="212"/>
      <c r="S763" s="212"/>
    </row>
    <row r="764" spans="1:20" x14ac:dyDescent="0.25">
      <c r="I764" s="270"/>
      <c r="P764" s="212"/>
      <c r="S764" s="212"/>
    </row>
    <row r="765" spans="1:20" x14ac:dyDescent="0.25">
      <c r="I765" s="270"/>
      <c r="P765" s="212"/>
      <c r="S765" s="212"/>
    </row>
    <row r="766" spans="1:20" x14ac:dyDescent="0.25">
      <c r="I766" s="270"/>
      <c r="P766" s="212"/>
      <c r="S766" s="212"/>
    </row>
    <row r="767" spans="1:20" x14ac:dyDescent="0.25">
      <c r="I767" s="270"/>
      <c r="P767" s="212"/>
      <c r="S767" s="212"/>
    </row>
    <row r="768" spans="1:20" x14ac:dyDescent="0.25">
      <c r="I768" s="270"/>
      <c r="P768" s="212"/>
      <c r="S768" s="212"/>
    </row>
    <row r="769" spans="9:19" x14ac:dyDescent="0.25">
      <c r="I769" s="270"/>
      <c r="P769" s="212"/>
      <c r="S769" s="212"/>
    </row>
    <row r="770" spans="9:19" x14ac:dyDescent="0.25">
      <c r="I770" s="270"/>
      <c r="P770" s="212"/>
      <c r="S770" s="212"/>
    </row>
    <row r="771" spans="9:19" x14ac:dyDescent="0.25">
      <c r="I771" s="270"/>
      <c r="P771" s="212"/>
      <c r="S771" s="212"/>
    </row>
    <row r="772" spans="9:19" x14ac:dyDescent="0.25">
      <c r="I772" s="270"/>
      <c r="P772" s="212"/>
      <c r="S772" s="212"/>
    </row>
    <row r="773" spans="9:19" x14ac:dyDescent="0.25">
      <c r="I773" s="270"/>
      <c r="P773" s="212"/>
      <c r="S773" s="212"/>
    </row>
    <row r="774" spans="9:19" x14ac:dyDescent="0.25">
      <c r="I774" s="270"/>
      <c r="P774" s="212"/>
      <c r="S774" s="212"/>
    </row>
    <row r="775" spans="9:19" x14ac:dyDescent="0.25">
      <c r="I775" s="270"/>
      <c r="P775" s="212"/>
      <c r="S775" s="212"/>
    </row>
    <row r="776" spans="9:19" x14ac:dyDescent="0.25">
      <c r="I776" s="270"/>
      <c r="P776" s="212"/>
      <c r="S776" s="212"/>
    </row>
    <row r="777" spans="9:19" x14ac:dyDescent="0.25">
      <c r="I777" s="270"/>
      <c r="P777" s="212"/>
      <c r="S777" s="212"/>
    </row>
    <row r="778" spans="9:19" x14ac:dyDescent="0.25">
      <c r="I778" s="270"/>
      <c r="P778" s="212"/>
      <c r="S778" s="212"/>
    </row>
    <row r="779" spans="9:19" x14ac:dyDescent="0.25">
      <c r="I779" s="270"/>
      <c r="P779" s="212"/>
      <c r="S779" s="212"/>
    </row>
    <row r="780" spans="9:19" x14ac:dyDescent="0.25">
      <c r="I780" s="270"/>
      <c r="P780" s="212"/>
      <c r="S780" s="212"/>
    </row>
    <row r="781" spans="9:19" x14ac:dyDescent="0.25">
      <c r="I781" s="270"/>
      <c r="P781" s="212"/>
      <c r="S781" s="212"/>
    </row>
    <row r="782" spans="9:19" x14ac:dyDescent="0.25">
      <c r="I782" s="270"/>
      <c r="P782" s="212"/>
      <c r="S782" s="212"/>
    </row>
    <row r="783" spans="9:19" x14ac:dyDescent="0.25">
      <c r="I783" s="270"/>
      <c r="P783" s="212"/>
      <c r="S783" s="212"/>
    </row>
    <row r="784" spans="9:19" x14ac:dyDescent="0.25">
      <c r="I784" s="270"/>
      <c r="P784" s="212"/>
      <c r="S784" s="212"/>
    </row>
    <row r="785" spans="9:19" x14ac:dyDescent="0.25">
      <c r="I785" s="270"/>
      <c r="P785" s="212"/>
      <c r="S785" s="212"/>
    </row>
    <row r="786" spans="9:19" x14ac:dyDescent="0.25">
      <c r="I786" s="270"/>
      <c r="P786" s="212"/>
      <c r="S786" s="212"/>
    </row>
    <row r="787" spans="9:19" x14ac:dyDescent="0.25">
      <c r="I787" s="270"/>
      <c r="P787" s="212"/>
      <c r="S787" s="212"/>
    </row>
    <row r="788" spans="9:19" x14ac:dyDescent="0.25">
      <c r="I788" s="270"/>
      <c r="P788" s="212"/>
      <c r="S788" s="212"/>
    </row>
    <row r="789" spans="9:19" x14ac:dyDescent="0.25">
      <c r="I789" s="270"/>
      <c r="P789" s="212"/>
      <c r="S789" s="212"/>
    </row>
    <row r="790" spans="9:19" x14ac:dyDescent="0.25">
      <c r="I790" s="270"/>
      <c r="P790" s="212"/>
      <c r="S790" s="212"/>
    </row>
    <row r="791" spans="9:19" x14ac:dyDescent="0.25">
      <c r="I791" s="270"/>
      <c r="P791" s="212"/>
      <c r="S791" s="212"/>
    </row>
    <row r="792" spans="9:19" x14ac:dyDescent="0.25">
      <c r="I792" s="270"/>
      <c r="P792" s="212"/>
      <c r="S792" s="212"/>
    </row>
    <row r="793" spans="9:19" x14ac:dyDescent="0.25">
      <c r="I793" s="270"/>
      <c r="P793" s="212"/>
      <c r="S793" s="212"/>
    </row>
    <row r="794" spans="9:19" x14ac:dyDescent="0.25">
      <c r="I794" s="270"/>
      <c r="P794" s="212"/>
      <c r="S794" s="212"/>
    </row>
    <row r="795" spans="9:19" x14ac:dyDescent="0.25">
      <c r="I795" s="270"/>
      <c r="P795" s="212"/>
      <c r="S795" s="212"/>
    </row>
    <row r="796" spans="9:19" x14ac:dyDescent="0.25">
      <c r="I796" s="270"/>
      <c r="P796" s="212"/>
      <c r="S796" s="212"/>
    </row>
    <row r="797" spans="9:19" x14ac:dyDescent="0.25">
      <c r="I797" s="270"/>
      <c r="P797" s="212"/>
      <c r="S797" s="212"/>
    </row>
    <row r="798" spans="9:19" x14ac:dyDescent="0.25">
      <c r="I798" s="270"/>
      <c r="P798" s="212"/>
      <c r="S798" s="212"/>
    </row>
    <row r="799" spans="9:19" x14ac:dyDescent="0.25">
      <c r="I799" s="270"/>
      <c r="P799" s="212"/>
      <c r="S799" s="212"/>
    </row>
    <row r="800" spans="9:19" x14ac:dyDescent="0.25">
      <c r="I800" s="270"/>
      <c r="P800" s="212"/>
      <c r="S800" s="212"/>
    </row>
    <row r="801" spans="9:19" x14ac:dyDescent="0.25">
      <c r="I801" s="270"/>
      <c r="P801" s="212"/>
      <c r="S801" s="212"/>
    </row>
    <row r="802" spans="9:19" x14ac:dyDescent="0.25">
      <c r="I802" s="270"/>
      <c r="P802" s="212"/>
      <c r="S802" s="212"/>
    </row>
    <row r="803" spans="9:19" x14ac:dyDescent="0.25">
      <c r="I803" s="270"/>
      <c r="P803" s="212"/>
      <c r="S803" s="212"/>
    </row>
    <row r="804" spans="9:19" x14ac:dyDescent="0.25">
      <c r="I804" s="270"/>
      <c r="P804" s="212"/>
      <c r="S804" s="212"/>
    </row>
    <row r="805" spans="9:19" x14ac:dyDescent="0.25">
      <c r="I805" s="270"/>
      <c r="P805" s="212"/>
      <c r="S805" s="212"/>
    </row>
    <row r="806" spans="9:19" x14ac:dyDescent="0.25">
      <c r="I806" s="270"/>
      <c r="P806" s="212"/>
      <c r="S806" s="212"/>
    </row>
    <row r="807" spans="9:19" x14ac:dyDescent="0.25">
      <c r="I807" s="270"/>
      <c r="P807" s="212"/>
      <c r="S807" s="212"/>
    </row>
    <row r="808" spans="9:19" x14ac:dyDescent="0.25">
      <c r="I808" s="270"/>
      <c r="P808" s="212"/>
      <c r="S808" s="212"/>
    </row>
    <row r="809" spans="9:19" x14ac:dyDescent="0.25">
      <c r="I809" s="270"/>
      <c r="P809" s="212"/>
      <c r="S809" s="212"/>
    </row>
    <row r="810" spans="9:19" x14ac:dyDescent="0.25">
      <c r="I810" s="270"/>
      <c r="P810" s="212"/>
      <c r="S810" s="212"/>
    </row>
    <row r="811" spans="9:19" x14ac:dyDescent="0.25">
      <c r="I811" s="270"/>
      <c r="P811" s="212"/>
      <c r="S811" s="212"/>
    </row>
    <row r="812" spans="9:19" x14ac:dyDescent="0.25">
      <c r="I812" s="270"/>
      <c r="P812" s="212"/>
      <c r="S812" s="212"/>
    </row>
    <row r="813" spans="9:19" x14ac:dyDescent="0.25">
      <c r="I813" s="270"/>
      <c r="P813" s="212"/>
      <c r="S813" s="212"/>
    </row>
    <row r="814" spans="9:19" x14ac:dyDescent="0.25">
      <c r="I814" s="270"/>
      <c r="P814" s="212"/>
      <c r="S814" s="212"/>
    </row>
    <row r="815" spans="9:19" x14ac:dyDescent="0.25">
      <c r="I815" s="270"/>
      <c r="P815" s="212"/>
      <c r="S815" s="212"/>
    </row>
    <row r="816" spans="9:19" x14ac:dyDescent="0.25">
      <c r="I816" s="270"/>
      <c r="P816" s="212"/>
      <c r="S816" s="212"/>
    </row>
    <row r="817" spans="9:19" x14ac:dyDescent="0.25">
      <c r="I817" s="270"/>
      <c r="P817" s="212"/>
      <c r="S817" s="212"/>
    </row>
    <row r="818" spans="9:19" x14ac:dyDescent="0.25">
      <c r="I818" s="270"/>
      <c r="P818" s="212"/>
      <c r="S818" s="212"/>
    </row>
    <row r="819" spans="9:19" x14ac:dyDescent="0.25">
      <c r="I819" s="270"/>
      <c r="P819" s="212"/>
      <c r="S819" s="212"/>
    </row>
    <row r="820" spans="9:19" x14ac:dyDescent="0.25">
      <c r="I820" s="270"/>
      <c r="P820" s="212"/>
      <c r="S820" s="212"/>
    </row>
    <row r="821" spans="9:19" x14ac:dyDescent="0.25">
      <c r="I821" s="270"/>
      <c r="P821" s="212"/>
      <c r="S821" s="212"/>
    </row>
    <row r="822" spans="9:19" x14ac:dyDescent="0.25">
      <c r="I822" s="270"/>
      <c r="P822" s="212"/>
      <c r="S822" s="212"/>
    </row>
    <row r="823" spans="9:19" x14ac:dyDescent="0.25">
      <c r="I823" s="270"/>
      <c r="P823" s="212"/>
      <c r="S823" s="212"/>
    </row>
    <row r="824" spans="9:19" x14ac:dyDescent="0.25">
      <c r="I824" s="270"/>
      <c r="P824" s="212"/>
      <c r="S824" s="212"/>
    </row>
    <row r="825" spans="9:19" x14ac:dyDescent="0.25">
      <c r="I825" s="270"/>
      <c r="P825" s="212"/>
      <c r="S825" s="212"/>
    </row>
    <row r="826" spans="9:19" x14ac:dyDescent="0.25">
      <c r="I826" s="270"/>
      <c r="P826" s="212"/>
      <c r="S826" s="212"/>
    </row>
    <row r="827" spans="9:19" x14ac:dyDescent="0.25">
      <c r="I827" s="270"/>
      <c r="P827" s="212"/>
      <c r="S827" s="212"/>
    </row>
    <row r="828" spans="9:19" x14ac:dyDescent="0.25">
      <c r="I828" s="270"/>
      <c r="P828" s="212"/>
      <c r="S828" s="212"/>
    </row>
    <row r="829" spans="9:19" x14ac:dyDescent="0.25">
      <c r="I829" s="270"/>
      <c r="P829" s="212"/>
      <c r="S829" s="212"/>
    </row>
    <row r="830" spans="9:19" x14ac:dyDescent="0.25">
      <c r="I830" s="270"/>
      <c r="P830" s="212"/>
      <c r="S830" s="212"/>
    </row>
    <row r="831" spans="9:19" x14ac:dyDescent="0.25">
      <c r="I831" s="270"/>
      <c r="P831" s="212"/>
      <c r="S831" s="212"/>
    </row>
    <row r="832" spans="9:19" x14ac:dyDescent="0.25">
      <c r="I832" s="270"/>
      <c r="P832" s="212"/>
      <c r="S832" s="212"/>
    </row>
    <row r="833" spans="9:19" x14ac:dyDescent="0.25">
      <c r="I833" s="270"/>
      <c r="P833" s="212"/>
      <c r="S833" s="212"/>
    </row>
    <row r="834" spans="9:19" x14ac:dyDescent="0.25">
      <c r="I834" s="270"/>
      <c r="P834" s="212"/>
      <c r="S834" s="212"/>
    </row>
    <row r="835" spans="9:19" x14ac:dyDescent="0.25">
      <c r="I835" s="270"/>
      <c r="P835" s="212"/>
      <c r="S835" s="212"/>
    </row>
    <row r="836" spans="9:19" x14ac:dyDescent="0.25">
      <c r="I836" s="270"/>
      <c r="P836" s="212"/>
      <c r="S836" s="212"/>
    </row>
    <row r="837" spans="9:19" x14ac:dyDescent="0.25">
      <c r="I837" s="270"/>
      <c r="P837" s="212"/>
      <c r="S837" s="212"/>
    </row>
    <row r="838" spans="9:19" x14ac:dyDescent="0.25">
      <c r="I838" s="270"/>
      <c r="P838" s="212"/>
      <c r="S838" s="212"/>
    </row>
    <row r="839" spans="9:19" x14ac:dyDescent="0.25">
      <c r="I839" s="270"/>
      <c r="P839" s="212"/>
      <c r="S839" s="212"/>
    </row>
    <row r="840" spans="9:19" x14ac:dyDescent="0.25">
      <c r="I840" s="270"/>
      <c r="P840" s="212"/>
      <c r="S840" s="212"/>
    </row>
    <row r="841" spans="9:19" x14ac:dyDescent="0.25">
      <c r="I841" s="270"/>
      <c r="P841" s="212"/>
      <c r="S841" s="212"/>
    </row>
    <row r="842" spans="9:19" x14ac:dyDescent="0.25">
      <c r="I842" s="270"/>
      <c r="P842" s="212"/>
      <c r="S842" s="212"/>
    </row>
    <row r="843" spans="9:19" x14ac:dyDescent="0.25">
      <c r="I843" s="270"/>
      <c r="P843" s="212"/>
      <c r="S843" s="212"/>
    </row>
    <row r="844" spans="9:19" x14ac:dyDescent="0.25">
      <c r="I844" s="270"/>
      <c r="P844" s="212"/>
      <c r="S844" s="212"/>
    </row>
    <row r="845" spans="9:19" x14ac:dyDescent="0.25">
      <c r="I845" s="270"/>
      <c r="P845" s="212"/>
      <c r="S845" s="212"/>
    </row>
    <row r="846" spans="9:19" x14ac:dyDescent="0.25">
      <c r="I846" s="270"/>
      <c r="P846" s="212"/>
      <c r="S846" s="212"/>
    </row>
    <row r="847" spans="9:19" x14ac:dyDescent="0.25">
      <c r="I847" s="270"/>
      <c r="P847" s="212"/>
      <c r="S847" s="212"/>
    </row>
    <row r="848" spans="9:19" x14ac:dyDescent="0.25">
      <c r="I848" s="270"/>
      <c r="P848" s="212"/>
      <c r="S848" s="212"/>
    </row>
    <row r="849" spans="9:19" x14ac:dyDescent="0.25">
      <c r="I849" s="270"/>
      <c r="P849" s="212"/>
      <c r="S849" s="212"/>
    </row>
    <row r="850" spans="9:19" x14ac:dyDescent="0.25">
      <c r="I850" s="270"/>
      <c r="P850" s="212"/>
      <c r="S850" s="212"/>
    </row>
    <row r="851" spans="9:19" x14ac:dyDescent="0.25">
      <c r="I851" s="270"/>
      <c r="P851" s="212"/>
      <c r="S851" s="212"/>
    </row>
    <row r="852" spans="9:19" x14ac:dyDescent="0.25">
      <c r="I852" s="270"/>
      <c r="P852" s="212"/>
      <c r="S852" s="212"/>
    </row>
    <row r="853" spans="9:19" x14ac:dyDescent="0.25">
      <c r="I853" s="270"/>
      <c r="P853" s="212"/>
      <c r="S853" s="212"/>
    </row>
    <row r="854" spans="9:19" x14ac:dyDescent="0.25">
      <c r="I854" s="270"/>
      <c r="P854" s="212"/>
      <c r="S854" s="212"/>
    </row>
    <row r="855" spans="9:19" x14ac:dyDescent="0.25">
      <c r="I855" s="270"/>
      <c r="P855" s="212"/>
      <c r="S855" s="212"/>
    </row>
    <row r="856" spans="9:19" x14ac:dyDescent="0.25">
      <c r="I856" s="270"/>
      <c r="P856" s="212"/>
      <c r="S856" s="212"/>
    </row>
    <row r="857" spans="9:19" x14ac:dyDescent="0.25">
      <c r="I857" s="270"/>
      <c r="P857" s="212"/>
      <c r="S857" s="212"/>
    </row>
    <row r="858" spans="9:19" x14ac:dyDescent="0.25">
      <c r="I858" s="270"/>
      <c r="P858" s="212"/>
      <c r="S858" s="212"/>
    </row>
    <row r="859" spans="9:19" x14ac:dyDescent="0.25">
      <c r="I859" s="270"/>
      <c r="P859" s="212"/>
      <c r="S859" s="212"/>
    </row>
    <row r="860" spans="9:19" x14ac:dyDescent="0.25">
      <c r="I860" s="270"/>
      <c r="P860" s="212"/>
      <c r="S860" s="212"/>
    </row>
    <row r="861" spans="9:19" x14ac:dyDescent="0.25">
      <c r="I861" s="270"/>
      <c r="P861" s="212"/>
      <c r="S861" s="212"/>
    </row>
    <row r="862" spans="9:19" x14ac:dyDescent="0.25">
      <c r="I862" s="270"/>
      <c r="P862" s="212"/>
      <c r="S862" s="212"/>
    </row>
    <row r="863" spans="9:19" x14ac:dyDescent="0.25">
      <c r="I863" s="270"/>
      <c r="P863" s="212"/>
      <c r="S863" s="212"/>
    </row>
    <row r="864" spans="9:19" x14ac:dyDescent="0.25">
      <c r="I864" s="270"/>
      <c r="P864" s="212"/>
      <c r="S864" s="212"/>
    </row>
    <row r="865" spans="9:19" x14ac:dyDescent="0.25">
      <c r="I865" s="270"/>
      <c r="P865" s="212"/>
      <c r="S865" s="212"/>
    </row>
    <row r="866" spans="9:19" x14ac:dyDescent="0.25">
      <c r="I866" s="270"/>
      <c r="P866" s="212"/>
      <c r="S866" s="212"/>
    </row>
    <row r="867" spans="9:19" x14ac:dyDescent="0.25">
      <c r="I867" s="270"/>
      <c r="P867" s="212"/>
      <c r="S867" s="212"/>
    </row>
    <row r="868" spans="9:19" x14ac:dyDescent="0.25">
      <c r="I868" s="270"/>
      <c r="P868" s="212"/>
      <c r="S868" s="212"/>
    </row>
    <row r="869" spans="9:19" x14ac:dyDescent="0.25">
      <c r="I869" s="270"/>
      <c r="P869" s="212"/>
      <c r="S869" s="212"/>
    </row>
    <row r="870" spans="9:19" x14ac:dyDescent="0.25">
      <c r="I870" s="270"/>
      <c r="P870" s="212"/>
      <c r="S870" s="212"/>
    </row>
    <row r="871" spans="9:19" x14ac:dyDescent="0.25">
      <c r="I871" s="270"/>
      <c r="P871" s="212"/>
      <c r="S871" s="212"/>
    </row>
    <row r="872" spans="9:19" x14ac:dyDescent="0.25">
      <c r="I872" s="270"/>
      <c r="P872" s="212"/>
      <c r="S872" s="212"/>
    </row>
    <row r="873" spans="9:19" x14ac:dyDescent="0.25">
      <c r="I873" s="270"/>
      <c r="P873" s="212"/>
      <c r="S873" s="212"/>
    </row>
    <row r="874" spans="9:19" x14ac:dyDescent="0.25">
      <c r="I874" s="270"/>
      <c r="P874" s="212"/>
      <c r="S874" s="212"/>
    </row>
    <row r="875" spans="9:19" x14ac:dyDescent="0.25">
      <c r="I875" s="270"/>
      <c r="P875" s="212"/>
      <c r="S875" s="212"/>
    </row>
    <row r="876" spans="9:19" x14ac:dyDescent="0.25">
      <c r="I876" s="270"/>
      <c r="P876" s="212"/>
      <c r="S876" s="212"/>
    </row>
    <row r="877" spans="9:19" x14ac:dyDescent="0.25">
      <c r="I877" s="270"/>
      <c r="P877" s="212"/>
      <c r="S877" s="212"/>
    </row>
    <row r="878" spans="9:19" x14ac:dyDescent="0.25">
      <c r="I878" s="270"/>
      <c r="P878" s="212"/>
      <c r="S878" s="212"/>
    </row>
    <row r="879" spans="9:19" x14ac:dyDescent="0.25">
      <c r="I879" s="270"/>
      <c r="P879" s="212"/>
      <c r="S879" s="212"/>
    </row>
    <row r="880" spans="9:19" x14ac:dyDescent="0.25">
      <c r="I880" s="270"/>
      <c r="P880" s="212"/>
      <c r="S880" s="212"/>
    </row>
    <row r="881" spans="9:19" x14ac:dyDescent="0.25">
      <c r="I881" s="270"/>
      <c r="P881" s="212"/>
      <c r="S881" s="212"/>
    </row>
    <row r="882" spans="9:19" x14ac:dyDescent="0.25">
      <c r="I882" s="270"/>
      <c r="P882" s="212"/>
      <c r="S882" s="212"/>
    </row>
    <row r="883" spans="9:19" x14ac:dyDescent="0.25">
      <c r="I883" s="270"/>
      <c r="P883" s="212"/>
      <c r="S883" s="212"/>
    </row>
    <row r="884" spans="9:19" x14ac:dyDescent="0.25">
      <c r="I884" s="270"/>
      <c r="P884" s="212"/>
      <c r="S884" s="212"/>
    </row>
    <row r="885" spans="9:19" x14ac:dyDescent="0.25">
      <c r="I885" s="270"/>
      <c r="P885" s="212"/>
      <c r="S885" s="212"/>
    </row>
    <row r="886" spans="9:19" x14ac:dyDescent="0.25">
      <c r="I886" s="270"/>
      <c r="P886" s="212"/>
      <c r="S886" s="212"/>
    </row>
    <row r="887" spans="9:19" x14ac:dyDescent="0.25">
      <c r="I887" s="270"/>
      <c r="P887" s="212"/>
      <c r="S887" s="212"/>
    </row>
    <row r="888" spans="9:19" x14ac:dyDescent="0.25">
      <c r="I888" s="270"/>
      <c r="P888" s="212"/>
      <c r="S888" s="212"/>
    </row>
    <row r="889" spans="9:19" x14ac:dyDescent="0.25">
      <c r="I889" s="270"/>
      <c r="P889" s="212"/>
      <c r="S889" s="212"/>
    </row>
    <row r="890" spans="9:19" x14ac:dyDescent="0.25">
      <c r="I890" s="270"/>
      <c r="P890" s="212"/>
      <c r="S890" s="212"/>
    </row>
    <row r="891" spans="9:19" x14ac:dyDescent="0.25">
      <c r="I891" s="270"/>
      <c r="P891" s="212"/>
      <c r="S891" s="212"/>
    </row>
    <row r="892" spans="9:19" x14ac:dyDescent="0.25">
      <c r="I892" s="270"/>
      <c r="P892" s="212"/>
      <c r="S892" s="212"/>
    </row>
    <row r="893" spans="9:19" x14ac:dyDescent="0.25">
      <c r="I893" s="270"/>
      <c r="P893" s="212"/>
      <c r="S893" s="212"/>
    </row>
    <row r="894" spans="9:19" x14ac:dyDescent="0.25">
      <c r="I894" s="270"/>
      <c r="P894" s="212"/>
      <c r="S894" s="212"/>
    </row>
    <row r="895" spans="9:19" x14ac:dyDescent="0.25">
      <c r="I895" s="270"/>
      <c r="P895" s="212"/>
      <c r="S895" s="212"/>
    </row>
    <row r="896" spans="9:19" x14ac:dyDescent="0.25">
      <c r="I896" s="270"/>
      <c r="P896" s="212"/>
      <c r="S896" s="212"/>
    </row>
    <row r="897" spans="9:19" x14ac:dyDescent="0.25">
      <c r="I897" s="270"/>
      <c r="P897" s="212"/>
      <c r="S897" s="212"/>
    </row>
    <row r="898" spans="9:19" x14ac:dyDescent="0.25">
      <c r="I898" s="270"/>
      <c r="P898" s="212"/>
      <c r="S898" s="212"/>
    </row>
    <row r="899" spans="9:19" x14ac:dyDescent="0.25">
      <c r="I899" s="270"/>
      <c r="P899" s="212"/>
      <c r="S899" s="212"/>
    </row>
    <row r="900" spans="9:19" x14ac:dyDescent="0.25">
      <c r="I900" s="270"/>
      <c r="P900" s="212"/>
      <c r="S900" s="212"/>
    </row>
    <row r="901" spans="9:19" x14ac:dyDescent="0.25">
      <c r="I901" s="270"/>
      <c r="P901" s="212"/>
      <c r="S901" s="212"/>
    </row>
    <row r="902" spans="9:19" x14ac:dyDescent="0.25">
      <c r="I902" s="270"/>
      <c r="P902" s="212"/>
      <c r="S902" s="212"/>
    </row>
    <row r="903" spans="9:19" x14ac:dyDescent="0.25">
      <c r="I903" s="270"/>
      <c r="P903" s="212"/>
      <c r="S903" s="212"/>
    </row>
    <row r="904" spans="9:19" x14ac:dyDescent="0.25">
      <c r="I904" s="270"/>
      <c r="P904" s="212"/>
      <c r="S904" s="212"/>
    </row>
    <row r="905" spans="9:19" x14ac:dyDescent="0.25">
      <c r="I905" s="270"/>
      <c r="P905" s="212"/>
      <c r="S905" s="212"/>
    </row>
    <row r="906" spans="9:19" x14ac:dyDescent="0.25">
      <c r="I906" s="270"/>
      <c r="P906" s="212"/>
      <c r="S906" s="212"/>
    </row>
    <row r="907" spans="9:19" x14ac:dyDescent="0.25">
      <c r="I907" s="270"/>
      <c r="P907" s="212"/>
      <c r="S907" s="212"/>
    </row>
    <row r="908" spans="9:19" x14ac:dyDescent="0.25">
      <c r="I908" s="270"/>
      <c r="P908" s="212"/>
      <c r="S908" s="212"/>
    </row>
    <row r="909" spans="9:19" x14ac:dyDescent="0.25">
      <c r="I909" s="270"/>
      <c r="P909" s="212"/>
      <c r="S909" s="212"/>
    </row>
    <row r="910" spans="9:19" x14ac:dyDescent="0.25">
      <c r="I910" s="270"/>
      <c r="P910" s="212"/>
      <c r="S910" s="212"/>
    </row>
    <row r="911" spans="9:19" x14ac:dyDescent="0.25">
      <c r="I911" s="270"/>
      <c r="P911" s="212"/>
      <c r="S911" s="212"/>
    </row>
    <row r="912" spans="9:19" x14ac:dyDescent="0.25">
      <c r="I912" s="270"/>
      <c r="P912" s="212"/>
      <c r="S912" s="212"/>
    </row>
    <row r="913" spans="9:19" x14ac:dyDescent="0.25">
      <c r="I913" s="270"/>
      <c r="P913" s="212"/>
      <c r="S913" s="212"/>
    </row>
    <row r="914" spans="9:19" x14ac:dyDescent="0.25">
      <c r="I914" s="270"/>
      <c r="P914" s="212"/>
      <c r="S914" s="212"/>
    </row>
    <row r="915" spans="9:19" x14ac:dyDescent="0.25">
      <c r="I915" s="270"/>
      <c r="P915" s="212"/>
      <c r="S915" s="212"/>
    </row>
    <row r="916" spans="9:19" x14ac:dyDescent="0.25">
      <c r="I916" s="270"/>
      <c r="P916" s="212"/>
      <c r="S916" s="212"/>
    </row>
    <row r="917" spans="9:19" x14ac:dyDescent="0.25">
      <c r="I917" s="270"/>
      <c r="P917" s="212"/>
      <c r="S917" s="212"/>
    </row>
    <row r="918" spans="9:19" x14ac:dyDescent="0.25">
      <c r="I918" s="270"/>
      <c r="P918" s="212"/>
      <c r="S918" s="212"/>
    </row>
    <row r="919" spans="9:19" x14ac:dyDescent="0.25">
      <c r="I919" s="270"/>
      <c r="P919" s="212"/>
      <c r="S919" s="212"/>
    </row>
    <row r="920" spans="9:19" x14ac:dyDescent="0.25">
      <c r="I920" s="270"/>
      <c r="P920" s="212"/>
      <c r="S920" s="212"/>
    </row>
    <row r="921" spans="9:19" x14ac:dyDescent="0.25">
      <c r="I921" s="270"/>
      <c r="P921" s="212"/>
      <c r="S921" s="212"/>
    </row>
    <row r="922" spans="9:19" x14ac:dyDescent="0.25">
      <c r="I922" s="270"/>
      <c r="P922" s="212"/>
      <c r="S922" s="212"/>
    </row>
    <row r="923" spans="9:19" x14ac:dyDescent="0.25">
      <c r="I923" s="270"/>
      <c r="P923" s="212"/>
      <c r="S923" s="212"/>
    </row>
    <row r="924" spans="9:19" x14ac:dyDescent="0.25">
      <c r="I924" s="270"/>
      <c r="P924" s="212"/>
      <c r="S924" s="212"/>
    </row>
    <row r="925" spans="9:19" x14ac:dyDescent="0.25">
      <c r="I925" s="270"/>
      <c r="P925" s="212"/>
      <c r="S925" s="212"/>
    </row>
    <row r="926" spans="9:19" x14ac:dyDescent="0.25">
      <c r="I926" s="270"/>
      <c r="P926" s="212"/>
      <c r="S926" s="212"/>
    </row>
    <row r="927" spans="9:19" x14ac:dyDescent="0.25">
      <c r="I927" s="270"/>
      <c r="P927" s="212"/>
      <c r="S927" s="212"/>
    </row>
    <row r="928" spans="9:19" x14ac:dyDescent="0.25">
      <c r="I928" s="270"/>
      <c r="P928" s="212"/>
      <c r="S928" s="212"/>
    </row>
    <row r="929" spans="9:19" x14ac:dyDescent="0.25">
      <c r="I929" s="270"/>
      <c r="P929" s="212"/>
      <c r="S929" s="212"/>
    </row>
    <row r="930" spans="9:19" x14ac:dyDescent="0.25">
      <c r="I930" s="270"/>
      <c r="P930" s="212"/>
      <c r="S930" s="212"/>
    </row>
    <row r="931" spans="9:19" x14ac:dyDescent="0.25">
      <c r="I931" s="270"/>
      <c r="P931" s="212"/>
      <c r="S931" s="212"/>
    </row>
    <row r="932" spans="9:19" x14ac:dyDescent="0.25">
      <c r="I932" s="270"/>
      <c r="P932" s="212"/>
      <c r="S932" s="212"/>
    </row>
    <row r="933" spans="9:19" x14ac:dyDescent="0.25">
      <c r="I933" s="270"/>
      <c r="P933" s="212"/>
      <c r="S933" s="212"/>
    </row>
    <row r="934" spans="9:19" x14ac:dyDescent="0.25">
      <c r="I934" s="270"/>
      <c r="P934" s="212"/>
      <c r="S934" s="212"/>
    </row>
    <row r="935" spans="9:19" x14ac:dyDescent="0.25">
      <c r="I935" s="270"/>
      <c r="P935" s="212"/>
      <c r="S935" s="212"/>
    </row>
    <row r="936" spans="9:19" x14ac:dyDescent="0.25">
      <c r="I936" s="270"/>
      <c r="P936" s="212"/>
      <c r="S936" s="212"/>
    </row>
    <row r="937" spans="9:19" x14ac:dyDescent="0.25">
      <c r="I937" s="270"/>
      <c r="P937" s="212"/>
      <c r="S937" s="212"/>
    </row>
    <row r="938" spans="9:19" x14ac:dyDescent="0.25">
      <c r="I938" s="270"/>
      <c r="P938" s="212"/>
      <c r="S938" s="212"/>
    </row>
    <row r="939" spans="9:19" x14ac:dyDescent="0.25">
      <c r="I939" s="270"/>
      <c r="P939" s="212"/>
      <c r="S939" s="212"/>
    </row>
    <row r="940" spans="9:19" x14ac:dyDescent="0.25">
      <c r="I940" s="270"/>
      <c r="P940" s="212"/>
      <c r="S940" s="212"/>
    </row>
    <row r="941" spans="9:19" x14ac:dyDescent="0.25">
      <c r="I941" s="270"/>
      <c r="P941" s="212"/>
      <c r="S941" s="212"/>
    </row>
    <row r="942" spans="9:19" x14ac:dyDescent="0.25">
      <c r="I942" s="270"/>
      <c r="P942" s="212"/>
      <c r="S942" s="212"/>
    </row>
    <row r="943" spans="9:19" x14ac:dyDescent="0.25">
      <c r="I943" s="270"/>
      <c r="P943" s="212"/>
      <c r="S943" s="212"/>
    </row>
    <row r="944" spans="9:19" x14ac:dyDescent="0.25">
      <c r="I944" s="270"/>
      <c r="P944" s="212"/>
      <c r="S944" s="212"/>
    </row>
    <row r="945" spans="9:19" x14ac:dyDescent="0.25">
      <c r="I945" s="270"/>
      <c r="P945" s="212"/>
      <c r="S945" s="212"/>
    </row>
    <row r="946" spans="9:19" x14ac:dyDescent="0.25">
      <c r="I946" s="270"/>
      <c r="P946" s="212"/>
      <c r="S946" s="212"/>
    </row>
    <row r="947" spans="9:19" x14ac:dyDescent="0.25">
      <c r="I947" s="270"/>
      <c r="P947" s="212"/>
      <c r="S947" s="212"/>
    </row>
    <row r="948" spans="9:19" x14ac:dyDescent="0.25">
      <c r="I948" s="270"/>
      <c r="P948" s="212"/>
      <c r="S948" s="212"/>
    </row>
    <row r="949" spans="9:19" x14ac:dyDescent="0.25">
      <c r="I949" s="270"/>
      <c r="P949" s="212"/>
      <c r="S949" s="212"/>
    </row>
    <row r="950" spans="9:19" x14ac:dyDescent="0.25">
      <c r="I950" s="270"/>
      <c r="P950" s="212"/>
      <c r="S950" s="212"/>
    </row>
    <row r="951" spans="9:19" x14ac:dyDescent="0.25">
      <c r="I951" s="270"/>
      <c r="P951" s="212"/>
      <c r="S951" s="212"/>
    </row>
    <row r="952" spans="9:19" x14ac:dyDescent="0.25">
      <c r="I952" s="270"/>
      <c r="P952" s="212"/>
      <c r="S952" s="212"/>
    </row>
    <row r="953" spans="9:19" x14ac:dyDescent="0.25">
      <c r="I953" s="270"/>
      <c r="P953" s="212"/>
      <c r="S953" s="212"/>
    </row>
    <row r="954" spans="9:19" x14ac:dyDescent="0.25">
      <c r="I954" s="270"/>
      <c r="P954" s="212"/>
      <c r="S954" s="212"/>
    </row>
    <row r="955" spans="9:19" x14ac:dyDescent="0.25">
      <c r="I955" s="270"/>
      <c r="P955" s="212"/>
      <c r="S955" s="212"/>
    </row>
    <row r="956" spans="9:19" x14ac:dyDescent="0.25">
      <c r="I956" s="270"/>
      <c r="P956" s="212"/>
      <c r="S956" s="212"/>
    </row>
    <row r="957" spans="9:19" x14ac:dyDescent="0.25">
      <c r="I957" s="270"/>
      <c r="P957" s="212"/>
      <c r="S957" s="212"/>
    </row>
    <row r="958" spans="9:19" x14ac:dyDescent="0.25">
      <c r="I958" s="270"/>
      <c r="P958" s="212"/>
      <c r="S958" s="212"/>
    </row>
    <row r="959" spans="9:19" x14ac:dyDescent="0.25">
      <c r="I959" s="270"/>
      <c r="P959" s="212"/>
      <c r="S959" s="212"/>
    </row>
    <row r="960" spans="9:19" x14ac:dyDescent="0.25">
      <c r="I960" s="270"/>
      <c r="P960" s="212"/>
      <c r="S960" s="212"/>
    </row>
    <row r="961" spans="9:19" x14ac:dyDescent="0.25">
      <c r="I961" s="270"/>
      <c r="P961" s="212"/>
      <c r="S961" s="212"/>
    </row>
    <row r="962" spans="9:19" x14ac:dyDescent="0.25">
      <c r="I962" s="270"/>
      <c r="P962" s="212"/>
      <c r="S962" s="212"/>
    </row>
    <row r="963" spans="9:19" x14ac:dyDescent="0.25">
      <c r="I963" s="270"/>
      <c r="P963" s="212"/>
      <c r="S963" s="212"/>
    </row>
    <row r="964" spans="9:19" x14ac:dyDescent="0.25">
      <c r="I964" s="270"/>
      <c r="P964" s="212"/>
      <c r="S964" s="212"/>
    </row>
    <row r="965" spans="9:19" x14ac:dyDescent="0.25">
      <c r="I965" s="270"/>
      <c r="P965" s="212"/>
      <c r="S965" s="212"/>
    </row>
    <row r="966" spans="9:19" x14ac:dyDescent="0.25">
      <c r="I966" s="270"/>
      <c r="P966" s="212"/>
      <c r="S966" s="212"/>
    </row>
    <row r="967" spans="9:19" x14ac:dyDescent="0.25">
      <c r="I967" s="270"/>
      <c r="P967" s="212"/>
      <c r="S967" s="212"/>
    </row>
    <row r="968" spans="9:19" x14ac:dyDescent="0.25">
      <c r="I968" s="270"/>
      <c r="P968" s="212"/>
      <c r="S968" s="212"/>
    </row>
    <row r="969" spans="9:19" x14ac:dyDescent="0.25">
      <c r="I969" s="270"/>
      <c r="P969" s="212"/>
      <c r="S969" s="212"/>
    </row>
    <row r="970" spans="9:19" x14ac:dyDescent="0.25">
      <c r="I970" s="270"/>
      <c r="P970" s="212"/>
      <c r="S970" s="212"/>
    </row>
    <row r="971" spans="9:19" x14ac:dyDescent="0.25">
      <c r="I971" s="270"/>
      <c r="P971" s="212"/>
      <c r="S971" s="212"/>
    </row>
    <row r="972" spans="9:19" x14ac:dyDescent="0.25">
      <c r="I972" s="270"/>
      <c r="P972" s="212"/>
      <c r="S972" s="212"/>
    </row>
    <row r="973" spans="9:19" x14ac:dyDescent="0.25">
      <c r="I973" s="270"/>
      <c r="P973" s="212"/>
      <c r="S973" s="212"/>
    </row>
    <row r="974" spans="9:19" x14ac:dyDescent="0.25">
      <c r="I974" s="270"/>
      <c r="P974" s="212"/>
      <c r="S974" s="212"/>
    </row>
    <row r="975" spans="9:19" x14ac:dyDescent="0.25">
      <c r="I975" s="270"/>
      <c r="P975" s="212"/>
      <c r="S975" s="212"/>
    </row>
    <row r="976" spans="9:19" x14ac:dyDescent="0.25">
      <c r="I976" s="270"/>
      <c r="P976" s="212"/>
      <c r="S976" s="212"/>
    </row>
    <row r="977" spans="9:19" x14ac:dyDescent="0.25">
      <c r="I977" s="270"/>
      <c r="P977" s="212"/>
      <c r="S977" s="212"/>
    </row>
    <row r="978" spans="9:19" x14ac:dyDescent="0.25">
      <c r="I978" s="270"/>
      <c r="P978" s="212"/>
      <c r="S978" s="212"/>
    </row>
    <row r="979" spans="9:19" x14ac:dyDescent="0.25">
      <c r="I979" s="270"/>
      <c r="P979" s="212"/>
      <c r="S979" s="212"/>
    </row>
    <row r="980" spans="9:19" x14ac:dyDescent="0.25">
      <c r="I980" s="270"/>
      <c r="P980" s="212"/>
      <c r="S980" s="212"/>
    </row>
    <row r="981" spans="9:19" x14ac:dyDescent="0.25">
      <c r="I981" s="270"/>
      <c r="P981" s="212"/>
      <c r="S981" s="212"/>
    </row>
    <row r="982" spans="9:19" x14ac:dyDescent="0.25">
      <c r="I982" s="270"/>
      <c r="P982" s="212"/>
      <c r="S982" s="212"/>
    </row>
    <row r="983" spans="9:19" x14ac:dyDescent="0.25">
      <c r="I983" s="270"/>
      <c r="P983" s="212"/>
      <c r="S983" s="212"/>
    </row>
    <row r="984" spans="9:19" x14ac:dyDescent="0.25">
      <c r="I984" s="270"/>
      <c r="P984" s="212"/>
      <c r="S984" s="212"/>
    </row>
    <row r="985" spans="9:19" x14ac:dyDescent="0.25">
      <c r="I985" s="270"/>
      <c r="P985" s="212"/>
      <c r="S985" s="212"/>
    </row>
    <row r="986" spans="9:19" x14ac:dyDescent="0.25">
      <c r="I986" s="270"/>
      <c r="P986" s="212"/>
      <c r="S986" s="212"/>
    </row>
    <row r="987" spans="9:19" x14ac:dyDescent="0.25">
      <c r="I987" s="270"/>
      <c r="P987" s="212"/>
      <c r="S987" s="212"/>
    </row>
    <row r="988" spans="9:19" x14ac:dyDescent="0.25">
      <c r="I988" s="270"/>
      <c r="P988" s="212"/>
      <c r="S988" s="212"/>
    </row>
    <row r="989" spans="9:19" x14ac:dyDescent="0.25">
      <c r="I989" s="270"/>
      <c r="P989" s="212"/>
      <c r="S989" s="212"/>
    </row>
    <row r="990" spans="9:19" x14ac:dyDescent="0.25">
      <c r="I990" s="270"/>
      <c r="P990" s="212"/>
      <c r="S990" s="212"/>
    </row>
    <row r="991" spans="9:19" x14ac:dyDescent="0.25">
      <c r="I991" s="270"/>
      <c r="P991" s="212"/>
      <c r="S991" s="212"/>
    </row>
    <row r="992" spans="9:19" x14ac:dyDescent="0.25">
      <c r="I992" s="270"/>
      <c r="P992" s="212"/>
      <c r="S992" s="212"/>
    </row>
    <row r="993" spans="9:19" x14ac:dyDescent="0.25">
      <c r="I993" s="270"/>
      <c r="P993" s="212"/>
      <c r="S993" s="212"/>
    </row>
    <row r="994" spans="9:19" x14ac:dyDescent="0.25">
      <c r="I994" s="270"/>
      <c r="P994" s="212"/>
      <c r="S994" s="212"/>
    </row>
    <row r="995" spans="9:19" x14ac:dyDescent="0.25">
      <c r="I995" s="270"/>
      <c r="P995" s="212"/>
      <c r="S995" s="212"/>
    </row>
    <row r="996" spans="9:19" x14ac:dyDescent="0.25">
      <c r="I996" s="270"/>
      <c r="P996" s="212"/>
      <c r="S996" s="212"/>
    </row>
    <row r="997" spans="9:19" x14ac:dyDescent="0.25">
      <c r="I997" s="270"/>
      <c r="P997" s="212"/>
      <c r="S997" s="212"/>
    </row>
    <row r="998" spans="9:19" x14ac:dyDescent="0.25">
      <c r="I998" s="270"/>
      <c r="P998" s="212"/>
      <c r="S998" s="212"/>
    </row>
    <row r="999" spans="9:19" x14ac:dyDescent="0.25">
      <c r="I999" s="270"/>
      <c r="P999" s="212"/>
      <c r="S999" s="212"/>
    </row>
    <row r="1000" spans="9:19" x14ac:dyDescent="0.25">
      <c r="I1000" s="270"/>
      <c r="P1000" s="212"/>
      <c r="S1000" s="212"/>
    </row>
    <row r="1001" spans="9:19" x14ac:dyDescent="0.25">
      <c r="I1001" s="270"/>
      <c r="P1001" s="212"/>
      <c r="S1001" s="212"/>
    </row>
    <row r="1002" spans="9:19" x14ac:dyDescent="0.25">
      <c r="I1002" s="270"/>
      <c r="P1002" s="212"/>
      <c r="S1002" s="212"/>
    </row>
    <row r="1003" spans="9:19" x14ac:dyDescent="0.25">
      <c r="I1003" s="270"/>
      <c r="P1003" s="212"/>
      <c r="S1003" s="212"/>
    </row>
    <row r="1004" spans="9:19" x14ac:dyDescent="0.25">
      <c r="I1004" s="270"/>
      <c r="P1004" s="212"/>
      <c r="S1004" s="212"/>
    </row>
    <row r="1005" spans="9:19" x14ac:dyDescent="0.25">
      <c r="I1005" s="270"/>
      <c r="P1005" s="212"/>
      <c r="S1005" s="212"/>
    </row>
    <row r="1006" spans="9:19" x14ac:dyDescent="0.25">
      <c r="I1006" s="270"/>
      <c r="P1006" s="212"/>
      <c r="S1006" s="212"/>
    </row>
    <row r="1007" spans="9:19" x14ac:dyDescent="0.25">
      <c r="I1007" s="270"/>
      <c r="P1007" s="212"/>
      <c r="S1007" s="212"/>
    </row>
    <row r="1008" spans="9:19" x14ac:dyDescent="0.25">
      <c r="I1008" s="270"/>
      <c r="P1008" s="212"/>
      <c r="S1008" s="212"/>
    </row>
    <row r="1009" spans="9:19" x14ac:dyDescent="0.25">
      <c r="I1009" s="270"/>
      <c r="P1009" s="212"/>
      <c r="S1009" s="212"/>
    </row>
    <row r="1010" spans="9:19" x14ac:dyDescent="0.25">
      <c r="I1010" s="270"/>
      <c r="P1010" s="212"/>
      <c r="S1010" s="212"/>
    </row>
    <row r="1011" spans="9:19" x14ac:dyDescent="0.25">
      <c r="I1011" s="270"/>
      <c r="P1011" s="212"/>
      <c r="S1011" s="212"/>
    </row>
    <row r="1012" spans="9:19" x14ac:dyDescent="0.25">
      <c r="I1012" s="270"/>
      <c r="P1012" s="212"/>
      <c r="S1012" s="212"/>
    </row>
    <row r="1013" spans="9:19" x14ac:dyDescent="0.25">
      <c r="I1013" s="270"/>
      <c r="P1013" s="212"/>
      <c r="S1013" s="212"/>
    </row>
    <row r="1014" spans="9:19" x14ac:dyDescent="0.25">
      <c r="I1014" s="270"/>
      <c r="P1014" s="212"/>
      <c r="S1014" s="212"/>
    </row>
    <row r="1015" spans="9:19" x14ac:dyDescent="0.25">
      <c r="I1015" s="270"/>
      <c r="P1015" s="212"/>
      <c r="S1015" s="212"/>
    </row>
    <row r="1016" spans="9:19" x14ac:dyDescent="0.25">
      <c r="I1016" s="270"/>
      <c r="P1016" s="212"/>
      <c r="S1016" s="212"/>
    </row>
    <row r="1017" spans="9:19" x14ac:dyDescent="0.25">
      <c r="I1017" s="270"/>
      <c r="P1017" s="212"/>
      <c r="S1017" s="212"/>
    </row>
    <row r="1018" spans="9:19" x14ac:dyDescent="0.25">
      <c r="I1018" s="270"/>
      <c r="P1018" s="212"/>
      <c r="S1018" s="212"/>
    </row>
    <row r="1019" spans="9:19" x14ac:dyDescent="0.25">
      <c r="I1019" s="270"/>
      <c r="P1019" s="212"/>
      <c r="S1019" s="212"/>
    </row>
    <row r="1020" spans="9:19" x14ac:dyDescent="0.25">
      <c r="I1020" s="270"/>
      <c r="P1020" s="212"/>
      <c r="S1020" s="212"/>
    </row>
    <row r="1021" spans="9:19" x14ac:dyDescent="0.25">
      <c r="I1021" s="270"/>
      <c r="P1021" s="212"/>
      <c r="S1021" s="212"/>
    </row>
    <row r="1022" spans="9:19" x14ac:dyDescent="0.25">
      <c r="I1022" s="270"/>
      <c r="P1022" s="212"/>
      <c r="S1022" s="212"/>
    </row>
    <row r="1023" spans="9:19" x14ac:dyDescent="0.25">
      <c r="I1023" s="270"/>
      <c r="P1023" s="212"/>
      <c r="S1023" s="212"/>
    </row>
    <row r="1024" spans="9:19" x14ac:dyDescent="0.25">
      <c r="I1024" s="270"/>
      <c r="P1024" s="212"/>
      <c r="S1024" s="212"/>
    </row>
    <row r="1025" spans="9:19" x14ac:dyDescent="0.25">
      <c r="I1025" s="270"/>
      <c r="P1025" s="212"/>
      <c r="S1025" s="212"/>
    </row>
    <row r="1026" spans="9:19" x14ac:dyDescent="0.25">
      <c r="I1026" s="270"/>
      <c r="P1026" s="212"/>
      <c r="S1026" s="212"/>
    </row>
    <row r="1027" spans="9:19" x14ac:dyDescent="0.25">
      <c r="I1027" s="270"/>
      <c r="P1027" s="212"/>
      <c r="S1027" s="212"/>
    </row>
    <row r="1028" spans="9:19" x14ac:dyDescent="0.25">
      <c r="I1028" s="270"/>
      <c r="P1028" s="212"/>
      <c r="S1028" s="212"/>
    </row>
    <row r="1029" spans="9:19" x14ac:dyDescent="0.25">
      <c r="I1029" s="270"/>
      <c r="P1029" s="212"/>
      <c r="S1029" s="212"/>
    </row>
    <row r="1030" spans="9:19" x14ac:dyDescent="0.25">
      <c r="I1030" s="270"/>
      <c r="P1030" s="212"/>
      <c r="S1030" s="212"/>
    </row>
    <row r="1031" spans="9:19" x14ac:dyDescent="0.25">
      <c r="I1031" s="270"/>
      <c r="P1031" s="212"/>
      <c r="S1031" s="212"/>
    </row>
    <row r="1032" spans="9:19" x14ac:dyDescent="0.25">
      <c r="I1032" s="270"/>
      <c r="P1032" s="212"/>
      <c r="S1032" s="212"/>
    </row>
    <row r="1033" spans="9:19" x14ac:dyDescent="0.25">
      <c r="I1033" s="270"/>
      <c r="P1033" s="212"/>
      <c r="S1033" s="212"/>
    </row>
    <row r="1034" spans="9:19" x14ac:dyDescent="0.25">
      <c r="I1034" s="270"/>
      <c r="P1034" s="212"/>
      <c r="S1034" s="212"/>
    </row>
    <row r="1035" spans="9:19" x14ac:dyDescent="0.25">
      <c r="I1035" s="270"/>
      <c r="P1035" s="212"/>
      <c r="S1035" s="212"/>
    </row>
    <row r="1036" spans="9:19" x14ac:dyDescent="0.25">
      <c r="I1036" s="270"/>
      <c r="P1036" s="212"/>
      <c r="S1036" s="212"/>
    </row>
    <row r="1037" spans="9:19" x14ac:dyDescent="0.25">
      <c r="I1037" s="270"/>
      <c r="P1037" s="212"/>
      <c r="S1037" s="212"/>
    </row>
    <row r="1038" spans="9:19" x14ac:dyDescent="0.25">
      <c r="I1038" s="270"/>
      <c r="P1038" s="212"/>
      <c r="S1038" s="212"/>
    </row>
    <row r="1039" spans="9:19" x14ac:dyDescent="0.25">
      <c r="I1039" s="270"/>
      <c r="P1039" s="212"/>
      <c r="S1039" s="212"/>
    </row>
    <row r="1040" spans="9:19" x14ac:dyDescent="0.25">
      <c r="I1040" s="270"/>
      <c r="P1040" s="212"/>
      <c r="S1040" s="212"/>
    </row>
    <row r="1041" spans="9:19" x14ac:dyDescent="0.25">
      <c r="I1041" s="270"/>
      <c r="P1041" s="212"/>
      <c r="S1041" s="212"/>
    </row>
    <row r="1042" spans="9:19" x14ac:dyDescent="0.25">
      <c r="I1042" s="270"/>
      <c r="P1042" s="212"/>
      <c r="S1042" s="212"/>
    </row>
    <row r="1043" spans="9:19" x14ac:dyDescent="0.25">
      <c r="I1043" s="270"/>
      <c r="P1043" s="212"/>
      <c r="S1043" s="212"/>
    </row>
    <row r="1044" spans="9:19" x14ac:dyDescent="0.25">
      <c r="I1044" s="270"/>
      <c r="P1044" s="212"/>
      <c r="S1044" s="212"/>
    </row>
    <row r="1045" spans="9:19" x14ac:dyDescent="0.25">
      <c r="I1045" s="270"/>
      <c r="P1045" s="212"/>
      <c r="S1045" s="212"/>
    </row>
    <row r="1046" spans="9:19" x14ac:dyDescent="0.2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48" bestFit="1" customWidth="1"/>
    <col min="3" max="16384" width="9.140625" style="48"/>
  </cols>
  <sheetData>
    <row r="1" spans="1:2" x14ac:dyDescent="0.25">
      <c r="A1" s="278" t="s">
        <v>1224</v>
      </c>
      <c r="B1" s="278"/>
    </row>
    <row r="2" spans="1:2" x14ac:dyDescent="0.25">
      <c r="A2" s="80" t="s">
        <v>1225</v>
      </c>
      <c r="B2" s="80" t="s">
        <v>1226</v>
      </c>
    </row>
    <row r="3" spans="1:2" x14ac:dyDescent="0.25">
      <c r="A3" s="81" t="s">
        <v>391</v>
      </c>
      <c r="B3" s="48" t="str">
        <f>A3</f>
        <v>million metric tons / year</v>
      </c>
    </row>
    <row r="4" spans="1:2" x14ac:dyDescent="0.25">
      <c r="A4" s="81" t="s">
        <v>1330</v>
      </c>
      <c r="B4" s="48" t="str">
        <f>A4</f>
        <v>g CO2e / 2019 dollar</v>
      </c>
    </row>
    <row r="5" spans="1:2" x14ac:dyDescent="0.25">
      <c r="A5" s="82" t="s">
        <v>627</v>
      </c>
      <c r="B5" s="48" t="str">
        <f t="shared" ref="B5:B40" si="0">A5</f>
        <v>thousand metric tons / year</v>
      </c>
    </row>
    <row r="6" spans="1:2" x14ac:dyDescent="0.25">
      <c r="A6" s="82" t="s">
        <v>1331</v>
      </c>
      <c r="B6" s="48" t="str">
        <f>A6</f>
        <v>g CO2 / 2019 dollar</v>
      </c>
    </row>
    <row r="7" spans="1:2" x14ac:dyDescent="0.25">
      <c r="A7" s="82" t="s">
        <v>1426</v>
      </c>
      <c r="B7" s="48" t="str">
        <f t="shared" si="0"/>
        <v>2019 dollars / ton CO2e abated, Annual average abatement (MtCO2e)</v>
      </c>
    </row>
    <row r="8" spans="1:2" x14ac:dyDescent="0.25">
      <c r="A8" s="82" t="s">
        <v>1332</v>
      </c>
      <c r="B8" s="48" t="str">
        <f t="shared" si="0"/>
        <v>billion 2019 dollars / year</v>
      </c>
    </row>
    <row r="9" spans="1:2" x14ac:dyDescent="0.25">
      <c r="A9" s="82" t="s">
        <v>1373</v>
      </c>
      <c r="B9" s="48" t="str">
        <f t="shared" si="0"/>
        <v>billion 2019 dollars</v>
      </c>
    </row>
    <row r="10" spans="1:2" x14ac:dyDescent="0.25">
      <c r="A10" s="82" t="s">
        <v>1274</v>
      </c>
      <c r="B10" s="48" t="str">
        <f t="shared" si="0"/>
        <v>jobs</v>
      </c>
    </row>
    <row r="11" spans="1:2" x14ac:dyDescent="0.25">
      <c r="A11" s="82" t="s">
        <v>1320</v>
      </c>
      <c r="B11" s="48" t="str">
        <f t="shared" si="0"/>
        <v>incidents / year</v>
      </c>
    </row>
    <row r="12" spans="1:2" x14ac:dyDescent="0.25">
      <c r="A12" s="82" t="s">
        <v>1296</v>
      </c>
      <c r="B12" s="48" t="str">
        <f t="shared" si="0"/>
        <v>% change</v>
      </c>
    </row>
    <row r="13" spans="1:2" x14ac:dyDescent="0.25">
      <c r="A13" s="82" t="s">
        <v>1333</v>
      </c>
      <c r="B13" s="48" t="str">
        <f t="shared" si="0"/>
        <v>2019 dollars / employee-year</v>
      </c>
    </row>
    <row r="14" spans="1:2" x14ac:dyDescent="0.25">
      <c r="A14" s="82" t="s">
        <v>392</v>
      </c>
      <c r="B14" s="48" t="str">
        <f t="shared" si="0"/>
        <v>lives / year</v>
      </c>
    </row>
    <row r="15" spans="1:2" x14ac:dyDescent="0.25">
      <c r="A15" s="82" t="s">
        <v>393</v>
      </c>
      <c r="B15" s="48" t="str">
        <f t="shared" si="0"/>
        <v>terawatt-hours (TWh) / year</v>
      </c>
    </row>
    <row r="16" spans="1:2" x14ac:dyDescent="0.25">
      <c r="A16" s="82" t="s">
        <v>394</v>
      </c>
      <c r="B16" s="48" t="str">
        <f t="shared" si="0"/>
        <v>gigawatts (GW) / year</v>
      </c>
    </row>
    <row r="17" spans="1:2" x14ac:dyDescent="0.25">
      <c r="A17" s="82" t="s">
        <v>1334</v>
      </c>
      <c r="B17" s="48" t="str">
        <f t="shared" si="0"/>
        <v>2019 dollars / megawatt-hour (MWh)</v>
      </c>
    </row>
    <row r="18" spans="1:2" x14ac:dyDescent="0.25">
      <c r="A18" s="82" t="s">
        <v>805</v>
      </c>
      <c r="B18" s="48" t="str">
        <f t="shared" si="0"/>
        <v>cubic km / yr</v>
      </c>
    </row>
    <row r="19" spans="1:2" x14ac:dyDescent="0.25">
      <c r="A19" s="82" t="s">
        <v>704</v>
      </c>
      <c r="B19" s="48" t="str">
        <f t="shared" si="0"/>
        <v>trillion passenger-miles / year</v>
      </c>
    </row>
    <row r="20" spans="1:2" x14ac:dyDescent="0.25">
      <c r="A20" s="82" t="s">
        <v>705</v>
      </c>
      <c r="B20" s="48" t="str">
        <f t="shared" si="0"/>
        <v>trillion freight ton-miles / year</v>
      </c>
    </row>
    <row r="21" spans="1:2" x14ac:dyDescent="0.25">
      <c r="A21" s="82" t="s">
        <v>526</v>
      </c>
      <c r="B21" s="48" t="str">
        <f t="shared" si="0"/>
        <v>million vehicles / year</v>
      </c>
    </row>
    <row r="22" spans="1:2" x14ac:dyDescent="0.25">
      <c r="A22" s="82" t="s">
        <v>682</v>
      </c>
      <c r="B22" s="48" t="str">
        <f t="shared" si="0"/>
        <v>thousand vehicles / year</v>
      </c>
    </row>
    <row r="23" spans="1:2" x14ac:dyDescent="0.25">
      <c r="A23" s="82" t="s">
        <v>681</v>
      </c>
      <c r="B23" s="48" t="str">
        <f t="shared" si="0"/>
        <v>million vehicles</v>
      </c>
    </row>
    <row r="24" spans="1:2" x14ac:dyDescent="0.25">
      <c r="A24" s="82" t="s">
        <v>714</v>
      </c>
      <c r="B24" s="48" t="str">
        <f t="shared" si="0"/>
        <v>thousand vehicles</v>
      </c>
    </row>
    <row r="25" spans="1:2" x14ac:dyDescent="0.25">
      <c r="A25" s="82" t="s">
        <v>503</v>
      </c>
      <c r="B25" s="48" t="str">
        <f t="shared" si="0"/>
        <v>quads / year</v>
      </c>
    </row>
    <row r="26" spans="1:2" x14ac:dyDescent="0.25">
      <c r="A26" s="82" t="s">
        <v>1335</v>
      </c>
      <c r="B26" s="48" t="str">
        <f>A26</f>
        <v>thousand BTU / 2019 dollar</v>
      </c>
    </row>
    <row r="27" spans="1:2" x14ac:dyDescent="0.25">
      <c r="A27" s="82" t="s">
        <v>687</v>
      </c>
      <c r="B27" s="48" t="str">
        <f t="shared" si="0"/>
        <v>millions of short tons / year</v>
      </c>
    </row>
    <row r="28" spans="1:2" x14ac:dyDescent="0.25">
      <c r="A28" s="82" t="s">
        <v>688</v>
      </c>
      <c r="B28" s="48" t="str">
        <f t="shared" si="0"/>
        <v>trillion cubic feet / year</v>
      </c>
    </row>
    <row r="29" spans="1:2" x14ac:dyDescent="0.25">
      <c r="A29" s="82" t="s">
        <v>619</v>
      </c>
      <c r="B29" s="48" t="str">
        <f t="shared" si="0"/>
        <v>million barrels / year</v>
      </c>
    </row>
    <row r="30" spans="1:2" x14ac:dyDescent="0.25">
      <c r="A30" s="82" t="s">
        <v>1008</v>
      </c>
      <c r="B30" s="48" t="str">
        <f t="shared" si="0"/>
        <v>million gallons / year</v>
      </c>
    </row>
    <row r="31" spans="1:2" x14ac:dyDescent="0.25">
      <c r="A31" s="82" t="s">
        <v>758</v>
      </c>
      <c r="B31" s="48" t="str">
        <f t="shared" si="0"/>
        <v>trillion BTU / year</v>
      </c>
    </row>
    <row r="32" spans="1:2" x14ac:dyDescent="0.25">
      <c r="A32" s="82" t="s">
        <v>1336</v>
      </c>
      <c r="B32" s="48" t="str">
        <f t="shared" si="0"/>
        <v>2019 dollars / short ton</v>
      </c>
    </row>
    <row r="33" spans="1:2" x14ac:dyDescent="0.25">
      <c r="A33" s="82" t="s">
        <v>1337</v>
      </c>
      <c r="B33" s="48" t="str">
        <f t="shared" si="0"/>
        <v>2019 dollars / thousand cubic feet</v>
      </c>
    </row>
    <row r="34" spans="1:2" x14ac:dyDescent="0.25">
      <c r="A34" s="82" t="s">
        <v>1338</v>
      </c>
      <c r="B34" s="48" t="str">
        <f t="shared" si="0"/>
        <v>2019 dollars / gallon</v>
      </c>
    </row>
    <row r="35" spans="1:2" x14ac:dyDescent="0.25">
      <c r="A35" s="82" t="s">
        <v>1339</v>
      </c>
      <c r="B35" s="48" t="str">
        <f t="shared" si="0"/>
        <v>2019 dollars / barrel</v>
      </c>
    </row>
    <row r="36" spans="1:2" x14ac:dyDescent="0.25">
      <c r="A36" s="82" t="s">
        <v>1340</v>
      </c>
      <c r="B36" s="48" t="str">
        <f t="shared" si="0"/>
        <v>2019 dollars / kg</v>
      </c>
    </row>
    <row r="37" spans="1:2" x14ac:dyDescent="0.25">
      <c r="A37" s="82" t="s">
        <v>1341</v>
      </c>
      <c r="B37" s="48" t="str">
        <f t="shared" si="0"/>
        <v>2019 dollars / kilowatt-hour (kWh)</v>
      </c>
    </row>
    <row r="38" spans="1:2" x14ac:dyDescent="0.25">
      <c r="A38" s="82" t="s">
        <v>1342</v>
      </c>
      <c r="B38" s="48" t="str">
        <f t="shared" si="0"/>
        <v>cost of eqpt. to capture 1 metric ton CO2e/yr (2019 dollars)</v>
      </c>
    </row>
    <row r="39" spans="1:2" x14ac:dyDescent="0.25">
      <c r="A39" s="82" t="s">
        <v>1343</v>
      </c>
      <c r="B39" s="48" t="str">
        <f t="shared" si="0"/>
        <v>million 2019 dollars / megawatt (MW)</v>
      </c>
    </row>
    <row r="40" spans="1:2" x14ac:dyDescent="0.25">
      <c r="A40" s="82" t="s">
        <v>1344</v>
      </c>
      <c r="B40" s="48" t="str">
        <f t="shared" si="0"/>
        <v>cost of eqpt. to produce 1 kg H2/yr (2019 dollars)</v>
      </c>
    </row>
    <row r="42" spans="1:2" x14ac:dyDescent="0.25">
      <c r="A42" s="278" t="s">
        <v>1228</v>
      </c>
      <c r="B42" s="278"/>
    </row>
    <row r="43" spans="1:2" x14ac:dyDescent="0.25">
      <c r="A43" s="80" t="s">
        <v>1225</v>
      </c>
      <c r="B43" s="80" t="s">
        <v>1226</v>
      </c>
    </row>
    <row r="44" spans="1:2" x14ac:dyDescent="0.25">
      <c r="A44" s="45" t="s">
        <v>155</v>
      </c>
      <c r="B44" s="48" t="str">
        <f t="shared" ref="B44:B45" si="1">A44</f>
        <v>$/metric ton CO2e</v>
      </c>
    </row>
    <row r="45" spans="1:2" x14ac:dyDescent="0.25">
      <c r="A45" s="45" t="s">
        <v>157</v>
      </c>
      <c r="B45" s="48" t="str">
        <f t="shared" si="1"/>
        <v>$/MWh</v>
      </c>
    </row>
    <row r="56" spans="1:1" x14ac:dyDescent="0.2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5546875" defaultRowHeight="15" x14ac:dyDescent="0.25"/>
  <cols>
    <col min="1" max="1" width="13.28515625" customWidth="1"/>
    <col min="2" max="2" width="9.140625" style="56"/>
    <col min="4" max="4" width="46" customWidth="1"/>
    <col min="5" max="5" width="9.140625" customWidth="1"/>
  </cols>
  <sheetData>
    <row r="1" spans="1:4" x14ac:dyDescent="0.25">
      <c r="A1" s="46" t="s">
        <v>900</v>
      </c>
      <c r="B1" s="54"/>
      <c r="C1" s="45"/>
      <c r="D1" s="45"/>
    </row>
    <row r="2" spans="1:4" x14ac:dyDescent="0.25">
      <c r="A2" s="53" t="s">
        <v>864</v>
      </c>
      <c r="B2" s="55" t="s">
        <v>865</v>
      </c>
      <c r="C2" s="53" t="s">
        <v>866</v>
      </c>
      <c r="D2" s="53" t="s">
        <v>867</v>
      </c>
    </row>
    <row r="3" spans="1:4" x14ac:dyDescent="0.25">
      <c r="A3" s="48" t="s">
        <v>874</v>
      </c>
      <c r="B3" s="56" t="s">
        <v>885</v>
      </c>
      <c r="C3" s="62"/>
      <c r="D3" t="s">
        <v>481</v>
      </c>
    </row>
    <row r="4" spans="1:4" x14ac:dyDescent="0.25">
      <c r="A4" s="48" t="s">
        <v>882</v>
      </c>
      <c r="B4" s="57" t="s">
        <v>883</v>
      </c>
      <c r="C4" s="61"/>
      <c r="D4" t="s">
        <v>98</v>
      </c>
    </row>
    <row r="5" spans="1:4" x14ac:dyDescent="0.25">
      <c r="A5" t="s">
        <v>911</v>
      </c>
      <c r="B5" s="56" t="s">
        <v>905</v>
      </c>
      <c r="C5" s="72"/>
      <c r="D5" t="s">
        <v>97</v>
      </c>
    </row>
    <row r="6" spans="1:4" x14ac:dyDescent="0.25">
      <c r="A6" s="48" t="s">
        <v>889</v>
      </c>
      <c r="B6" s="56" t="s">
        <v>906</v>
      </c>
      <c r="C6" s="66"/>
      <c r="D6" t="s">
        <v>901</v>
      </c>
    </row>
    <row r="7" spans="1:4" x14ac:dyDescent="0.25">
      <c r="A7" s="48" t="s">
        <v>912</v>
      </c>
      <c r="B7" s="56" t="s">
        <v>693</v>
      </c>
      <c r="C7" s="71"/>
      <c r="D7" t="s">
        <v>902</v>
      </c>
    </row>
    <row r="8" spans="1:4" x14ac:dyDescent="0.25">
      <c r="A8" t="s">
        <v>910</v>
      </c>
      <c r="B8" s="56" t="s">
        <v>907</v>
      </c>
      <c r="C8" s="74"/>
      <c r="D8" t="s">
        <v>497</v>
      </c>
    </row>
    <row r="9" spans="1:4" x14ac:dyDescent="0.25">
      <c r="A9" s="48" t="s">
        <v>890</v>
      </c>
      <c r="B9" s="56" t="s">
        <v>886</v>
      </c>
      <c r="C9" s="65"/>
      <c r="D9" t="s">
        <v>500</v>
      </c>
    </row>
    <row r="10" spans="1:4" x14ac:dyDescent="0.25">
      <c r="A10" s="48" t="s">
        <v>863</v>
      </c>
      <c r="B10" s="58" t="s">
        <v>870</v>
      </c>
      <c r="C10" s="52"/>
      <c r="D10" t="s">
        <v>95</v>
      </c>
    </row>
    <row r="11" spans="1:4" x14ac:dyDescent="0.25">
      <c r="A11" s="48" t="s">
        <v>891</v>
      </c>
      <c r="B11" s="56" t="s">
        <v>887</v>
      </c>
      <c r="C11" s="67"/>
      <c r="D11" t="s">
        <v>94</v>
      </c>
    </row>
    <row r="12" spans="1:4" x14ac:dyDescent="0.25">
      <c r="A12" s="48" t="s">
        <v>873</v>
      </c>
      <c r="B12" s="57" t="s">
        <v>878</v>
      </c>
      <c r="C12" s="63"/>
      <c r="D12" t="s">
        <v>903</v>
      </c>
    </row>
    <row r="13" spans="1:4" x14ac:dyDescent="0.25">
      <c r="A13" t="s">
        <v>914</v>
      </c>
      <c r="B13" s="56" t="s">
        <v>908</v>
      </c>
      <c r="C13" s="73"/>
      <c r="D13" t="s">
        <v>817</v>
      </c>
    </row>
    <row r="14" spans="1:4" x14ac:dyDescent="0.25">
      <c r="A14" s="48" t="s">
        <v>876</v>
      </c>
      <c r="B14" s="57" t="s">
        <v>877</v>
      </c>
      <c r="C14" s="51"/>
      <c r="D14" t="s">
        <v>339</v>
      </c>
    </row>
    <row r="15" spans="1:4" s="48" customFormat="1" x14ac:dyDescent="0.25">
      <c r="A15" s="48" t="s">
        <v>959</v>
      </c>
      <c r="B15" s="57" t="s">
        <v>961</v>
      </c>
      <c r="C15" s="77"/>
      <c r="D15" s="48" t="s">
        <v>958</v>
      </c>
    </row>
    <row r="16" spans="1:4" s="48" customFormat="1" x14ac:dyDescent="0.25">
      <c r="A16" s="48" t="s">
        <v>960</v>
      </c>
      <c r="B16" s="57">
        <v>740000</v>
      </c>
      <c r="C16" s="78"/>
      <c r="D16" s="48" t="s">
        <v>815</v>
      </c>
    </row>
    <row r="17" spans="1:4" x14ac:dyDescent="0.25">
      <c r="A17" s="48" t="s">
        <v>892</v>
      </c>
      <c r="B17" s="56" t="s">
        <v>888</v>
      </c>
      <c r="C17" s="68"/>
      <c r="D17" t="s">
        <v>340</v>
      </c>
    </row>
    <row r="18" spans="1:4" x14ac:dyDescent="0.25">
      <c r="A18" s="48" t="s">
        <v>875</v>
      </c>
      <c r="B18" s="57" t="s">
        <v>880</v>
      </c>
      <c r="C18" s="60"/>
      <c r="D18" t="s">
        <v>336</v>
      </c>
    </row>
    <row r="19" spans="1:4" x14ac:dyDescent="0.25">
      <c r="A19" s="50" t="s">
        <v>899</v>
      </c>
      <c r="B19" s="69" t="s">
        <v>898</v>
      </c>
      <c r="C19" s="70"/>
      <c r="D19" t="s">
        <v>489</v>
      </c>
    </row>
    <row r="20" spans="1:4" x14ac:dyDescent="0.25">
      <c r="A20" s="48" t="s">
        <v>869</v>
      </c>
      <c r="B20" s="57" t="s">
        <v>879</v>
      </c>
      <c r="C20" s="59"/>
      <c r="D20" t="s">
        <v>492</v>
      </c>
    </row>
    <row r="21" spans="1:4" x14ac:dyDescent="0.25">
      <c r="A21" t="s">
        <v>915</v>
      </c>
      <c r="B21" s="56" t="s">
        <v>909</v>
      </c>
      <c r="C21" s="75"/>
      <c r="D21" t="s">
        <v>904</v>
      </c>
    </row>
    <row r="23" spans="1:4" s="48" customFormat="1" x14ac:dyDescent="0.25">
      <c r="A23" s="46" t="s">
        <v>884</v>
      </c>
      <c r="B23" s="54"/>
      <c r="C23" s="45"/>
      <c r="D23" s="45"/>
    </row>
    <row r="24" spans="1:4" s="53" customFormat="1" x14ac:dyDescent="0.25">
      <c r="A24" s="53" t="s">
        <v>864</v>
      </c>
      <c r="B24" s="55" t="s">
        <v>865</v>
      </c>
      <c r="C24" s="53" t="s">
        <v>866</v>
      </c>
      <c r="D24" s="53" t="s">
        <v>951</v>
      </c>
    </row>
    <row r="25" spans="1:4" x14ac:dyDescent="0.25">
      <c r="A25" t="s">
        <v>890</v>
      </c>
      <c r="B25" s="56" t="s">
        <v>886</v>
      </c>
      <c r="C25" s="65"/>
      <c r="D25" t="s">
        <v>953</v>
      </c>
    </row>
    <row r="26" spans="1:4" s="48" customFormat="1" x14ac:dyDescent="0.25">
      <c r="A26" s="48" t="s">
        <v>863</v>
      </c>
      <c r="B26" s="58" t="s">
        <v>870</v>
      </c>
      <c r="C26" s="52"/>
      <c r="D26" s="48" t="s">
        <v>952</v>
      </c>
    </row>
    <row r="27" spans="1:4" x14ac:dyDescent="0.25">
      <c r="A27" t="s">
        <v>875</v>
      </c>
      <c r="B27" s="56" t="s">
        <v>880</v>
      </c>
      <c r="C27" s="60"/>
      <c r="D27" t="s">
        <v>4</v>
      </c>
    </row>
    <row r="28" spans="1:4" x14ac:dyDescent="0.25">
      <c r="A28" t="s">
        <v>889</v>
      </c>
      <c r="B28" s="56" t="s">
        <v>906</v>
      </c>
      <c r="C28" s="66"/>
      <c r="D28" t="s">
        <v>99</v>
      </c>
    </row>
    <row r="29" spans="1:4" x14ac:dyDescent="0.25">
      <c r="A29" t="s">
        <v>869</v>
      </c>
      <c r="B29" s="56">
        <v>969696</v>
      </c>
      <c r="C29" s="59"/>
      <c r="D29" t="s">
        <v>9</v>
      </c>
    </row>
    <row r="30" spans="1:4" x14ac:dyDescent="0.25">
      <c r="A30" t="s">
        <v>882</v>
      </c>
      <c r="B30" s="56" t="s">
        <v>883</v>
      </c>
      <c r="C30" s="61"/>
      <c r="D30" t="s">
        <v>762</v>
      </c>
    </row>
    <row r="31" spans="1:4" x14ac:dyDescent="0.25">
      <c r="A31" t="s">
        <v>891</v>
      </c>
      <c r="B31" s="56" t="s">
        <v>887</v>
      </c>
      <c r="C31" s="67"/>
      <c r="D31" t="s">
        <v>148</v>
      </c>
    </row>
    <row r="32" spans="1:4" s="48" customFormat="1" x14ac:dyDescent="0.25">
      <c r="A32" s="48" t="s">
        <v>892</v>
      </c>
      <c r="B32" s="56" t="s">
        <v>888</v>
      </c>
      <c r="C32" s="68"/>
      <c r="D32" s="48" t="s">
        <v>771</v>
      </c>
    </row>
    <row r="33" spans="1:4" x14ac:dyDescent="0.25">
      <c r="A33" t="s">
        <v>874</v>
      </c>
      <c r="B33" s="56" t="s">
        <v>885</v>
      </c>
      <c r="C33" s="64"/>
      <c r="D33" t="s">
        <v>833</v>
      </c>
    </row>
    <row r="34" spans="1:4" s="48" customFormat="1" x14ac:dyDescent="0.25">
      <c r="A34" s="48" t="s">
        <v>959</v>
      </c>
      <c r="B34" s="57" t="s">
        <v>961</v>
      </c>
      <c r="C34" s="77"/>
      <c r="D34" s="48" t="s">
        <v>1202</v>
      </c>
    </row>
    <row r="36" spans="1:4" s="48" customFormat="1" x14ac:dyDescent="0.25">
      <c r="A36" s="46" t="s">
        <v>893</v>
      </c>
      <c r="B36" s="54"/>
      <c r="C36" s="45"/>
      <c r="D36" s="45"/>
    </row>
    <row r="37" spans="1:4" s="48" customFormat="1" x14ac:dyDescent="0.25">
      <c r="A37" s="53" t="s">
        <v>864</v>
      </c>
      <c r="B37" s="55" t="s">
        <v>865</v>
      </c>
      <c r="C37" s="53" t="s">
        <v>866</v>
      </c>
      <c r="D37" s="53" t="s">
        <v>867</v>
      </c>
    </row>
    <row r="38" spans="1:4" s="48" customFormat="1" x14ac:dyDescent="0.25">
      <c r="A38" s="48" t="s">
        <v>875</v>
      </c>
      <c r="B38" s="57" t="s">
        <v>880</v>
      </c>
      <c r="C38" s="60"/>
      <c r="D38" s="48" t="s">
        <v>894</v>
      </c>
    </row>
    <row r="39" spans="1:4" s="48" customFormat="1" x14ac:dyDescent="0.25">
      <c r="A39" s="48" t="s">
        <v>869</v>
      </c>
      <c r="B39" s="56">
        <v>969696</v>
      </c>
      <c r="C39" s="59"/>
      <c r="D39" s="48" t="s">
        <v>895</v>
      </c>
    </row>
    <row r="40" spans="1:4" s="48" customFormat="1" x14ac:dyDescent="0.25">
      <c r="A40" s="48" t="s">
        <v>882</v>
      </c>
      <c r="B40" s="56" t="s">
        <v>883</v>
      </c>
      <c r="C40" s="61"/>
      <c r="D40" s="48" t="s">
        <v>896</v>
      </c>
    </row>
    <row r="41" spans="1:4" s="48" customFormat="1" x14ac:dyDescent="0.25">
      <c r="A41" s="48" t="s">
        <v>959</v>
      </c>
      <c r="B41" s="57" t="s">
        <v>961</v>
      </c>
      <c r="C41" s="77"/>
      <c r="D41" s="48" t="s">
        <v>1203</v>
      </c>
    </row>
    <row r="42" spans="1:4" s="50" customFormat="1" x14ac:dyDescent="0.25">
      <c r="B42" s="69"/>
    </row>
    <row r="43" spans="1:4" s="50" customFormat="1" x14ac:dyDescent="0.25">
      <c r="A43" s="46" t="s">
        <v>897</v>
      </c>
      <c r="B43" s="54"/>
      <c r="C43" s="45"/>
      <c r="D43" s="45"/>
    </row>
    <row r="44" spans="1:4" s="50" customFormat="1" x14ac:dyDescent="0.25">
      <c r="A44" s="53" t="s">
        <v>864</v>
      </c>
      <c r="B44" s="55" t="s">
        <v>865</v>
      </c>
      <c r="C44" s="53" t="s">
        <v>866</v>
      </c>
      <c r="D44" s="53" t="s">
        <v>867</v>
      </c>
    </row>
    <row r="45" spans="1:4" s="50" customFormat="1" x14ac:dyDescent="0.25">
      <c r="A45" s="48" t="s">
        <v>882</v>
      </c>
      <c r="B45" s="56" t="s">
        <v>883</v>
      </c>
      <c r="C45" s="61"/>
      <c r="D45" s="50" t="s">
        <v>541</v>
      </c>
    </row>
    <row r="46" spans="1:4" s="50" customFormat="1" x14ac:dyDescent="0.25">
      <c r="A46" s="48" t="s">
        <v>876</v>
      </c>
      <c r="B46" s="57" t="s">
        <v>877</v>
      </c>
      <c r="C46" s="51"/>
      <c r="D46" s="50" t="s">
        <v>531</v>
      </c>
    </row>
    <row r="47" spans="1:4" s="50" customFormat="1" x14ac:dyDescent="0.25">
      <c r="A47" s="48" t="s">
        <v>875</v>
      </c>
      <c r="B47" s="57" t="s">
        <v>880</v>
      </c>
      <c r="C47" s="60"/>
      <c r="D47" s="50" t="s">
        <v>540</v>
      </c>
    </row>
    <row r="48" spans="1:4" s="50" customFormat="1" x14ac:dyDescent="0.25">
      <c r="A48" s="48" t="s">
        <v>869</v>
      </c>
      <c r="B48" s="57" t="s">
        <v>879</v>
      </c>
      <c r="C48" s="59"/>
      <c r="D48" s="50" t="s">
        <v>532</v>
      </c>
    </row>
    <row r="49" spans="1:4" s="50" customFormat="1" x14ac:dyDescent="0.25">
      <c r="B49" s="76"/>
    </row>
    <row r="50" spans="1:4" s="50" customFormat="1" x14ac:dyDescent="0.25">
      <c r="A50" s="46" t="s">
        <v>1056</v>
      </c>
      <c r="B50" s="54"/>
      <c r="C50" s="45"/>
      <c r="D50" s="45"/>
    </row>
    <row r="51" spans="1:4" s="50" customFormat="1" x14ac:dyDescent="0.25">
      <c r="A51" s="53" t="s">
        <v>864</v>
      </c>
      <c r="B51" s="55" t="s">
        <v>865</v>
      </c>
      <c r="C51" s="53" t="s">
        <v>866</v>
      </c>
      <c r="D51" s="53" t="s">
        <v>867</v>
      </c>
    </row>
    <row r="52" spans="1:4" s="50" customFormat="1" x14ac:dyDescent="0.25">
      <c r="A52" s="48" t="s">
        <v>875</v>
      </c>
      <c r="B52" s="57" t="s">
        <v>880</v>
      </c>
      <c r="C52" s="60"/>
      <c r="D52" s="50" t="s">
        <v>927</v>
      </c>
    </row>
    <row r="53" spans="1:4" s="50" customFormat="1" x14ac:dyDescent="0.25">
      <c r="A53" s="48" t="s">
        <v>890</v>
      </c>
      <c r="B53" s="56" t="s">
        <v>886</v>
      </c>
      <c r="C53" s="65"/>
      <c r="D53" s="50" t="s">
        <v>928</v>
      </c>
    </row>
    <row r="54" spans="1:4" s="50" customFormat="1" x14ac:dyDescent="0.25">
      <c r="A54" s="48" t="s">
        <v>889</v>
      </c>
      <c r="B54" s="56" t="s">
        <v>906</v>
      </c>
      <c r="C54" s="66"/>
      <c r="D54" s="50" t="s">
        <v>929</v>
      </c>
    </row>
    <row r="55" spans="1:4" s="50" customFormat="1" x14ac:dyDescent="0.25">
      <c r="A55" s="48" t="s">
        <v>882</v>
      </c>
      <c r="B55" s="57" t="s">
        <v>883</v>
      </c>
      <c r="C55" s="61"/>
      <c r="D55" s="50" t="s">
        <v>930</v>
      </c>
    </row>
    <row r="56" spans="1:4" s="50" customFormat="1" x14ac:dyDescent="0.25">
      <c r="A56" s="48" t="s">
        <v>876</v>
      </c>
      <c r="B56" s="57" t="s">
        <v>877</v>
      </c>
      <c r="C56" s="51"/>
      <c r="D56" s="50" t="s">
        <v>931</v>
      </c>
    </row>
    <row r="57" spans="1:4" s="48" customFormat="1" x14ac:dyDescent="0.25">
      <c r="B57" s="56"/>
      <c r="C57" s="50"/>
    </row>
    <row r="58" spans="1:4" s="48" customFormat="1" x14ac:dyDescent="0.25">
      <c r="A58" s="46" t="s">
        <v>1377</v>
      </c>
      <c r="B58" s="54"/>
      <c r="C58" s="45"/>
      <c r="D58" s="45"/>
    </row>
    <row r="59" spans="1:4" s="48" customFormat="1" x14ac:dyDescent="0.25">
      <c r="A59" s="53" t="s">
        <v>864</v>
      </c>
      <c r="B59" s="55" t="s">
        <v>865</v>
      </c>
      <c r="C59" s="53" t="s">
        <v>866</v>
      </c>
      <c r="D59" s="53" t="s">
        <v>867</v>
      </c>
    </row>
    <row r="60" spans="1:4" s="48" customFormat="1" x14ac:dyDescent="0.25">
      <c r="A60" s="48" t="s">
        <v>890</v>
      </c>
      <c r="B60" s="56" t="s">
        <v>886</v>
      </c>
      <c r="C60" s="65"/>
      <c r="D60" s="48" t="s">
        <v>1365</v>
      </c>
    </row>
    <row r="61" spans="1:4" s="48" customFormat="1" x14ac:dyDescent="0.25">
      <c r="A61" s="48" t="s">
        <v>875</v>
      </c>
      <c r="B61" s="57" t="s">
        <v>880</v>
      </c>
      <c r="C61" s="60"/>
      <c r="D61" s="50" t="s">
        <v>1364</v>
      </c>
    </row>
    <row r="62" spans="1:4" s="48" customFormat="1" x14ac:dyDescent="0.25">
      <c r="A62" s="48" t="s">
        <v>874</v>
      </c>
      <c r="B62" s="56" t="s">
        <v>885</v>
      </c>
      <c r="C62" s="64"/>
      <c r="D62" s="48" t="s">
        <v>1361</v>
      </c>
    </row>
    <row r="63" spans="1:4" s="48" customFormat="1" x14ac:dyDescent="0.25">
      <c r="A63" s="48" t="s">
        <v>915</v>
      </c>
      <c r="B63" s="56" t="s">
        <v>909</v>
      </c>
      <c r="C63" s="75"/>
      <c r="D63" s="48" t="s">
        <v>1362</v>
      </c>
    </row>
    <row r="64" spans="1:4" s="48" customFormat="1" x14ac:dyDescent="0.25">
      <c r="A64" s="48" t="s">
        <v>892</v>
      </c>
      <c r="B64" s="56" t="s">
        <v>888</v>
      </c>
      <c r="C64" s="68"/>
      <c r="D64" s="50" t="s">
        <v>1363</v>
      </c>
    </row>
    <row r="65" spans="1:4" s="50" customFormat="1" x14ac:dyDescent="0.25">
      <c r="A65" s="48"/>
      <c r="B65" s="57"/>
    </row>
    <row r="66" spans="1:4" s="50" customFormat="1" x14ac:dyDescent="0.25">
      <c r="A66" s="46" t="s">
        <v>1346</v>
      </c>
      <c r="B66" s="54"/>
      <c r="C66" s="45"/>
      <c r="D66" s="45"/>
    </row>
    <row r="67" spans="1:4" s="50" customFormat="1" x14ac:dyDescent="0.25">
      <c r="A67" s="53" t="s">
        <v>864</v>
      </c>
      <c r="B67" s="55" t="s">
        <v>865</v>
      </c>
      <c r="C67" s="53" t="s">
        <v>866</v>
      </c>
      <c r="D67" s="53" t="s">
        <v>867</v>
      </c>
    </row>
    <row r="68" spans="1:4" s="50" customFormat="1" x14ac:dyDescent="0.25">
      <c r="A68" s="48" t="s">
        <v>875</v>
      </c>
      <c r="B68" s="57" t="s">
        <v>880</v>
      </c>
      <c r="C68" s="60"/>
      <c r="D68" s="50" t="s">
        <v>1275</v>
      </c>
    </row>
    <row r="69" spans="1:4" s="50" customFormat="1" x14ac:dyDescent="0.25">
      <c r="A69" s="48" t="s">
        <v>890</v>
      </c>
      <c r="B69" s="56" t="s">
        <v>886</v>
      </c>
      <c r="C69" s="65"/>
      <c r="D69" s="50" t="s">
        <v>1276</v>
      </c>
    </row>
    <row r="70" spans="1:4" s="50" customFormat="1" x14ac:dyDescent="0.25">
      <c r="A70" s="48" t="s">
        <v>889</v>
      </c>
      <c r="B70" s="56" t="s">
        <v>906</v>
      </c>
      <c r="C70" s="66"/>
      <c r="D70" s="50" t="s">
        <v>1277</v>
      </c>
    </row>
    <row r="71" spans="1:4" s="50" customFormat="1" x14ac:dyDescent="0.25">
      <c r="A71" s="48" t="s">
        <v>876</v>
      </c>
      <c r="B71" s="57" t="s">
        <v>877</v>
      </c>
      <c r="C71" s="51"/>
      <c r="D71" s="50" t="s">
        <v>931</v>
      </c>
    </row>
    <row r="72" spans="1:4" s="48" customFormat="1" x14ac:dyDescent="0.25">
      <c r="B72" s="56"/>
    </row>
    <row r="73" spans="1:4" s="48" customFormat="1" x14ac:dyDescent="0.25">
      <c r="A73" s="46" t="s">
        <v>1289</v>
      </c>
      <c r="B73" s="54"/>
      <c r="C73" s="45"/>
      <c r="D73" s="45"/>
    </row>
    <row r="74" spans="1:4" s="48" customFormat="1" x14ac:dyDescent="0.25">
      <c r="A74" s="53" t="s">
        <v>864</v>
      </c>
      <c r="B74" s="55" t="s">
        <v>865</v>
      </c>
      <c r="C74" s="53" t="s">
        <v>866</v>
      </c>
      <c r="D74" s="53" t="s">
        <v>867</v>
      </c>
    </row>
    <row r="75" spans="1:4" s="48" customFormat="1" x14ac:dyDescent="0.25">
      <c r="A75" s="48" t="s">
        <v>890</v>
      </c>
      <c r="B75" s="56" t="s">
        <v>886</v>
      </c>
      <c r="C75" s="65"/>
      <c r="D75" s="50" t="s">
        <v>1290</v>
      </c>
    </row>
    <row r="76" spans="1:4" s="48" customFormat="1" x14ac:dyDescent="0.25">
      <c r="A76" s="48" t="s">
        <v>882</v>
      </c>
      <c r="B76" s="57" t="s">
        <v>883</v>
      </c>
      <c r="C76" s="61"/>
      <c r="D76" s="50" t="s">
        <v>1291</v>
      </c>
    </row>
    <row r="77" spans="1:4" s="48" customFormat="1" x14ac:dyDescent="0.25">
      <c r="A77" s="48" t="s">
        <v>876</v>
      </c>
      <c r="B77" s="57" t="s">
        <v>877</v>
      </c>
      <c r="C77" s="51"/>
      <c r="D77" s="50" t="s">
        <v>931</v>
      </c>
    </row>
    <row r="78" spans="1:4" s="48" customFormat="1" x14ac:dyDescent="0.25">
      <c r="B78" s="57"/>
      <c r="C78" s="50"/>
      <c r="D78" s="50"/>
    </row>
    <row r="79" spans="1:4" s="48" customFormat="1" x14ac:dyDescent="0.25">
      <c r="A79" s="46" t="s">
        <v>1347</v>
      </c>
      <c r="B79" s="54"/>
      <c r="C79" s="45"/>
      <c r="D79" s="45"/>
    </row>
    <row r="80" spans="1:4" s="48" customFormat="1" x14ac:dyDescent="0.25">
      <c r="A80" s="53" t="s">
        <v>864</v>
      </c>
      <c r="B80" s="55" t="s">
        <v>865</v>
      </c>
      <c r="C80" s="53" t="s">
        <v>866</v>
      </c>
      <c r="D80" s="53" t="s">
        <v>867</v>
      </c>
    </row>
    <row r="81" spans="1:4" s="48" customFormat="1" x14ac:dyDescent="0.25">
      <c r="A81" s="48" t="s">
        <v>875</v>
      </c>
      <c r="B81" s="57" t="s">
        <v>880</v>
      </c>
      <c r="C81" s="60"/>
      <c r="D81" s="50" t="s">
        <v>1348</v>
      </c>
    </row>
    <row r="82" spans="1:4" s="48" customFormat="1" x14ac:dyDescent="0.25">
      <c r="A82" s="48" t="s">
        <v>915</v>
      </c>
      <c r="B82" s="56" t="s">
        <v>909</v>
      </c>
      <c r="C82" s="75"/>
      <c r="D82" s="50" t="s">
        <v>1349</v>
      </c>
    </row>
    <row r="83" spans="1:4" s="48" customFormat="1" x14ac:dyDescent="0.25">
      <c r="A83" s="48" t="s">
        <v>892</v>
      </c>
      <c r="B83" s="56" t="s">
        <v>888</v>
      </c>
      <c r="C83" s="68"/>
      <c r="D83" s="50" t="s">
        <v>1350</v>
      </c>
    </row>
    <row r="84" spans="1:4" s="48" customFormat="1" x14ac:dyDescent="0.25">
      <c r="A84" s="48" t="s">
        <v>876</v>
      </c>
      <c r="B84" s="57" t="s">
        <v>877</v>
      </c>
      <c r="C84" s="51"/>
      <c r="D84" s="50" t="s">
        <v>931</v>
      </c>
    </row>
    <row r="85" spans="1:4" s="48" customFormat="1" x14ac:dyDescent="0.25">
      <c r="B85" s="56"/>
    </row>
    <row r="86" spans="1:4" s="48" customFormat="1" x14ac:dyDescent="0.25">
      <c r="A86" s="46" t="s">
        <v>933</v>
      </c>
      <c r="B86" s="54"/>
      <c r="C86" s="45"/>
      <c r="D86" s="45"/>
    </row>
    <row r="87" spans="1:4" s="48" customFormat="1" x14ac:dyDescent="0.25">
      <c r="A87" s="53" t="s">
        <v>864</v>
      </c>
      <c r="B87" s="55" t="s">
        <v>865</v>
      </c>
      <c r="C87" s="53" t="s">
        <v>866</v>
      </c>
      <c r="D87" s="53" t="s">
        <v>867</v>
      </c>
    </row>
    <row r="88" spans="1:4" s="48" customFormat="1" x14ac:dyDescent="0.25">
      <c r="A88" s="48" t="s">
        <v>876</v>
      </c>
      <c r="B88" s="57" t="s">
        <v>877</v>
      </c>
      <c r="C88" s="51"/>
      <c r="D88" s="48" t="s">
        <v>934</v>
      </c>
    </row>
    <row r="89" spans="1:4" s="48" customFormat="1" x14ac:dyDescent="0.25">
      <c r="A89" s="48" t="s">
        <v>890</v>
      </c>
      <c r="B89" s="56" t="s">
        <v>886</v>
      </c>
      <c r="C89" s="65"/>
      <c r="D89" s="48" t="s">
        <v>935</v>
      </c>
    </row>
    <row r="90" spans="1:4" s="48" customFormat="1" x14ac:dyDescent="0.25">
      <c r="A90" s="48" t="s">
        <v>892</v>
      </c>
      <c r="B90" s="56" t="s">
        <v>888</v>
      </c>
      <c r="C90" s="68"/>
      <c r="D90" s="48" t="s">
        <v>1048</v>
      </c>
    </row>
    <row r="91" spans="1:4" s="48" customFormat="1" x14ac:dyDescent="0.25">
      <c r="A91" s="48" t="s">
        <v>891</v>
      </c>
      <c r="B91" s="56" t="s">
        <v>887</v>
      </c>
      <c r="C91" s="67"/>
      <c r="D91" s="48" t="s">
        <v>936</v>
      </c>
    </row>
    <row r="92" spans="1:4" s="48" customFormat="1" x14ac:dyDescent="0.25">
      <c r="A92" s="48" t="s">
        <v>889</v>
      </c>
      <c r="B92" s="56" t="s">
        <v>906</v>
      </c>
      <c r="C92" s="66"/>
      <c r="D92" s="48" t="s">
        <v>937</v>
      </c>
    </row>
    <row r="93" spans="1:4" s="48" customFormat="1" x14ac:dyDescent="0.25">
      <c r="A93" s="48" t="s">
        <v>869</v>
      </c>
      <c r="B93" s="57" t="s">
        <v>879</v>
      </c>
      <c r="C93" s="59"/>
      <c r="D93" s="48" t="s">
        <v>938</v>
      </c>
    </row>
    <row r="94" spans="1:4" s="48" customFormat="1" x14ac:dyDescent="0.25">
      <c r="A94" s="48" t="s">
        <v>875</v>
      </c>
      <c r="B94" s="57" t="s">
        <v>880</v>
      </c>
      <c r="C94" s="60"/>
      <c r="D94" s="48" t="s">
        <v>939</v>
      </c>
    </row>
    <row r="95" spans="1:4" s="48" customFormat="1" x14ac:dyDescent="0.25">
      <c r="A95" s="48" t="s">
        <v>882</v>
      </c>
      <c r="B95" s="57" t="s">
        <v>883</v>
      </c>
      <c r="C95" s="61"/>
      <c r="D95" s="48" t="s">
        <v>940</v>
      </c>
    </row>
    <row r="96" spans="1:4" s="48" customFormat="1" x14ac:dyDescent="0.25">
      <c r="A96" s="48" t="s">
        <v>874</v>
      </c>
      <c r="B96" s="56" t="s">
        <v>885</v>
      </c>
      <c r="C96" s="64"/>
      <c r="D96" s="48" t="s">
        <v>941</v>
      </c>
    </row>
    <row r="97" spans="1:5" s="48" customFormat="1" x14ac:dyDescent="0.25">
      <c r="B97" s="56"/>
      <c r="C97" s="50"/>
    </row>
    <row r="98" spans="1:5" s="48" customFormat="1" x14ac:dyDescent="0.25">
      <c r="A98" s="46" t="s">
        <v>932</v>
      </c>
      <c r="B98" s="54"/>
      <c r="C98" s="45"/>
      <c r="D98" s="45"/>
    </row>
    <row r="99" spans="1:5" s="48" customFormat="1" x14ac:dyDescent="0.25">
      <c r="A99" s="53" t="s">
        <v>864</v>
      </c>
      <c r="B99" s="55" t="s">
        <v>865</v>
      </c>
      <c r="C99" s="53" t="s">
        <v>866</v>
      </c>
      <c r="D99" s="53" t="s">
        <v>867</v>
      </c>
    </row>
    <row r="100" spans="1:5" s="48" customFormat="1" x14ac:dyDescent="0.25">
      <c r="A100" s="48" t="s">
        <v>882</v>
      </c>
      <c r="B100" s="57" t="s">
        <v>883</v>
      </c>
      <c r="C100" s="61"/>
      <c r="D100" s="48" t="s">
        <v>1066</v>
      </c>
    </row>
    <row r="101" spans="1:5" s="48" customFormat="1" x14ac:dyDescent="0.25">
      <c r="A101" s="48" t="s">
        <v>889</v>
      </c>
      <c r="B101" s="56" t="s">
        <v>906</v>
      </c>
      <c r="C101" s="66"/>
      <c r="D101" s="50" t="s">
        <v>1067</v>
      </c>
    </row>
    <row r="102" spans="1:5" s="48" customFormat="1" x14ac:dyDescent="0.25">
      <c r="A102" s="48" t="s">
        <v>875</v>
      </c>
      <c r="B102" s="57" t="s">
        <v>880</v>
      </c>
      <c r="C102" s="60"/>
      <c r="D102" s="48" t="s">
        <v>1057</v>
      </c>
    </row>
    <row r="103" spans="1:5" s="48" customFormat="1" x14ac:dyDescent="0.25">
      <c r="A103" s="48" t="s">
        <v>890</v>
      </c>
      <c r="B103" s="56" t="s">
        <v>886</v>
      </c>
      <c r="C103" s="65"/>
      <c r="D103" s="48" t="s">
        <v>1058</v>
      </c>
    </row>
    <row r="104" spans="1:5" s="48" customFormat="1" x14ac:dyDescent="0.25">
      <c r="A104" s="48" t="s">
        <v>876</v>
      </c>
      <c r="B104" s="57" t="s">
        <v>877</v>
      </c>
      <c r="C104" s="51"/>
      <c r="D104" s="50" t="s">
        <v>931</v>
      </c>
    </row>
    <row r="105" spans="1:5" s="48" customFormat="1" x14ac:dyDescent="0.25">
      <c r="B105" s="56"/>
      <c r="C105" s="50"/>
    </row>
    <row r="106" spans="1:5" x14ac:dyDescent="0.25">
      <c r="A106" s="46" t="s">
        <v>868</v>
      </c>
      <c r="B106" s="54"/>
      <c r="C106" s="45"/>
      <c r="D106" s="45"/>
    </row>
    <row r="107" spans="1:5" x14ac:dyDescent="0.25">
      <c r="A107" s="53" t="s">
        <v>864</v>
      </c>
      <c r="B107" s="55" t="s">
        <v>865</v>
      </c>
      <c r="C107" s="53" t="s">
        <v>866</v>
      </c>
      <c r="D107" s="53" t="s">
        <v>867</v>
      </c>
    </row>
    <row r="108" spans="1:5" x14ac:dyDescent="0.25">
      <c r="A108" s="48" t="s">
        <v>889</v>
      </c>
      <c r="B108" s="56" t="s">
        <v>906</v>
      </c>
      <c r="C108" s="66"/>
      <c r="D108" t="s">
        <v>544</v>
      </c>
    </row>
    <row r="109" spans="1:5" x14ac:dyDescent="0.25">
      <c r="A109" t="s">
        <v>869</v>
      </c>
      <c r="B109" s="57" t="s">
        <v>879</v>
      </c>
      <c r="C109" s="59"/>
      <c r="D109" t="s">
        <v>546</v>
      </c>
    </row>
    <row r="110" spans="1:5" x14ac:dyDescent="0.25">
      <c r="A110" t="s">
        <v>875</v>
      </c>
      <c r="B110" s="57" t="s">
        <v>880</v>
      </c>
      <c r="C110" s="60"/>
      <c r="D110" t="s">
        <v>545</v>
      </c>
    </row>
    <row r="111" spans="1:5" x14ac:dyDescent="0.25">
      <c r="A111" t="s">
        <v>874</v>
      </c>
      <c r="B111" s="56" t="s">
        <v>885</v>
      </c>
      <c r="C111" s="62"/>
      <c r="D111" t="s">
        <v>871</v>
      </c>
      <c r="E111" s="57"/>
    </row>
    <row r="112" spans="1:5" x14ac:dyDescent="0.25">
      <c r="A112" s="48" t="s">
        <v>890</v>
      </c>
      <c r="B112" s="56" t="s">
        <v>886</v>
      </c>
      <c r="C112" s="65"/>
      <c r="D112" t="s">
        <v>872</v>
      </c>
    </row>
    <row r="113" spans="1:4" x14ac:dyDescent="0.25">
      <c r="A113" t="s">
        <v>876</v>
      </c>
      <c r="B113" s="57" t="s">
        <v>877</v>
      </c>
      <c r="C113" s="51"/>
      <c r="D113" t="s">
        <v>547</v>
      </c>
    </row>
    <row r="114" spans="1:4" x14ac:dyDescent="0.25">
      <c r="A114" t="s">
        <v>882</v>
      </c>
      <c r="B114" s="57" t="s">
        <v>883</v>
      </c>
      <c r="C114" s="61"/>
      <c r="D114" t="s">
        <v>881</v>
      </c>
    </row>
    <row r="116" spans="1:4" x14ac:dyDescent="0.25">
      <c r="A116" s="46" t="s">
        <v>916</v>
      </c>
      <c r="B116" s="54"/>
      <c r="C116" s="45"/>
      <c r="D116" s="45"/>
    </row>
    <row r="117" spans="1:4" x14ac:dyDescent="0.25">
      <c r="A117" s="53" t="s">
        <v>864</v>
      </c>
      <c r="B117" s="55" t="s">
        <v>865</v>
      </c>
      <c r="C117" s="53" t="s">
        <v>866</v>
      </c>
      <c r="D117" s="53" t="s">
        <v>867</v>
      </c>
    </row>
    <row r="118" spans="1:4" x14ac:dyDescent="0.25">
      <c r="A118" s="48" t="s">
        <v>875</v>
      </c>
      <c r="B118" s="57" t="s">
        <v>880</v>
      </c>
      <c r="C118" s="60"/>
      <c r="D118" t="s">
        <v>159</v>
      </c>
    </row>
    <row r="119" spans="1:4" x14ac:dyDescent="0.25">
      <c r="A119" s="48" t="s">
        <v>863</v>
      </c>
      <c r="B119" s="58" t="s">
        <v>870</v>
      </c>
      <c r="C119" s="52"/>
      <c r="D119" t="s">
        <v>918</v>
      </c>
    </row>
    <row r="120" spans="1:4" x14ac:dyDescent="0.25">
      <c r="A120" s="48" t="s">
        <v>915</v>
      </c>
      <c r="B120" s="56" t="s">
        <v>909</v>
      </c>
      <c r="C120" s="75"/>
      <c r="D120" t="s">
        <v>925</v>
      </c>
    </row>
    <row r="121" spans="1:4" x14ac:dyDescent="0.25">
      <c r="A121" s="48" t="s">
        <v>882</v>
      </c>
      <c r="B121" s="57" t="s">
        <v>883</v>
      </c>
      <c r="C121" s="61"/>
      <c r="D121" t="s">
        <v>919</v>
      </c>
    </row>
    <row r="122" spans="1:4" x14ac:dyDescent="0.25">
      <c r="A122" s="48" t="s">
        <v>891</v>
      </c>
      <c r="B122" s="56" t="s">
        <v>887</v>
      </c>
      <c r="C122" s="67"/>
      <c r="D122" t="s">
        <v>920</v>
      </c>
    </row>
    <row r="123" spans="1:4" x14ac:dyDescent="0.25">
      <c r="A123" s="48" t="s">
        <v>890</v>
      </c>
      <c r="B123" s="56" t="s">
        <v>886</v>
      </c>
      <c r="C123" s="65"/>
      <c r="D123" t="s">
        <v>921</v>
      </c>
    </row>
    <row r="124" spans="1:4" x14ac:dyDescent="0.25">
      <c r="A124" s="48" t="s">
        <v>910</v>
      </c>
      <c r="B124" s="56" t="s">
        <v>907</v>
      </c>
      <c r="C124" s="74"/>
      <c r="D124" t="s">
        <v>922</v>
      </c>
    </row>
    <row r="125" spans="1:4" x14ac:dyDescent="0.25">
      <c r="A125" s="48" t="s">
        <v>876</v>
      </c>
      <c r="B125" s="57" t="s">
        <v>877</v>
      </c>
      <c r="C125" s="51"/>
      <c r="D125" t="s">
        <v>926</v>
      </c>
    </row>
    <row r="126" spans="1:4" x14ac:dyDescent="0.25">
      <c r="A126" s="48" t="s">
        <v>889</v>
      </c>
      <c r="B126" s="56" t="s">
        <v>906</v>
      </c>
      <c r="C126" s="66"/>
      <c r="D126" t="s">
        <v>663</v>
      </c>
    </row>
    <row r="127" spans="1:4" x14ac:dyDescent="0.25">
      <c r="A127" s="48" t="s">
        <v>892</v>
      </c>
      <c r="B127" s="56" t="s">
        <v>888</v>
      </c>
      <c r="C127" s="68"/>
      <c r="D127" t="s">
        <v>664</v>
      </c>
    </row>
    <row r="128" spans="1:4" x14ac:dyDescent="0.25">
      <c r="A128" s="48" t="s">
        <v>869</v>
      </c>
      <c r="B128" s="57" t="s">
        <v>879</v>
      </c>
      <c r="C128" s="59"/>
      <c r="D128" t="s">
        <v>917</v>
      </c>
    </row>
    <row r="130" spans="1:8" x14ac:dyDescent="0.25">
      <c r="A130" s="46" t="s">
        <v>942</v>
      </c>
      <c r="B130" s="54"/>
      <c r="C130" s="45"/>
      <c r="D130" s="45"/>
    </row>
    <row r="131" spans="1:8" x14ac:dyDescent="0.25">
      <c r="A131" s="53" t="s">
        <v>864</v>
      </c>
      <c r="B131" s="55" t="s">
        <v>865</v>
      </c>
      <c r="C131" s="53" t="s">
        <v>866</v>
      </c>
      <c r="D131" s="53" t="s">
        <v>867</v>
      </c>
      <c r="F131" s="50"/>
      <c r="G131" s="50"/>
      <c r="H131" s="50"/>
    </row>
    <row r="132" spans="1:8" x14ac:dyDescent="0.25">
      <c r="A132" s="48" t="s">
        <v>882</v>
      </c>
      <c r="B132" s="57" t="s">
        <v>883</v>
      </c>
      <c r="C132" s="61"/>
      <c r="D132" t="s">
        <v>943</v>
      </c>
      <c r="F132" s="50"/>
      <c r="G132" s="76"/>
      <c r="H132" s="50"/>
    </row>
    <row r="133" spans="1:8" x14ac:dyDescent="0.25">
      <c r="A133" s="48" t="s">
        <v>869</v>
      </c>
      <c r="B133" s="57" t="s">
        <v>879</v>
      </c>
      <c r="C133" s="59"/>
      <c r="D133" t="s">
        <v>1160</v>
      </c>
      <c r="F133" s="50"/>
      <c r="G133" s="76"/>
      <c r="H133" s="50"/>
    </row>
    <row r="134" spans="1:8" x14ac:dyDescent="0.25">
      <c r="A134" s="48" t="s">
        <v>889</v>
      </c>
      <c r="B134" s="56" t="s">
        <v>906</v>
      </c>
      <c r="C134" s="66"/>
      <c r="D134" t="s">
        <v>944</v>
      </c>
      <c r="F134" s="50"/>
      <c r="G134" s="69"/>
      <c r="H134" s="50"/>
    </row>
    <row r="135" spans="1:8" x14ac:dyDescent="0.25">
      <c r="A135" s="48" t="s">
        <v>890</v>
      </c>
      <c r="B135" s="56" t="s">
        <v>886</v>
      </c>
      <c r="C135" s="65"/>
      <c r="D135" t="s">
        <v>945</v>
      </c>
      <c r="F135" s="50"/>
      <c r="G135" s="69"/>
      <c r="H135" s="50"/>
    </row>
    <row r="136" spans="1:8" x14ac:dyDescent="0.25">
      <c r="A136" s="48" t="s">
        <v>875</v>
      </c>
      <c r="B136" s="57" t="s">
        <v>880</v>
      </c>
      <c r="C136" s="60"/>
      <c r="D136" t="s">
        <v>946</v>
      </c>
      <c r="F136" s="50"/>
      <c r="G136" s="76"/>
      <c r="H136" s="50"/>
    </row>
    <row r="137" spans="1:8" x14ac:dyDescent="0.25">
      <c r="A137" s="48" t="s">
        <v>876</v>
      </c>
      <c r="B137" s="57" t="s">
        <v>877</v>
      </c>
      <c r="C137" s="51"/>
      <c r="D137" t="s">
        <v>149</v>
      </c>
      <c r="F137" s="50"/>
      <c r="G137" s="76"/>
      <c r="H137" s="50"/>
    </row>
    <row r="138" spans="1:8" x14ac:dyDescent="0.25">
      <c r="F138" s="50"/>
      <c r="G138" s="50"/>
      <c r="H138" s="50"/>
    </row>
    <row r="139" spans="1:8" x14ac:dyDescent="0.25">
      <c r="A139" s="46" t="s">
        <v>947</v>
      </c>
      <c r="B139" s="54"/>
      <c r="C139" s="45"/>
      <c r="D139" s="45"/>
      <c r="F139" s="50"/>
      <c r="G139" s="50"/>
      <c r="H139" s="50"/>
    </row>
    <row r="140" spans="1:8" x14ac:dyDescent="0.25">
      <c r="A140" s="53" t="s">
        <v>864</v>
      </c>
      <c r="B140" s="55" t="s">
        <v>865</v>
      </c>
      <c r="C140" s="53" t="s">
        <v>866</v>
      </c>
      <c r="D140" s="53" t="s">
        <v>867</v>
      </c>
    </row>
    <row r="141" spans="1:8" x14ac:dyDescent="0.25">
      <c r="A141" s="48" t="s">
        <v>876</v>
      </c>
      <c r="B141" s="57" t="s">
        <v>877</v>
      </c>
      <c r="C141" s="51"/>
      <c r="D141" t="s">
        <v>132</v>
      </c>
    </row>
    <row r="142" spans="1:8" x14ac:dyDescent="0.25">
      <c r="A142" s="48" t="s">
        <v>882</v>
      </c>
      <c r="B142" s="57" t="s">
        <v>883</v>
      </c>
      <c r="C142" s="61"/>
      <c r="D142" t="s">
        <v>131</v>
      </c>
    </row>
    <row r="143" spans="1:8" x14ac:dyDescent="0.25">
      <c r="A143" s="48" t="s">
        <v>889</v>
      </c>
      <c r="B143" s="56" t="s">
        <v>906</v>
      </c>
      <c r="C143" s="66"/>
      <c r="D143" t="s">
        <v>130</v>
      </c>
    </row>
    <row r="144" spans="1:8" x14ac:dyDescent="0.25">
      <c r="A144" s="48" t="s">
        <v>890</v>
      </c>
      <c r="B144" s="56" t="s">
        <v>886</v>
      </c>
      <c r="C144" s="65"/>
      <c r="D144" t="s">
        <v>128</v>
      </c>
    </row>
    <row r="145" spans="1:4" x14ac:dyDescent="0.25">
      <c r="A145" s="48" t="s">
        <v>875</v>
      </c>
      <c r="B145" s="57" t="s">
        <v>880</v>
      </c>
      <c r="C145" s="60"/>
      <c r="D145" t="s">
        <v>127</v>
      </c>
    </row>
    <row r="147" spans="1:4" x14ac:dyDescent="0.25">
      <c r="A147" s="46" t="s">
        <v>948</v>
      </c>
      <c r="B147" s="54"/>
      <c r="C147" s="45"/>
      <c r="D147" s="45"/>
    </row>
    <row r="148" spans="1:4" x14ac:dyDescent="0.25">
      <c r="A148" s="53" t="s">
        <v>864</v>
      </c>
      <c r="B148" s="55" t="s">
        <v>865</v>
      </c>
      <c r="C148" s="53" t="s">
        <v>866</v>
      </c>
      <c r="D148" s="53" t="s">
        <v>867</v>
      </c>
    </row>
    <row r="149" spans="1:4" x14ac:dyDescent="0.25">
      <c r="A149" s="48" t="s">
        <v>863</v>
      </c>
      <c r="B149" s="58" t="s">
        <v>870</v>
      </c>
      <c r="C149" s="52"/>
      <c r="D149" t="s">
        <v>180</v>
      </c>
    </row>
    <row r="150" spans="1:4" x14ac:dyDescent="0.25">
      <c r="A150" s="48" t="s">
        <v>882</v>
      </c>
      <c r="B150" s="57" t="s">
        <v>883</v>
      </c>
      <c r="C150" s="61"/>
      <c r="D150" t="s">
        <v>304</v>
      </c>
    </row>
    <row r="151" spans="1:4" x14ac:dyDescent="0.25">
      <c r="A151" s="48" t="s">
        <v>869</v>
      </c>
      <c r="B151" s="57" t="s">
        <v>879</v>
      </c>
      <c r="C151" s="59"/>
      <c r="D151" t="s">
        <v>305</v>
      </c>
    </row>
    <row r="153" spans="1:4" s="48" customFormat="1" x14ac:dyDescent="0.25">
      <c r="A153" s="46" t="s">
        <v>995</v>
      </c>
      <c r="B153" s="54"/>
      <c r="C153" s="45"/>
      <c r="D153" s="45"/>
    </row>
    <row r="154" spans="1:4" s="48" customFormat="1" x14ac:dyDescent="0.25">
      <c r="A154" s="53" t="s">
        <v>864</v>
      </c>
      <c r="B154" s="55" t="s">
        <v>865</v>
      </c>
      <c r="C154" s="53" t="s">
        <v>866</v>
      </c>
      <c r="D154" s="53" t="s">
        <v>867</v>
      </c>
    </row>
    <row r="155" spans="1:4" s="48" customFormat="1" x14ac:dyDescent="0.25">
      <c r="A155" s="48" t="s">
        <v>874</v>
      </c>
      <c r="B155" s="56" t="s">
        <v>885</v>
      </c>
      <c r="C155" s="62"/>
      <c r="D155" s="48" t="s">
        <v>818</v>
      </c>
    </row>
    <row r="156" spans="1:4" s="48" customFormat="1" x14ac:dyDescent="0.25">
      <c r="A156" s="48" t="s">
        <v>889</v>
      </c>
      <c r="B156" s="56" t="s">
        <v>906</v>
      </c>
      <c r="C156" s="66"/>
      <c r="D156" s="48" t="s">
        <v>99</v>
      </c>
    </row>
    <row r="157" spans="1:4" s="48" customFormat="1" x14ac:dyDescent="0.25">
      <c r="A157" s="48" t="s">
        <v>875</v>
      </c>
      <c r="B157" s="57" t="s">
        <v>880</v>
      </c>
      <c r="C157" s="60"/>
      <c r="D157" s="48" t="s">
        <v>93</v>
      </c>
    </row>
    <row r="158" spans="1:4" s="48" customFormat="1" x14ac:dyDescent="0.25">
      <c r="A158" s="48" t="s">
        <v>910</v>
      </c>
      <c r="B158" s="56" t="s">
        <v>907</v>
      </c>
      <c r="C158" s="74"/>
      <c r="D158" s="48" t="s">
        <v>996</v>
      </c>
    </row>
    <row r="159" spans="1:4" s="48" customFormat="1" x14ac:dyDescent="0.25">
      <c r="A159" s="48" t="s">
        <v>890</v>
      </c>
      <c r="B159" s="56" t="s">
        <v>886</v>
      </c>
      <c r="C159" s="65"/>
      <c r="D159" s="48" t="s">
        <v>997</v>
      </c>
    </row>
    <row r="160" spans="1:4" s="48" customFormat="1" x14ac:dyDescent="0.25">
      <c r="A160" s="48" t="s">
        <v>882</v>
      </c>
      <c r="B160" s="57" t="s">
        <v>883</v>
      </c>
      <c r="C160" s="61"/>
      <c r="D160" s="48" t="s">
        <v>104</v>
      </c>
    </row>
    <row r="161" spans="1:4" s="48" customFormat="1" x14ac:dyDescent="0.25">
      <c r="A161" s="48" t="s">
        <v>891</v>
      </c>
      <c r="B161" s="56" t="s">
        <v>887</v>
      </c>
      <c r="C161" s="67"/>
      <c r="D161" s="48" t="s">
        <v>103</v>
      </c>
    </row>
    <row r="162" spans="1:4" s="48" customFormat="1" x14ac:dyDescent="0.25">
      <c r="A162" s="48" t="s">
        <v>876</v>
      </c>
      <c r="B162" s="57" t="s">
        <v>877</v>
      </c>
      <c r="C162" s="51"/>
      <c r="D162" s="48" t="s">
        <v>102</v>
      </c>
    </row>
    <row r="163" spans="1:4" s="48" customFormat="1" x14ac:dyDescent="0.25">
      <c r="A163" s="48" t="s">
        <v>869</v>
      </c>
      <c r="B163" s="57" t="s">
        <v>879</v>
      </c>
      <c r="C163" s="59"/>
      <c r="D163" s="48" t="s">
        <v>101</v>
      </c>
    </row>
    <row r="164" spans="1:4" s="48" customFormat="1" x14ac:dyDescent="0.25">
      <c r="B164" s="56"/>
    </row>
    <row r="165" spans="1:4" s="48" customFormat="1" x14ac:dyDescent="0.25">
      <c r="A165" s="46" t="s">
        <v>1000</v>
      </c>
      <c r="B165" s="54"/>
      <c r="C165" s="45"/>
      <c r="D165" s="45"/>
    </row>
    <row r="166" spans="1:4" s="48" customFormat="1" x14ac:dyDescent="0.25">
      <c r="A166" s="53" t="s">
        <v>864</v>
      </c>
      <c r="B166" s="55" t="s">
        <v>865</v>
      </c>
      <c r="C166" s="53" t="s">
        <v>866</v>
      </c>
      <c r="D166" s="53" t="s">
        <v>867</v>
      </c>
    </row>
    <row r="167" spans="1:4" s="48" customFormat="1" x14ac:dyDescent="0.25">
      <c r="A167" s="48" t="s">
        <v>874</v>
      </c>
      <c r="B167" s="56" t="s">
        <v>885</v>
      </c>
      <c r="C167" s="62"/>
      <c r="D167" s="48" t="s">
        <v>818</v>
      </c>
    </row>
    <row r="168" spans="1:4" s="48" customFormat="1" x14ac:dyDescent="0.25">
      <c r="A168" s="48" t="s">
        <v>892</v>
      </c>
      <c r="B168" s="56" t="s">
        <v>888</v>
      </c>
      <c r="C168" s="68"/>
      <c r="D168" s="48" t="s">
        <v>950</v>
      </c>
    </row>
    <row r="169" spans="1:4" s="48" customFormat="1" x14ac:dyDescent="0.25">
      <c r="A169" s="48" t="s">
        <v>882</v>
      </c>
      <c r="B169" s="57" t="s">
        <v>883</v>
      </c>
      <c r="C169" s="61"/>
      <c r="D169" s="48" t="s">
        <v>98</v>
      </c>
    </row>
    <row r="170" spans="1:4" s="48" customFormat="1" x14ac:dyDescent="0.25">
      <c r="A170" s="48" t="s">
        <v>889</v>
      </c>
      <c r="B170" s="56" t="s">
        <v>906</v>
      </c>
      <c r="C170" s="66"/>
      <c r="D170" s="48" t="s">
        <v>99</v>
      </c>
    </row>
    <row r="171" spans="1:4" s="48" customFormat="1" x14ac:dyDescent="0.25">
      <c r="A171" s="48" t="s">
        <v>875</v>
      </c>
      <c r="B171" s="57" t="s">
        <v>880</v>
      </c>
      <c r="C171" s="60"/>
      <c r="D171" s="48" t="s">
        <v>93</v>
      </c>
    </row>
    <row r="172" spans="1:4" s="48" customFormat="1" x14ac:dyDescent="0.25">
      <c r="A172" s="48" t="s">
        <v>890</v>
      </c>
      <c r="B172" s="56" t="s">
        <v>886</v>
      </c>
      <c r="C172" s="65"/>
      <c r="D172" s="48" t="s">
        <v>998</v>
      </c>
    </row>
    <row r="173" spans="1:4" s="48" customFormat="1" x14ac:dyDescent="0.25">
      <c r="A173" s="48" t="s">
        <v>869</v>
      </c>
      <c r="B173" s="57" t="s">
        <v>879</v>
      </c>
      <c r="C173" s="59"/>
      <c r="D173" s="48" t="s">
        <v>492</v>
      </c>
    </row>
    <row r="174" spans="1:4" s="48" customFormat="1" x14ac:dyDescent="0.25">
      <c r="A174" s="48" t="s">
        <v>959</v>
      </c>
      <c r="B174" s="57" t="s">
        <v>961</v>
      </c>
      <c r="C174" s="77"/>
      <c r="D174" s="48" t="s">
        <v>958</v>
      </c>
    </row>
    <row r="175" spans="1:4" s="48" customFormat="1" x14ac:dyDescent="0.25">
      <c r="A175" s="48" t="s">
        <v>960</v>
      </c>
      <c r="B175" s="57">
        <v>740000</v>
      </c>
      <c r="C175" s="78"/>
      <c r="D175" s="48" t="s">
        <v>815</v>
      </c>
    </row>
    <row r="176" spans="1:4" s="48" customFormat="1" x14ac:dyDescent="0.25">
      <c r="A176" s="48" t="s">
        <v>876</v>
      </c>
      <c r="B176" s="57" t="s">
        <v>877</v>
      </c>
      <c r="C176" s="51"/>
      <c r="D176" s="48" t="s">
        <v>999</v>
      </c>
    </row>
    <row r="177" spans="1:4" s="48" customFormat="1" x14ac:dyDescent="0.25">
      <c r="B177" s="56"/>
    </row>
    <row r="178" spans="1:4" s="48" customFormat="1" x14ac:dyDescent="0.25">
      <c r="A178" s="46" t="s">
        <v>1001</v>
      </c>
      <c r="B178" s="54"/>
      <c r="C178" s="45"/>
      <c r="D178" s="45"/>
    </row>
    <row r="179" spans="1:4" s="48" customFormat="1" x14ac:dyDescent="0.25">
      <c r="A179" s="53" t="s">
        <v>864</v>
      </c>
      <c r="B179" s="55" t="s">
        <v>865</v>
      </c>
      <c r="C179" s="53" t="s">
        <v>866</v>
      </c>
      <c r="D179" s="53" t="s">
        <v>867</v>
      </c>
    </row>
    <row r="180" spans="1:4" s="48" customFormat="1" x14ac:dyDescent="0.25">
      <c r="A180" s="48" t="s">
        <v>874</v>
      </c>
      <c r="B180" s="56" t="s">
        <v>885</v>
      </c>
      <c r="C180" s="62"/>
      <c r="D180" s="48" t="s">
        <v>818</v>
      </c>
    </row>
    <row r="181" spans="1:4" s="48" customFormat="1" x14ac:dyDescent="0.25">
      <c r="A181" s="48" t="s">
        <v>869</v>
      </c>
      <c r="B181" s="57" t="s">
        <v>879</v>
      </c>
      <c r="C181" s="59"/>
      <c r="D181" s="48" t="s">
        <v>492</v>
      </c>
    </row>
    <row r="182" spans="1:4" s="48" customFormat="1" x14ac:dyDescent="0.25">
      <c r="A182" s="48" t="s">
        <v>892</v>
      </c>
      <c r="B182" s="56" t="s">
        <v>888</v>
      </c>
      <c r="C182" s="68"/>
      <c r="D182" s="48" t="s">
        <v>950</v>
      </c>
    </row>
    <row r="183" spans="1:4" s="48" customFormat="1" x14ac:dyDescent="0.25">
      <c r="A183" s="48" t="s">
        <v>882</v>
      </c>
      <c r="B183" s="57" t="s">
        <v>883</v>
      </c>
      <c r="C183" s="61"/>
      <c r="D183" s="48" t="s">
        <v>98</v>
      </c>
    </row>
    <row r="184" spans="1:4" s="48" customFormat="1" x14ac:dyDescent="0.25">
      <c r="A184" s="48" t="s">
        <v>910</v>
      </c>
      <c r="B184" s="56" t="s">
        <v>907</v>
      </c>
      <c r="C184" s="74"/>
      <c r="D184" s="48" t="s">
        <v>994</v>
      </c>
    </row>
    <row r="185" spans="1:4" s="48" customFormat="1" x14ac:dyDescent="0.25">
      <c r="A185" s="48" t="s">
        <v>959</v>
      </c>
      <c r="B185" s="57" t="s">
        <v>961</v>
      </c>
      <c r="C185" s="77"/>
      <c r="D185" s="48" t="s">
        <v>958</v>
      </c>
    </row>
    <row r="186" spans="1:4" s="48" customFormat="1" x14ac:dyDescent="0.25">
      <c r="A186" s="48" t="s">
        <v>876</v>
      </c>
      <c r="B186" s="57" t="s">
        <v>877</v>
      </c>
      <c r="C186" s="51"/>
      <c r="D186" s="48" t="s">
        <v>999</v>
      </c>
    </row>
    <row r="187" spans="1:4" s="48" customFormat="1" x14ac:dyDescent="0.25">
      <c r="A187" s="48" t="s">
        <v>890</v>
      </c>
      <c r="B187" s="56" t="s">
        <v>886</v>
      </c>
      <c r="C187" s="65"/>
      <c r="D187" s="48" t="s">
        <v>998</v>
      </c>
    </row>
    <row r="188" spans="1:4" s="48" customFormat="1" x14ac:dyDescent="0.25">
      <c r="A188" s="48" t="s">
        <v>875</v>
      </c>
      <c r="B188" s="57" t="s">
        <v>880</v>
      </c>
      <c r="C188" s="60"/>
      <c r="D188" s="48" t="s">
        <v>93</v>
      </c>
    </row>
    <row r="189" spans="1:4" s="48" customFormat="1" x14ac:dyDescent="0.25">
      <c r="A189" s="48" t="s">
        <v>889</v>
      </c>
      <c r="B189" s="56" t="s">
        <v>906</v>
      </c>
      <c r="C189" s="66"/>
      <c r="D189" s="48" t="s">
        <v>99</v>
      </c>
    </row>
    <row r="190" spans="1:4" s="48" customFormat="1" x14ac:dyDescent="0.25">
      <c r="B190" s="56"/>
    </row>
    <row r="191" spans="1:4" x14ac:dyDescent="0.25">
      <c r="A191" s="46" t="s">
        <v>975</v>
      </c>
      <c r="B191" s="54"/>
      <c r="C191" s="45"/>
      <c r="D191" s="45"/>
    </row>
    <row r="192" spans="1:4" x14ac:dyDescent="0.25">
      <c r="A192" s="53" t="s">
        <v>864</v>
      </c>
      <c r="B192" s="55" t="s">
        <v>865</v>
      </c>
      <c r="C192" s="53" t="s">
        <v>866</v>
      </c>
      <c r="D192" s="53" t="s">
        <v>867</v>
      </c>
    </row>
    <row r="193" spans="1:5" x14ac:dyDescent="0.25">
      <c r="A193" s="48" t="s">
        <v>874</v>
      </c>
      <c r="B193" s="56" t="s">
        <v>885</v>
      </c>
      <c r="C193" s="62"/>
      <c r="D193" s="48" t="s">
        <v>481</v>
      </c>
    </row>
    <row r="194" spans="1:5" x14ac:dyDescent="0.25">
      <c r="A194" s="48" t="s">
        <v>915</v>
      </c>
      <c r="B194" s="56" t="s">
        <v>909</v>
      </c>
      <c r="C194" s="75"/>
      <c r="D194" t="s">
        <v>949</v>
      </c>
    </row>
    <row r="195" spans="1:5" s="48" customFormat="1" x14ac:dyDescent="0.25">
      <c r="A195" s="48" t="s">
        <v>914</v>
      </c>
      <c r="B195" s="56" t="s">
        <v>908</v>
      </c>
      <c r="C195" s="73"/>
      <c r="D195" s="48" t="s">
        <v>817</v>
      </c>
    </row>
    <row r="196" spans="1:5" x14ac:dyDescent="0.25">
      <c r="A196" s="48" t="s">
        <v>882</v>
      </c>
      <c r="B196" s="57" t="s">
        <v>883</v>
      </c>
      <c r="C196" s="61"/>
      <c r="D196" t="s">
        <v>98</v>
      </c>
    </row>
    <row r="197" spans="1:5" x14ac:dyDescent="0.25">
      <c r="A197" s="48" t="s">
        <v>889</v>
      </c>
      <c r="B197" s="56" t="s">
        <v>906</v>
      </c>
      <c r="C197" s="66"/>
      <c r="D197" t="s">
        <v>956</v>
      </c>
      <c r="E197" s="48"/>
    </row>
    <row r="198" spans="1:5" x14ac:dyDescent="0.25">
      <c r="A198" s="48" t="s">
        <v>910</v>
      </c>
      <c r="B198" s="56" t="s">
        <v>907</v>
      </c>
      <c r="C198" s="74"/>
      <c r="D198" t="s">
        <v>957</v>
      </c>
      <c r="E198" s="48"/>
    </row>
    <row r="199" spans="1:5" x14ac:dyDescent="0.25">
      <c r="A199" s="48" t="s">
        <v>863</v>
      </c>
      <c r="B199" s="58" t="s">
        <v>870</v>
      </c>
      <c r="C199" s="52"/>
      <c r="D199" t="s">
        <v>95</v>
      </c>
      <c r="E199" s="48"/>
    </row>
    <row r="200" spans="1:5" x14ac:dyDescent="0.25">
      <c r="A200" s="48" t="s">
        <v>891</v>
      </c>
      <c r="B200" s="56" t="s">
        <v>887</v>
      </c>
      <c r="C200" s="67"/>
      <c r="D200" t="s">
        <v>94</v>
      </c>
    </row>
    <row r="201" spans="1:5" x14ac:dyDescent="0.25">
      <c r="A201" s="48" t="s">
        <v>876</v>
      </c>
      <c r="B201" s="57" t="s">
        <v>877</v>
      </c>
      <c r="C201" s="51"/>
      <c r="D201" t="s">
        <v>1012</v>
      </c>
    </row>
    <row r="202" spans="1:5" x14ac:dyDescent="0.25">
      <c r="A202" s="48" t="s">
        <v>875</v>
      </c>
      <c r="B202" s="57" t="s">
        <v>880</v>
      </c>
      <c r="C202" s="60"/>
      <c r="D202" t="s">
        <v>93</v>
      </c>
    </row>
    <row r="203" spans="1:5" x14ac:dyDescent="0.25">
      <c r="A203" s="50" t="s">
        <v>899</v>
      </c>
      <c r="B203" s="69" t="s">
        <v>898</v>
      </c>
      <c r="C203" s="70"/>
      <c r="D203" t="s">
        <v>489</v>
      </c>
    </row>
    <row r="204" spans="1:5" x14ac:dyDescent="0.25">
      <c r="A204" s="48" t="s">
        <v>869</v>
      </c>
      <c r="B204" s="57" t="s">
        <v>879</v>
      </c>
      <c r="C204" s="59"/>
      <c r="D204" t="s">
        <v>492</v>
      </c>
    </row>
    <row r="205" spans="1:5" s="48" customFormat="1" x14ac:dyDescent="0.25">
      <c r="A205" s="48" t="s">
        <v>960</v>
      </c>
      <c r="B205" s="57">
        <v>740000</v>
      </c>
      <c r="C205" s="78"/>
      <c r="D205" s="48" t="s">
        <v>815</v>
      </c>
    </row>
    <row r="206" spans="1:5" s="48" customFormat="1" x14ac:dyDescent="0.25"/>
    <row r="207" spans="1:5" x14ac:dyDescent="0.25">
      <c r="A207" s="46" t="s">
        <v>1149</v>
      </c>
      <c r="B207" s="54"/>
      <c r="C207" s="45"/>
      <c r="D207" s="45"/>
    </row>
    <row r="208" spans="1:5" x14ac:dyDescent="0.25">
      <c r="A208" s="53" t="s">
        <v>864</v>
      </c>
      <c r="B208" s="55" t="s">
        <v>865</v>
      </c>
      <c r="C208" s="53" t="s">
        <v>866</v>
      </c>
      <c r="D208" s="53" t="s">
        <v>867</v>
      </c>
    </row>
    <row r="209" spans="1:4" x14ac:dyDescent="0.25">
      <c r="A209" s="48" t="s">
        <v>874</v>
      </c>
      <c r="B209" s="56" t="s">
        <v>885</v>
      </c>
      <c r="C209" s="62"/>
      <c r="D209" s="48" t="s">
        <v>818</v>
      </c>
    </row>
    <row r="210" spans="1:4" x14ac:dyDescent="0.25">
      <c r="A210" s="48" t="s">
        <v>889</v>
      </c>
      <c r="B210" s="56" t="s">
        <v>906</v>
      </c>
      <c r="C210" s="66"/>
      <c r="D210" s="48" t="s">
        <v>99</v>
      </c>
    </row>
    <row r="211" spans="1:4" s="48" customFormat="1" x14ac:dyDescent="0.25">
      <c r="A211" s="48" t="s">
        <v>892</v>
      </c>
      <c r="B211" s="56" t="s">
        <v>888</v>
      </c>
      <c r="C211" s="68"/>
      <c r="D211" s="48" t="s">
        <v>950</v>
      </c>
    </row>
    <row r="212" spans="1:4" x14ac:dyDescent="0.25">
      <c r="A212" s="48" t="s">
        <v>914</v>
      </c>
      <c r="B212" s="56" t="s">
        <v>908</v>
      </c>
      <c r="C212" s="73"/>
      <c r="D212" s="48" t="s">
        <v>817</v>
      </c>
    </row>
    <row r="213" spans="1:4" x14ac:dyDescent="0.25">
      <c r="A213" s="48" t="s">
        <v>915</v>
      </c>
      <c r="B213" s="56" t="s">
        <v>909</v>
      </c>
      <c r="C213" s="75"/>
      <c r="D213" s="48" t="s">
        <v>949</v>
      </c>
    </row>
    <row r="214" spans="1:4" x14ac:dyDescent="0.25">
      <c r="A214" s="48" t="s">
        <v>882</v>
      </c>
      <c r="B214" s="57" t="s">
        <v>883</v>
      </c>
      <c r="C214" s="61"/>
      <c r="D214" s="48" t="s">
        <v>98</v>
      </c>
    </row>
    <row r="215" spans="1:4" x14ac:dyDescent="0.25">
      <c r="A215" s="48" t="s">
        <v>891</v>
      </c>
      <c r="B215" s="56" t="s">
        <v>887</v>
      </c>
      <c r="C215" s="67"/>
      <c r="D215" s="48" t="s">
        <v>1014</v>
      </c>
    </row>
    <row r="216" spans="1:4" x14ac:dyDescent="0.25">
      <c r="A216" s="48" t="s">
        <v>869</v>
      </c>
      <c r="B216" s="57" t="s">
        <v>879</v>
      </c>
      <c r="C216" s="59"/>
      <c r="D216" s="48" t="s">
        <v>1013</v>
      </c>
    </row>
    <row r="217" spans="1:4" x14ac:dyDescent="0.25">
      <c r="A217" s="48" t="s">
        <v>875</v>
      </c>
      <c r="B217" s="57" t="s">
        <v>880</v>
      </c>
      <c r="C217" s="60"/>
      <c r="D217" s="48" t="s">
        <v>93</v>
      </c>
    </row>
    <row r="218" spans="1:4" x14ac:dyDescent="0.25">
      <c r="A218" s="48" t="s">
        <v>876</v>
      </c>
      <c r="B218" s="57" t="s">
        <v>877</v>
      </c>
      <c r="C218" s="51"/>
      <c r="D218" s="48" t="s">
        <v>1012</v>
      </c>
    </row>
    <row r="219" spans="1:4" x14ac:dyDescent="0.2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70" zoomScaleNormal="70" workbookViewId="0">
      <pane ySplit="1" topLeftCell="A2" activePane="bottomLeft" state="frozen"/>
      <selection pane="bottomLeft" activeCell="R5" sqref="R5"/>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 customFormat="1" ht="30" x14ac:dyDescent="0.2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75" x14ac:dyDescent="0.25">
      <c r="A2" s="1" t="s">
        <v>645</v>
      </c>
      <c r="B2" s="3" t="s">
        <v>646</v>
      </c>
      <c r="C2" s="93">
        <v>1</v>
      </c>
      <c r="D2" s="3" t="s">
        <v>66</v>
      </c>
      <c r="E2" s="3" t="s">
        <v>67</v>
      </c>
      <c r="F2" s="3" t="s">
        <v>391</v>
      </c>
      <c r="G2" s="3" t="s">
        <v>192</v>
      </c>
      <c r="J2" s="3" t="s">
        <v>1632</v>
      </c>
      <c r="K2" s="3">
        <v>2030</v>
      </c>
      <c r="L2" s="277" t="e">
        <f>'Target Calculations'!#REF!</f>
        <v>#REF!</v>
      </c>
      <c r="M2" s="277" t="e">
        <f>'Target Calculations'!#REF!</f>
        <v>#REF!</v>
      </c>
      <c r="N2" s="3" t="str">
        <f>'Target Calculations'!J10</f>
        <v>Colorado's Climate Action Plan to Reduce Pollution set a goal of reducing emissions 50% below the 2005 baseline by 2030 and 90% below the 2005 baseline by 2050.</v>
      </c>
      <c r="O2" s="3" t="s">
        <v>1618</v>
      </c>
      <c r="P2" s="3">
        <v>2050</v>
      </c>
      <c r="Q2" s="116">
        <f>'Target Calculations'!G10</f>
        <v>13.117418999999998</v>
      </c>
      <c r="R2" s="116">
        <f>Q2</f>
        <v>13.117418999999998</v>
      </c>
      <c r="S2" s="3" t="s">
        <v>1619</v>
      </c>
    </row>
    <row r="3" spans="1:19" ht="75" x14ac:dyDescent="0.25">
      <c r="A3" s="1" t="s">
        <v>645</v>
      </c>
      <c r="B3" s="3" t="s">
        <v>647</v>
      </c>
      <c r="C3" s="49">
        <v>1</v>
      </c>
      <c r="D3" s="1" t="s">
        <v>66</v>
      </c>
      <c r="E3" s="1" t="s">
        <v>67</v>
      </c>
      <c r="F3" s="3" t="s">
        <v>391</v>
      </c>
      <c r="G3" s="3" t="s">
        <v>616</v>
      </c>
      <c r="J3" s="3" t="s">
        <v>1632</v>
      </c>
      <c r="K3" s="3">
        <v>2030</v>
      </c>
      <c r="L3" s="277" t="e">
        <f>'Target Calculations'!#REF!</f>
        <v>#REF!</v>
      </c>
      <c r="M3" s="277" t="e">
        <f>'Target Calculations'!#REF!</f>
        <v>#REF!</v>
      </c>
      <c r="N3" s="3" t="str">
        <f>'Target Calculations'!J11</f>
        <v>Colorado's Climate Action Plan to Reduce Pollution set a goal of reducing emissions 50% below the 2005 baseline by 2030 and 90% below the 2005 baseline by 2050.</v>
      </c>
      <c r="O3" s="3" t="s">
        <v>1618</v>
      </c>
      <c r="P3" s="3">
        <v>2050</v>
      </c>
      <c r="Q3" s="116">
        <f>'Target Calculations'!G11</f>
        <v>13.914</v>
      </c>
      <c r="R3" s="116">
        <f>Q3</f>
        <v>13.914</v>
      </c>
      <c r="S3" s="3" t="s">
        <v>1619</v>
      </c>
    </row>
    <row r="4" spans="1:19" ht="90" x14ac:dyDescent="0.25">
      <c r="A4" s="1" t="s">
        <v>645</v>
      </c>
      <c r="B4" s="1" t="s">
        <v>648</v>
      </c>
      <c r="C4" s="93">
        <v>1</v>
      </c>
      <c r="D4" s="3" t="s">
        <v>68</v>
      </c>
      <c r="E4" s="3" t="s">
        <v>69</v>
      </c>
      <c r="F4" s="3" t="s">
        <v>391</v>
      </c>
      <c r="G4" s="3" t="s">
        <v>1204</v>
      </c>
      <c r="H4" s="3" t="s">
        <v>1205</v>
      </c>
      <c r="I4" s="3" t="s">
        <v>1206</v>
      </c>
      <c r="L4" s="116"/>
      <c r="M4" s="116"/>
    </row>
    <row r="5" spans="1:19" ht="30" x14ac:dyDescent="0.25">
      <c r="A5" s="1" t="s">
        <v>645</v>
      </c>
      <c r="B5" s="1" t="s">
        <v>649</v>
      </c>
      <c r="C5" s="93">
        <v>1</v>
      </c>
      <c r="D5" s="3" t="s">
        <v>68</v>
      </c>
      <c r="E5" s="3" t="s">
        <v>69</v>
      </c>
      <c r="F5" s="3" t="s">
        <v>391</v>
      </c>
      <c r="G5" s="3" t="s">
        <v>1207</v>
      </c>
      <c r="H5" s="3" t="s">
        <v>1208</v>
      </c>
      <c r="I5" s="3" t="s">
        <v>1209</v>
      </c>
      <c r="L5" s="116"/>
      <c r="M5" s="116"/>
    </row>
    <row r="6" spans="1:19" ht="30" x14ac:dyDescent="0.25">
      <c r="A6" s="1" t="s">
        <v>645</v>
      </c>
      <c r="B6" s="1" t="s">
        <v>650</v>
      </c>
      <c r="C6" s="93">
        <v>1</v>
      </c>
      <c r="D6" s="3" t="s">
        <v>68</v>
      </c>
      <c r="E6" s="3" t="s">
        <v>69</v>
      </c>
      <c r="F6" s="3" t="s">
        <v>391</v>
      </c>
      <c r="G6" s="3" t="s">
        <v>976</v>
      </c>
      <c r="H6" s="3" t="s">
        <v>977</v>
      </c>
      <c r="I6" s="3" t="s">
        <v>978</v>
      </c>
      <c r="L6" s="116"/>
      <c r="M6" s="116"/>
    </row>
    <row r="7" spans="1:19" x14ac:dyDescent="0.25">
      <c r="A7" s="1" t="s">
        <v>645</v>
      </c>
      <c r="B7" s="1" t="s">
        <v>1284</v>
      </c>
      <c r="C7" s="93">
        <v>0</v>
      </c>
      <c r="D7" s="3" t="s">
        <v>66</v>
      </c>
      <c r="E7" s="3" t="s">
        <v>67</v>
      </c>
      <c r="F7" s="3" t="s">
        <v>1330</v>
      </c>
      <c r="G7" s="3" t="s">
        <v>1230</v>
      </c>
      <c r="L7" s="116"/>
      <c r="M7" s="116"/>
    </row>
    <row r="8" spans="1:19" x14ac:dyDescent="0.25">
      <c r="A8" s="1" t="s">
        <v>645</v>
      </c>
      <c r="B8" s="1" t="s">
        <v>148</v>
      </c>
      <c r="C8" s="93">
        <v>1</v>
      </c>
      <c r="D8" s="3" t="s">
        <v>66</v>
      </c>
      <c r="E8" s="3" t="s">
        <v>67</v>
      </c>
      <c r="F8" s="3" t="s">
        <v>391</v>
      </c>
      <c r="G8" s="3" t="s">
        <v>763</v>
      </c>
      <c r="L8" s="116"/>
      <c r="M8" s="116"/>
    </row>
    <row r="9" spans="1:19" ht="60" x14ac:dyDescent="0.2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25">
      <c r="A10" s="1" t="s">
        <v>645</v>
      </c>
      <c r="B10" s="1" t="s">
        <v>833</v>
      </c>
      <c r="C10" s="93">
        <v>1</v>
      </c>
      <c r="D10" s="3" t="s">
        <v>66</v>
      </c>
      <c r="E10" s="3" t="s">
        <v>67</v>
      </c>
      <c r="F10" s="3" t="s">
        <v>391</v>
      </c>
      <c r="G10" s="3" t="s">
        <v>844</v>
      </c>
      <c r="L10" s="116"/>
      <c r="M10" s="116"/>
    </row>
    <row r="11" spans="1:19" ht="60" x14ac:dyDescent="0.2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60" x14ac:dyDescent="0.2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25">
      <c r="A13" s="1" t="s">
        <v>645</v>
      </c>
      <c r="B13" s="1" t="s">
        <v>762</v>
      </c>
      <c r="C13" s="93">
        <v>1</v>
      </c>
      <c r="D13" s="3" t="s">
        <v>66</v>
      </c>
      <c r="E13" s="3" t="s">
        <v>67</v>
      </c>
      <c r="F13" s="3" t="s">
        <v>391</v>
      </c>
      <c r="G13" s="3" t="s">
        <v>766</v>
      </c>
      <c r="L13" s="116"/>
      <c r="M13" s="116"/>
    </row>
    <row r="14" spans="1:19" ht="60" x14ac:dyDescent="0.2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75" thickBot="1" x14ac:dyDescent="0.3">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25">
      <c r="A16" s="1" t="s">
        <v>651</v>
      </c>
      <c r="B16" s="1" t="s">
        <v>532</v>
      </c>
      <c r="C16" s="93">
        <v>1</v>
      </c>
      <c r="D16" s="3" t="s">
        <v>66</v>
      </c>
      <c r="E16" s="3" t="s">
        <v>67</v>
      </c>
      <c r="F16" s="3" t="s">
        <v>391</v>
      </c>
      <c r="G16" s="3" t="s">
        <v>639</v>
      </c>
    </row>
    <row r="17" spans="1:19" x14ac:dyDescent="0.25">
      <c r="A17" s="1" t="s">
        <v>651</v>
      </c>
      <c r="B17" s="1" t="s">
        <v>540</v>
      </c>
      <c r="C17" s="93">
        <v>1</v>
      </c>
      <c r="D17" s="3" t="s">
        <v>66</v>
      </c>
      <c r="E17" s="3" t="s">
        <v>67</v>
      </c>
      <c r="F17" s="3" t="s">
        <v>391</v>
      </c>
      <c r="G17" s="3" t="s">
        <v>630</v>
      </c>
    </row>
    <row r="18" spans="1:19" x14ac:dyDescent="0.25">
      <c r="A18" s="1" t="s">
        <v>651</v>
      </c>
      <c r="B18" s="1" t="s">
        <v>541</v>
      </c>
      <c r="C18" s="93">
        <v>1</v>
      </c>
      <c r="D18" s="3" t="s">
        <v>66</v>
      </c>
      <c r="E18" s="3" t="s">
        <v>67</v>
      </c>
      <c r="F18" s="3" t="s">
        <v>391</v>
      </c>
      <c r="G18" s="3" t="s">
        <v>629</v>
      </c>
    </row>
    <row r="19" spans="1:19" x14ac:dyDescent="0.25">
      <c r="A19" s="1" t="s">
        <v>651</v>
      </c>
      <c r="B19" s="1" t="s">
        <v>626</v>
      </c>
      <c r="C19" s="93">
        <v>1</v>
      </c>
      <c r="D19" s="3" t="s">
        <v>66</v>
      </c>
      <c r="E19" s="3" t="s">
        <v>67</v>
      </c>
      <c r="F19" s="3" t="s">
        <v>391</v>
      </c>
      <c r="G19" s="3" t="s">
        <v>628</v>
      </c>
    </row>
    <row r="20" spans="1:19" x14ac:dyDescent="0.25">
      <c r="A20" s="1" t="s">
        <v>651</v>
      </c>
      <c r="B20" s="1" t="s">
        <v>625</v>
      </c>
      <c r="C20" s="93">
        <v>1</v>
      </c>
      <c r="D20" s="3" t="s">
        <v>66</v>
      </c>
      <c r="E20" s="3" t="s">
        <v>67</v>
      </c>
      <c r="F20" s="3" t="s">
        <v>627</v>
      </c>
      <c r="G20" s="3" t="s">
        <v>634</v>
      </c>
    </row>
    <row r="21" spans="1:19" x14ac:dyDescent="0.25">
      <c r="A21" s="1" t="s">
        <v>651</v>
      </c>
      <c r="B21" s="1" t="s">
        <v>535</v>
      </c>
      <c r="C21" s="93">
        <v>1</v>
      </c>
      <c r="D21" s="3" t="s">
        <v>66</v>
      </c>
      <c r="E21" s="3" t="s">
        <v>67</v>
      </c>
      <c r="F21" s="3" t="s">
        <v>627</v>
      </c>
      <c r="G21" s="3" t="s">
        <v>635</v>
      </c>
    </row>
    <row r="22" spans="1:19" x14ac:dyDescent="0.25">
      <c r="A22" s="1" t="s">
        <v>651</v>
      </c>
      <c r="B22" s="1" t="s">
        <v>538</v>
      </c>
      <c r="C22" s="93">
        <v>1</v>
      </c>
      <c r="D22" s="3" t="s">
        <v>66</v>
      </c>
      <c r="E22" s="3" t="s">
        <v>67</v>
      </c>
      <c r="F22" s="3" t="s">
        <v>627</v>
      </c>
      <c r="G22" s="3" t="s">
        <v>632</v>
      </c>
    </row>
    <row r="23" spans="1:19" x14ac:dyDescent="0.25">
      <c r="A23" s="1" t="s">
        <v>651</v>
      </c>
      <c r="B23" s="1" t="s">
        <v>539</v>
      </c>
      <c r="C23" s="93">
        <v>1</v>
      </c>
      <c r="D23" s="3" t="s">
        <v>66</v>
      </c>
      <c r="E23" s="3" t="s">
        <v>67</v>
      </c>
      <c r="F23" s="3" t="s">
        <v>627</v>
      </c>
      <c r="G23" s="3" t="s">
        <v>631</v>
      </c>
    </row>
    <row r="24" spans="1:19" x14ac:dyDescent="0.25">
      <c r="A24" s="1" t="s">
        <v>651</v>
      </c>
      <c r="B24" s="1" t="s">
        <v>534</v>
      </c>
      <c r="C24" s="93">
        <v>1</v>
      </c>
      <c r="D24" s="3" t="s">
        <v>66</v>
      </c>
      <c r="E24" s="3" t="s">
        <v>67</v>
      </c>
      <c r="F24" s="3" t="s">
        <v>391</v>
      </c>
      <c r="G24" s="3" t="s">
        <v>636</v>
      </c>
    </row>
    <row r="25" spans="1:19" x14ac:dyDescent="0.25">
      <c r="A25" s="1" t="s">
        <v>651</v>
      </c>
      <c r="B25" s="1" t="s">
        <v>533</v>
      </c>
      <c r="C25" s="93">
        <v>1</v>
      </c>
      <c r="D25" s="3" t="s">
        <v>66</v>
      </c>
      <c r="E25" s="3" t="s">
        <v>67</v>
      </c>
      <c r="F25" s="3" t="s">
        <v>627</v>
      </c>
      <c r="G25" s="3" t="s">
        <v>638</v>
      </c>
    </row>
    <row r="26" spans="1:19" x14ac:dyDescent="0.25">
      <c r="A26" s="1" t="s">
        <v>651</v>
      </c>
      <c r="B26" s="1" t="s">
        <v>537</v>
      </c>
      <c r="C26" s="93">
        <v>1</v>
      </c>
      <c r="D26" s="3" t="s">
        <v>66</v>
      </c>
      <c r="E26" s="3" t="s">
        <v>67</v>
      </c>
      <c r="F26" s="3" t="s">
        <v>391</v>
      </c>
      <c r="G26" s="3" t="s">
        <v>633</v>
      </c>
    </row>
    <row r="27" spans="1:19" ht="15.75" thickBot="1" x14ac:dyDescent="0.3">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5" x14ac:dyDescent="0.25">
      <c r="A28" s="1" t="s">
        <v>652</v>
      </c>
      <c r="B28" s="1" t="s">
        <v>648</v>
      </c>
      <c r="C28" s="93">
        <v>1</v>
      </c>
      <c r="D28" s="3" t="s">
        <v>68</v>
      </c>
      <c r="E28" s="3" t="s">
        <v>69</v>
      </c>
      <c r="F28" s="3" t="s">
        <v>391</v>
      </c>
      <c r="G28" s="3" t="s">
        <v>1299</v>
      </c>
      <c r="H28" s="3" t="s">
        <v>1300</v>
      </c>
      <c r="I28" s="3" t="s">
        <v>1301</v>
      </c>
    </row>
    <row r="29" spans="1:19" ht="105" x14ac:dyDescent="0.25">
      <c r="A29" s="1" t="s">
        <v>652</v>
      </c>
      <c r="B29" s="1" t="s">
        <v>845</v>
      </c>
      <c r="C29" s="93">
        <v>1</v>
      </c>
      <c r="D29" s="3" t="s">
        <v>68</v>
      </c>
      <c r="E29" s="3" t="s">
        <v>69</v>
      </c>
      <c r="F29" s="3" t="s">
        <v>391</v>
      </c>
      <c r="G29" s="3" t="s">
        <v>1302</v>
      </c>
      <c r="H29" s="3" t="s">
        <v>1303</v>
      </c>
      <c r="I29" s="3" t="s">
        <v>1304</v>
      </c>
    </row>
    <row r="30" spans="1:19" ht="60" x14ac:dyDescent="0.25">
      <c r="A30" s="1" t="s">
        <v>652</v>
      </c>
      <c r="B30" s="1" t="s">
        <v>653</v>
      </c>
      <c r="C30" s="93">
        <v>1</v>
      </c>
      <c r="D30" s="3" t="s">
        <v>68</v>
      </c>
      <c r="E30" s="3" t="s">
        <v>69</v>
      </c>
      <c r="F30" s="3" t="s">
        <v>391</v>
      </c>
      <c r="G30" s="3" t="s">
        <v>1305</v>
      </c>
      <c r="H30" s="3" t="s">
        <v>1649</v>
      </c>
      <c r="I30" s="3" t="s">
        <v>1306</v>
      </c>
    </row>
    <row r="31" spans="1:19" ht="15.75" thickBot="1" x14ac:dyDescent="0.3">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105" x14ac:dyDescent="0.25">
      <c r="A32" s="1" t="s">
        <v>1117</v>
      </c>
      <c r="B32" s="1" t="s">
        <v>931</v>
      </c>
      <c r="C32" s="93">
        <v>1</v>
      </c>
      <c r="D32" s="3" t="s">
        <v>66</v>
      </c>
      <c r="E32" s="3" t="s">
        <v>1422</v>
      </c>
      <c r="F32" s="3" t="s">
        <v>391</v>
      </c>
      <c r="G32" s="3" t="s">
        <v>1634</v>
      </c>
      <c r="J32" s="3" t="s">
        <v>1632</v>
      </c>
      <c r="K32" s="3">
        <v>2030</v>
      </c>
      <c r="L32" s="116" t="e">
        <f>L2</f>
        <v>#REF!</v>
      </c>
      <c r="M32" s="116" t="e">
        <f>M2</f>
        <v>#REF!</v>
      </c>
      <c r="N32" s="116" t="str">
        <f>N2</f>
        <v>Colorado's Climate Action Plan to Reduce Pollution set a goal of reducing emissions 50% below the 2005 baseline by 2030 and 90% below the 2005 baseline by 2050.</v>
      </c>
      <c r="O32" s="3" t="str">
        <f>O2</f>
        <v>90% Below 2005 Baseline by 2050</v>
      </c>
      <c r="P32" s="3">
        <f t="shared" ref="P32:S32" si="0">P2</f>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25">
      <c r="A33" s="1" t="s">
        <v>1117</v>
      </c>
      <c r="B33" s="1" t="s">
        <v>148</v>
      </c>
      <c r="C33" s="93">
        <v>1</v>
      </c>
      <c r="D33" s="3" t="s">
        <v>66</v>
      </c>
      <c r="E33" s="3" t="s">
        <v>1422</v>
      </c>
      <c r="F33" s="3" t="s">
        <v>391</v>
      </c>
      <c r="G33" s="3" t="s">
        <v>763</v>
      </c>
    </row>
    <row r="34" spans="1:19" ht="60" x14ac:dyDescent="0.2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25">
      <c r="A35" s="1" t="s">
        <v>1117</v>
      </c>
      <c r="B35" s="1" t="s">
        <v>833</v>
      </c>
      <c r="C35" s="93">
        <v>1</v>
      </c>
      <c r="D35" s="3" t="s">
        <v>66</v>
      </c>
      <c r="E35" s="3" t="s">
        <v>1422</v>
      </c>
      <c r="F35" s="3" t="s">
        <v>391</v>
      </c>
      <c r="G35" s="3" t="s">
        <v>844</v>
      </c>
    </row>
    <row r="36" spans="1:19" ht="60" x14ac:dyDescent="0.2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60" x14ac:dyDescent="0.2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60.75" thickBot="1" x14ac:dyDescent="0.3">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45" x14ac:dyDescent="0.25">
      <c r="A39" s="1" t="s">
        <v>395</v>
      </c>
      <c r="B39" s="1" t="s">
        <v>1378</v>
      </c>
      <c r="C39" s="93">
        <v>1</v>
      </c>
      <c r="D39" s="3" t="s">
        <v>68</v>
      </c>
      <c r="E39" s="3" t="s">
        <v>483</v>
      </c>
      <c r="F39" s="3" t="s">
        <v>1426</v>
      </c>
      <c r="G39" s="3" t="s">
        <v>1636</v>
      </c>
      <c r="L39" s="116"/>
      <c r="M39" s="116"/>
    </row>
    <row r="40" spans="1:19" ht="45.75" thickBot="1" x14ac:dyDescent="0.3">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5" x14ac:dyDescent="0.25">
      <c r="A41" s="1" t="s">
        <v>654</v>
      </c>
      <c r="B41" s="1" t="s">
        <v>1381</v>
      </c>
      <c r="C41" s="93">
        <v>1</v>
      </c>
      <c r="D41" s="3" t="s">
        <v>68</v>
      </c>
      <c r="E41" s="3" t="s">
        <v>67</v>
      </c>
      <c r="F41" s="3" t="s">
        <v>1332</v>
      </c>
      <c r="G41" s="3" t="s">
        <v>1380</v>
      </c>
      <c r="H41" s="3" t="s">
        <v>745</v>
      </c>
      <c r="I41" s="3" t="s">
        <v>721</v>
      </c>
    </row>
    <row r="42" spans="1:19" x14ac:dyDescent="0.25">
      <c r="A42" s="1" t="s">
        <v>654</v>
      </c>
      <c r="B42" s="125" t="s">
        <v>1145</v>
      </c>
      <c r="C42" s="93">
        <v>1</v>
      </c>
      <c r="D42" s="3" t="s">
        <v>66</v>
      </c>
      <c r="E42" s="3" t="s">
        <v>67</v>
      </c>
      <c r="F42" s="3" t="s">
        <v>1332</v>
      </c>
      <c r="G42" s="3" t="s">
        <v>1133</v>
      </c>
    </row>
    <row r="43" spans="1:19" ht="75" x14ac:dyDescent="0.25">
      <c r="A43" s="1" t="s">
        <v>654</v>
      </c>
      <c r="B43" s="1" t="s">
        <v>1367</v>
      </c>
      <c r="C43" s="93">
        <v>1</v>
      </c>
      <c r="D43" s="3" t="s">
        <v>68</v>
      </c>
      <c r="E43" s="3" t="s">
        <v>69</v>
      </c>
      <c r="F43" s="3" t="s">
        <v>1332</v>
      </c>
      <c r="G43" s="3" t="s">
        <v>1368</v>
      </c>
      <c r="H43" s="3" t="s">
        <v>1369</v>
      </c>
      <c r="I43" s="3" t="s">
        <v>1370</v>
      </c>
    </row>
    <row r="44" spans="1:19" ht="30" x14ac:dyDescent="0.25">
      <c r="A44" s="1" t="s">
        <v>654</v>
      </c>
      <c r="B44" s="125" t="s">
        <v>1372</v>
      </c>
      <c r="C44" s="93">
        <v>1</v>
      </c>
      <c r="D44" s="3" t="s">
        <v>66</v>
      </c>
      <c r="E44" s="3" t="s">
        <v>67</v>
      </c>
      <c r="F44" s="3" t="s">
        <v>1373</v>
      </c>
      <c r="G44" s="3" t="s">
        <v>1374</v>
      </c>
    </row>
    <row r="45" spans="1:19" ht="30.75" thickBot="1" x14ac:dyDescent="0.3">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35" x14ac:dyDescent="0.25">
      <c r="A46" s="1" t="s">
        <v>654</v>
      </c>
      <c r="B46" s="125" t="s">
        <v>1650</v>
      </c>
      <c r="C46" s="93">
        <v>1</v>
      </c>
      <c r="D46" s="3" t="s">
        <v>68</v>
      </c>
      <c r="E46" s="3" t="s">
        <v>67</v>
      </c>
      <c r="F46" s="3" t="s">
        <v>1332</v>
      </c>
      <c r="G46" s="3" t="s">
        <v>1651</v>
      </c>
      <c r="H46" s="3" t="s">
        <v>1652</v>
      </c>
      <c r="I46" s="3" t="s">
        <v>1653</v>
      </c>
    </row>
    <row r="47" spans="1:19" ht="45" x14ac:dyDescent="0.25">
      <c r="A47" s="1" t="s">
        <v>1271</v>
      </c>
      <c r="B47" s="125" t="s">
        <v>1288</v>
      </c>
      <c r="C47" s="93">
        <v>1</v>
      </c>
      <c r="D47" s="3" t="s">
        <v>68</v>
      </c>
      <c r="E47" s="3" t="s">
        <v>67</v>
      </c>
      <c r="F47" s="3" t="s">
        <v>1274</v>
      </c>
      <c r="G47" s="3" t="s">
        <v>1279</v>
      </c>
      <c r="H47" s="3" t="s">
        <v>1278</v>
      </c>
      <c r="I47" s="3" t="s">
        <v>722</v>
      </c>
    </row>
    <row r="48" spans="1:19" ht="30" x14ac:dyDescent="0.25">
      <c r="A48" s="1" t="s">
        <v>1271</v>
      </c>
      <c r="B48" s="125" t="s">
        <v>1289</v>
      </c>
      <c r="C48" s="93">
        <v>1</v>
      </c>
      <c r="D48" s="3" t="s">
        <v>68</v>
      </c>
      <c r="E48" s="3" t="s">
        <v>67</v>
      </c>
      <c r="F48" s="3" t="s">
        <v>1274</v>
      </c>
      <c r="G48" s="3" t="s">
        <v>1292</v>
      </c>
      <c r="H48" s="3" t="s">
        <v>1293</v>
      </c>
      <c r="I48" s="3" t="s">
        <v>1294</v>
      </c>
    </row>
    <row r="49" spans="1:19" ht="30" x14ac:dyDescent="0.25">
      <c r="A49" s="1" t="s">
        <v>1271</v>
      </c>
      <c r="B49" s="125" t="s">
        <v>1351</v>
      </c>
      <c r="C49" s="93">
        <v>1</v>
      </c>
      <c r="D49" s="3" t="s">
        <v>68</v>
      </c>
      <c r="E49" s="3" t="s">
        <v>67</v>
      </c>
      <c r="F49" s="3" t="s">
        <v>1274</v>
      </c>
      <c r="G49" s="3" t="s">
        <v>1355</v>
      </c>
      <c r="H49" s="3" t="s">
        <v>1354</v>
      </c>
      <c r="I49" s="3" t="s">
        <v>1366</v>
      </c>
    </row>
    <row r="50" spans="1:19" ht="45" x14ac:dyDescent="0.25">
      <c r="A50" s="1" t="s">
        <v>1271</v>
      </c>
      <c r="B50" s="125" t="s">
        <v>1419</v>
      </c>
      <c r="C50" s="93">
        <v>1</v>
      </c>
      <c r="D50" s="3" t="s">
        <v>68</v>
      </c>
      <c r="E50" s="3" t="s">
        <v>67</v>
      </c>
      <c r="F50" s="3" t="s">
        <v>1274</v>
      </c>
      <c r="G50" s="3" t="s">
        <v>1418</v>
      </c>
      <c r="H50" s="3" t="s">
        <v>1278</v>
      </c>
      <c r="I50" s="3" t="s">
        <v>722</v>
      </c>
    </row>
    <row r="51" spans="1:19" ht="45" x14ac:dyDescent="0.25">
      <c r="A51" s="1" t="s">
        <v>1271</v>
      </c>
      <c r="B51" s="125" t="s">
        <v>1273</v>
      </c>
      <c r="C51" s="93">
        <v>1</v>
      </c>
      <c r="D51" s="3" t="s">
        <v>68</v>
      </c>
      <c r="E51" s="3" t="s">
        <v>67</v>
      </c>
      <c r="F51" s="3" t="s">
        <v>1332</v>
      </c>
      <c r="G51" s="3" t="s">
        <v>1280</v>
      </c>
      <c r="H51" s="3" t="s">
        <v>1282</v>
      </c>
      <c r="I51" s="3" t="s">
        <v>722</v>
      </c>
    </row>
    <row r="52" spans="1:19" ht="45" x14ac:dyDescent="0.25">
      <c r="A52" s="1" t="s">
        <v>1271</v>
      </c>
      <c r="B52" s="125" t="s">
        <v>1295</v>
      </c>
      <c r="C52" s="93">
        <v>1</v>
      </c>
      <c r="D52" s="3" t="s">
        <v>68</v>
      </c>
      <c r="E52" s="3" t="s">
        <v>67</v>
      </c>
      <c r="F52" s="3" t="s">
        <v>1296</v>
      </c>
      <c r="G52" s="3" t="s">
        <v>1297</v>
      </c>
      <c r="H52" s="3" t="s">
        <v>1282</v>
      </c>
      <c r="I52" s="3" t="s">
        <v>722</v>
      </c>
    </row>
    <row r="53" spans="1:19" ht="30" x14ac:dyDescent="0.25">
      <c r="A53" s="1" t="s">
        <v>1271</v>
      </c>
      <c r="B53" s="125" t="s">
        <v>1352</v>
      </c>
      <c r="C53" s="93">
        <v>1</v>
      </c>
      <c r="D53" s="3" t="s">
        <v>68</v>
      </c>
      <c r="E53" s="3" t="s">
        <v>67</v>
      </c>
      <c r="F53" s="3" t="s">
        <v>1332</v>
      </c>
      <c r="G53" s="3" t="s">
        <v>1356</v>
      </c>
      <c r="H53" s="3" t="s">
        <v>1354</v>
      </c>
      <c r="I53" s="3" t="s">
        <v>1366</v>
      </c>
    </row>
    <row r="54" spans="1:19" ht="45" x14ac:dyDescent="0.25">
      <c r="A54" s="1" t="s">
        <v>1271</v>
      </c>
      <c r="B54" s="125" t="s">
        <v>1287</v>
      </c>
      <c r="C54" s="93">
        <v>1</v>
      </c>
      <c r="D54" s="3" t="s">
        <v>68</v>
      </c>
      <c r="E54" s="3" t="s">
        <v>67</v>
      </c>
      <c r="F54" s="3" t="s">
        <v>1332</v>
      </c>
      <c r="G54" s="3" t="s">
        <v>1283</v>
      </c>
      <c r="H54" s="3" t="s">
        <v>1281</v>
      </c>
      <c r="I54" s="3" t="s">
        <v>722</v>
      </c>
    </row>
    <row r="55" spans="1:19" ht="30.75" thickBot="1" x14ac:dyDescent="0.3">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30" x14ac:dyDescent="0.25">
      <c r="A56" s="1" t="s">
        <v>1271</v>
      </c>
      <c r="B56" s="1" t="s">
        <v>1353</v>
      </c>
      <c r="C56" s="93">
        <v>1</v>
      </c>
      <c r="D56" s="3" t="s">
        <v>68</v>
      </c>
      <c r="E56" s="3" t="s">
        <v>67</v>
      </c>
      <c r="F56" s="3" t="s">
        <v>1332</v>
      </c>
      <c r="G56" s="3" t="s">
        <v>1357</v>
      </c>
      <c r="H56" s="3" t="s">
        <v>1354</v>
      </c>
      <c r="I56" s="3" t="s">
        <v>1366</v>
      </c>
    </row>
    <row r="57" spans="1:19" ht="90" x14ac:dyDescent="0.25">
      <c r="A57" s="1" t="s">
        <v>1272</v>
      </c>
      <c r="B57" s="1" t="s">
        <v>1045</v>
      </c>
      <c r="C57" s="93">
        <v>1</v>
      </c>
      <c r="D57" s="3" t="s">
        <v>68</v>
      </c>
      <c r="E57" s="3" t="s">
        <v>67</v>
      </c>
      <c r="F57" s="3" t="s">
        <v>1332</v>
      </c>
      <c r="G57" s="3" t="s">
        <v>1046</v>
      </c>
      <c r="H57" s="3" t="s">
        <v>1047</v>
      </c>
      <c r="I57" s="3" t="s">
        <v>1021</v>
      </c>
    </row>
    <row r="58" spans="1:19" ht="45" x14ac:dyDescent="0.25">
      <c r="A58" s="1" t="s">
        <v>1272</v>
      </c>
      <c r="B58" s="1" t="s">
        <v>1049</v>
      </c>
      <c r="C58" s="93">
        <v>1</v>
      </c>
      <c r="D58" s="3" t="s">
        <v>68</v>
      </c>
      <c r="E58" s="3" t="s">
        <v>67</v>
      </c>
      <c r="F58" s="3" t="s">
        <v>1332</v>
      </c>
      <c r="G58" s="3" t="s">
        <v>1059</v>
      </c>
      <c r="H58" s="3" t="s">
        <v>1060</v>
      </c>
      <c r="I58" s="3" t="s">
        <v>1061</v>
      </c>
    </row>
    <row r="59" spans="1:19" ht="60" x14ac:dyDescent="0.25">
      <c r="A59" s="1" t="s">
        <v>1272</v>
      </c>
      <c r="B59" s="1" t="s">
        <v>1050</v>
      </c>
      <c r="C59" s="93">
        <v>1</v>
      </c>
      <c r="D59" s="3" t="s">
        <v>68</v>
      </c>
      <c r="E59" s="3" t="s">
        <v>67</v>
      </c>
      <c r="F59" s="3" t="s">
        <v>1332</v>
      </c>
      <c r="G59" s="3" t="s">
        <v>1070</v>
      </c>
      <c r="H59" s="3" t="s">
        <v>1068</v>
      </c>
      <c r="I59" s="3" t="s">
        <v>1069</v>
      </c>
    </row>
    <row r="60" spans="1:19" ht="45" x14ac:dyDescent="0.25">
      <c r="A60" s="1" t="s">
        <v>1272</v>
      </c>
      <c r="B60" s="1" t="s">
        <v>1051</v>
      </c>
      <c r="C60" s="93">
        <v>1</v>
      </c>
      <c r="D60" s="3" t="s">
        <v>68</v>
      </c>
      <c r="E60" s="3" t="s">
        <v>67</v>
      </c>
      <c r="F60" s="3" t="s">
        <v>1332</v>
      </c>
      <c r="G60" s="3" t="s">
        <v>1064</v>
      </c>
      <c r="H60" s="3" t="s">
        <v>1060</v>
      </c>
      <c r="I60" s="3" t="s">
        <v>1062</v>
      </c>
    </row>
    <row r="61" spans="1:19" ht="45" x14ac:dyDescent="0.25">
      <c r="A61" s="1" t="s">
        <v>1272</v>
      </c>
      <c r="B61" s="1" t="s">
        <v>1052</v>
      </c>
      <c r="C61" s="93">
        <v>1</v>
      </c>
      <c r="D61" s="3" t="s">
        <v>68</v>
      </c>
      <c r="E61" s="3" t="s">
        <v>67</v>
      </c>
      <c r="F61" s="3" t="s">
        <v>1332</v>
      </c>
      <c r="G61" s="3" t="s">
        <v>1065</v>
      </c>
      <c r="H61" s="3" t="s">
        <v>1060</v>
      </c>
      <c r="I61" s="3" t="s">
        <v>1063</v>
      </c>
    </row>
    <row r="62" spans="1:19" ht="60" x14ac:dyDescent="0.25">
      <c r="A62" s="1" t="s">
        <v>1272</v>
      </c>
      <c r="B62" s="1" t="s">
        <v>1053</v>
      </c>
      <c r="C62" s="93">
        <v>1</v>
      </c>
      <c r="D62" s="3" t="s">
        <v>68</v>
      </c>
      <c r="E62" s="3" t="s">
        <v>67</v>
      </c>
      <c r="F62" s="3" t="s">
        <v>1332</v>
      </c>
      <c r="G62" s="3" t="s">
        <v>1071</v>
      </c>
      <c r="H62" s="3" t="s">
        <v>1068</v>
      </c>
      <c r="I62" s="3" t="s">
        <v>1069</v>
      </c>
    </row>
    <row r="63" spans="1:19" ht="60" x14ac:dyDescent="0.25">
      <c r="A63" s="1" t="s">
        <v>1272</v>
      </c>
      <c r="B63" s="1" t="s">
        <v>1054</v>
      </c>
      <c r="C63" s="93">
        <v>1</v>
      </c>
      <c r="D63" s="3" t="s">
        <v>68</v>
      </c>
      <c r="E63" s="3" t="s">
        <v>67</v>
      </c>
      <c r="F63" s="3" t="s">
        <v>1332</v>
      </c>
      <c r="G63" s="3" t="s">
        <v>1072</v>
      </c>
      <c r="H63" s="3" t="s">
        <v>1068</v>
      </c>
      <c r="I63" s="3" t="s">
        <v>1069</v>
      </c>
    </row>
    <row r="64" spans="1:19" ht="75" x14ac:dyDescent="0.25">
      <c r="A64" s="1" t="s">
        <v>1272</v>
      </c>
      <c r="B64" s="1" t="s">
        <v>1055</v>
      </c>
      <c r="C64" s="93">
        <v>1</v>
      </c>
      <c r="D64" s="3" t="s">
        <v>68</v>
      </c>
      <c r="E64" s="3" t="s">
        <v>67</v>
      </c>
      <c r="F64" s="3" t="s">
        <v>1332</v>
      </c>
      <c r="G64" s="3" t="s">
        <v>1073</v>
      </c>
      <c r="H64" s="3" t="s">
        <v>1068</v>
      </c>
      <c r="I64" s="3" t="s">
        <v>1069</v>
      </c>
    </row>
    <row r="65" spans="1:19" ht="75.75" thickBot="1" x14ac:dyDescent="0.3">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60" x14ac:dyDescent="0.25">
      <c r="A66" s="1" t="s">
        <v>1272</v>
      </c>
      <c r="B66" s="1" t="s">
        <v>1080</v>
      </c>
      <c r="C66" s="93">
        <v>1</v>
      </c>
      <c r="D66" s="3" t="s">
        <v>68</v>
      </c>
      <c r="E66" s="3" t="s">
        <v>67</v>
      </c>
      <c r="F66" s="3" t="s">
        <v>1332</v>
      </c>
      <c r="G66" s="3" t="s">
        <v>1078</v>
      </c>
      <c r="H66" s="3" t="s">
        <v>1068</v>
      </c>
      <c r="I66" s="3" t="s">
        <v>1076</v>
      </c>
    </row>
    <row r="67" spans="1:19" ht="30" x14ac:dyDescent="0.25">
      <c r="A67" s="1" t="s">
        <v>655</v>
      </c>
      <c r="B67" s="1" t="s">
        <v>1420</v>
      </c>
      <c r="C67" s="93">
        <v>1</v>
      </c>
      <c r="D67" s="3" t="s">
        <v>66</v>
      </c>
      <c r="E67" s="3" t="s">
        <v>1423</v>
      </c>
      <c r="F67" s="3" t="s">
        <v>1320</v>
      </c>
      <c r="G67" s="3" t="s">
        <v>1321</v>
      </c>
    </row>
    <row r="68" spans="1:19" x14ac:dyDescent="0.25">
      <c r="A68" s="1" t="s">
        <v>655</v>
      </c>
      <c r="B68" s="1" t="s">
        <v>1313</v>
      </c>
      <c r="C68" s="93">
        <v>1</v>
      </c>
      <c r="D68" s="3" t="s">
        <v>66</v>
      </c>
      <c r="E68" s="3" t="s">
        <v>67</v>
      </c>
      <c r="F68" s="3" t="s">
        <v>1320</v>
      </c>
      <c r="G68" s="3" t="s">
        <v>1321</v>
      </c>
    </row>
    <row r="69" spans="1:19" ht="30" x14ac:dyDescent="0.25">
      <c r="A69" s="1" t="s">
        <v>655</v>
      </c>
      <c r="B69" s="1" t="s">
        <v>656</v>
      </c>
      <c r="C69" s="93">
        <v>1</v>
      </c>
      <c r="D69" s="3" t="s">
        <v>66</v>
      </c>
      <c r="E69" s="3" t="s">
        <v>67</v>
      </c>
      <c r="F69" s="3" t="s">
        <v>1332</v>
      </c>
      <c r="G69" s="3" t="s">
        <v>70</v>
      </c>
    </row>
    <row r="70" spans="1:19" x14ac:dyDescent="0.25">
      <c r="A70" s="1" t="s">
        <v>655</v>
      </c>
      <c r="B70" s="1" t="s">
        <v>1314</v>
      </c>
      <c r="C70" s="93">
        <v>1</v>
      </c>
      <c r="D70" s="3" t="s">
        <v>66</v>
      </c>
      <c r="E70" s="3" t="s">
        <v>67</v>
      </c>
      <c r="F70" s="3" t="s">
        <v>1320</v>
      </c>
      <c r="G70" s="3" t="s">
        <v>1322</v>
      </c>
    </row>
    <row r="71" spans="1:19" ht="30" x14ac:dyDescent="0.25">
      <c r="A71" s="1" t="s">
        <v>655</v>
      </c>
      <c r="B71" s="1" t="s">
        <v>1315</v>
      </c>
      <c r="C71" s="93">
        <v>1</v>
      </c>
      <c r="D71" s="3" t="s">
        <v>66</v>
      </c>
      <c r="E71" s="3" t="s">
        <v>67</v>
      </c>
      <c r="F71" s="3" t="s">
        <v>1320</v>
      </c>
      <c r="G71" s="3" t="s">
        <v>1323</v>
      </c>
    </row>
    <row r="72" spans="1:19" x14ac:dyDescent="0.25">
      <c r="A72" s="1" t="s">
        <v>655</v>
      </c>
      <c r="B72" s="1" t="s">
        <v>1328</v>
      </c>
      <c r="C72" s="93">
        <v>1</v>
      </c>
      <c r="D72" s="3" t="s">
        <v>66</v>
      </c>
      <c r="E72" s="3" t="s">
        <v>67</v>
      </c>
      <c r="F72" s="3" t="s">
        <v>1320</v>
      </c>
      <c r="G72" s="3" t="s">
        <v>1329</v>
      </c>
    </row>
    <row r="73" spans="1:19" ht="30" x14ac:dyDescent="0.25">
      <c r="A73" s="1" t="s">
        <v>655</v>
      </c>
      <c r="B73" s="1" t="s">
        <v>1316</v>
      </c>
      <c r="C73" s="93">
        <v>1</v>
      </c>
      <c r="D73" s="3" t="s">
        <v>66</v>
      </c>
      <c r="E73" s="3" t="s">
        <v>67</v>
      </c>
      <c r="F73" s="3" t="s">
        <v>1320</v>
      </c>
      <c r="G73" s="3" t="s">
        <v>1324</v>
      </c>
    </row>
    <row r="74" spans="1:19" x14ac:dyDescent="0.25">
      <c r="A74" s="1" t="s">
        <v>655</v>
      </c>
      <c r="B74" s="1" t="s">
        <v>1317</v>
      </c>
      <c r="C74" s="93">
        <v>1</v>
      </c>
      <c r="D74" s="3" t="s">
        <v>66</v>
      </c>
      <c r="E74" s="3" t="s">
        <v>67</v>
      </c>
      <c r="F74" s="3" t="s">
        <v>1320</v>
      </c>
      <c r="G74" s="3" t="s">
        <v>1325</v>
      </c>
    </row>
    <row r="75" spans="1:19" ht="15.75" thickBot="1" x14ac:dyDescent="0.3">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30" x14ac:dyDescent="0.25">
      <c r="A76" s="1" t="s">
        <v>655</v>
      </c>
      <c r="B76" s="1" t="s">
        <v>1319</v>
      </c>
      <c r="C76" s="93">
        <v>1</v>
      </c>
      <c r="D76" s="3" t="s">
        <v>66</v>
      </c>
      <c r="E76" s="3" t="s">
        <v>67</v>
      </c>
      <c r="F76" s="3" t="s">
        <v>1320</v>
      </c>
      <c r="G76" s="3" t="s">
        <v>1327</v>
      </c>
    </row>
    <row r="77" spans="1:19" ht="135" x14ac:dyDescent="0.25">
      <c r="A77" s="1" t="s">
        <v>809</v>
      </c>
      <c r="B77" s="1" t="s">
        <v>657</v>
      </c>
      <c r="C77" s="93">
        <v>1</v>
      </c>
      <c r="D77" s="3" t="s">
        <v>68</v>
      </c>
      <c r="E77" s="3" t="s">
        <v>69</v>
      </c>
      <c r="F77" s="3" t="s">
        <v>393</v>
      </c>
      <c r="G77" s="3" t="s">
        <v>846</v>
      </c>
      <c r="H77" s="3" t="s">
        <v>1641</v>
      </c>
      <c r="I77" s="3" t="s">
        <v>850</v>
      </c>
    </row>
    <row r="78" spans="1:19" ht="165" x14ac:dyDescent="0.25">
      <c r="A78" s="1" t="s">
        <v>809</v>
      </c>
      <c r="B78" s="1" t="s">
        <v>658</v>
      </c>
      <c r="C78" s="93">
        <v>1</v>
      </c>
      <c r="D78" s="3" t="s">
        <v>68</v>
      </c>
      <c r="E78" s="3" t="s">
        <v>67</v>
      </c>
      <c r="F78" s="3" t="s">
        <v>393</v>
      </c>
      <c r="G78" s="3" t="s">
        <v>847</v>
      </c>
      <c r="H78" s="3" t="s">
        <v>1642</v>
      </c>
      <c r="I78" s="3" t="s">
        <v>851</v>
      </c>
    </row>
    <row r="79" spans="1:19" ht="135" x14ac:dyDescent="0.25">
      <c r="A79" s="1" t="s">
        <v>809</v>
      </c>
      <c r="B79" s="1" t="s">
        <v>659</v>
      </c>
      <c r="C79" s="93">
        <v>1</v>
      </c>
      <c r="D79" s="3" t="s">
        <v>68</v>
      </c>
      <c r="E79" s="3" t="s">
        <v>69</v>
      </c>
      <c r="F79" s="3" t="s">
        <v>394</v>
      </c>
      <c r="G79" s="3" t="s">
        <v>848</v>
      </c>
      <c r="H79" s="3" t="s">
        <v>1643</v>
      </c>
      <c r="I79" s="3" t="s">
        <v>852</v>
      </c>
    </row>
    <row r="80" spans="1:19" ht="150.75" thickBot="1" x14ac:dyDescent="0.3">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5" x14ac:dyDescent="0.25">
      <c r="A81" s="1" t="s">
        <v>809</v>
      </c>
      <c r="B81" s="1" t="s">
        <v>810</v>
      </c>
      <c r="C81" s="93">
        <v>1</v>
      </c>
      <c r="D81" s="3" t="s">
        <v>68</v>
      </c>
      <c r="E81" s="3" t="s">
        <v>69</v>
      </c>
      <c r="F81" s="3" t="s">
        <v>393</v>
      </c>
      <c r="G81" s="3" t="s">
        <v>1238</v>
      </c>
      <c r="H81" s="3" t="s">
        <v>1239</v>
      </c>
      <c r="I81" s="3" t="s">
        <v>854</v>
      </c>
    </row>
    <row r="82" spans="1:19" ht="120" x14ac:dyDescent="0.25">
      <c r="A82" s="1" t="s">
        <v>802</v>
      </c>
      <c r="B82" s="1" t="s">
        <v>661</v>
      </c>
      <c r="C82" s="93">
        <v>1</v>
      </c>
      <c r="D82" s="3" t="s">
        <v>68</v>
      </c>
      <c r="E82" s="3" t="s">
        <v>679</v>
      </c>
      <c r="F82" s="3" t="s">
        <v>1334</v>
      </c>
      <c r="G82" s="3" t="s">
        <v>855</v>
      </c>
      <c r="H82" s="3" t="s">
        <v>1645</v>
      </c>
      <c r="I82" s="3" t="s">
        <v>856</v>
      </c>
    </row>
    <row r="83" spans="1:19" ht="30" x14ac:dyDescent="0.25">
      <c r="A83" s="1" t="s">
        <v>802</v>
      </c>
      <c r="B83" s="1" t="s">
        <v>662</v>
      </c>
      <c r="C83" s="93">
        <v>1</v>
      </c>
      <c r="D83" s="3" t="s">
        <v>68</v>
      </c>
      <c r="E83" s="3" t="s">
        <v>69</v>
      </c>
      <c r="F83" s="3" t="s">
        <v>393</v>
      </c>
      <c r="G83" s="3" t="s">
        <v>1171</v>
      </c>
      <c r="H83" s="3" t="s">
        <v>1172</v>
      </c>
      <c r="I83" s="3" t="s">
        <v>1173</v>
      </c>
    </row>
    <row r="84" spans="1:19" ht="105.75" thickBot="1" x14ac:dyDescent="0.3">
      <c r="A84" s="122" t="s">
        <v>802</v>
      </c>
      <c r="B84" s="122" t="s">
        <v>803</v>
      </c>
      <c r="C84" s="85">
        <v>1</v>
      </c>
      <c r="D84" s="79" t="s">
        <v>68</v>
      </c>
      <c r="E84" s="79" t="s">
        <v>69</v>
      </c>
      <c r="F84" s="79" t="s">
        <v>805</v>
      </c>
      <c r="G84" s="79" t="s">
        <v>857</v>
      </c>
      <c r="H84" s="79" t="s">
        <v>1646</v>
      </c>
      <c r="I84" s="79" t="s">
        <v>858</v>
      </c>
    </row>
    <row r="85" spans="1:19" ht="120" x14ac:dyDescent="0.25">
      <c r="A85" s="1" t="s">
        <v>802</v>
      </c>
      <c r="B85" s="1" t="s">
        <v>804</v>
      </c>
      <c r="C85" s="93">
        <v>1</v>
      </c>
      <c r="D85" s="3" t="s">
        <v>68</v>
      </c>
      <c r="E85" s="3" t="s">
        <v>69</v>
      </c>
      <c r="F85" s="3" t="s">
        <v>805</v>
      </c>
      <c r="G85" s="3" t="s">
        <v>859</v>
      </c>
      <c r="H85" s="3" t="s">
        <v>1647</v>
      </c>
      <c r="I85" s="3" t="s">
        <v>860</v>
      </c>
    </row>
    <row r="86" spans="1:19" ht="90" x14ac:dyDescent="0.25">
      <c r="A86" s="1" t="s">
        <v>1134</v>
      </c>
      <c r="B86" s="1" t="s">
        <v>1135</v>
      </c>
      <c r="C86" s="93">
        <v>1</v>
      </c>
      <c r="D86" s="3" t="s">
        <v>68</v>
      </c>
      <c r="E86" s="3" t="s">
        <v>69</v>
      </c>
      <c r="F86" s="3" t="s">
        <v>526</v>
      </c>
      <c r="G86" s="3" t="s">
        <v>981</v>
      </c>
      <c r="H86" s="3" t="s">
        <v>982</v>
      </c>
      <c r="I86" s="3" t="s">
        <v>983</v>
      </c>
    </row>
    <row r="87" spans="1:19" ht="90" x14ac:dyDescent="0.25">
      <c r="A87" s="1" t="s">
        <v>1134</v>
      </c>
      <c r="B87" s="1" t="s">
        <v>1136</v>
      </c>
      <c r="C87" s="93">
        <v>1</v>
      </c>
      <c r="D87" s="3" t="s">
        <v>68</v>
      </c>
      <c r="E87" s="3" t="s">
        <v>69</v>
      </c>
      <c r="F87" s="3" t="s">
        <v>682</v>
      </c>
      <c r="G87" s="3" t="s">
        <v>984</v>
      </c>
      <c r="H87" s="3" t="s">
        <v>985</v>
      </c>
      <c r="I87" s="3" t="s">
        <v>986</v>
      </c>
    </row>
    <row r="88" spans="1:19" ht="90" x14ac:dyDescent="0.25">
      <c r="A88" s="1" t="s">
        <v>1134</v>
      </c>
      <c r="B88" s="1" t="s">
        <v>1137</v>
      </c>
      <c r="C88" s="93">
        <v>1</v>
      </c>
      <c r="D88" s="3" t="s">
        <v>68</v>
      </c>
      <c r="E88" s="3" t="s">
        <v>69</v>
      </c>
      <c r="F88" s="3" t="s">
        <v>682</v>
      </c>
      <c r="G88" s="3" t="s">
        <v>987</v>
      </c>
      <c r="H88" s="3" t="s">
        <v>982</v>
      </c>
      <c r="I88" s="3" t="s">
        <v>983</v>
      </c>
    </row>
    <row r="89" spans="1:19" ht="90" x14ac:dyDescent="0.25">
      <c r="A89" s="1" t="s">
        <v>1134</v>
      </c>
      <c r="B89" s="1" t="s">
        <v>1138</v>
      </c>
      <c r="C89" s="93">
        <v>1</v>
      </c>
      <c r="D89" s="3" t="s">
        <v>68</v>
      </c>
      <c r="E89" s="3" t="s">
        <v>69</v>
      </c>
      <c r="F89" s="3" t="s">
        <v>682</v>
      </c>
      <c r="G89" s="3" t="s">
        <v>988</v>
      </c>
      <c r="H89" s="3" t="s">
        <v>985</v>
      </c>
      <c r="I89" s="3" t="s">
        <v>986</v>
      </c>
    </row>
    <row r="90" spans="1:19" ht="30" x14ac:dyDescent="0.25">
      <c r="A90" s="1" t="s">
        <v>1134</v>
      </c>
      <c r="B90" s="1" t="s">
        <v>1139</v>
      </c>
      <c r="C90" s="93">
        <v>1</v>
      </c>
      <c r="D90" s="3" t="s">
        <v>68</v>
      </c>
      <c r="E90" s="3" t="s">
        <v>69</v>
      </c>
      <c r="F90" s="3" t="s">
        <v>682</v>
      </c>
      <c r="G90" s="3" t="s">
        <v>861</v>
      </c>
      <c r="H90" s="3" t="s">
        <v>862</v>
      </c>
      <c r="I90" s="3" t="s">
        <v>965</v>
      </c>
    </row>
    <row r="91" spans="1:19" ht="75" x14ac:dyDescent="0.25">
      <c r="A91" s="1" t="s">
        <v>1134</v>
      </c>
      <c r="B91" s="1" t="s">
        <v>1140</v>
      </c>
      <c r="C91" s="93">
        <v>1</v>
      </c>
      <c r="D91" s="3" t="s">
        <v>68</v>
      </c>
      <c r="E91" s="3" t="s">
        <v>69</v>
      </c>
      <c r="F91" s="3" t="s">
        <v>681</v>
      </c>
      <c r="G91" s="3" t="s">
        <v>989</v>
      </c>
      <c r="H91" s="3" t="s">
        <v>982</v>
      </c>
      <c r="I91" s="3" t="s">
        <v>983</v>
      </c>
    </row>
    <row r="92" spans="1:19" ht="90" x14ac:dyDescent="0.25">
      <c r="A92" s="1" t="s">
        <v>1134</v>
      </c>
      <c r="B92" s="1" t="s">
        <v>1141</v>
      </c>
      <c r="C92" s="93">
        <v>1</v>
      </c>
      <c r="D92" s="3" t="s">
        <v>68</v>
      </c>
      <c r="E92" s="3" t="s">
        <v>69</v>
      </c>
      <c r="F92" s="3" t="s">
        <v>714</v>
      </c>
      <c r="G92" s="3" t="s">
        <v>1236</v>
      </c>
      <c r="H92" s="3" t="s">
        <v>985</v>
      </c>
      <c r="I92" s="3" t="s">
        <v>986</v>
      </c>
    </row>
    <row r="93" spans="1:19" ht="75" x14ac:dyDescent="0.25">
      <c r="A93" s="1" t="s">
        <v>1134</v>
      </c>
      <c r="B93" s="1" t="s">
        <v>1142</v>
      </c>
      <c r="C93" s="93">
        <v>1</v>
      </c>
      <c r="D93" s="3" t="s">
        <v>68</v>
      </c>
      <c r="E93" s="3" t="s">
        <v>69</v>
      </c>
      <c r="F93" s="3" t="s">
        <v>681</v>
      </c>
      <c r="G93" s="3" t="s">
        <v>990</v>
      </c>
      <c r="H93" s="3" t="s">
        <v>982</v>
      </c>
      <c r="I93" s="3" t="s">
        <v>983</v>
      </c>
    </row>
    <row r="94" spans="1:19" ht="75.75" thickBot="1" x14ac:dyDescent="0.3">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30" x14ac:dyDescent="0.25">
      <c r="A95" s="1" t="s">
        <v>1134</v>
      </c>
      <c r="B95" s="1" t="s">
        <v>1144</v>
      </c>
      <c r="C95" s="93">
        <v>1</v>
      </c>
      <c r="D95" s="3" t="s">
        <v>68</v>
      </c>
      <c r="E95" s="3" t="s">
        <v>69</v>
      </c>
      <c r="F95" s="3" t="s">
        <v>681</v>
      </c>
      <c r="G95" s="3" t="s">
        <v>966</v>
      </c>
      <c r="H95" s="3" t="s">
        <v>862</v>
      </c>
      <c r="I95" s="3" t="s">
        <v>965</v>
      </c>
    </row>
    <row r="96" spans="1:19" ht="150" x14ac:dyDescent="0.25">
      <c r="A96" s="1" t="s">
        <v>1268</v>
      </c>
      <c r="B96" s="1" t="s">
        <v>665</v>
      </c>
      <c r="C96" s="93">
        <v>1</v>
      </c>
      <c r="D96" s="3" t="s">
        <v>68</v>
      </c>
      <c r="E96" s="3" t="s">
        <v>69</v>
      </c>
      <c r="F96" s="3" t="s">
        <v>391</v>
      </c>
      <c r="G96" s="3" t="s">
        <v>967</v>
      </c>
      <c r="H96" s="3" t="s">
        <v>1170</v>
      </c>
      <c r="I96" s="3" t="s">
        <v>968</v>
      </c>
    </row>
    <row r="97" spans="1:19" ht="105" x14ac:dyDescent="0.25">
      <c r="A97" s="1" t="s">
        <v>1268</v>
      </c>
      <c r="B97" s="1" t="s">
        <v>666</v>
      </c>
      <c r="C97" s="93">
        <v>1</v>
      </c>
      <c r="D97" s="3" t="s">
        <v>68</v>
      </c>
      <c r="E97" s="3" t="s">
        <v>69</v>
      </c>
      <c r="F97" s="3" t="s">
        <v>503</v>
      </c>
      <c r="G97" s="3" t="s">
        <v>1169</v>
      </c>
      <c r="H97" s="3" t="s">
        <v>992</v>
      </c>
      <c r="I97" s="3" t="s">
        <v>993</v>
      </c>
    </row>
    <row r="98" spans="1:19" ht="135" x14ac:dyDescent="0.25">
      <c r="A98" s="1" t="s">
        <v>1268</v>
      </c>
      <c r="B98" s="1" t="s">
        <v>720</v>
      </c>
      <c r="C98" s="93">
        <v>1</v>
      </c>
      <c r="D98" s="3" t="s">
        <v>68</v>
      </c>
      <c r="E98" s="3" t="s">
        <v>69</v>
      </c>
      <c r="F98" s="3" t="s">
        <v>503</v>
      </c>
      <c r="G98" s="3" t="s">
        <v>969</v>
      </c>
      <c r="H98" s="3" t="s">
        <v>1170</v>
      </c>
      <c r="I98" s="3" t="s">
        <v>968</v>
      </c>
    </row>
    <row r="99" spans="1:19" ht="45.75" thickBot="1" x14ac:dyDescent="0.3">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5" x14ac:dyDescent="0.25">
      <c r="A100" s="1" t="s">
        <v>1268</v>
      </c>
      <c r="B100" s="1" t="s">
        <v>1270</v>
      </c>
      <c r="C100" s="93">
        <v>1</v>
      </c>
      <c r="D100" s="3" t="s">
        <v>68</v>
      </c>
      <c r="E100" s="3" t="s">
        <v>69</v>
      </c>
      <c r="F100" s="3" t="s">
        <v>705</v>
      </c>
      <c r="G100" s="3" t="s">
        <v>962</v>
      </c>
      <c r="H100" s="3" t="s">
        <v>963</v>
      </c>
      <c r="I100" s="3" t="s">
        <v>964</v>
      </c>
    </row>
    <row r="101" spans="1:19" ht="60" x14ac:dyDescent="0.25">
      <c r="A101" s="1" t="s">
        <v>667</v>
      </c>
      <c r="B101" s="1" t="s">
        <v>1121</v>
      </c>
      <c r="C101" s="93">
        <v>1</v>
      </c>
      <c r="D101" s="3" t="s">
        <v>68</v>
      </c>
      <c r="E101" s="3" t="s">
        <v>69</v>
      </c>
      <c r="F101" s="3" t="s">
        <v>503</v>
      </c>
      <c r="G101" s="3" t="s">
        <v>974</v>
      </c>
      <c r="H101" s="3" t="s">
        <v>971</v>
      </c>
      <c r="I101" s="3" t="s">
        <v>972</v>
      </c>
    </row>
    <row r="102" spans="1:19" ht="90" x14ac:dyDescent="0.25">
      <c r="A102" s="1" t="s">
        <v>667</v>
      </c>
      <c r="B102" s="1" t="s">
        <v>1122</v>
      </c>
      <c r="C102" s="93">
        <v>1</v>
      </c>
      <c r="D102" s="3" t="s">
        <v>68</v>
      </c>
      <c r="E102" s="3" t="s">
        <v>69</v>
      </c>
      <c r="F102" s="3" t="s">
        <v>503</v>
      </c>
      <c r="G102" s="3" t="s">
        <v>1118</v>
      </c>
      <c r="H102" s="3" t="s">
        <v>1119</v>
      </c>
      <c r="I102" s="3" t="s">
        <v>1120</v>
      </c>
    </row>
    <row r="103" spans="1:19" ht="75.75" thickBot="1" x14ac:dyDescent="0.3">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20" x14ac:dyDescent="0.25">
      <c r="A104" s="1" t="s">
        <v>667</v>
      </c>
      <c r="B104" s="1" t="s">
        <v>1124</v>
      </c>
      <c r="C104" s="93">
        <v>1</v>
      </c>
      <c r="D104" s="3" t="s">
        <v>68</v>
      </c>
      <c r="E104" s="3" t="s">
        <v>69</v>
      </c>
      <c r="F104" s="3" t="s">
        <v>503</v>
      </c>
      <c r="G104" s="3" t="s">
        <v>1126</v>
      </c>
      <c r="H104" s="3" t="s">
        <v>1119</v>
      </c>
      <c r="I104" s="3" t="s">
        <v>1120</v>
      </c>
    </row>
    <row r="105" spans="1:19" ht="75" x14ac:dyDescent="0.25">
      <c r="A105" s="1" t="s">
        <v>1219</v>
      </c>
      <c r="B105" s="1" t="s">
        <v>716</v>
      </c>
      <c r="C105" s="93">
        <v>1</v>
      </c>
      <c r="D105" s="3" t="s">
        <v>68</v>
      </c>
      <c r="E105" s="3" t="s">
        <v>69</v>
      </c>
      <c r="F105" s="3" t="s">
        <v>391</v>
      </c>
      <c r="G105" s="3" t="s">
        <v>970</v>
      </c>
      <c r="H105" s="3" t="s">
        <v>971</v>
      </c>
      <c r="I105" s="3" t="s">
        <v>972</v>
      </c>
    </row>
    <row r="106" spans="1:19" ht="45" x14ac:dyDescent="0.25">
      <c r="A106" s="1" t="s">
        <v>1219</v>
      </c>
      <c r="B106" s="1" t="s">
        <v>717</v>
      </c>
      <c r="C106" s="93">
        <v>1</v>
      </c>
      <c r="D106" s="3" t="s">
        <v>68</v>
      </c>
      <c r="E106" s="3" t="s">
        <v>69</v>
      </c>
      <c r="F106" s="3" t="s">
        <v>391</v>
      </c>
      <c r="G106" s="3" t="s">
        <v>979</v>
      </c>
      <c r="H106" s="3" t="s">
        <v>977</v>
      </c>
      <c r="I106" s="3" t="s">
        <v>978</v>
      </c>
    </row>
    <row r="107" spans="1:19" ht="75" x14ac:dyDescent="0.25">
      <c r="A107" s="1" t="s">
        <v>1219</v>
      </c>
      <c r="B107" s="1" t="s">
        <v>718</v>
      </c>
      <c r="C107" s="93">
        <v>1</v>
      </c>
      <c r="D107" s="3" t="s">
        <v>68</v>
      </c>
      <c r="E107" s="3" t="s">
        <v>69</v>
      </c>
      <c r="F107" s="3" t="s">
        <v>391</v>
      </c>
      <c r="G107" s="3" t="s">
        <v>973</v>
      </c>
      <c r="H107" s="3" t="s">
        <v>971</v>
      </c>
      <c r="I107" s="3" t="s">
        <v>972</v>
      </c>
    </row>
    <row r="108" spans="1:19" ht="45" x14ac:dyDescent="0.25">
      <c r="A108" s="1" t="s">
        <v>1219</v>
      </c>
      <c r="B108" s="1" t="s">
        <v>719</v>
      </c>
      <c r="C108" s="93">
        <v>1</v>
      </c>
      <c r="D108" s="3" t="s">
        <v>68</v>
      </c>
      <c r="E108" s="3" t="s">
        <v>69</v>
      </c>
      <c r="F108" s="3" t="s">
        <v>391</v>
      </c>
      <c r="G108" s="3" t="s">
        <v>980</v>
      </c>
      <c r="H108" s="3" t="s">
        <v>977</v>
      </c>
      <c r="I108" s="3" t="s">
        <v>978</v>
      </c>
    </row>
    <row r="109" spans="1:19" ht="90.75" thickBot="1" x14ac:dyDescent="0.3">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5" x14ac:dyDescent="0.25">
      <c r="A110" s="1" t="s">
        <v>1219</v>
      </c>
      <c r="B110" s="1" t="s">
        <v>1218</v>
      </c>
      <c r="C110" s="93">
        <v>1</v>
      </c>
      <c r="D110" s="3" t="s">
        <v>68</v>
      </c>
      <c r="E110" s="3" t="s">
        <v>69</v>
      </c>
      <c r="F110" s="3" t="s">
        <v>391</v>
      </c>
      <c r="G110" s="3" t="s">
        <v>1265</v>
      </c>
      <c r="H110" s="3" t="s">
        <v>1220</v>
      </c>
      <c r="I110" s="3" t="s">
        <v>1221</v>
      </c>
    </row>
    <row r="111" spans="1:19" ht="60" x14ac:dyDescent="0.25">
      <c r="A111" s="1" t="s">
        <v>668</v>
      </c>
      <c r="B111" s="1" t="s">
        <v>669</v>
      </c>
      <c r="C111" s="93">
        <v>1</v>
      </c>
      <c r="D111" s="3" t="s">
        <v>68</v>
      </c>
      <c r="E111" s="3" t="s">
        <v>69</v>
      </c>
      <c r="F111" s="3" t="s">
        <v>503</v>
      </c>
      <c r="G111" s="3" t="s">
        <v>683</v>
      </c>
      <c r="H111" s="3" t="s">
        <v>684</v>
      </c>
      <c r="I111" s="3" t="s">
        <v>955</v>
      </c>
    </row>
    <row r="112" spans="1:19" ht="30.75" thickBot="1" x14ac:dyDescent="0.3">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90" x14ac:dyDescent="0.25">
      <c r="A113" s="1" t="s">
        <v>668</v>
      </c>
      <c r="B113" s="1" t="s">
        <v>671</v>
      </c>
      <c r="C113" s="93">
        <v>1</v>
      </c>
      <c r="D113" s="3" t="s">
        <v>68</v>
      </c>
      <c r="E113" s="3" t="s">
        <v>69</v>
      </c>
      <c r="F113" s="3" t="s">
        <v>503</v>
      </c>
      <c r="G113" s="3" t="s">
        <v>1002</v>
      </c>
      <c r="H113" s="3" t="s">
        <v>1004</v>
      </c>
      <c r="I113" s="3" t="s">
        <v>1003</v>
      </c>
    </row>
    <row r="114" spans="1:19" ht="105" x14ac:dyDescent="0.25">
      <c r="A114" s="1" t="s">
        <v>746</v>
      </c>
      <c r="B114" s="1" t="s">
        <v>747</v>
      </c>
      <c r="C114" s="93">
        <v>1</v>
      </c>
      <c r="D114" s="3" t="s">
        <v>68</v>
      </c>
      <c r="E114" s="3" t="s">
        <v>69</v>
      </c>
      <c r="F114" s="3" t="s">
        <v>503</v>
      </c>
      <c r="G114" s="3" t="s">
        <v>1022</v>
      </c>
      <c r="H114" s="3" t="s">
        <v>1648</v>
      </c>
      <c r="I114" s="3" t="s">
        <v>1023</v>
      </c>
    </row>
    <row r="115" spans="1:19" ht="60" x14ac:dyDescent="0.25">
      <c r="A115" s="1" t="s">
        <v>746</v>
      </c>
      <c r="B115" s="1" t="s">
        <v>748</v>
      </c>
      <c r="C115" s="93">
        <v>1</v>
      </c>
      <c r="D115" s="3" t="s">
        <v>68</v>
      </c>
      <c r="E115" s="3" t="s">
        <v>69</v>
      </c>
      <c r="F115" s="3" t="s">
        <v>503</v>
      </c>
      <c r="G115" s="3" t="s">
        <v>1164</v>
      </c>
      <c r="H115" s="3" t="s">
        <v>1165</v>
      </c>
      <c r="I115" s="3" t="s">
        <v>1166</v>
      </c>
    </row>
    <row r="116" spans="1:19" x14ac:dyDescent="0.25">
      <c r="A116" s="1" t="s">
        <v>746</v>
      </c>
      <c r="B116" s="1" t="s">
        <v>1284</v>
      </c>
      <c r="C116" s="93">
        <v>0</v>
      </c>
      <c r="D116" s="3" t="s">
        <v>66</v>
      </c>
      <c r="E116" s="3" t="s">
        <v>67</v>
      </c>
      <c r="F116" s="3" t="s">
        <v>1335</v>
      </c>
      <c r="G116" s="3" t="s">
        <v>1231</v>
      </c>
    </row>
    <row r="117" spans="1:19" x14ac:dyDescent="0.25">
      <c r="A117" s="1" t="s">
        <v>746</v>
      </c>
      <c r="B117" s="1" t="s">
        <v>749</v>
      </c>
      <c r="C117" s="93">
        <v>1</v>
      </c>
      <c r="D117" s="3" t="s">
        <v>66</v>
      </c>
      <c r="E117" s="3" t="s">
        <v>67</v>
      </c>
      <c r="F117" s="3" t="s">
        <v>393</v>
      </c>
      <c r="G117" s="3" t="s">
        <v>624</v>
      </c>
    </row>
    <row r="118" spans="1:19" x14ac:dyDescent="0.25">
      <c r="A118" s="1" t="s">
        <v>746</v>
      </c>
      <c r="B118" s="1" t="s">
        <v>750</v>
      </c>
      <c r="C118" s="93">
        <v>1</v>
      </c>
      <c r="D118" s="3" t="s">
        <v>66</v>
      </c>
      <c r="E118" s="3" t="s">
        <v>67</v>
      </c>
      <c r="F118" s="3" t="s">
        <v>687</v>
      </c>
      <c r="G118" s="3" t="s">
        <v>623</v>
      </c>
    </row>
    <row r="119" spans="1:19" x14ac:dyDescent="0.25">
      <c r="A119" s="1" t="s">
        <v>746</v>
      </c>
      <c r="B119" s="1" t="s">
        <v>751</v>
      </c>
      <c r="C119" s="93">
        <v>1</v>
      </c>
      <c r="D119" s="3" t="s">
        <v>66</v>
      </c>
      <c r="E119" s="3" t="s">
        <v>67</v>
      </c>
      <c r="F119" s="3" t="s">
        <v>687</v>
      </c>
      <c r="G119" s="3" t="s">
        <v>622</v>
      </c>
    </row>
    <row r="120" spans="1:19" x14ac:dyDescent="0.25">
      <c r="A120" s="1" t="s">
        <v>746</v>
      </c>
      <c r="B120" s="1" t="s">
        <v>752</v>
      </c>
      <c r="C120" s="93">
        <v>1</v>
      </c>
      <c r="D120" s="3" t="s">
        <v>66</v>
      </c>
      <c r="E120" s="3" t="s">
        <v>67</v>
      </c>
      <c r="F120" s="3" t="s">
        <v>688</v>
      </c>
      <c r="G120" s="3" t="s">
        <v>621</v>
      </c>
    </row>
    <row r="121" spans="1:19" ht="30" x14ac:dyDescent="0.25">
      <c r="A121" s="1" t="s">
        <v>746</v>
      </c>
      <c r="B121" s="1" t="s">
        <v>753</v>
      </c>
      <c r="C121" s="93">
        <v>1</v>
      </c>
      <c r="D121" s="3" t="s">
        <v>66</v>
      </c>
      <c r="E121" s="3" t="s">
        <v>67</v>
      </c>
      <c r="F121" s="3" t="s">
        <v>619</v>
      </c>
      <c r="G121" s="3" t="s">
        <v>620</v>
      </c>
    </row>
    <row r="122" spans="1:19" x14ac:dyDescent="0.25">
      <c r="A122" s="1" t="s">
        <v>746</v>
      </c>
      <c r="B122" s="1" t="s">
        <v>754</v>
      </c>
      <c r="C122" s="93">
        <v>1</v>
      </c>
      <c r="D122" s="3" t="s">
        <v>66</v>
      </c>
      <c r="E122" s="3" t="s">
        <v>67</v>
      </c>
      <c r="F122" s="3" t="s">
        <v>619</v>
      </c>
      <c r="G122" s="3" t="s">
        <v>689</v>
      </c>
    </row>
    <row r="123" spans="1:19" x14ac:dyDescent="0.25">
      <c r="A123" s="1" t="s">
        <v>746</v>
      </c>
      <c r="B123" s="1" t="s">
        <v>755</v>
      </c>
      <c r="C123" s="93">
        <v>1</v>
      </c>
      <c r="D123" s="3" t="s">
        <v>66</v>
      </c>
      <c r="E123" s="3" t="s">
        <v>67</v>
      </c>
      <c r="F123" s="3" t="s">
        <v>687</v>
      </c>
      <c r="G123" s="3" t="s">
        <v>690</v>
      </c>
    </row>
    <row r="124" spans="1:19" ht="30" x14ac:dyDescent="0.25">
      <c r="A124" s="1" t="s">
        <v>746</v>
      </c>
      <c r="B124" s="1" t="s">
        <v>1005</v>
      </c>
      <c r="C124" s="93">
        <v>1</v>
      </c>
      <c r="D124" s="3" t="s">
        <v>66</v>
      </c>
      <c r="E124" s="3" t="s">
        <v>67</v>
      </c>
      <c r="F124" s="3" t="s">
        <v>1008</v>
      </c>
      <c r="G124" s="3" t="s">
        <v>1009</v>
      </c>
    </row>
    <row r="125" spans="1:19" ht="30.75" thickBot="1" x14ac:dyDescent="0.3">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25">
      <c r="A126" s="1" t="s">
        <v>746</v>
      </c>
      <c r="B126" s="1" t="s">
        <v>1007</v>
      </c>
      <c r="C126" s="93">
        <v>1</v>
      </c>
      <c r="D126" s="3" t="s">
        <v>66</v>
      </c>
      <c r="E126" s="3" t="s">
        <v>67</v>
      </c>
      <c r="F126" s="3" t="s">
        <v>627</v>
      </c>
      <c r="G126" s="3" t="s">
        <v>1011</v>
      </c>
    </row>
    <row r="127" spans="1:19" ht="60" x14ac:dyDescent="0.25">
      <c r="A127" s="1" t="s">
        <v>1150</v>
      </c>
      <c r="B127" s="1" t="s">
        <v>1017</v>
      </c>
      <c r="C127" s="93">
        <v>1</v>
      </c>
      <c r="D127" s="3" t="s">
        <v>68</v>
      </c>
      <c r="E127" s="3" t="s">
        <v>69</v>
      </c>
      <c r="F127" s="3" t="s">
        <v>758</v>
      </c>
      <c r="G127" s="3" t="s">
        <v>1024</v>
      </c>
      <c r="H127" s="3" t="s">
        <v>1025</v>
      </c>
      <c r="I127" s="3" t="s">
        <v>1026</v>
      </c>
    </row>
    <row r="128" spans="1:19" ht="60" x14ac:dyDescent="0.25">
      <c r="A128" s="1" t="s">
        <v>1150</v>
      </c>
      <c r="B128" s="1" t="s">
        <v>756</v>
      </c>
      <c r="C128" s="93">
        <v>1</v>
      </c>
      <c r="D128" s="3" t="s">
        <v>68</v>
      </c>
      <c r="E128" s="3" t="s">
        <v>67</v>
      </c>
      <c r="F128" s="3" t="s">
        <v>758</v>
      </c>
      <c r="G128" s="3" t="s">
        <v>1027</v>
      </c>
      <c r="H128" s="3" t="s">
        <v>1025</v>
      </c>
      <c r="I128" s="3" t="s">
        <v>1026</v>
      </c>
    </row>
    <row r="129" spans="1:19" ht="60" x14ac:dyDescent="0.25">
      <c r="A129" s="1" t="s">
        <v>1150</v>
      </c>
      <c r="B129" s="1" t="s">
        <v>1018</v>
      </c>
      <c r="C129" s="93">
        <v>1</v>
      </c>
      <c r="D129" s="3" t="s">
        <v>68</v>
      </c>
      <c r="E129" s="3" t="s">
        <v>69</v>
      </c>
      <c r="F129" s="3" t="s">
        <v>1332</v>
      </c>
      <c r="G129" s="3" t="s">
        <v>1028</v>
      </c>
      <c r="H129" s="3" t="s">
        <v>1025</v>
      </c>
      <c r="I129" s="3" t="s">
        <v>1026</v>
      </c>
    </row>
    <row r="130" spans="1:19" ht="75" x14ac:dyDescent="0.25">
      <c r="A130" s="1" t="s">
        <v>1150</v>
      </c>
      <c r="B130" s="1" t="s">
        <v>1015</v>
      </c>
      <c r="C130" s="93">
        <v>1</v>
      </c>
      <c r="D130" s="3" t="s">
        <v>68</v>
      </c>
      <c r="E130" s="3" t="s">
        <v>67</v>
      </c>
      <c r="F130" s="3" t="s">
        <v>1332</v>
      </c>
      <c r="G130" s="3" t="s">
        <v>1029</v>
      </c>
      <c r="H130" s="3" t="s">
        <v>1025</v>
      </c>
      <c r="I130" s="3" t="s">
        <v>1026</v>
      </c>
    </row>
    <row r="131" spans="1:19" ht="60" x14ac:dyDescent="0.25">
      <c r="A131" s="1" t="s">
        <v>1150</v>
      </c>
      <c r="B131" s="1" t="s">
        <v>1307</v>
      </c>
      <c r="C131" s="93">
        <v>1</v>
      </c>
      <c r="D131" s="3" t="s">
        <v>68</v>
      </c>
      <c r="E131" s="3" t="s">
        <v>69</v>
      </c>
      <c r="F131" s="3" t="s">
        <v>391</v>
      </c>
      <c r="G131" s="3" t="s">
        <v>1311</v>
      </c>
      <c r="H131" s="3" t="s">
        <v>1309</v>
      </c>
      <c r="I131" s="3" t="s">
        <v>1310</v>
      </c>
    </row>
    <row r="132" spans="1:19" ht="60" x14ac:dyDescent="0.25">
      <c r="A132" s="1" t="s">
        <v>1150</v>
      </c>
      <c r="B132" s="1" t="s">
        <v>1308</v>
      </c>
      <c r="C132" s="93">
        <v>1</v>
      </c>
      <c r="D132" s="3" t="s">
        <v>68</v>
      </c>
      <c r="E132" s="3" t="s">
        <v>67</v>
      </c>
      <c r="F132" s="3" t="s">
        <v>391</v>
      </c>
      <c r="G132" s="3" t="s">
        <v>1312</v>
      </c>
      <c r="H132" s="3" t="s">
        <v>1309</v>
      </c>
      <c r="I132" s="3" t="s">
        <v>1310</v>
      </c>
    </row>
    <row r="133" spans="1:19" ht="60" x14ac:dyDescent="0.25">
      <c r="A133" s="1" t="s">
        <v>1150</v>
      </c>
      <c r="B133" s="1" t="s">
        <v>1019</v>
      </c>
      <c r="C133" s="93">
        <v>1</v>
      </c>
      <c r="D133" s="3" t="s">
        <v>68</v>
      </c>
      <c r="E133" s="3" t="s">
        <v>69</v>
      </c>
      <c r="F133" s="3" t="s">
        <v>758</v>
      </c>
      <c r="G133" s="3" t="s">
        <v>1113</v>
      </c>
      <c r="H133" s="3" t="s">
        <v>1108</v>
      </c>
      <c r="I133" s="3" t="s">
        <v>1109</v>
      </c>
    </row>
    <row r="134" spans="1:19" ht="75" x14ac:dyDescent="0.25">
      <c r="A134" s="1" t="s">
        <v>1150</v>
      </c>
      <c r="B134" s="1" t="s">
        <v>757</v>
      </c>
      <c r="C134" s="93">
        <v>1</v>
      </c>
      <c r="D134" s="3" t="s">
        <v>68</v>
      </c>
      <c r="E134" s="3" t="s">
        <v>67</v>
      </c>
      <c r="F134" s="3" t="s">
        <v>758</v>
      </c>
      <c r="G134" s="3" t="s">
        <v>1114</v>
      </c>
      <c r="H134" s="3" t="s">
        <v>1108</v>
      </c>
      <c r="I134" s="3" t="s">
        <v>1110</v>
      </c>
    </row>
    <row r="135" spans="1:19" ht="75" x14ac:dyDescent="0.25">
      <c r="A135" s="1" t="s">
        <v>1150</v>
      </c>
      <c r="B135" s="1" t="s">
        <v>1020</v>
      </c>
      <c r="C135" s="93">
        <v>1</v>
      </c>
      <c r="D135" s="3" t="s">
        <v>68</v>
      </c>
      <c r="E135" s="3" t="s">
        <v>69</v>
      </c>
      <c r="F135" s="3" t="s">
        <v>1332</v>
      </c>
      <c r="G135" s="3" t="s">
        <v>1115</v>
      </c>
      <c r="H135" s="3" t="s">
        <v>1108</v>
      </c>
      <c r="I135" s="3" t="s">
        <v>1111</v>
      </c>
    </row>
    <row r="136" spans="1:19" ht="90" x14ac:dyDescent="0.25">
      <c r="A136" s="1" t="s">
        <v>1150</v>
      </c>
      <c r="B136" s="1" t="s">
        <v>1016</v>
      </c>
      <c r="C136" s="93">
        <v>1</v>
      </c>
      <c r="D136" s="3" t="s">
        <v>68</v>
      </c>
      <c r="E136" s="3" t="s">
        <v>67</v>
      </c>
      <c r="F136" s="3" t="s">
        <v>1332</v>
      </c>
      <c r="G136" s="3" t="s">
        <v>1116</v>
      </c>
      <c r="H136" s="3" t="s">
        <v>1108</v>
      </c>
      <c r="I136" s="3" t="s">
        <v>1112</v>
      </c>
    </row>
    <row r="137" spans="1:19" ht="105.75" thickBot="1" x14ac:dyDescent="0.3">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20" x14ac:dyDescent="0.25">
      <c r="A138" s="1" t="s">
        <v>1150</v>
      </c>
      <c r="B138" s="1" t="s">
        <v>1152</v>
      </c>
      <c r="C138" s="93">
        <v>1</v>
      </c>
      <c r="D138" s="3" t="s">
        <v>68</v>
      </c>
      <c r="E138" s="3" t="s">
        <v>67</v>
      </c>
      <c r="F138" s="3" t="s">
        <v>503</v>
      </c>
      <c r="G138" s="3" t="s">
        <v>1154</v>
      </c>
      <c r="H138" s="3" t="s">
        <v>1155</v>
      </c>
      <c r="I138" s="3" t="s">
        <v>1156</v>
      </c>
    </row>
    <row r="139" spans="1:19" ht="75" x14ac:dyDescent="0.25">
      <c r="A139" s="1" t="s">
        <v>672</v>
      </c>
      <c r="B139" s="1" t="s">
        <v>99</v>
      </c>
      <c r="C139" s="93">
        <v>1</v>
      </c>
      <c r="D139" s="3" t="s">
        <v>68</v>
      </c>
      <c r="E139" s="3" t="s">
        <v>679</v>
      </c>
      <c r="F139" s="3" t="s">
        <v>1334</v>
      </c>
      <c r="G139" s="3" t="s">
        <v>1030</v>
      </c>
      <c r="H139" s="3" t="s">
        <v>1240</v>
      </c>
      <c r="I139" s="3" t="s">
        <v>1031</v>
      </c>
    </row>
    <row r="140" spans="1:19" ht="45" x14ac:dyDescent="0.25">
      <c r="A140" s="1" t="s">
        <v>672</v>
      </c>
      <c r="B140" s="1" t="s">
        <v>492</v>
      </c>
      <c r="C140" s="93">
        <v>1</v>
      </c>
      <c r="D140" s="3" t="s">
        <v>68</v>
      </c>
      <c r="E140" s="3" t="s">
        <v>679</v>
      </c>
      <c r="F140" s="3" t="s">
        <v>1336</v>
      </c>
      <c r="G140" s="3" t="s">
        <v>1040</v>
      </c>
      <c r="H140" s="3" t="s">
        <v>1041</v>
      </c>
      <c r="I140" s="3" t="s">
        <v>1042</v>
      </c>
    </row>
    <row r="141" spans="1:19" x14ac:dyDescent="0.25">
      <c r="A141" s="1" t="s">
        <v>672</v>
      </c>
      <c r="B141" s="1" t="s">
        <v>489</v>
      </c>
      <c r="C141" s="93">
        <v>1</v>
      </c>
      <c r="D141" s="3" t="s">
        <v>68</v>
      </c>
      <c r="E141" s="3" t="s">
        <v>679</v>
      </c>
      <c r="F141" s="3" t="s">
        <v>1336</v>
      </c>
      <c r="G141" s="3" t="s">
        <v>692</v>
      </c>
      <c r="H141" s="3" t="s">
        <v>380</v>
      </c>
      <c r="I141" s="3" t="s">
        <v>906</v>
      </c>
    </row>
    <row r="142" spans="1:19" ht="75" x14ac:dyDescent="0.25">
      <c r="A142" s="1" t="s">
        <v>672</v>
      </c>
      <c r="B142" s="1" t="s">
        <v>93</v>
      </c>
      <c r="C142" s="93">
        <v>1</v>
      </c>
      <c r="D142" s="3" t="s">
        <v>68</v>
      </c>
      <c r="E142" s="3" t="s">
        <v>679</v>
      </c>
      <c r="F142" s="3" t="s">
        <v>1337</v>
      </c>
      <c r="G142" s="3" t="s">
        <v>1032</v>
      </c>
      <c r="H142" s="3" t="s">
        <v>1033</v>
      </c>
      <c r="I142" s="93" t="s">
        <v>1034</v>
      </c>
    </row>
    <row r="143" spans="1:19" x14ac:dyDescent="0.25">
      <c r="A143" s="1" t="s">
        <v>672</v>
      </c>
      <c r="B143" s="1" t="s">
        <v>101</v>
      </c>
      <c r="C143" s="93">
        <v>1</v>
      </c>
      <c r="D143" s="3" t="s">
        <v>68</v>
      </c>
      <c r="E143" s="3" t="s">
        <v>679</v>
      </c>
      <c r="F143" s="3" t="s">
        <v>1338</v>
      </c>
      <c r="G143" s="3" t="s">
        <v>694</v>
      </c>
      <c r="H143" s="3" t="s">
        <v>375</v>
      </c>
      <c r="I143" s="3">
        <v>969696</v>
      </c>
    </row>
    <row r="144" spans="1:19" ht="90" x14ac:dyDescent="0.25">
      <c r="A144" s="1" t="s">
        <v>672</v>
      </c>
      <c r="B144" s="1" t="s">
        <v>102</v>
      </c>
      <c r="C144" s="93">
        <v>1</v>
      </c>
      <c r="D144" s="3" t="s">
        <v>68</v>
      </c>
      <c r="E144" s="3" t="s">
        <v>679</v>
      </c>
      <c r="F144" s="3" t="s">
        <v>1338</v>
      </c>
      <c r="G144" s="3" t="s">
        <v>1035</v>
      </c>
      <c r="H144" s="3" t="s">
        <v>1033</v>
      </c>
      <c r="I144" s="3" t="s">
        <v>1034</v>
      </c>
    </row>
    <row r="145" spans="1:19" ht="60" x14ac:dyDescent="0.25">
      <c r="A145" s="1" t="s">
        <v>672</v>
      </c>
      <c r="B145" s="1" t="s">
        <v>98</v>
      </c>
      <c r="C145" s="93">
        <v>1</v>
      </c>
      <c r="D145" s="3" t="s">
        <v>68</v>
      </c>
      <c r="E145" s="3" t="s">
        <v>679</v>
      </c>
      <c r="F145" s="3" t="s">
        <v>1336</v>
      </c>
      <c r="G145" s="3" t="s">
        <v>1036</v>
      </c>
      <c r="H145" s="3" t="s">
        <v>1037</v>
      </c>
      <c r="I145" s="3" t="s">
        <v>1038</v>
      </c>
    </row>
    <row r="146" spans="1:19" ht="60" x14ac:dyDescent="0.25">
      <c r="A146" s="1" t="s">
        <v>672</v>
      </c>
      <c r="B146" s="1" t="s">
        <v>958</v>
      </c>
      <c r="C146" s="93">
        <v>1</v>
      </c>
      <c r="D146" s="3" t="s">
        <v>68</v>
      </c>
      <c r="E146" s="3" t="s">
        <v>679</v>
      </c>
      <c r="F146" s="3" t="s">
        <v>1339</v>
      </c>
      <c r="G146" s="3" t="s">
        <v>1105</v>
      </c>
      <c r="H146" s="3" t="s">
        <v>1106</v>
      </c>
      <c r="I146" s="3" t="s">
        <v>1107</v>
      </c>
    </row>
    <row r="147" spans="1:19" ht="60.75" thickBot="1" x14ac:dyDescent="0.3">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30" x14ac:dyDescent="0.25">
      <c r="A148" s="1" t="s">
        <v>672</v>
      </c>
      <c r="B148" s="1" t="s">
        <v>818</v>
      </c>
      <c r="C148" s="93">
        <v>1</v>
      </c>
      <c r="D148" s="3" t="s">
        <v>68</v>
      </c>
      <c r="E148" s="3" t="s">
        <v>679</v>
      </c>
      <c r="F148" s="3" t="s">
        <v>1340</v>
      </c>
      <c r="G148" s="3" t="s">
        <v>1161</v>
      </c>
      <c r="H148" s="3" t="s">
        <v>1162</v>
      </c>
      <c r="I148" s="3" t="s">
        <v>1163</v>
      </c>
    </row>
    <row r="149" spans="1:19" x14ac:dyDescent="0.25">
      <c r="A149" s="1" t="s">
        <v>673</v>
      </c>
      <c r="B149" s="1" t="s">
        <v>674</v>
      </c>
      <c r="C149" s="93">
        <v>1</v>
      </c>
      <c r="D149" s="3" t="s">
        <v>66</v>
      </c>
      <c r="E149" s="3" t="s">
        <v>67</v>
      </c>
      <c r="F149" s="3" t="s">
        <v>1341</v>
      </c>
      <c r="G149" s="3" t="s">
        <v>695</v>
      </c>
    </row>
    <row r="150" spans="1:19" ht="30" x14ac:dyDescent="0.25">
      <c r="A150" s="1" t="s">
        <v>673</v>
      </c>
      <c r="B150" s="1" t="s">
        <v>675</v>
      </c>
      <c r="C150" s="93">
        <v>1</v>
      </c>
      <c r="D150" s="3" t="s">
        <v>68</v>
      </c>
      <c r="E150" s="3" t="s">
        <v>67</v>
      </c>
      <c r="F150" s="3" t="s">
        <v>1342</v>
      </c>
      <c r="G150" s="3" t="s">
        <v>699</v>
      </c>
      <c r="H150" s="3" t="s">
        <v>700</v>
      </c>
      <c r="I150" s="3" t="s">
        <v>913</v>
      </c>
    </row>
    <row r="151" spans="1:19" ht="30" x14ac:dyDescent="0.25">
      <c r="A151" s="1" t="s">
        <v>673</v>
      </c>
      <c r="B151" s="1" t="s">
        <v>676</v>
      </c>
      <c r="C151" s="93">
        <v>1</v>
      </c>
      <c r="D151" s="3" t="s">
        <v>66</v>
      </c>
      <c r="E151" s="3" t="s">
        <v>67</v>
      </c>
      <c r="F151" s="3" t="s">
        <v>1343</v>
      </c>
      <c r="G151" s="3" t="s">
        <v>696</v>
      </c>
    </row>
    <row r="152" spans="1:19" ht="30" x14ac:dyDescent="0.25">
      <c r="A152" s="1" t="s">
        <v>673</v>
      </c>
      <c r="B152" s="1" t="s">
        <v>677</v>
      </c>
      <c r="C152" s="93">
        <v>1</v>
      </c>
      <c r="D152" s="3" t="s">
        <v>66</v>
      </c>
      <c r="E152" s="3" t="s">
        <v>67</v>
      </c>
      <c r="F152" s="3" t="s">
        <v>1343</v>
      </c>
      <c r="G152" s="3" t="s">
        <v>697</v>
      </c>
    </row>
    <row r="153" spans="1:19" ht="30.75" thickBot="1" x14ac:dyDescent="0.3">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30" x14ac:dyDescent="0.2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tabSelected="1" workbookViewId="0">
      <selection activeCell="A8" sqref="A8"/>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43" t="s">
        <v>75</v>
      </c>
      <c r="B1" s="43" t="s">
        <v>76</v>
      </c>
    </row>
    <row r="2" spans="1:3" ht="60" x14ac:dyDescent="0.25">
      <c r="A2" s="48" t="s">
        <v>1973</v>
      </c>
      <c r="B2" s="48" t="s">
        <v>1360</v>
      </c>
      <c r="C2" s="89" t="s">
        <v>1371</v>
      </c>
    </row>
    <row r="3" spans="1:3" x14ac:dyDescent="0.25">
      <c r="A3" s="48" t="s">
        <v>1482</v>
      </c>
      <c r="B3" s="48" t="s">
        <v>1483</v>
      </c>
    </row>
    <row r="4" spans="1:3" x14ac:dyDescent="0.25">
      <c r="A4" s="48" t="s">
        <v>1484</v>
      </c>
      <c r="B4" s="48" t="s">
        <v>1665</v>
      </c>
    </row>
    <row r="5" spans="1:3" x14ac:dyDescent="0.25">
      <c r="A5" s="4" t="s">
        <v>1667</v>
      </c>
      <c r="B5" s="4" t="s">
        <v>1666</v>
      </c>
    </row>
    <row r="6" spans="1:3" x14ac:dyDescent="0.25">
      <c r="A6" s="273" t="s">
        <v>1974</v>
      </c>
      <c r="B6" s="218" t="s">
        <v>1982</v>
      </c>
    </row>
    <row r="7" spans="1:3" x14ac:dyDescent="0.25">
      <c r="A7" s="273" t="s">
        <v>1983</v>
      </c>
      <c r="B7" s="218" t="s">
        <v>1981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5546875" defaultRowHeight="15" x14ac:dyDescent="0.25"/>
  <cols>
    <col min="1" max="1" width="20.85546875" style="48" customWidth="1"/>
    <col min="2" max="2" width="17.85546875" style="48" customWidth="1"/>
    <col min="3" max="3" width="15.7109375" style="48" customWidth="1"/>
    <col min="4" max="4" width="18.140625" style="48" customWidth="1"/>
    <col min="5" max="5" width="17.85546875" style="48" customWidth="1"/>
    <col min="6" max="7" width="24" style="48" bestFit="1" customWidth="1"/>
    <col min="8" max="10" width="16.140625" style="48" customWidth="1"/>
    <col min="11" max="11" width="31.7109375" style="48" bestFit="1" customWidth="1"/>
    <col min="12" max="12" width="16.28515625" style="48" customWidth="1"/>
    <col min="13" max="13" width="12" style="48" bestFit="1" customWidth="1"/>
    <col min="14" max="14" width="12.85546875" style="48" customWidth="1"/>
    <col min="15" max="16" width="12" style="48" bestFit="1" customWidth="1"/>
    <col min="17" max="17" width="11.7109375" style="48" customWidth="1"/>
    <col min="18" max="21" width="8.85546875" style="48"/>
    <col min="22" max="22" width="80.7109375" style="48" customWidth="1"/>
    <col min="23" max="16384" width="8.85546875" style="48"/>
  </cols>
  <sheetData>
    <row r="1" spans="1:10" x14ac:dyDescent="0.25">
      <c r="A1" s="48" t="s">
        <v>1485</v>
      </c>
      <c r="B1" s="48" t="s">
        <v>1486</v>
      </c>
    </row>
    <row r="2" spans="1:10" ht="47.1" customHeight="1" x14ac:dyDescent="0.25">
      <c r="B2" s="3">
        <v>2005</v>
      </c>
      <c r="C2" s="3" t="s">
        <v>1487</v>
      </c>
      <c r="D2" s="3" t="s">
        <v>1979</v>
      </c>
      <c r="E2" s="3" t="s">
        <v>1980</v>
      </c>
      <c r="F2" s="275" t="s">
        <v>1976</v>
      </c>
      <c r="G2" s="275" t="s">
        <v>1977</v>
      </c>
      <c r="H2" s="3" t="s">
        <v>1488</v>
      </c>
      <c r="I2" s="3" t="s">
        <v>1489</v>
      </c>
      <c r="J2" s="48" t="s">
        <v>1490</v>
      </c>
    </row>
    <row r="3" spans="1:10" x14ac:dyDescent="0.2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2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2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2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2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2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2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2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2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25">
      <c r="A12" s="118" t="s">
        <v>1621</v>
      </c>
      <c r="D12" s="95"/>
      <c r="J12" s="274"/>
    </row>
    <row r="13" spans="1:10" x14ac:dyDescent="0.25">
      <c r="A13" s="118" t="s">
        <v>1975</v>
      </c>
    </row>
    <row r="14" spans="1:10" x14ac:dyDescent="0.25">
      <c r="A14" s="56" t="s">
        <v>1498</v>
      </c>
      <c r="B14" s="48">
        <f>CONVERT(2000,"lbm","kg")/1000</f>
        <v>0.90718474000000004</v>
      </c>
    </row>
    <row r="16" spans="1:10" x14ac:dyDescent="0.25">
      <c r="A16" s="56" t="s">
        <v>1499</v>
      </c>
      <c r="B16" s="48" t="s">
        <v>1500</v>
      </c>
      <c r="C16" s="48" t="s">
        <v>1501</v>
      </c>
    </row>
    <row r="17" spans="1:12" x14ac:dyDescent="0.25">
      <c r="A17" s="56" t="s">
        <v>532</v>
      </c>
      <c r="B17" s="48">
        <v>1</v>
      </c>
      <c r="C17" s="48" t="s">
        <v>1502</v>
      </c>
    </row>
    <row r="18" spans="1:12" x14ac:dyDescent="0.25">
      <c r="A18" s="56" t="s">
        <v>541</v>
      </c>
      <c r="B18" s="48">
        <f>265/298</f>
        <v>0.88926174496644295</v>
      </c>
    </row>
    <row r="19" spans="1:12" x14ac:dyDescent="0.25">
      <c r="A19" s="56" t="s">
        <v>540</v>
      </c>
      <c r="B19" s="48">
        <f>28/25</f>
        <v>1.1200000000000001</v>
      </c>
    </row>
    <row r="20" spans="1:12" x14ac:dyDescent="0.25">
      <c r="A20" s="56" t="s">
        <v>1503</v>
      </c>
      <c r="B20" s="48">
        <v>1</v>
      </c>
      <c r="C20" s="48" t="s">
        <v>1504</v>
      </c>
    </row>
    <row r="21" spans="1:12" x14ac:dyDescent="0.25">
      <c r="A21" s="56" t="s">
        <v>1505</v>
      </c>
      <c r="B21" s="48">
        <v>1</v>
      </c>
      <c r="C21" s="48" t="s">
        <v>1504</v>
      </c>
    </row>
    <row r="22" spans="1:12" x14ac:dyDescent="0.25">
      <c r="A22" s="56" t="s">
        <v>530</v>
      </c>
      <c r="B22" s="48">
        <f>23500/22800</f>
        <v>1.0307017543859649</v>
      </c>
    </row>
    <row r="24" spans="1:12" x14ac:dyDescent="0.25">
      <c r="A24" s="118" t="s">
        <v>1633</v>
      </c>
    </row>
    <row r="25" spans="1:12" x14ac:dyDescent="0.25">
      <c r="A25" s="48" t="s">
        <v>1622</v>
      </c>
      <c r="B25" s="48" t="s">
        <v>1623</v>
      </c>
      <c r="C25" s="48" t="s">
        <v>1624</v>
      </c>
      <c r="D25" s="48" t="s">
        <v>1625</v>
      </c>
      <c r="E25" s="48" t="s">
        <v>1626</v>
      </c>
      <c r="F25" s="48" t="s">
        <v>1627</v>
      </c>
      <c r="G25" s="48" t="s">
        <v>1628</v>
      </c>
      <c r="J25" s="48" t="s">
        <v>1629</v>
      </c>
      <c r="K25" s="48" t="s">
        <v>1630</v>
      </c>
      <c r="L25" s="48" t="s">
        <v>1631</v>
      </c>
    </row>
    <row r="26" spans="1:12" x14ac:dyDescent="0.2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40625" defaultRowHeight="15" x14ac:dyDescent="0.25"/>
  <cols>
    <col min="1" max="16384" width="9.140625" style="48"/>
  </cols>
  <sheetData>
    <row r="1" spans="1:10" x14ac:dyDescent="0.25">
      <c r="A1" s="48" t="s">
        <v>1622</v>
      </c>
      <c r="B1" s="48" t="s">
        <v>1623</v>
      </c>
      <c r="C1" s="48" t="s">
        <v>1624</v>
      </c>
      <c r="D1" s="48" t="s">
        <v>1625</v>
      </c>
      <c r="E1" s="48" t="s">
        <v>1626</v>
      </c>
      <c r="F1" s="48" t="s">
        <v>1627</v>
      </c>
      <c r="G1" s="48" t="s">
        <v>1628</v>
      </c>
      <c r="H1" s="48" t="s">
        <v>1629</v>
      </c>
      <c r="I1" s="48" t="s">
        <v>1630</v>
      </c>
      <c r="J1" s="48" t="s">
        <v>1631</v>
      </c>
    </row>
    <row r="2" spans="1:10" x14ac:dyDescent="0.2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5546875" defaultRowHeight="15.75" x14ac:dyDescent="0.25"/>
  <cols>
    <col min="1" max="1" width="24.85546875" style="100" customWidth="1"/>
    <col min="2" max="2" width="10.85546875" style="100"/>
    <col min="3" max="3" width="16.28515625" style="100" customWidth="1"/>
    <col min="4" max="5" width="10.85546875" style="100" hidden="1" customWidth="1"/>
    <col min="6" max="7" width="10.85546875" style="100"/>
    <col min="8" max="8" width="21.140625" style="100" customWidth="1"/>
    <col min="9" max="9" width="17.42578125" style="100" customWidth="1"/>
    <col min="10" max="16384" width="10.85546875" style="100"/>
  </cols>
  <sheetData>
    <row r="1" spans="1:11" x14ac:dyDescent="0.25">
      <c r="A1" s="100" t="s">
        <v>1506</v>
      </c>
      <c r="B1" s="100" t="s">
        <v>1485</v>
      </c>
      <c r="C1" s="101" t="s">
        <v>1507</v>
      </c>
      <c r="F1" s="101" t="s">
        <v>1508</v>
      </c>
    </row>
    <row r="2" spans="1:11" x14ac:dyDescent="0.25">
      <c r="A2" s="102" t="s">
        <v>1509</v>
      </c>
      <c r="B2" s="100" t="s">
        <v>1510</v>
      </c>
      <c r="C2" s="100" t="s">
        <v>1511</v>
      </c>
      <c r="F2" s="100">
        <v>-54.651095819949695</v>
      </c>
      <c r="I2" s="103"/>
      <c r="J2" s="103"/>
      <c r="K2" s="103"/>
    </row>
    <row r="3" spans="1:11" x14ac:dyDescent="0.25">
      <c r="A3" s="102" t="s">
        <v>1512</v>
      </c>
      <c r="B3" s="100" t="s">
        <v>1513</v>
      </c>
      <c r="C3" s="100" t="s">
        <v>1511</v>
      </c>
      <c r="F3" s="100">
        <v>-5.9427464922921054</v>
      </c>
      <c r="I3" s="103"/>
      <c r="J3" s="103"/>
      <c r="K3" s="103"/>
    </row>
    <row r="4" spans="1:11" x14ac:dyDescent="0.25">
      <c r="A4" s="102" t="s">
        <v>1514</v>
      </c>
      <c r="B4" s="100" t="s">
        <v>1515</v>
      </c>
      <c r="C4" s="100" t="s">
        <v>1511</v>
      </c>
      <c r="F4" s="100">
        <v>14.110681388807681</v>
      </c>
      <c r="I4" s="104" t="s">
        <v>1516</v>
      </c>
      <c r="J4" s="103" t="s">
        <v>1486</v>
      </c>
      <c r="K4" s="103"/>
    </row>
    <row r="5" spans="1:11" x14ac:dyDescent="0.25">
      <c r="A5" s="102" t="s">
        <v>1517</v>
      </c>
      <c r="B5" s="100" t="s">
        <v>1518</v>
      </c>
      <c r="C5" s="100" t="s">
        <v>1511</v>
      </c>
      <c r="F5" s="100">
        <v>-32.560941459691399</v>
      </c>
      <c r="H5" s="56" t="s">
        <v>1491</v>
      </c>
      <c r="I5" s="103" t="s">
        <v>761</v>
      </c>
      <c r="J5" s="103">
        <f>SUMIFS(F:F,A:A,$J$4,C:C,I5)</f>
        <v>12.692618506025962</v>
      </c>
      <c r="K5" s="103"/>
    </row>
    <row r="6" spans="1:11" x14ac:dyDescent="0.25">
      <c r="A6" s="102" t="s">
        <v>1519</v>
      </c>
      <c r="B6" s="100" t="s">
        <v>1520</v>
      </c>
      <c r="C6" s="100" t="s">
        <v>1511</v>
      </c>
      <c r="F6" s="100">
        <v>-47.127535558012717</v>
      </c>
      <c r="H6" s="56" t="s">
        <v>55</v>
      </c>
      <c r="I6" s="103" t="s">
        <v>99</v>
      </c>
      <c r="J6" s="103">
        <f>SUMIFS(F:F,A:A,$J$4,C:C,I6)</f>
        <v>41.010186857201433</v>
      </c>
      <c r="K6" s="103"/>
    </row>
    <row r="7" spans="1:11" x14ac:dyDescent="0.25">
      <c r="A7" s="102" t="s">
        <v>1486</v>
      </c>
      <c r="B7" s="100" t="s">
        <v>527</v>
      </c>
      <c r="C7" s="100" t="s">
        <v>1511</v>
      </c>
      <c r="F7" s="100">
        <v>-2.6907445136881849</v>
      </c>
      <c r="H7" s="56" t="s">
        <v>1492</v>
      </c>
      <c r="I7" s="103" t="s">
        <v>9</v>
      </c>
      <c r="J7" s="103">
        <f t="shared" ref="J7:J8" si="0">SUMIFS(F:F,A:A,$J$4,C:C,I7)</f>
        <v>32.710792991623947</v>
      </c>
      <c r="K7" s="103"/>
    </row>
    <row r="8" spans="1:11" x14ac:dyDescent="0.25">
      <c r="A8" s="102" t="s">
        <v>1521</v>
      </c>
      <c r="B8" s="100" t="s">
        <v>1522</v>
      </c>
      <c r="C8" s="100" t="s">
        <v>1511</v>
      </c>
      <c r="F8" s="100">
        <v>-1.0180997139831849</v>
      </c>
      <c r="H8" s="56" t="s">
        <v>1493</v>
      </c>
      <c r="I8" s="103" t="s">
        <v>4</v>
      </c>
      <c r="J8" s="103">
        <f t="shared" si="0"/>
        <v>30.793886200365325</v>
      </c>
      <c r="K8" s="103"/>
    </row>
    <row r="9" spans="1:11" x14ac:dyDescent="0.25">
      <c r="A9" s="102" t="s">
        <v>1523</v>
      </c>
      <c r="B9" s="100" t="s">
        <v>1524</v>
      </c>
      <c r="C9" s="100" t="s">
        <v>1511</v>
      </c>
      <c r="F9" s="100">
        <v>-1.0812503370343296</v>
      </c>
      <c r="H9" s="56" t="s">
        <v>146</v>
      </c>
      <c r="I9" s="103" t="s">
        <v>148</v>
      </c>
      <c r="J9" s="103">
        <f>SUMIFS(F:F,A:A,$J$4,C:C,I9)</f>
        <v>11.420256865280981</v>
      </c>
      <c r="K9" s="103"/>
    </row>
    <row r="10" spans="1:11" x14ac:dyDescent="0.25">
      <c r="A10" s="102" t="s">
        <v>1525</v>
      </c>
      <c r="B10" s="100" t="s">
        <v>1524</v>
      </c>
      <c r="C10" s="100" t="s">
        <v>1511</v>
      </c>
      <c r="F10" s="100">
        <v>-7.642627077964137E-2</v>
      </c>
      <c r="H10" s="56" t="s">
        <v>1494</v>
      </c>
      <c r="I10" s="103" t="s">
        <v>1511</v>
      </c>
      <c r="J10" s="103">
        <f>SUMIFS(F:F,A:A,$J$4,C:C,I10)</f>
        <v>-2.6907445136881849</v>
      </c>
      <c r="K10" s="103"/>
    </row>
    <row r="11" spans="1:11" x14ac:dyDescent="0.25">
      <c r="A11" s="102" t="s">
        <v>1526</v>
      </c>
      <c r="B11" s="100" t="s">
        <v>1527</v>
      </c>
      <c r="C11" s="100" t="s">
        <v>1511</v>
      </c>
      <c r="F11" s="100">
        <v>-28.801510842298832</v>
      </c>
      <c r="H11" s="56" t="s">
        <v>1495</v>
      </c>
      <c r="I11" s="103" t="s">
        <v>1528</v>
      </c>
      <c r="J11" s="103">
        <f>SUMIFS(F:F,A:A,$J$4,C:C,I11)</f>
        <v>2.9640601206629897</v>
      </c>
      <c r="K11" s="103" t="s">
        <v>1529</v>
      </c>
    </row>
    <row r="12" spans="1:11" x14ac:dyDescent="0.25">
      <c r="A12" s="102" t="s">
        <v>1530</v>
      </c>
      <c r="B12" s="100" t="s">
        <v>1531</v>
      </c>
      <c r="C12" s="100" t="s">
        <v>1511</v>
      </c>
      <c r="F12" s="100">
        <v>-46.216384074634021</v>
      </c>
      <c r="H12" s="56" t="s">
        <v>1496</v>
      </c>
      <c r="I12" s="103" t="s">
        <v>1532</v>
      </c>
      <c r="J12" s="103">
        <f>SUM(J5:J11)</f>
        <v>128.90105702747243</v>
      </c>
      <c r="K12" s="103"/>
    </row>
    <row r="13" spans="1:11" x14ac:dyDescent="0.25">
      <c r="A13" s="102" t="s">
        <v>1533</v>
      </c>
      <c r="B13" s="100" t="s">
        <v>1534</v>
      </c>
      <c r="C13" s="100" t="s">
        <v>1511</v>
      </c>
      <c r="F13" s="100">
        <v>-0.26087033101173585</v>
      </c>
      <c r="H13" s="56" t="s">
        <v>1497</v>
      </c>
      <c r="I13" s="103" t="s">
        <v>1535</v>
      </c>
      <c r="J13" s="103">
        <f>SUM(J5:J11)-J10</f>
        <v>131.59180154116061</v>
      </c>
      <c r="K13" s="103"/>
    </row>
    <row r="14" spans="1:11" x14ac:dyDescent="0.25">
      <c r="A14" s="102" t="s">
        <v>1536</v>
      </c>
      <c r="B14" s="100" t="s">
        <v>1537</v>
      </c>
      <c r="C14" s="100" t="s">
        <v>1511</v>
      </c>
      <c r="F14" s="100">
        <v>-6.7326554268061942</v>
      </c>
      <c r="H14" s="100" t="s">
        <v>1538</v>
      </c>
      <c r="I14" s="103"/>
      <c r="J14" s="103"/>
      <c r="K14" s="103"/>
    </row>
    <row r="15" spans="1:11" x14ac:dyDescent="0.25">
      <c r="A15" s="102" t="s">
        <v>1539</v>
      </c>
      <c r="B15" s="100" t="s">
        <v>1540</v>
      </c>
      <c r="C15" s="100" t="s">
        <v>1511</v>
      </c>
      <c r="F15" s="100">
        <v>-27.900813631021062</v>
      </c>
      <c r="I15" s="103"/>
      <c r="J15" s="103"/>
      <c r="K15" s="103"/>
    </row>
    <row r="16" spans="1:11" x14ac:dyDescent="0.25">
      <c r="A16" s="102" t="s">
        <v>1541</v>
      </c>
      <c r="B16" s="100" t="s">
        <v>1542</v>
      </c>
      <c r="C16" s="100" t="s">
        <v>1511</v>
      </c>
      <c r="F16" s="100">
        <v>-18.781436361783499</v>
      </c>
      <c r="I16" s="105" t="s">
        <v>1543</v>
      </c>
      <c r="J16" s="106">
        <f>28/25</f>
        <v>1.1200000000000001</v>
      </c>
      <c r="K16" s="103"/>
    </row>
    <row r="17" spans="1:11" x14ac:dyDescent="0.25">
      <c r="A17" s="102" t="s">
        <v>1544</v>
      </c>
      <c r="B17" s="100" t="s">
        <v>1545</v>
      </c>
      <c r="C17" s="100" t="s">
        <v>1511</v>
      </c>
      <c r="F17" s="100">
        <v>-20.063061590964892</v>
      </c>
      <c r="I17" s="107" t="s">
        <v>1546</v>
      </c>
      <c r="J17" s="108">
        <f>265/298</f>
        <v>0.88926174496644295</v>
      </c>
      <c r="K17" s="103"/>
    </row>
    <row r="18" spans="1:11" x14ac:dyDescent="0.25">
      <c r="A18" s="102" t="s">
        <v>1547</v>
      </c>
      <c r="B18" s="100" t="s">
        <v>1548</v>
      </c>
      <c r="C18" s="100" t="s">
        <v>1511</v>
      </c>
      <c r="F18" s="100">
        <v>-16.486996944707148</v>
      </c>
      <c r="I18" s="103"/>
      <c r="J18" s="103"/>
      <c r="K18" s="103"/>
    </row>
    <row r="19" spans="1:11" x14ac:dyDescent="0.25">
      <c r="A19" s="102" t="s">
        <v>1549</v>
      </c>
      <c r="B19" s="100" t="s">
        <v>1550</v>
      </c>
      <c r="C19" s="100" t="s">
        <v>1511</v>
      </c>
      <c r="F19" s="100">
        <v>-25.111501978196998</v>
      </c>
      <c r="I19" s="103"/>
      <c r="J19" s="103"/>
      <c r="K19" s="103"/>
    </row>
    <row r="20" spans="1:11" x14ac:dyDescent="0.25">
      <c r="A20" s="102" t="s">
        <v>1551</v>
      </c>
      <c r="B20" s="100" t="s">
        <v>1552</v>
      </c>
      <c r="C20" s="100" t="s">
        <v>1511</v>
      </c>
      <c r="F20" s="100">
        <v>-37.349535280838843</v>
      </c>
      <c r="I20" s="103"/>
      <c r="J20" s="103"/>
      <c r="K20" s="103"/>
    </row>
    <row r="21" spans="1:11" x14ac:dyDescent="0.25">
      <c r="A21" s="102" t="s">
        <v>1553</v>
      </c>
      <c r="B21" s="100" t="s">
        <v>1554</v>
      </c>
      <c r="C21" s="100" t="s">
        <v>1511</v>
      </c>
      <c r="F21" s="100">
        <v>-7.3855560879097961</v>
      </c>
      <c r="I21" s="103"/>
      <c r="J21" s="103"/>
      <c r="K21" s="103"/>
    </row>
    <row r="22" spans="1:11" x14ac:dyDescent="0.25">
      <c r="A22" s="102" t="s">
        <v>1555</v>
      </c>
      <c r="B22" s="100" t="s">
        <v>1556</v>
      </c>
      <c r="C22" s="100" t="s">
        <v>1511</v>
      </c>
      <c r="F22" s="100">
        <v>-6.5303935010815559</v>
      </c>
      <c r="I22" s="103"/>
      <c r="J22" s="103"/>
      <c r="K22" s="103"/>
    </row>
    <row r="23" spans="1:11" x14ac:dyDescent="0.25">
      <c r="A23" s="102" t="s">
        <v>1557</v>
      </c>
      <c r="B23" s="100" t="s">
        <v>1558</v>
      </c>
      <c r="C23" s="100" t="s">
        <v>1511</v>
      </c>
      <c r="F23" s="100">
        <v>-8.4989830142117846</v>
      </c>
      <c r="I23" s="103"/>
      <c r="J23" s="103"/>
      <c r="K23" s="103"/>
    </row>
    <row r="24" spans="1:11" x14ac:dyDescent="0.25">
      <c r="A24" s="102" t="s">
        <v>1559</v>
      </c>
      <c r="B24" s="100" t="s">
        <v>1560</v>
      </c>
      <c r="C24" s="100" t="s">
        <v>1511</v>
      </c>
      <c r="F24" s="100">
        <v>-56.70289430803291</v>
      </c>
      <c r="I24" s="103"/>
      <c r="J24" s="103"/>
      <c r="K24" s="103"/>
    </row>
    <row r="25" spans="1:11" x14ac:dyDescent="0.25">
      <c r="A25" s="102" t="s">
        <v>1561</v>
      </c>
      <c r="B25" s="100" t="s">
        <v>1562</v>
      </c>
      <c r="C25" s="100" t="s">
        <v>1511</v>
      </c>
      <c r="F25" s="100">
        <v>-49.028525742820364</v>
      </c>
      <c r="I25" s="103"/>
      <c r="J25" s="103"/>
      <c r="K25" s="103"/>
    </row>
    <row r="26" spans="1:11" x14ac:dyDescent="0.25">
      <c r="A26" s="102" t="s">
        <v>1563</v>
      </c>
      <c r="B26" s="100" t="s">
        <v>1564</v>
      </c>
      <c r="C26" s="100" t="s">
        <v>1511</v>
      </c>
      <c r="F26" s="100">
        <v>-55.486154452498113</v>
      </c>
      <c r="I26" s="103"/>
      <c r="J26" s="103"/>
      <c r="K26" s="103"/>
    </row>
    <row r="27" spans="1:11" x14ac:dyDescent="0.25">
      <c r="A27" s="102" t="s">
        <v>1565</v>
      </c>
      <c r="B27" s="100" t="s">
        <v>1566</v>
      </c>
      <c r="C27" s="100" t="s">
        <v>1511</v>
      </c>
      <c r="F27" s="100">
        <v>-53.379403038433814</v>
      </c>
      <c r="I27" s="103"/>
      <c r="J27" s="103"/>
      <c r="K27" s="103"/>
    </row>
    <row r="28" spans="1:11" x14ac:dyDescent="0.25">
      <c r="A28" s="102" t="s">
        <v>1567</v>
      </c>
      <c r="B28" s="100" t="s">
        <v>1568</v>
      </c>
      <c r="C28" s="100" t="s">
        <v>1511</v>
      </c>
      <c r="F28" s="100">
        <v>-23.903308552550214</v>
      </c>
      <c r="I28" s="103"/>
      <c r="J28" s="103"/>
      <c r="K28" s="103"/>
    </row>
    <row r="29" spans="1:11" x14ac:dyDescent="0.25">
      <c r="A29" s="102" t="s">
        <v>1569</v>
      </c>
      <c r="B29" s="100" t="s">
        <v>528</v>
      </c>
      <c r="C29" s="100" t="s">
        <v>1511</v>
      </c>
      <c r="F29" s="100">
        <v>-10.834429612762822</v>
      </c>
      <c r="I29" s="103"/>
      <c r="J29" s="103"/>
      <c r="K29" s="103"/>
    </row>
    <row r="30" spans="1:11" x14ac:dyDescent="0.25">
      <c r="A30" s="102" t="s">
        <v>1570</v>
      </c>
      <c r="B30" s="100" t="s">
        <v>1571</v>
      </c>
      <c r="C30" s="100" t="s">
        <v>1511</v>
      </c>
      <c r="F30" s="100">
        <v>1.2108036145684946</v>
      </c>
      <c r="I30" s="103"/>
      <c r="J30" s="103"/>
      <c r="K30" s="103"/>
    </row>
    <row r="31" spans="1:11" x14ac:dyDescent="0.25">
      <c r="A31" s="102" t="s">
        <v>1572</v>
      </c>
      <c r="B31" s="100" t="s">
        <v>1573</v>
      </c>
      <c r="C31" s="100" t="s">
        <v>1511</v>
      </c>
      <c r="F31" s="100">
        <v>-7.7674235575247339</v>
      </c>
      <c r="I31" s="103"/>
      <c r="J31" s="103"/>
      <c r="K31" s="103"/>
    </row>
    <row r="32" spans="1:11" x14ac:dyDescent="0.25">
      <c r="A32" s="102" t="s">
        <v>1574</v>
      </c>
      <c r="B32" s="100" t="s">
        <v>1575</v>
      </c>
      <c r="C32" s="100" t="s">
        <v>1511</v>
      </c>
      <c r="F32" s="100">
        <v>-5.804732152172404</v>
      </c>
      <c r="I32" s="103"/>
      <c r="J32" s="103"/>
      <c r="K32" s="103"/>
    </row>
    <row r="33" spans="1:11" x14ac:dyDescent="0.25">
      <c r="A33" s="102" t="s">
        <v>1576</v>
      </c>
      <c r="B33" s="100" t="s">
        <v>1577</v>
      </c>
      <c r="C33" s="100" t="s">
        <v>1511</v>
      </c>
      <c r="F33" s="100">
        <v>4.7124774749117764</v>
      </c>
      <c r="I33" s="103"/>
      <c r="J33" s="103"/>
      <c r="K33" s="103"/>
    </row>
    <row r="34" spans="1:11" x14ac:dyDescent="0.25">
      <c r="A34" s="102" t="s">
        <v>1578</v>
      </c>
      <c r="B34" s="100" t="s">
        <v>1579</v>
      </c>
      <c r="C34" s="100" t="s">
        <v>1511</v>
      </c>
      <c r="F34" s="100">
        <v>-35.075700183663436</v>
      </c>
      <c r="I34" s="103"/>
      <c r="J34" s="103"/>
      <c r="K34" s="103"/>
    </row>
    <row r="35" spans="1:11" x14ac:dyDescent="0.25">
      <c r="A35" s="102" t="s">
        <v>1580</v>
      </c>
      <c r="B35" s="100" t="s">
        <v>1581</v>
      </c>
      <c r="C35" s="100" t="s">
        <v>1511</v>
      </c>
      <c r="F35" s="100">
        <v>-31.785830777054354</v>
      </c>
      <c r="I35" s="103"/>
      <c r="J35" s="103"/>
      <c r="K35" s="103"/>
    </row>
    <row r="36" spans="1:11" x14ac:dyDescent="0.25">
      <c r="A36" s="102" t="s">
        <v>1582</v>
      </c>
      <c r="B36" s="100" t="s">
        <v>1583</v>
      </c>
      <c r="C36" s="100" t="s">
        <v>1511</v>
      </c>
      <c r="F36" s="100">
        <v>-3.5034355364398513</v>
      </c>
      <c r="I36" s="103"/>
      <c r="J36" s="103"/>
      <c r="K36" s="103"/>
    </row>
    <row r="37" spans="1:11" x14ac:dyDescent="0.25">
      <c r="A37" s="102" t="s">
        <v>1584</v>
      </c>
      <c r="B37" s="100" t="s">
        <v>1585</v>
      </c>
      <c r="C37" s="100" t="s">
        <v>1511</v>
      </c>
      <c r="F37" s="100">
        <v>-24.94604556045255</v>
      </c>
      <c r="I37" s="103"/>
      <c r="J37" s="103"/>
      <c r="K37" s="103"/>
    </row>
    <row r="38" spans="1:11" x14ac:dyDescent="0.25">
      <c r="A38" s="102" t="s">
        <v>1586</v>
      </c>
      <c r="B38" s="100" t="s">
        <v>1587</v>
      </c>
      <c r="C38" s="100" t="s">
        <v>1511</v>
      </c>
      <c r="F38" s="100">
        <v>-11.0495049974502</v>
      </c>
      <c r="I38" s="103"/>
      <c r="J38" s="103"/>
      <c r="K38" s="103"/>
    </row>
    <row r="39" spans="1:11" x14ac:dyDescent="0.25">
      <c r="A39" s="102" t="s">
        <v>1588</v>
      </c>
      <c r="B39" s="100" t="s">
        <v>1589</v>
      </c>
      <c r="C39" s="100" t="s">
        <v>1511</v>
      </c>
      <c r="F39" s="100">
        <v>-1.9247945673542708</v>
      </c>
      <c r="I39" s="103"/>
      <c r="J39" s="103"/>
      <c r="K39" s="103"/>
    </row>
    <row r="40" spans="1:11" x14ac:dyDescent="0.25">
      <c r="A40" s="102" t="s">
        <v>1590</v>
      </c>
      <c r="B40" s="100" t="s">
        <v>1591</v>
      </c>
      <c r="C40" s="100" t="s">
        <v>1511</v>
      </c>
      <c r="F40" s="100">
        <v>-34.910378078828131</v>
      </c>
      <c r="I40" s="103"/>
      <c r="J40" s="103"/>
      <c r="K40" s="103"/>
    </row>
    <row r="41" spans="1:11" x14ac:dyDescent="0.25">
      <c r="A41" s="102" t="s">
        <v>1592</v>
      </c>
      <c r="B41" s="100" t="s">
        <v>1593</v>
      </c>
      <c r="C41" s="100" t="s">
        <v>1511</v>
      </c>
      <c r="F41" s="100">
        <v>-1.1039440581407975</v>
      </c>
      <c r="I41" s="103"/>
      <c r="J41" s="103"/>
      <c r="K41" s="103"/>
    </row>
    <row r="42" spans="1:11" x14ac:dyDescent="0.25">
      <c r="A42" s="102" t="s">
        <v>1594</v>
      </c>
      <c r="B42" s="100" t="s">
        <v>1595</v>
      </c>
      <c r="C42" s="100" t="s">
        <v>1511</v>
      </c>
      <c r="F42" s="100">
        <v>-37.742136268725602</v>
      </c>
      <c r="I42" s="103"/>
      <c r="J42" s="103"/>
      <c r="K42" s="103"/>
    </row>
    <row r="43" spans="1:11" x14ac:dyDescent="0.25">
      <c r="A43" s="102" t="s">
        <v>1596</v>
      </c>
      <c r="B43" s="100" t="s">
        <v>1597</v>
      </c>
      <c r="C43" s="100" t="s">
        <v>1511</v>
      </c>
      <c r="F43" s="100">
        <v>-6.6822163373437879</v>
      </c>
      <c r="I43" s="103"/>
      <c r="J43" s="103"/>
      <c r="K43" s="103"/>
    </row>
    <row r="44" spans="1:11" x14ac:dyDescent="0.25">
      <c r="A44" s="102" t="s">
        <v>1598</v>
      </c>
      <c r="B44" s="100" t="s">
        <v>1599</v>
      </c>
      <c r="C44" s="100" t="s">
        <v>1511</v>
      </c>
      <c r="F44" s="100">
        <v>-29.682095892093724</v>
      </c>
      <c r="I44" s="103"/>
      <c r="J44" s="103"/>
      <c r="K44" s="103"/>
    </row>
    <row r="45" spans="1:11" x14ac:dyDescent="0.25">
      <c r="A45" s="102" t="s">
        <v>1600</v>
      </c>
      <c r="B45" s="100" t="s">
        <v>1601</v>
      </c>
      <c r="C45" s="100" t="s">
        <v>1511</v>
      </c>
      <c r="F45" s="100">
        <v>-36.10534957119485</v>
      </c>
      <c r="I45" s="103"/>
      <c r="J45" s="103"/>
      <c r="K45" s="103"/>
    </row>
    <row r="46" spans="1:11" x14ac:dyDescent="0.25">
      <c r="A46" s="102" t="s">
        <v>1602</v>
      </c>
      <c r="B46" s="100" t="s">
        <v>1603</v>
      </c>
      <c r="C46" s="100" t="s">
        <v>1511</v>
      </c>
      <c r="F46" s="100">
        <v>-2.84145008544307</v>
      </c>
      <c r="I46" s="103"/>
      <c r="J46" s="103"/>
      <c r="K46" s="103"/>
    </row>
    <row r="47" spans="1:11" x14ac:dyDescent="0.25">
      <c r="A47" s="102" t="s">
        <v>1604</v>
      </c>
      <c r="B47" s="100" t="s">
        <v>1605</v>
      </c>
      <c r="C47" s="100" t="s">
        <v>1511</v>
      </c>
      <c r="F47" s="100">
        <v>-3.9111105022045773</v>
      </c>
      <c r="I47" s="103"/>
      <c r="J47" s="103"/>
      <c r="K47" s="103"/>
    </row>
    <row r="48" spans="1:11" x14ac:dyDescent="0.25">
      <c r="A48" s="102" t="s">
        <v>1606</v>
      </c>
      <c r="B48" s="100" t="s">
        <v>1607</v>
      </c>
      <c r="C48" s="100" t="s">
        <v>1511</v>
      </c>
      <c r="F48" s="100">
        <v>-33.373670736872697</v>
      </c>
      <c r="I48" s="103"/>
      <c r="J48" s="103"/>
      <c r="K48" s="103"/>
    </row>
    <row r="49" spans="1:11" x14ac:dyDescent="0.25">
      <c r="A49" s="102" t="s">
        <v>1608</v>
      </c>
      <c r="B49" s="100" t="s">
        <v>1609</v>
      </c>
      <c r="C49" s="100" t="s">
        <v>1511</v>
      </c>
      <c r="F49" s="100">
        <v>-35.75729607062145</v>
      </c>
      <c r="I49" s="103"/>
      <c r="J49" s="103"/>
      <c r="K49" s="103"/>
    </row>
    <row r="50" spans="1:11" x14ac:dyDescent="0.25">
      <c r="A50" s="102" t="s">
        <v>1610</v>
      </c>
      <c r="B50" s="100" t="s">
        <v>1611</v>
      </c>
      <c r="C50" s="100" t="s">
        <v>1511</v>
      </c>
      <c r="F50" s="100">
        <v>-32.799968592237171</v>
      </c>
      <c r="I50" s="103"/>
      <c r="J50" s="103"/>
      <c r="K50" s="103"/>
    </row>
    <row r="51" spans="1:11" x14ac:dyDescent="0.25">
      <c r="A51" s="102" t="s">
        <v>1612</v>
      </c>
      <c r="B51" s="100" t="s">
        <v>1613</v>
      </c>
      <c r="C51" s="100" t="s">
        <v>1511</v>
      </c>
      <c r="F51" s="100">
        <v>-54.633842204065907</v>
      </c>
      <c r="I51" s="103"/>
      <c r="J51" s="103"/>
      <c r="K51" s="103"/>
    </row>
    <row r="52" spans="1:11" x14ac:dyDescent="0.25">
      <c r="A52" s="102" t="s">
        <v>1614</v>
      </c>
      <c r="B52" s="100" t="s">
        <v>1615</v>
      </c>
      <c r="C52" s="100" t="s">
        <v>1511</v>
      </c>
      <c r="F52" s="100">
        <v>20.200073916406961</v>
      </c>
    </row>
    <row r="53" spans="1:11" x14ac:dyDescent="0.25">
      <c r="A53" s="102" t="s">
        <v>1509</v>
      </c>
      <c r="B53" s="100" t="s">
        <v>1510</v>
      </c>
      <c r="C53" s="100" t="s">
        <v>1528</v>
      </c>
      <c r="F53" s="100">
        <v>5.2008180013742411</v>
      </c>
    </row>
    <row r="54" spans="1:11" x14ac:dyDescent="0.25">
      <c r="A54" s="102" t="s">
        <v>1512</v>
      </c>
      <c r="B54" s="100" t="s">
        <v>1513</v>
      </c>
      <c r="C54" s="100" t="s">
        <v>1528</v>
      </c>
      <c r="F54" s="100">
        <v>0.6328789577415137</v>
      </c>
    </row>
    <row r="55" spans="1:11" x14ac:dyDescent="0.25">
      <c r="A55" s="102" t="s">
        <v>1514</v>
      </c>
      <c r="B55" s="100" t="s">
        <v>1515</v>
      </c>
      <c r="C55" s="100" t="s">
        <v>1528</v>
      </c>
      <c r="F55" s="100">
        <v>2.7580660261091943</v>
      </c>
    </row>
    <row r="56" spans="1:11" x14ac:dyDescent="0.25">
      <c r="A56" s="102" t="s">
        <v>1517</v>
      </c>
      <c r="B56" s="100" t="s">
        <v>1518</v>
      </c>
      <c r="C56" s="100" t="s">
        <v>1528</v>
      </c>
      <c r="F56" s="100">
        <v>2.1091321704415291</v>
      </c>
    </row>
    <row r="57" spans="1:11" x14ac:dyDescent="0.25">
      <c r="A57" s="102" t="s">
        <v>1519</v>
      </c>
      <c r="B57" s="100" t="s">
        <v>1520</v>
      </c>
      <c r="C57" s="100" t="s">
        <v>1528</v>
      </c>
      <c r="F57" s="100">
        <v>17.946700622194555</v>
      </c>
    </row>
    <row r="58" spans="1:11" x14ac:dyDescent="0.25">
      <c r="A58" s="102" t="s">
        <v>1486</v>
      </c>
      <c r="B58" s="100" t="s">
        <v>527</v>
      </c>
      <c r="C58" s="100" t="s">
        <v>1528</v>
      </c>
      <c r="F58" s="100">
        <v>2.9640601206629897</v>
      </c>
    </row>
    <row r="59" spans="1:11" x14ac:dyDescent="0.25">
      <c r="A59" s="102" t="s">
        <v>1521</v>
      </c>
      <c r="B59" s="100" t="s">
        <v>1522</v>
      </c>
      <c r="C59" s="100" t="s">
        <v>1528</v>
      </c>
      <c r="F59" s="100">
        <v>2.5849577210723842</v>
      </c>
    </row>
    <row r="60" spans="1:11" x14ac:dyDescent="0.25">
      <c r="A60" s="102" t="s">
        <v>1523</v>
      </c>
      <c r="B60" s="100" t="s">
        <v>1524</v>
      </c>
      <c r="C60" s="100" t="s">
        <v>1528</v>
      </c>
      <c r="F60" s="100">
        <v>0.30260757417010287</v>
      </c>
    </row>
    <row r="61" spans="1:11" x14ac:dyDescent="0.25">
      <c r="A61" s="102" t="s">
        <v>1525</v>
      </c>
      <c r="B61" s="100" t="s">
        <v>1524</v>
      </c>
      <c r="C61" s="100" t="s">
        <v>1528</v>
      </c>
      <c r="F61" s="100">
        <v>6.7943009351264433E-2</v>
      </c>
    </row>
    <row r="62" spans="1:11" x14ac:dyDescent="0.25">
      <c r="A62" s="102" t="s">
        <v>1526</v>
      </c>
      <c r="B62" s="100" t="s">
        <v>1527</v>
      </c>
      <c r="C62" s="100" t="s">
        <v>1528</v>
      </c>
      <c r="F62" s="100">
        <v>14.439305994878847</v>
      </c>
    </row>
    <row r="63" spans="1:11" x14ac:dyDescent="0.25">
      <c r="A63" s="102" t="s">
        <v>1530</v>
      </c>
      <c r="B63" s="100" t="s">
        <v>1531</v>
      </c>
      <c r="C63" s="100" t="s">
        <v>1528</v>
      </c>
      <c r="F63" s="100">
        <v>6.5240301625524797</v>
      </c>
    </row>
    <row r="64" spans="1:11" x14ac:dyDescent="0.25">
      <c r="A64" s="102" t="s">
        <v>1533</v>
      </c>
      <c r="B64" s="100" t="s">
        <v>1534</v>
      </c>
      <c r="C64" s="100" t="s">
        <v>1528</v>
      </c>
      <c r="F64" s="100">
        <v>1.4701335135613653</v>
      </c>
    </row>
    <row r="65" spans="1:6" x14ac:dyDescent="0.25">
      <c r="A65" s="102" t="s">
        <v>1536</v>
      </c>
      <c r="B65" s="100" t="s">
        <v>1537</v>
      </c>
      <c r="C65" s="100" t="s">
        <v>1528</v>
      </c>
      <c r="F65" s="100">
        <v>0.66657946908537102</v>
      </c>
    </row>
    <row r="66" spans="1:6" x14ac:dyDescent="0.25">
      <c r="A66" s="102" t="s">
        <v>1539</v>
      </c>
      <c r="B66" s="100" t="s">
        <v>1540</v>
      </c>
      <c r="C66" s="100" t="s">
        <v>1528</v>
      </c>
      <c r="F66" s="100">
        <v>10.130164839970606</v>
      </c>
    </row>
    <row r="67" spans="1:6" x14ac:dyDescent="0.25">
      <c r="A67" s="102" t="s">
        <v>1541</v>
      </c>
      <c r="B67" s="100" t="s">
        <v>1542</v>
      </c>
      <c r="C67" s="100" t="s">
        <v>1528</v>
      </c>
      <c r="F67" s="100">
        <v>5.8264303160598896</v>
      </c>
    </row>
    <row r="68" spans="1:6" x14ac:dyDescent="0.25">
      <c r="A68" s="102" t="s">
        <v>1544</v>
      </c>
      <c r="B68" s="100" t="s">
        <v>1545</v>
      </c>
      <c r="C68" s="100" t="s">
        <v>1528</v>
      </c>
      <c r="F68" s="100">
        <v>2.939352039286903</v>
      </c>
    </row>
    <row r="69" spans="1:6" x14ac:dyDescent="0.25">
      <c r="A69" s="102" t="s">
        <v>1547</v>
      </c>
      <c r="B69" s="100" t="s">
        <v>1548</v>
      </c>
      <c r="C69" s="100" t="s">
        <v>1528</v>
      </c>
      <c r="F69" s="100">
        <v>3.0939893467968829</v>
      </c>
    </row>
    <row r="70" spans="1:6" x14ac:dyDescent="0.25">
      <c r="A70" s="102" t="s">
        <v>1549</v>
      </c>
      <c r="B70" s="100" t="s">
        <v>1550</v>
      </c>
      <c r="C70" s="100" t="s">
        <v>1528</v>
      </c>
      <c r="F70" s="100">
        <v>4.8395685471114378</v>
      </c>
    </row>
    <row r="71" spans="1:6" x14ac:dyDescent="0.25">
      <c r="A71" s="102" t="s">
        <v>1551</v>
      </c>
      <c r="B71" s="100" t="s">
        <v>1552</v>
      </c>
      <c r="C71" s="100" t="s">
        <v>1528</v>
      </c>
      <c r="F71" s="100">
        <v>3.8008074147584487</v>
      </c>
    </row>
    <row r="72" spans="1:6" x14ac:dyDescent="0.25">
      <c r="A72" s="102" t="s">
        <v>1553</v>
      </c>
      <c r="B72" s="100" t="s">
        <v>1554</v>
      </c>
      <c r="C72" s="100" t="s">
        <v>1528</v>
      </c>
      <c r="F72" s="100">
        <v>0.60554749065435198</v>
      </c>
    </row>
    <row r="73" spans="1:6" x14ac:dyDescent="0.25">
      <c r="A73" s="102" t="s">
        <v>1555</v>
      </c>
      <c r="B73" s="100" t="s">
        <v>1556</v>
      </c>
      <c r="C73" s="100" t="s">
        <v>1528</v>
      </c>
      <c r="F73" s="100">
        <v>5.2152830624009434</v>
      </c>
    </row>
    <row r="74" spans="1:6" x14ac:dyDescent="0.25">
      <c r="A74" s="102" t="s">
        <v>1557</v>
      </c>
      <c r="B74" s="100" t="s">
        <v>1558</v>
      </c>
      <c r="C74" s="100" t="s">
        <v>1528</v>
      </c>
      <c r="F74" s="100">
        <v>4.0453988612728908</v>
      </c>
    </row>
    <row r="75" spans="1:6" x14ac:dyDescent="0.25">
      <c r="A75" s="102" t="s">
        <v>1559</v>
      </c>
      <c r="B75" s="100" t="s">
        <v>1560</v>
      </c>
      <c r="C75" s="100" t="s">
        <v>1528</v>
      </c>
      <c r="F75" s="100">
        <v>9.3754617640042408</v>
      </c>
    </row>
    <row r="76" spans="1:6" x14ac:dyDescent="0.25">
      <c r="A76" s="102" t="s">
        <v>1561</v>
      </c>
      <c r="B76" s="100" t="s">
        <v>1562</v>
      </c>
      <c r="C76" s="100" t="s">
        <v>1528</v>
      </c>
      <c r="F76" s="100">
        <v>2.3464141456829308</v>
      </c>
    </row>
    <row r="77" spans="1:6" x14ac:dyDescent="0.25">
      <c r="A77" s="102" t="s">
        <v>1563</v>
      </c>
      <c r="B77" s="100" t="s">
        <v>1564</v>
      </c>
      <c r="C77" s="100" t="s">
        <v>1528</v>
      </c>
      <c r="F77" s="100">
        <v>2.6841045544812623</v>
      </c>
    </row>
    <row r="78" spans="1:6" x14ac:dyDescent="0.25">
      <c r="A78" s="102" t="s">
        <v>1565</v>
      </c>
      <c r="B78" s="100" t="s">
        <v>1566</v>
      </c>
      <c r="C78" s="100" t="s">
        <v>1528</v>
      </c>
      <c r="F78" s="100">
        <v>6.3000654739569519</v>
      </c>
    </row>
    <row r="79" spans="1:6" x14ac:dyDescent="0.25">
      <c r="A79" s="102" t="s">
        <v>1567</v>
      </c>
      <c r="B79" s="100" t="s">
        <v>1568</v>
      </c>
      <c r="C79" s="100" t="s">
        <v>1528</v>
      </c>
      <c r="F79" s="100">
        <v>0.60666007392788868</v>
      </c>
    </row>
    <row r="80" spans="1:6" x14ac:dyDescent="0.25">
      <c r="A80" s="102" t="s">
        <v>1569</v>
      </c>
      <c r="B80" s="100" t="s">
        <v>528</v>
      </c>
      <c r="C80" s="100" t="s">
        <v>1528</v>
      </c>
      <c r="F80" s="100">
        <v>1.6227547817201033</v>
      </c>
    </row>
    <row r="81" spans="1:6" x14ac:dyDescent="0.25">
      <c r="A81" s="102" t="s">
        <v>1570</v>
      </c>
      <c r="B81" s="100" t="s">
        <v>1571</v>
      </c>
      <c r="C81" s="100" t="s">
        <v>1528</v>
      </c>
      <c r="F81" s="100">
        <v>1.8198807264733488</v>
      </c>
    </row>
    <row r="82" spans="1:6" x14ac:dyDescent="0.25">
      <c r="A82" s="102" t="s">
        <v>1572</v>
      </c>
      <c r="B82" s="100" t="s">
        <v>1573</v>
      </c>
      <c r="C82" s="100" t="s">
        <v>1528</v>
      </c>
      <c r="F82" s="100">
        <v>0.47721577053519176</v>
      </c>
    </row>
    <row r="83" spans="1:6" x14ac:dyDescent="0.25">
      <c r="A83" s="102" t="s">
        <v>1574</v>
      </c>
      <c r="B83" s="100" t="s">
        <v>1575</v>
      </c>
      <c r="C83" s="100" t="s">
        <v>1528</v>
      </c>
      <c r="F83" s="100">
        <v>4.607864068231283</v>
      </c>
    </row>
    <row r="84" spans="1:6" x14ac:dyDescent="0.25">
      <c r="A84" s="102" t="s">
        <v>1576</v>
      </c>
      <c r="B84" s="100" t="s">
        <v>1577</v>
      </c>
      <c r="C84" s="100" t="s">
        <v>1528</v>
      </c>
      <c r="F84" s="100">
        <v>1.5819243221093804</v>
      </c>
    </row>
    <row r="85" spans="1:6" x14ac:dyDescent="0.25">
      <c r="A85" s="102" t="s">
        <v>1578</v>
      </c>
      <c r="B85" s="100" t="s">
        <v>1579</v>
      </c>
      <c r="C85" s="100" t="s">
        <v>1528</v>
      </c>
      <c r="F85" s="100">
        <v>20.085159730983829</v>
      </c>
    </row>
    <row r="86" spans="1:6" x14ac:dyDescent="0.25">
      <c r="A86" s="102" t="s">
        <v>1580</v>
      </c>
      <c r="B86" s="100" t="s">
        <v>1581</v>
      </c>
      <c r="C86" s="100" t="s">
        <v>1528</v>
      </c>
      <c r="F86" s="100">
        <v>7.1722213404621709</v>
      </c>
    </row>
    <row r="87" spans="1:6" x14ac:dyDescent="0.25">
      <c r="A87" s="102" t="s">
        <v>1582</v>
      </c>
      <c r="B87" s="100" t="s">
        <v>1583</v>
      </c>
      <c r="C87" s="100" t="s">
        <v>1528</v>
      </c>
      <c r="F87" s="100">
        <v>0.4261605140062793</v>
      </c>
    </row>
    <row r="88" spans="1:6" x14ac:dyDescent="0.25">
      <c r="A88" s="102" t="s">
        <v>1584</v>
      </c>
      <c r="B88" s="100" t="s">
        <v>1585</v>
      </c>
      <c r="C88" s="100" t="s">
        <v>1528</v>
      </c>
      <c r="F88" s="100">
        <v>10.253090538509772</v>
      </c>
    </row>
    <row r="89" spans="1:6" x14ac:dyDescent="0.25">
      <c r="A89" s="102" t="s">
        <v>1586</v>
      </c>
      <c r="B89" s="100" t="s">
        <v>1587</v>
      </c>
      <c r="C89" s="100" t="s">
        <v>1528</v>
      </c>
      <c r="F89" s="100">
        <v>4.1247065545534278</v>
      </c>
    </row>
    <row r="90" spans="1:6" x14ac:dyDescent="0.25">
      <c r="A90" s="102" t="s">
        <v>1588</v>
      </c>
      <c r="B90" s="100" t="s">
        <v>1589</v>
      </c>
      <c r="C90" s="100" t="s">
        <v>1528</v>
      </c>
      <c r="F90" s="100">
        <v>2.4144168013148564</v>
      </c>
    </row>
    <row r="91" spans="1:6" x14ac:dyDescent="0.25">
      <c r="A91" s="102" t="s">
        <v>1590</v>
      </c>
      <c r="B91" s="100" t="s">
        <v>1591</v>
      </c>
      <c r="C91" s="100" t="s">
        <v>1528</v>
      </c>
      <c r="F91" s="100">
        <v>4.859659728010298</v>
      </c>
    </row>
    <row r="92" spans="1:6" x14ac:dyDescent="0.25">
      <c r="A92" s="102" t="s">
        <v>1592</v>
      </c>
      <c r="B92" s="100" t="s">
        <v>1593</v>
      </c>
      <c r="C92" s="100" t="s">
        <v>1528</v>
      </c>
      <c r="F92" s="100">
        <v>0.1966129758619389</v>
      </c>
    </row>
    <row r="93" spans="1:6" x14ac:dyDescent="0.25">
      <c r="A93" s="102" t="s">
        <v>1594</v>
      </c>
      <c r="B93" s="100" t="s">
        <v>1595</v>
      </c>
      <c r="C93" s="100" t="s">
        <v>1528</v>
      </c>
      <c r="F93" s="100">
        <v>4.2522465468662585</v>
      </c>
    </row>
    <row r="94" spans="1:6" x14ac:dyDescent="0.25">
      <c r="A94" s="102" t="s">
        <v>1596</v>
      </c>
      <c r="B94" s="100" t="s">
        <v>1597</v>
      </c>
      <c r="C94" s="100" t="s">
        <v>1528</v>
      </c>
      <c r="F94" s="100">
        <v>0.61400939308951641</v>
      </c>
    </row>
    <row r="95" spans="1:6" x14ac:dyDescent="0.25">
      <c r="A95" s="102" t="s">
        <v>1598</v>
      </c>
      <c r="B95" s="100" t="s">
        <v>1599</v>
      </c>
      <c r="C95" s="100" t="s">
        <v>1528</v>
      </c>
      <c r="F95" s="100">
        <v>4.0286596256362603</v>
      </c>
    </row>
    <row r="96" spans="1:6" x14ac:dyDescent="0.25">
      <c r="A96" s="102" t="s">
        <v>1600</v>
      </c>
      <c r="B96" s="100" t="s">
        <v>1601</v>
      </c>
      <c r="C96" s="100" t="s">
        <v>1528</v>
      </c>
      <c r="F96" s="100">
        <v>22.392963891641529</v>
      </c>
    </row>
    <row r="97" spans="1:6" x14ac:dyDescent="0.25">
      <c r="A97" s="102" t="s">
        <v>1602</v>
      </c>
      <c r="B97" s="100" t="s">
        <v>1603</v>
      </c>
      <c r="C97" s="100" t="s">
        <v>1528</v>
      </c>
      <c r="F97" s="100">
        <v>1.1659774672426744</v>
      </c>
    </row>
    <row r="98" spans="1:6" x14ac:dyDescent="0.25">
      <c r="A98" s="102" t="s">
        <v>1604</v>
      </c>
      <c r="B98" s="100" t="s">
        <v>1605</v>
      </c>
      <c r="C98" s="100" t="s">
        <v>1528</v>
      </c>
      <c r="F98" s="100">
        <v>0.20969392566326076</v>
      </c>
    </row>
    <row r="99" spans="1:6" x14ac:dyDescent="0.25">
      <c r="A99" s="102" t="s">
        <v>1606</v>
      </c>
      <c r="B99" s="100" t="s">
        <v>1607</v>
      </c>
      <c r="C99" s="100" t="s">
        <v>1528</v>
      </c>
      <c r="F99" s="100">
        <v>5.7600924654091932</v>
      </c>
    </row>
    <row r="100" spans="1:6" x14ac:dyDescent="0.25">
      <c r="A100" s="102" t="s">
        <v>1608</v>
      </c>
      <c r="B100" s="100" t="s">
        <v>1609</v>
      </c>
      <c r="C100" s="100" t="s">
        <v>1528</v>
      </c>
      <c r="F100" s="100">
        <v>2.8562106710962132</v>
      </c>
    </row>
    <row r="101" spans="1:6" x14ac:dyDescent="0.25">
      <c r="A101" s="102" t="s">
        <v>1610</v>
      </c>
      <c r="B101" s="100" t="s">
        <v>1611</v>
      </c>
      <c r="C101" s="100" t="s">
        <v>1528</v>
      </c>
      <c r="F101" s="100">
        <v>1.9997411985456937</v>
      </c>
    </row>
    <row r="102" spans="1:6" x14ac:dyDescent="0.25">
      <c r="A102" s="102" t="s">
        <v>1612</v>
      </c>
      <c r="B102" s="100" t="s">
        <v>1613</v>
      </c>
      <c r="C102" s="100" t="s">
        <v>1528</v>
      </c>
      <c r="F102" s="100">
        <v>2.8099739843118821</v>
      </c>
    </row>
    <row r="103" spans="1:6" x14ac:dyDescent="0.25">
      <c r="A103" s="102" t="s">
        <v>1614</v>
      </c>
      <c r="B103" s="100" t="s">
        <v>1615</v>
      </c>
      <c r="C103" s="100" t="s">
        <v>1528</v>
      </c>
      <c r="F103" s="100">
        <v>0.39526820183314498</v>
      </c>
    </row>
    <row r="104" spans="1:6" x14ac:dyDescent="0.25">
      <c r="A104" s="102" t="s">
        <v>1509</v>
      </c>
      <c r="B104" s="100" t="s">
        <v>1510</v>
      </c>
      <c r="C104" s="100" t="s">
        <v>148</v>
      </c>
      <c r="F104" s="100">
        <v>6.0785186757677598</v>
      </c>
    </row>
    <row r="105" spans="1:6" x14ac:dyDescent="0.25">
      <c r="A105" s="102" t="s">
        <v>1512</v>
      </c>
      <c r="B105" s="100" t="s">
        <v>1513</v>
      </c>
      <c r="C105" s="100" t="s">
        <v>148</v>
      </c>
      <c r="F105" s="100">
        <v>7.8678964407874058E-2</v>
      </c>
    </row>
    <row r="106" spans="1:6" x14ac:dyDescent="0.25">
      <c r="A106" s="102" t="s">
        <v>1514</v>
      </c>
      <c r="B106" s="100" t="s">
        <v>1515</v>
      </c>
      <c r="C106" s="100" t="s">
        <v>148</v>
      </c>
      <c r="F106" s="100">
        <v>5.4553256563434553</v>
      </c>
    </row>
    <row r="107" spans="1:6" x14ac:dyDescent="0.25">
      <c r="A107" s="102" t="s">
        <v>1517</v>
      </c>
      <c r="B107" s="100" t="s">
        <v>1518</v>
      </c>
      <c r="C107" s="100" t="s">
        <v>148</v>
      </c>
      <c r="F107" s="100">
        <v>14.931089141135962</v>
      </c>
    </row>
    <row r="108" spans="1:6" x14ac:dyDescent="0.25">
      <c r="A108" s="102" t="s">
        <v>1519</v>
      </c>
      <c r="B108" s="100" t="s">
        <v>1520</v>
      </c>
      <c r="C108" s="100" t="s">
        <v>148</v>
      </c>
      <c r="F108" s="100">
        <v>34.273494787472899</v>
      </c>
    </row>
    <row r="109" spans="1:6" x14ac:dyDescent="0.25">
      <c r="A109" s="102" t="s">
        <v>1486</v>
      </c>
      <c r="B109" s="100" t="s">
        <v>527</v>
      </c>
      <c r="C109" s="100" t="s">
        <v>148</v>
      </c>
      <c r="F109" s="100">
        <v>11.420256865280981</v>
      </c>
    </row>
    <row r="110" spans="1:6" x14ac:dyDescent="0.25">
      <c r="A110" s="102" t="s">
        <v>1521</v>
      </c>
      <c r="B110" s="100" t="s">
        <v>1522</v>
      </c>
      <c r="C110" s="100" t="s">
        <v>148</v>
      </c>
      <c r="F110" s="100">
        <v>0.38204183167039457</v>
      </c>
    </row>
    <row r="111" spans="1:6" x14ac:dyDescent="0.25">
      <c r="A111" s="102" t="s">
        <v>1523</v>
      </c>
      <c r="B111" s="100" t="s">
        <v>1524</v>
      </c>
      <c r="C111" s="100" t="s">
        <v>148</v>
      </c>
      <c r="F111" s="100">
        <v>0.49594104199421107</v>
      </c>
    </row>
    <row r="112" spans="1:6" x14ac:dyDescent="0.25">
      <c r="A112" s="102" t="s">
        <v>1525</v>
      </c>
      <c r="B112" s="100" t="s">
        <v>1524</v>
      </c>
      <c r="C112" s="100" t="s">
        <v>148</v>
      </c>
      <c r="F112" s="100">
        <v>0</v>
      </c>
    </row>
    <row r="113" spans="1:6" x14ac:dyDescent="0.25">
      <c r="A113" s="102" t="s">
        <v>1526</v>
      </c>
      <c r="B113" s="100" t="s">
        <v>1527</v>
      </c>
      <c r="C113" s="100" t="s">
        <v>148</v>
      </c>
      <c r="F113" s="100">
        <v>8.014372658002511</v>
      </c>
    </row>
    <row r="114" spans="1:6" x14ac:dyDescent="0.25">
      <c r="A114" s="102" t="s">
        <v>1530</v>
      </c>
      <c r="B114" s="100" t="s">
        <v>1531</v>
      </c>
      <c r="C114" s="100" t="s">
        <v>148</v>
      </c>
      <c r="F114" s="100">
        <v>7.078259139086895</v>
      </c>
    </row>
    <row r="115" spans="1:6" x14ac:dyDescent="0.25">
      <c r="A115" s="102" t="s">
        <v>1533</v>
      </c>
      <c r="B115" s="100" t="s">
        <v>1534</v>
      </c>
      <c r="C115" s="100" t="s">
        <v>148</v>
      </c>
      <c r="F115" s="100">
        <v>0.57837849165936361</v>
      </c>
    </row>
    <row r="116" spans="1:6" x14ac:dyDescent="0.25">
      <c r="A116" s="102" t="s">
        <v>1536</v>
      </c>
      <c r="B116" s="100" t="s">
        <v>1537</v>
      </c>
      <c r="C116" s="100" t="s">
        <v>148</v>
      </c>
      <c r="F116" s="100">
        <v>11.515133764034053</v>
      </c>
    </row>
    <row r="117" spans="1:6" x14ac:dyDescent="0.25">
      <c r="A117" s="102" t="s">
        <v>1539</v>
      </c>
      <c r="B117" s="100" t="s">
        <v>1540</v>
      </c>
      <c r="C117" s="100" t="s">
        <v>148</v>
      </c>
      <c r="F117" s="100">
        <v>18.448807091381003</v>
      </c>
    </row>
    <row r="118" spans="1:6" x14ac:dyDescent="0.25">
      <c r="A118" s="102" t="s">
        <v>1541</v>
      </c>
      <c r="B118" s="100" t="s">
        <v>1542</v>
      </c>
      <c r="C118" s="100" t="s">
        <v>148</v>
      </c>
      <c r="F118" s="100">
        <v>12.301707161489311</v>
      </c>
    </row>
    <row r="119" spans="1:6" x14ac:dyDescent="0.25">
      <c r="A119" s="102" t="s">
        <v>1544</v>
      </c>
      <c r="B119" s="100" t="s">
        <v>1545</v>
      </c>
      <c r="C119" s="100" t="s">
        <v>148</v>
      </c>
      <c r="F119" s="100">
        <v>33.715469481214086</v>
      </c>
    </row>
    <row r="120" spans="1:6" x14ac:dyDescent="0.25">
      <c r="A120" s="102" t="s">
        <v>1547</v>
      </c>
      <c r="B120" s="100" t="s">
        <v>1548</v>
      </c>
      <c r="C120" s="100" t="s">
        <v>148</v>
      </c>
      <c r="F120" s="100">
        <v>29.441177029568401</v>
      </c>
    </row>
    <row r="121" spans="1:6" x14ac:dyDescent="0.25">
      <c r="A121" s="102" t="s">
        <v>1549</v>
      </c>
      <c r="B121" s="100" t="s">
        <v>1550</v>
      </c>
      <c r="C121" s="100" t="s">
        <v>148</v>
      </c>
      <c r="F121" s="100">
        <v>9.5819015499978999</v>
      </c>
    </row>
    <row r="122" spans="1:6" x14ac:dyDescent="0.25">
      <c r="A122" s="102" t="s">
        <v>1551</v>
      </c>
      <c r="B122" s="100" t="s">
        <v>1552</v>
      </c>
      <c r="C122" s="100" t="s">
        <v>148</v>
      </c>
      <c r="F122" s="100">
        <v>7.4822620999226395</v>
      </c>
    </row>
    <row r="123" spans="1:6" x14ac:dyDescent="0.25">
      <c r="A123" s="102" t="s">
        <v>1553</v>
      </c>
      <c r="B123" s="100" t="s">
        <v>1554</v>
      </c>
      <c r="C123" s="100" t="s">
        <v>148</v>
      </c>
      <c r="F123" s="100">
        <v>0.57020245785021695</v>
      </c>
    </row>
    <row r="124" spans="1:6" x14ac:dyDescent="0.25">
      <c r="A124" s="102" t="s">
        <v>1555</v>
      </c>
      <c r="B124" s="100" t="s">
        <v>1556</v>
      </c>
      <c r="C124" s="100" t="s">
        <v>148</v>
      </c>
      <c r="F124" s="100">
        <v>1.7979386529397108</v>
      </c>
    </row>
    <row r="125" spans="1:6" x14ac:dyDescent="0.25">
      <c r="A125" s="102" t="s">
        <v>1557</v>
      </c>
      <c r="B125" s="100" t="s">
        <v>1558</v>
      </c>
      <c r="C125" s="100" t="s">
        <v>148</v>
      </c>
      <c r="F125" s="100">
        <v>0.31952172800242601</v>
      </c>
    </row>
    <row r="126" spans="1:6" x14ac:dyDescent="0.25">
      <c r="A126" s="102" t="s">
        <v>1559</v>
      </c>
      <c r="B126" s="100" t="s">
        <v>1560</v>
      </c>
      <c r="C126" s="100" t="s">
        <v>148</v>
      </c>
      <c r="F126" s="100">
        <v>7.9167757605942288</v>
      </c>
    </row>
    <row r="127" spans="1:6" x14ac:dyDescent="0.25">
      <c r="A127" s="102" t="s">
        <v>1561</v>
      </c>
      <c r="B127" s="100" t="s">
        <v>1562</v>
      </c>
      <c r="C127" s="100" t="s">
        <v>148</v>
      </c>
      <c r="F127" s="100">
        <v>19.667080798560153</v>
      </c>
    </row>
    <row r="128" spans="1:6" x14ac:dyDescent="0.25">
      <c r="A128" s="102" t="s">
        <v>1563</v>
      </c>
      <c r="B128" s="100" t="s">
        <v>1564</v>
      </c>
      <c r="C128" s="100" t="s">
        <v>148</v>
      </c>
      <c r="F128" s="100">
        <v>6.9276871862912008</v>
      </c>
    </row>
    <row r="129" spans="1:6" x14ac:dyDescent="0.25">
      <c r="A129" s="102" t="s">
        <v>1565</v>
      </c>
      <c r="B129" s="100" t="s">
        <v>1566</v>
      </c>
      <c r="C129" s="100" t="s">
        <v>148</v>
      </c>
      <c r="F129" s="100">
        <v>20.541175245149184</v>
      </c>
    </row>
    <row r="130" spans="1:6" x14ac:dyDescent="0.25">
      <c r="A130" s="102" t="s">
        <v>1567</v>
      </c>
      <c r="B130" s="100" t="s">
        <v>1568</v>
      </c>
      <c r="C130" s="100" t="s">
        <v>148</v>
      </c>
      <c r="F130" s="100">
        <v>9.7836916467677728</v>
      </c>
    </row>
    <row r="131" spans="1:6" x14ac:dyDescent="0.25">
      <c r="A131" s="102" t="s">
        <v>1569</v>
      </c>
      <c r="B131" s="100" t="s">
        <v>528</v>
      </c>
      <c r="C131" s="100" t="s">
        <v>148</v>
      </c>
      <c r="F131" s="100">
        <v>32.14581761399684</v>
      </c>
    </row>
    <row r="132" spans="1:6" x14ac:dyDescent="0.25">
      <c r="A132" s="102" t="s">
        <v>1570</v>
      </c>
      <c r="B132" s="100" t="s">
        <v>1571</v>
      </c>
      <c r="C132" s="100" t="s">
        <v>148</v>
      </c>
      <c r="F132" s="100">
        <v>1.9160229338549362</v>
      </c>
    </row>
    <row r="133" spans="1:6" x14ac:dyDescent="0.25">
      <c r="A133" s="102" t="s">
        <v>1572</v>
      </c>
      <c r="B133" s="100" t="s">
        <v>1573</v>
      </c>
      <c r="C133" s="100" t="s">
        <v>148</v>
      </c>
      <c r="F133" s="100">
        <v>0.20038224117163483</v>
      </c>
    </row>
    <row r="134" spans="1:6" x14ac:dyDescent="0.25">
      <c r="A134" s="102" t="s">
        <v>1574</v>
      </c>
      <c r="B134" s="100" t="s">
        <v>1575</v>
      </c>
      <c r="C134" s="100" t="s">
        <v>148</v>
      </c>
      <c r="F134" s="100">
        <v>0.39596992400695857</v>
      </c>
    </row>
    <row r="135" spans="1:6" x14ac:dyDescent="0.25">
      <c r="A135" s="102" t="s">
        <v>1576</v>
      </c>
      <c r="B135" s="100" t="s">
        <v>1577</v>
      </c>
      <c r="C135" s="100" t="s">
        <v>148</v>
      </c>
      <c r="F135" s="100">
        <v>7.3467290162071155</v>
      </c>
    </row>
    <row r="136" spans="1:6" x14ac:dyDescent="0.25">
      <c r="A136" s="102" t="s">
        <v>1578</v>
      </c>
      <c r="B136" s="100" t="s">
        <v>1579</v>
      </c>
      <c r="C136" s="100" t="s">
        <v>148</v>
      </c>
      <c r="F136" s="100">
        <v>6.744180358536453</v>
      </c>
    </row>
    <row r="137" spans="1:6" x14ac:dyDescent="0.25">
      <c r="A137" s="102" t="s">
        <v>1580</v>
      </c>
      <c r="B137" s="100" t="s">
        <v>1581</v>
      </c>
      <c r="C137" s="100" t="s">
        <v>148</v>
      </c>
      <c r="F137" s="100">
        <v>11.929893585805136</v>
      </c>
    </row>
    <row r="138" spans="1:6" x14ac:dyDescent="0.25">
      <c r="A138" s="102" t="s">
        <v>1582</v>
      </c>
      <c r="B138" s="100" t="s">
        <v>1583</v>
      </c>
      <c r="C138" s="100" t="s">
        <v>148</v>
      </c>
      <c r="F138" s="100">
        <v>11.550352380744108</v>
      </c>
    </row>
    <row r="139" spans="1:6" x14ac:dyDescent="0.25">
      <c r="A139" s="102" t="s">
        <v>1584</v>
      </c>
      <c r="B139" s="100" t="s">
        <v>1585</v>
      </c>
      <c r="C139" s="100" t="s">
        <v>148</v>
      </c>
      <c r="F139" s="100">
        <v>11.05247786920294</v>
      </c>
    </row>
    <row r="140" spans="1:6" x14ac:dyDescent="0.25">
      <c r="A140" s="102" t="s">
        <v>1586</v>
      </c>
      <c r="B140" s="100" t="s">
        <v>1587</v>
      </c>
      <c r="C140" s="100" t="s">
        <v>148</v>
      </c>
      <c r="F140" s="100">
        <v>19.90656619203752</v>
      </c>
    </row>
    <row r="141" spans="1:6" x14ac:dyDescent="0.25">
      <c r="A141" s="102" t="s">
        <v>1588</v>
      </c>
      <c r="B141" s="100" t="s">
        <v>1589</v>
      </c>
      <c r="C141" s="100" t="s">
        <v>148</v>
      </c>
      <c r="F141" s="100">
        <v>6.5643605396284324</v>
      </c>
    </row>
    <row r="142" spans="1:6" x14ac:dyDescent="0.25">
      <c r="A142" s="102" t="s">
        <v>1590</v>
      </c>
      <c r="B142" s="100" t="s">
        <v>1591</v>
      </c>
      <c r="C142" s="100" t="s">
        <v>148</v>
      </c>
      <c r="F142" s="100">
        <v>7.7049237356988876</v>
      </c>
    </row>
    <row r="143" spans="1:6" x14ac:dyDescent="0.25">
      <c r="A143" s="102" t="s">
        <v>1592</v>
      </c>
      <c r="B143" s="100" t="s">
        <v>1593</v>
      </c>
      <c r="C143" s="100" t="s">
        <v>148</v>
      </c>
      <c r="F143" s="100">
        <v>6.9835194983714849E-2</v>
      </c>
    </row>
    <row r="144" spans="1:6" x14ac:dyDescent="0.25">
      <c r="A144" s="102" t="s">
        <v>1594</v>
      </c>
      <c r="B144" s="100" t="s">
        <v>1595</v>
      </c>
      <c r="C144" s="100" t="s">
        <v>148</v>
      </c>
      <c r="F144" s="100">
        <v>2.5452355345988806</v>
      </c>
    </row>
    <row r="145" spans="1:8" x14ac:dyDescent="0.25">
      <c r="A145" s="102" t="s">
        <v>1596</v>
      </c>
      <c r="B145" s="100" t="s">
        <v>1597</v>
      </c>
      <c r="C145" s="100" t="s">
        <v>148</v>
      </c>
      <c r="F145" s="100">
        <v>18.553762894672349</v>
      </c>
    </row>
    <row r="146" spans="1:8" x14ac:dyDescent="0.25">
      <c r="A146" s="102" t="s">
        <v>1598</v>
      </c>
      <c r="B146" s="100" t="s">
        <v>1599</v>
      </c>
      <c r="C146" s="100" t="s">
        <v>148</v>
      </c>
      <c r="F146" s="100">
        <v>8.3853602960643485</v>
      </c>
    </row>
    <row r="147" spans="1:8" x14ac:dyDescent="0.25">
      <c r="A147" s="102" t="s">
        <v>1600</v>
      </c>
      <c r="B147" s="100" t="s">
        <v>1601</v>
      </c>
      <c r="C147" s="100" t="s">
        <v>148</v>
      </c>
      <c r="F147" s="100">
        <v>54.673320341150038</v>
      </c>
    </row>
    <row r="148" spans="1:8" x14ac:dyDescent="0.25">
      <c r="A148" s="102" t="s">
        <v>1602</v>
      </c>
      <c r="B148" s="100" t="s">
        <v>1603</v>
      </c>
      <c r="C148" s="100" t="s">
        <v>148</v>
      </c>
      <c r="F148" s="100">
        <v>3.9241596840212427</v>
      </c>
    </row>
    <row r="149" spans="1:8" x14ac:dyDescent="0.25">
      <c r="A149" s="102" t="s">
        <v>1604</v>
      </c>
      <c r="B149" s="100" t="s">
        <v>1605</v>
      </c>
      <c r="C149" s="100" t="s">
        <v>148</v>
      </c>
      <c r="F149" s="100">
        <v>1.2331066120161771</v>
      </c>
    </row>
    <row r="150" spans="1:8" x14ac:dyDescent="0.25">
      <c r="A150" s="102" t="s">
        <v>1606</v>
      </c>
      <c r="B150" s="100" t="s">
        <v>1607</v>
      </c>
      <c r="C150" s="100" t="s">
        <v>148</v>
      </c>
      <c r="F150" s="100">
        <v>6.5586726442117129</v>
      </c>
    </row>
    <row r="151" spans="1:8" x14ac:dyDescent="0.25">
      <c r="A151" s="102" t="s">
        <v>1608</v>
      </c>
      <c r="B151" s="100" t="s">
        <v>1609</v>
      </c>
      <c r="C151" s="100" t="s">
        <v>148</v>
      </c>
      <c r="F151" s="100">
        <v>6.739083818486761</v>
      </c>
    </row>
    <row r="152" spans="1:8" x14ac:dyDescent="0.25">
      <c r="A152" s="102" t="s">
        <v>1610</v>
      </c>
      <c r="B152" s="100" t="s">
        <v>1611</v>
      </c>
      <c r="C152" s="100" t="s">
        <v>148</v>
      </c>
      <c r="F152" s="100">
        <v>1.6493492375157905</v>
      </c>
    </row>
    <row r="153" spans="1:8" x14ac:dyDescent="0.25">
      <c r="A153" s="102" t="s">
        <v>1612</v>
      </c>
      <c r="B153" s="100" t="s">
        <v>1613</v>
      </c>
      <c r="C153" s="100" t="s">
        <v>148</v>
      </c>
      <c r="F153" s="100">
        <v>16.410265028440243</v>
      </c>
    </row>
    <row r="154" spans="1:8" x14ac:dyDescent="0.25">
      <c r="A154" s="102" t="s">
        <v>1614</v>
      </c>
      <c r="B154" s="100" t="s">
        <v>1615</v>
      </c>
      <c r="C154" s="100" t="s">
        <v>148</v>
      </c>
      <c r="F154" s="100">
        <v>5.2864294409061161</v>
      </c>
    </row>
    <row r="157" spans="1:8" x14ac:dyDescent="0.25">
      <c r="E157" s="109" t="s">
        <v>1616</v>
      </c>
      <c r="F157" s="109" t="s">
        <v>1617</v>
      </c>
    </row>
    <row r="158" spans="1:8" x14ac:dyDescent="0.2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2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2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25">
      <c r="A161" s="100" t="s">
        <v>1514</v>
      </c>
      <c r="B161" s="127" t="s">
        <v>1515</v>
      </c>
      <c r="C161" s="100" t="s">
        <v>99</v>
      </c>
      <c r="D161" s="112" t="s">
        <v>529</v>
      </c>
      <c r="E161" s="110"/>
      <c r="F161" s="111">
        <f>IF(D161="CO2",E161,IF(D161="CH4",E161*'State 2005 Data'!$J$16,IF(D161="N2O",'State 2005 Data'!$J$17,IF(D161="Other",E161))))</f>
        <v>0</v>
      </c>
      <c r="H161" s="109"/>
    </row>
    <row r="162" spans="1:8" x14ac:dyDescent="0.2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2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2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25">
      <c r="A165" s="100" t="s">
        <v>1514</v>
      </c>
      <c r="B165" s="127" t="s">
        <v>1515</v>
      </c>
      <c r="C165" s="100" t="s">
        <v>761</v>
      </c>
      <c r="D165" s="112" t="s">
        <v>529</v>
      </c>
      <c r="E165" s="110"/>
      <c r="F165" s="111">
        <f>IF(D165="CO2",E165,IF(D165="CH4",E165*'State 2005 Data'!$J$16,IF(D165="N2O",'State 2005 Data'!$J$17,IF(D165="Other",E165))))</f>
        <v>0</v>
      </c>
      <c r="H165" s="109"/>
    </row>
    <row r="166" spans="1:8" x14ac:dyDescent="0.2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2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2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25">
      <c r="A169" s="100" t="s">
        <v>1514</v>
      </c>
      <c r="B169" s="127" t="s">
        <v>1515</v>
      </c>
      <c r="C169" s="100" t="s">
        <v>4</v>
      </c>
      <c r="D169" s="112" t="s">
        <v>529</v>
      </c>
      <c r="E169" s="110"/>
      <c r="F169" s="111">
        <f>IF(D169="CO2",E169,IF(D169="CH4",E169*'State 2005 Data'!$J$16,IF(D169="N2O",'State 2005 Data'!$J$17,IF(D169="Other",E169))))</f>
        <v>0</v>
      </c>
      <c r="H169" s="109"/>
    </row>
    <row r="170" spans="1:8" x14ac:dyDescent="0.2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2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2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2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2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2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2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25">
      <c r="A177" s="100" t="s">
        <v>1486</v>
      </c>
      <c r="B177" s="127" t="s">
        <v>527</v>
      </c>
      <c r="C177" s="100" t="s">
        <v>99</v>
      </c>
      <c r="D177" s="112" t="s">
        <v>529</v>
      </c>
      <c r="E177" s="110"/>
      <c r="F177" s="111">
        <f>IF(D177="CO2",E177,IF(D177="CH4",E177*'State 2005 Data'!$J$16,IF(D177="N2O",'State 2005 Data'!$J$17,IF(D177="Other",E177))))</f>
        <v>0</v>
      </c>
      <c r="H177" s="109"/>
    </row>
    <row r="178" spans="1:8" x14ac:dyDescent="0.2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2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2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25">
      <c r="A181" s="100" t="s">
        <v>1486</v>
      </c>
      <c r="B181" s="127" t="s">
        <v>527</v>
      </c>
      <c r="C181" s="100" t="s">
        <v>761</v>
      </c>
      <c r="D181" s="112" t="s">
        <v>529</v>
      </c>
      <c r="E181" s="110"/>
      <c r="F181" s="111">
        <f>IF(D181="CO2",E181,IF(D181="CH4",E181*'State 2005 Data'!$J$16,IF(D181="N2O",'State 2005 Data'!$J$17,IF(D181="Other",E181))))</f>
        <v>0</v>
      </c>
      <c r="H181" s="109"/>
    </row>
    <row r="182" spans="1:8" x14ac:dyDescent="0.2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2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2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25">
      <c r="A185" s="100" t="s">
        <v>1486</v>
      </c>
      <c r="B185" s="127" t="s">
        <v>527</v>
      </c>
      <c r="C185" s="100" t="s">
        <v>4</v>
      </c>
      <c r="D185" s="112" t="s">
        <v>529</v>
      </c>
      <c r="E185" s="110"/>
      <c r="F185" s="111">
        <f>IF(D185="CO2",E185,IF(D185="CH4",E185*'State 2005 Data'!$J$16,IF(D185="N2O",'State 2005 Data'!$J$17,IF(D185="Other",E185))))</f>
        <v>0</v>
      </c>
      <c r="H185" s="109"/>
    </row>
    <row r="186" spans="1:8" x14ac:dyDescent="0.2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2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2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2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2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2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2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25">
      <c r="A193" s="100" t="s">
        <v>1526</v>
      </c>
      <c r="B193" s="127" t="s">
        <v>1527</v>
      </c>
      <c r="C193" s="100" t="s">
        <v>99</v>
      </c>
      <c r="D193" s="112" t="s">
        <v>529</v>
      </c>
      <c r="E193" s="110"/>
      <c r="F193" s="111">
        <f>IF(D193="CO2",E193,IF(D193="CH4",E193*'State 2005 Data'!$J$16,IF(D193="N2O",'State 2005 Data'!$J$17,IF(D193="Other",E193))))</f>
        <v>0</v>
      </c>
      <c r="H193" s="109"/>
    </row>
    <row r="194" spans="1:8" x14ac:dyDescent="0.2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2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2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25">
      <c r="A197" s="100" t="s">
        <v>1526</v>
      </c>
      <c r="B197" s="127" t="s">
        <v>1527</v>
      </c>
      <c r="C197" s="100" t="s">
        <v>761</v>
      </c>
      <c r="D197" s="112" t="s">
        <v>529</v>
      </c>
      <c r="E197" s="110"/>
      <c r="F197" s="111">
        <f>IF(D197="CO2",E197,IF(D197="CH4",E197*'State 2005 Data'!$J$16,IF(D197="N2O",'State 2005 Data'!$J$17,IF(D197="Other",E197))))</f>
        <v>0</v>
      </c>
      <c r="H197" s="109"/>
    </row>
    <row r="198" spans="1:8" x14ac:dyDescent="0.2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2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2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25">
      <c r="A201" s="100" t="s">
        <v>1526</v>
      </c>
      <c r="B201" s="127" t="s">
        <v>1527</v>
      </c>
      <c r="C201" s="100" t="s">
        <v>4</v>
      </c>
      <c r="D201" s="112" t="s">
        <v>529</v>
      </c>
      <c r="E201" s="110"/>
      <c r="F201" s="111">
        <f>IF(D201="CO2",E201,IF(D201="CH4",E201*'State 2005 Data'!$J$16,IF(D201="N2O",'State 2005 Data'!$J$17,IF(D201="Other",E201))))</f>
        <v>0</v>
      </c>
      <c r="H201" s="109"/>
    </row>
    <row r="202" spans="1:8" x14ac:dyDescent="0.2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2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2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2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2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2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2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25">
      <c r="A209" s="100" t="s">
        <v>1539</v>
      </c>
      <c r="B209" s="127" t="s">
        <v>1540</v>
      </c>
      <c r="C209" s="100" t="s">
        <v>99</v>
      </c>
      <c r="D209" s="112" t="s">
        <v>529</v>
      </c>
      <c r="E209" s="110"/>
      <c r="F209" s="111">
        <f>IF(D209="CO2",E209,IF(D209="CH4",E209*'State 2005 Data'!$J$16,IF(D209="N2O",'State 2005 Data'!$J$17,IF(D209="Other",E209))))</f>
        <v>0</v>
      </c>
      <c r="H209" s="109"/>
    </row>
    <row r="210" spans="1:8" x14ac:dyDescent="0.2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2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2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25">
      <c r="A213" s="100" t="s">
        <v>1539</v>
      </c>
      <c r="B213" s="127" t="s">
        <v>1540</v>
      </c>
      <c r="C213" s="100" t="s">
        <v>761</v>
      </c>
      <c r="D213" s="112" t="s">
        <v>529</v>
      </c>
      <c r="E213" s="110"/>
      <c r="F213" s="111">
        <f>IF(D213="CO2",E213,IF(D213="CH4",E213*'State 2005 Data'!$J$16,IF(D213="N2O",'State 2005 Data'!$J$17,IF(D213="Other",E213))))</f>
        <v>0</v>
      </c>
      <c r="H213" s="109"/>
    </row>
    <row r="214" spans="1:8" x14ac:dyDescent="0.2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2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2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25">
      <c r="A217" s="100" t="s">
        <v>1539</v>
      </c>
      <c r="B217" s="127" t="s">
        <v>1540</v>
      </c>
      <c r="C217" s="100" t="s">
        <v>4</v>
      </c>
      <c r="D217" s="112" t="s">
        <v>529</v>
      </c>
      <c r="E217" s="110"/>
      <c r="F217" s="111">
        <f>IF(D217="CO2",E217,IF(D217="CH4",E217*'State 2005 Data'!$J$16,IF(D217="N2O",'State 2005 Data'!$J$17,IF(D217="Other",E217))))</f>
        <v>0</v>
      </c>
      <c r="H217" s="109"/>
    </row>
    <row r="218" spans="1:8" x14ac:dyDescent="0.2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2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2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2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2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2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2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25">
      <c r="A225" s="100" t="s">
        <v>1541</v>
      </c>
      <c r="B225" s="127" t="s">
        <v>1542</v>
      </c>
      <c r="C225" s="100" t="s">
        <v>99</v>
      </c>
      <c r="D225" s="112" t="s">
        <v>529</v>
      </c>
      <c r="E225" s="110"/>
      <c r="F225" s="111">
        <f>IF(D225="CO2",E225,IF(D225="CH4",E225*'State 2005 Data'!$J$16,IF(D225="N2O",'State 2005 Data'!$J$17,IF(D225="Other",E225))))</f>
        <v>0</v>
      </c>
      <c r="H225" s="109"/>
    </row>
    <row r="226" spans="1:8" x14ac:dyDescent="0.2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2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2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25">
      <c r="A229" s="100" t="s">
        <v>1541</v>
      </c>
      <c r="B229" s="127" t="s">
        <v>1542</v>
      </c>
      <c r="C229" s="100" t="s">
        <v>761</v>
      </c>
      <c r="D229" s="112" t="s">
        <v>529</v>
      </c>
      <c r="E229" s="110"/>
      <c r="F229" s="111">
        <f>IF(D229="CO2",E229,IF(D229="CH4",E229*'State 2005 Data'!$J$16,IF(D229="N2O",'State 2005 Data'!$J$17,IF(D229="Other",E229))))</f>
        <v>0</v>
      </c>
      <c r="H229" s="109"/>
    </row>
    <row r="230" spans="1:8" x14ac:dyDescent="0.2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2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2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25">
      <c r="A233" s="100" t="s">
        <v>1541</v>
      </c>
      <c r="B233" s="127" t="s">
        <v>1542</v>
      </c>
      <c r="C233" s="100" t="s">
        <v>4</v>
      </c>
      <c r="D233" s="112" t="s">
        <v>529</v>
      </c>
      <c r="E233" s="110"/>
      <c r="F233" s="111">
        <f>IF(D233="CO2",E233,IF(D233="CH4",E233*'State 2005 Data'!$J$16,IF(D233="N2O",'State 2005 Data'!$J$17,IF(D233="Other",E233))))</f>
        <v>0</v>
      </c>
      <c r="H233" s="109"/>
    </row>
    <row r="234" spans="1:8" x14ac:dyDescent="0.2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2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2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2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2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2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2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25">
      <c r="A241" s="128" t="s">
        <v>1544</v>
      </c>
      <c r="B241" s="127" t="s">
        <v>1545</v>
      </c>
      <c r="C241" s="100" t="s">
        <v>99</v>
      </c>
      <c r="D241" s="112" t="s">
        <v>529</v>
      </c>
      <c r="E241" s="110"/>
      <c r="F241" s="111">
        <f>IF(D241="CO2",E241,IF(D241="CH4",E241*'State 2005 Data'!$J$16,IF(D241="N2O",'State 2005 Data'!$J$17,IF(D241="Other",E241))))</f>
        <v>0</v>
      </c>
      <c r="H241" s="109"/>
    </row>
    <row r="242" spans="1:8" x14ac:dyDescent="0.2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2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2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25">
      <c r="A245" s="128" t="s">
        <v>1544</v>
      </c>
      <c r="B245" s="127" t="s">
        <v>1545</v>
      </c>
      <c r="C245" s="100" t="s">
        <v>761</v>
      </c>
      <c r="D245" s="112" t="s">
        <v>529</v>
      </c>
      <c r="E245" s="110"/>
      <c r="F245" s="111">
        <f>IF(D245="CO2",E245,IF(D245="CH4",E245*'State 2005 Data'!$J$16,IF(D245="N2O",'State 2005 Data'!$J$17,IF(D245="Other",E245))))</f>
        <v>0</v>
      </c>
      <c r="H245" s="109"/>
    </row>
    <row r="246" spans="1:8" x14ac:dyDescent="0.2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2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2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25">
      <c r="A249" s="128" t="s">
        <v>1544</v>
      </c>
      <c r="B249" s="127" t="s">
        <v>1545</v>
      </c>
      <c r="C249" s="100" t="s">
        <v>4</v>
      </c>
      <c r="D249" s="112" t="s">
        <v>529</v>
      </c>
      <c r="E249" s="110"/>
      <c r="F249" s="111">
        <f>IF(D249="CO2",E249,IF(D249="CH4",E249*'State 2005 Data'!$J$16,IF(D249="N2O",'State 2005 Data'!$J$17,IF(D249="Other",E249))))</f>
        <v>0</v>
      </c>
      <c r="H249" s="109"/>
    </row>
    <row r="250" spans="1:8" x14ac:dyDescent="0.2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2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2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2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2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2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2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25">
      <c r="A257" s="100" t="s">
        <v>1553</v>
      </c>
      <c r="B257" s="127" t="s">
        <v>1554</v>
      </c>
      <c r="C257" s="100" t="s">
        <v>99</v>
      </c>
      <c r="D257" s="112" t="s">
        <v>529</v>
      </c>
      <c r="E257" s="110"/>
      <c r="F257" s="111">
        <f>IF(D257="CO2",E257,IF(D257="CH4",E257*'State 2005 Data'!$J$16,IF(D257="N2O",'State 2005 Data'!$J$17,IF(D257="Other",E257))))</f>
        <v>0</v>
      </c>
      <c r="H257" s="109"/>
    </row>
    <row r="258" spans="1:8" x14ac:dyDescent="0.2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2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2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25">
      <c r="A261" s="100" t="s">
        <v>1553</v>
      </c>
      <c r="B261" s="127" t="s">
        <v>1554</v>
      </c>
      <c r="C261" s="100" t="s">
        <v>761</v>
      </c>
      <c r="D261" s="112" t="s">
        <v>529</v>
      </c>
      <c r="E261" s="110"/>
      <c r="F261" s="111">
        <f>IF(D261="CO2",E261,IF(D261="CH4",E261*'State 2005 Data'!$J$16,IF(D261="N2O",'State 2005 Data'!$J$17,IF(D261="Other",E261))))</f>
        <v>0</v>
      </c>
      <c r="H261" s="109"/>
    </row>
    <row r="262" spans="1:8" x14ac:dyDescent="0.2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2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2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25">
      <c r="A265" s="100" t="s">
        <v>1553</v>
      </c>
      <c r="B265" s="127" t="s">
        <v>1554</v>
      </c>
      <c r="C265" s="100" t="s">
        <v>4</v>
      </c>
      <c r="D265" s="112" t="s">
        <v>529</v>
      </c>
      <c r="E265" s="110"/>
      <c r="F265" s="111">
        <f>IF(D265="CO2",E265,IF(D265="CH4",E265*'State 2005 Data'!$J$16,IF(D265="N2O",'State 2005 Data'!$J$17,IF(D265="Other",E265))))</f>
        <v>0</v>
      </c>
      <c r="H265" s="109"/>
    </row>
    <row r="266" spans="1:8" x14ac:dyDescent="0.2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2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2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2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2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2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2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25">
      <c r="A273" s="100" t="s">
        <v>1555</v>
      </c>
      <c r="B273" s="127" t="s">
        <v>1556</v>
      </c>
      <c r="C273" s="100" t="s">
        <v>99</v>
      </c>
      <c r="D273" s="112" t="s">
        <v>529</v>
      </c>
      <c r="E273" s="110"/>
      <c r="F273" s="111">
        <f>IF(D273="CO2",E273,IF(D273="CH4",E273*'State 2005 Data'!$J$16,IF(D273="N2O",'State 2005 Data'!$J$17,IF(D273="Other",E273))))</f>
        <v>0</v>
      </c>
      <c r="H273" s="109"/>
    </row>
    <row r="274" spans="1:8" x14ac:dyDescent="0.2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2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2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25">
      <c r="A277" s="100" t="s">
        <v>1555</v>
      </c>
      <c r="B277" s="127" t="s">
        <v>1556</v>
      </c>
      <c r="C277" s="100" t="s">
        <v>761</v>
      </c>
      <c r="D277" s="112" t="s">
        <v>529</v>
      </c>
      <c r="E277" s="110"/>
      <c r="F277" s="111">
        <f>IF(D277="CO2",E277,IF(D277="CH4",E277*'State 2005 Data'!$J$16,IF(D277="N2O",'State 2005 Data'!$J$17,IF(D277="Other",E277))))</f>
        <v>0</v>
      </c>
      <c r="H277" s="109"/>
    </row>
    <row r="278" spans="1:8" x14ac:dyDescent="0.2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2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2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25">
      <c r="A281" s="100" t="s">
        <v>1555</v>
      </c>
      <c r="B281" s="127" t="s">
        <v>1556</v>
      </c>
      <c r="C281" s="100" t="s">
        <v>4</v>
      </c>
      <c r="D281" s="112" t="s">
        <v>529</v>
      </c>
      <c r="E281" s="110"/>
      <c r="F281" s="111">
        <f>IF(D281="CO2",E281,IF(D281="CH4",E281*'State 2005 Data'!$J$16,IF(D281="N2O",'State 2005 Data'!$J$17,IF(D281="Other",E281))))</f>
        <v>0</v>
      </c>
      <c r="H281" s="109"/>
    </row>
    <row r="282" spans="1:8" x14ac:dyDescent="0.2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2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2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2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2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2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2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25">
      <c r="A289" s="100" t="s">
        <v>1559</v>
      </c>
      <c r="B289" s="127" t="s">
        <v>1560</v>
      </c>
      <c r="C289" s="100" t="s">
        <v>99</v>
      </c>
      <c r="D289" s="112" t="s">
        <v>529</v>
      </c>
      <c r="E289" s="110"/>
      <c r="F289" s="111">
        <f>IF(D289="CO2",E289,IF(D289="CH4",E289*'State 2005 Data'!$J$16,IF(D289="N2O",'State 2005 Data'!$J$17,IF(D289="Other",E289))))</f>
        <v>0</v>
      </c>
      <c r="H289" s="109"/>
    </row>
    <row r="290" spans="1:8" x14ac:dyDescent="0.2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2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2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25">
      <c r="A293" s="100" t="s">
        <v>1559</v>
      </c>
      <c r="B293" s="127" t="s">
        <v>1560</v>
      </c>
      <c r="C293" s="100" t="s">
        <v>761</v>
      </c>
      <c r="D293" s="112" t="s">
        <v>529</v>
      </c>
      <c r="E293" s="110"/>
      <c r="F293" s="111">
        <f>IF(D293="CO2",E293,IF(D293="CH4",E293*'State 2005 Data'!$J$16,IF(D293="N2O",'State 2005 Data'!$J$17,IF(D293="Other",E293))))</f>
        <v>0</v>
      </c>
      <c r="H293" s="109"/>
    </row>
    <row r="294" spans="1:8" x14ac:dyDescent="0.2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2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2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25">
      <c r="A297" s="100" t="s">
        <v>1559</v>
      </c>
      <c r="B297" s="127" t="s">
        <v>1560</v>
      </c>
      <c r="C297" s="100" t="s">
        <v>4</v>
      </c>
      <c r="D297" s="112" t="s">
        <v>529</v>
      </c>
      <c r="E297" s="110"/>
      <c r="F297" s="111">
        <f>IF(D297="CO2",E297,IF(D297="CH4",E297*'State 2005 Data'!$J$16,IF(D297="N2O",'State 2005 Data'!$J$17,IF(D297="Other",E297))))</f>
        <v>0</v>
      </c>
      <c r="H297" s="109"/>
    </row>
    <row r="298" spans="1:8" x14ac:dyDescent="0.2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2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2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2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2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2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2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25">
      <c r="A305" s="100" t="s">
        <v>1561</v>
      </c>
      <c r="B305" s="127" t="s">
        <v>1562</v>
      </c>
      <c r="C305" s="100" t="s">
        <v>99</v>
      </c>
      <c r="D305" s="112" t="s">
        <v>529</v>
      </c>
      <c r="E305" s="110"/>
      <c r="F305" s="111">
        <f>IF(D305="CO2",E305,IF(D305="CH4",E305*'State 2005 Data'!$J$16,IF(D305="N2O",'State 2005 Data'!$J$17,IF(D305="Other",E305))))</f>
        <v>0</v>
      </c>
      <c r="H305" s="109"/>
    </row>
    <row r="306" spans="1:8" x14ac:dyDescent="0.2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2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2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25">
      <c r="A309" s="100" t="s">
        <v>1561</v>
      </c>
      <c r="B309" s="127" t="s">
        <v>1562</v>
      </c>
      <c r="C309" s="100" t="s">
        <v>761</v>
      </c>
      <c r="D309" s="112" t="s">
        <v>529</v>
      </c>
      <c r="E309" s="110"/>
      <c r="F309" s="111">
        <f>IF(D309="CO2",E309,IF(D309="CH4",E309*'State 2005 Data'!$J$16,IF(D309="N2O",'State 2005 Data'!$J$17,IF(D309="Other",E309))))</f>
        <v>0</v>
      </c>
      <c r="H309" s="109"/>
    </row>
    <row r="310" spans="1:8" x14ac:dyDescent="0.2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2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2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25">
      <c r="A313" s="100" t="s">
        <v>1561</v>
      </c>
      <c r="B313" s="127" t="s">
        <v>1562</v>
      </c>
      <c r="C313" s="100" t="s">
        <v>4</v>
      </c>
      <c r="D313" s="112" t="s">
        <v>529</v>
      </c>
      <c r="E313" s="110"/>
      <c r="F313" s="111">
        <f>IF(D313="CO2",E313,IF(D313="CH4",E313*'State 2005 Data'!$J$16,IF(D313="N2O",'State 2005 Data'!$J$17,IF(D313="Other",E313))))</f>
        <v>0</v>
      </c>
      <c r="H313" s="109"/>
    </row>
    <row r="314" spans="1:8" x14ac:dyDescent="0.2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2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2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2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2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2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2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25">
      <c r="A321" s="100" t="s">
        <v>1570</v>
      </c>
      <c r="B321" s="127" t="s">
        <v>1571</v>
      </c>
      <c r="C321" s="100" t="s">
        <v>99</v>
      </c>
      <c r="D321" s="112" t="s">
        <v>529</v>
      </c>
      <c r="E321" s="110"/>
      <c r="F321" s="111">
        <f>IF(D321="CO2",E321,IF(D321="CH4",E321*'State 2005 Data'!$J$16,IF(D321="N2O",'State 2005 Data'!$J$17,IF(D321="Other",E321))))</f>
        <v>0</v>
      </c>
      <c r="H321" s="109"/>
    </row>
    <row r="322" spans="1:8" x14ac:dyDescent="0.2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2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2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25">
      <c r="A325" s="100" t="s">
        <v>1570</v>
      </c>
      <c r="B325" s="127" t="s">
        <v>1571</v>
      </c>
      <c r="C325" s="100" t="s">
        <v>761</v>
      </c>
      <c r="D325" s="112" t="s">
        <v>529</v>
      </c>
      <c r="E325" s="110"/>
      <c r="F325" s="111">
        <f>IF(D325="CO2",E325,IF(D325="CH4",E325*'State 2005 Data'!$J$16,IF(D325="N2O",'State 2005 Data'!$J$17,IF(D325="Other",E325))))</f>
        <v>0</v>
      </c>
      <c r="H325" s="109"/>
    </row>
    <row r="326" spans="1:8" x14ac:dyDescent="0.2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2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2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25">
      <c r="A329" s="100" t="s">
        <v>1570</v>
      </c>
      <c r="B329" s="127" t="s">
        <v>1571</v>
      </c>
      <c r="C329" s="100" t="s">
        <v>4</v>
      </c>
      <c r="D329" s="112" t="s">
        <v>529</v>
      </c>
      <c r="E329" s="110"/>
      <c r="F329" s="111">
        <f>IF(D329="CO2",E329,IF(D329="CH4",E329*'State 2005 Data'!$J$16,IF(D329="N2O",'State 2005 Data'!$J$17,IF(D329="Other",E329))))</f>
        <v>0</v>
      </c>
      <c r="H329" s="109"/>
    </row>
    <row r="330" spans="1:8" x14ac:dyDescent="0.2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2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2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2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2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2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2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25">
      <c r="A337" s="100" t="s">
        <v>1574</v>
      </c>
      <c r="B337" s="127" t="s">
        <v>1575</v>
      </c>
      <c r="C337" s="100" t="s">
        <v>99</v>
      </c>
      <c r="D337" s="112" t="s">
        <v>529</v>
      </c>
      <c r="E337" s="110"/>
      <c r="F337" s="111">
        <f>IF(D337="CO2",E337,IF(D337="CH4",E337*'State 2005 Data'!$J$16,IF(D337="N2O",'State 2005 Data'!$J$17,IF(D337="Other",E337))))</f>
        <v>0</v>
      </c>
      <c r="H337" s="109"/>
    </row>
    <row r="338" spans="1:8" x14ac:dyDescent="0.2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2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2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25">
      <c r="A341" s="100" t="s">
        <v>1574</v>
      </c>
      <c r="B341" s="127" t="s">
        <v>1575</v>
      </c>
      <c r="C341" s="100" t="s">
        <v>761</v>
      </c>
      <c r="D341" s="112" t="s">
        <v>529</v>
      </c>
      <c r="E341" s="110"/>
      <c r="F341" s="111">
        <f>IF(D341="CO2",E341,IF(D341="CH4",E341*'State 2005 Data'!$J$16,IF(D341="N2O",'State 2005 Data'!$J$17,IF(D341="Other",E341))))</f>
        <v>0</v>
      </c>
      <c r="H341" s="109"/>
    </row>
    <row r="342" spans="1:8" x14ac:dyDescent="0.2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2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2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25">
      <c r="A345" s="100" t="s">
        <v>1574</v>
      </c>
      <c r="B345" s="127" t="s">
        <v>1575</v>
      </c>
      <c r="C345" s="100" t="s">
        <v>4</v>
      </c>
      <c r="D345" s="112" t="s">
        <v>529</v>
      </c>
      <c r="E345" s="110"/>
      <c r="F345" s="111">
        <f>IF(D345="CO2",E345,IF(D345="CH4",E345*'State 2005 Data'!$J$16,IF(D345="N2O",'State 2005 Data'!$J$17,IF(D345="Other",E345))))</f>
        <v>0</v>
      </c>
      <c r="H345" s="109"/>
    </row>
    <row r="346" spans="1:8" x14ac:dyDescent="0.2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2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2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2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2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2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2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25">
      <c r="A353" s="100" t="s">
        <v>1576</v>
      </c>
      <c r="B353" s="127" t="s">
        <v>1577</v>
      </c>
      <c r="C353" s="100" t="s">
        <v>99</v>
      </c>
      <c r="D353" s="112" t="s">
        <v>529</v>
      </c>
      <c r="E353" s="110"/>
      <c r="F353" s="111">
        <f>IF(D353="CO2",E353,IF(D353="CH4",E353*'State 2005 Data'!$J$16,IF(D353="N2O",'State 2005 Data'!$J$17,IF(D353="Other",E353))))</f>
        <v>0</v>
      </c>
      <c r="H353" s="109"/>
    </row>
    <row r="354" spans="1:8" x14ac:dyDescent="0.2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2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2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25">
      <c r="A357" s="100" t="s">
        <v>1576</v>
      </c>
      <c r="B357" s="127" t="s">
        <v>1577</v>
      </c>
      <c r="C357" s="100" t="s">
        <v>761</v>
      </c>
      <c r="D357" s="112" t="s">
        <v>529</v>
      </c>
      <c r="E357" s="110"/>
      <c r="F357" s="111">
        <f>IF(D357="CO2",E357,IF(D357="CH4",E357*'State 2005 Data'!$J$16,IF(D357="N2O",'State 2005 Data'!$J$17,IF(D357="Other",E357))))</f>
        <v>0</v>
      </c>
      <c r="H357" s="109"/>
    </row>
    <row r="358" spans="1:8" x14ac:dyDescent="0.2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2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2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25">
      <c r="A361" s="100" t="s">
        <v>1576</v>
      </c>
      <c r="B361" s="127" t="s">
        <v>1577</v>
      </c>
      <c r="C361" s="100" t="s">
        <v>4</v>
      </c>
      <c r="D361" s="112" t="s">
        <v>529</v>
      </c>
      <c r="E361" s="110"/>
      <c r="F361" s="111">
        <f>IF(D361="CO2",E361,IF(D361="CH4",E361*'State 2005 Data'!$J$16,IF(D361="N2O",'State 2005 Data'!$J$17,IF(D361="Other",E361))))</f>
        <v>0</v>
      </c>
      <c r="H361" s="109"/>
    </row>
    <row r="362" spans="1:8" x14ac:dyDescent="0.2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2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2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2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2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2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2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25">
      <c r="A369" s="100" t="s">
        <v>1580</v>
      </c>
      <c r="B369" s="127" t="s">
        <v>1581</v>
      </c>
      <c r="C369" s="100" t="s">
        <v>99</v>
      </c>
      <c r="D369" s="112" t="s">
        <v>529</v>
      </c>
      <c r="E369" s="110"/>
      <c r="F369" s="111">
        <f>IF(D369="CO2",E369,IF(D369="CH4",E369*'State 2005 Data'!$J$16,IF(D369="N2O",'State 2005 Data'!$J$17,IF(D369="Other",E369))))</f>
        <v>0</v>
      </c>
      <c r="H369" s="109"/>
    </row>
    <row r="370" spans="1:8" x14ac:dyDescent="0.2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2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2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25">
      <c r="A373" s="100" t="s">
        <v>1580</v>
      </c>
      <c r="B373" s="127" t="s">
        <v>1581</v>
      </c>
      <c r="C373" s="100" t="s">
        <v>761</v>
      </c>
      <c r="D373" s="112" t="s">
        <v>529</v>
      </c>
      <c r="E373" s="110"/>
      <c r="F373" s="111">
        <f>IF(D373="CO2",E373,IF(D373="CH4",E373*'State 2005 Data'!$J$16,IF(D373="N2O",'State 2005 Data'!$J$17,IF(D373="Other",E373))))</f>
        <v>0</v>
      </c>
      <c r="H373" s="109"/>
    </row>
    <row r="374" spans="1:8" x14ac:dyDescent="0.2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2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2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25">
      <c r="A377" s="100" t="s">
        <v>1580</v>
      </c>
      <c r="B377" s="127" t="s">
        <v>1581</v>
      </c>
      <c r="C377" s="100" t="s">
        <v>4</v>
      </c>
      <c r="D377" s="112" t="s">
        <v>529</v>
      </c>
      <c r="E377" s="110"/>
      <c r="F377" s="111">
        <f>IF(D377="CO2",E377,IF(D377="CH4",E377*'State 2005 Data'!$J$16,IF(D377="N2O",'State 2005 Data'!$J$17,IF(D377="Other",E377))))</f>
        <v>0</v>
      </c>
      <c r="H377" s="109"/>
    </row>
    <row r="378" spans="1:8" x14ac:dyDescent="0.2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2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2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2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2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2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2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25">
      <c r="A385" s="100" t="s">
        <v>1584</v>
      </c>
      <c r="B385" s="127" t="s">
        <v>1585</v>
      </c>
      <c r="C385" s="100" t="s">
        <v>99</v>
      </c>
      <c r="D385" s="112" t="s">
        <v>529</v>
      </c>
      <c r="E385" s="110"/>
      <c r="F385" s="111">
        <f>IF(D385="CO2",E385,IF(D385="CH4",E385*'State 2005 Data'!$J$16,IF(D385="N2O",'State 2005 Data'!$J$17,IF(D385="Other",E385))))</f>
        <v>0</v>
      </c>
      <c r="H385" s="109"/>
    </row>
    <row r="386" spans="1:8" x14ac:dyDescent="0.2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2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2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25">
      <c r="A389" s="100" t="s">
        <v>1584</v>
      </c>
      <c r="B389" s="127" t="s">
        <v>1585</v>
      </c>
      <c r="C389" s="100" t="s">
        <v>761</v>
      </c>
      <c r="D389" s="112" t="s">
        <v>529</v>
      </c>
      <c r="E389" s="110"/>
      <c r="F389" s="111">
        <f>IF(D389="CO2",E389,IF(D389="CH4",E389*'State 2005 Data'!$J$16,IF(D389="N2O",'State 2005 Data'!$J$17,IF(D389="Other",E389))))</f>
        <v>0</v>
      </c>
      <c r="H389" s="109"/>
    </row>
    <row r="390" spans="1:8" x14ac:dyDescent="0.2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2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2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25">
      <c r="A393" s="100" t="s">
        <v>1584</v>
      </c>
      <c r="B393" s="127" t="s">
        <v>1585</v>
      </c>
      <c r="C393" s="100" t="s">
        <v>4</v>
      </c>
      <c r="D393" s="112" t="s">
        <v>529</v>
      </c>
      <c r="E393" s="110"/>
      <c r="F393" s="111">
        <f>IF(D393="CO2",E393,IF(D393="CH4",E393*'State 2005 Data'!$J$16,IF(D393="N2O",'State 2005 Data'!$J$17,IF(D393="Other",E393))))</f>
        <v>0</v>
      </c>
      <c r="H393" s="109"/>
    </row>
    <row r="394" spans="1:8" x14ac:dyDescent="0.2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2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2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2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2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2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2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25">
      <c r="A401" s="100" t="s">
        <v>1588</v>
      </c>
      <c r="B401" s="127" t="s">
        <v>1589</v>
      </c>
      <c r="C401" s="100" t="s">
        <v>99</v>
      </c>
      <c r="D401" s="112" t="s">
        <v>529</v>
      </c>
      <c r="E401" s="110"/>
      <c r="F401" s="111">
        <f>IF(D401="CO2",E401,IF(D401="CH4",E401*'State 2005 Data'!$J$16,IF(D401="N2O",'State 2005 Data'!$J$17,IF(D401="Other",E401))))</f>
        <v>0</v>
      </c>
      <c r="H401" s="109"/>
    </row>
    <row r="402" spans="1:8" x14ac:dyDescent="0.2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2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2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25">
      <c r="A405" s="100" t="s">
        <v>1588</v>
      </c>
      <c r="B405" s="127" t="s">
        <v>1589</v>
      </c>
      <c r="C405" s="100" t="s">
        <v>761</v>
      </c>
      <c r="D405" s="112" t="s">
        <v>529</v>
      </c>
      <c r="E405" s="110"/>
      <c r="F405" s="111">
        <f>IF(D405="CO2",E405,IF(D405="CH4",E405*'State 2005 Data'!$J$16,IF(D405="N2O",'State 2005 Data'!$J$17,IF(D405="Other",E405))))</f>
        <v>0</v>
      </c>
      <c r="H405" s="109"/>
    </row>
    <row r="406" spans="1:8" x14ac:dyDescent="0.2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2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2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25">
      <c r="A409" s="100" t="s">
        <v>1588</v>
      </c>
      <c r="B409" s="127" t="s">
        <v>1589</v>
      </c>
      <c r="C409" s="100" t="s">
        <v>4</v>
      </c>
      <c r="D409" s="112" t="s">
        <v>529</v>
      </c>
      <c r="E409" s="110"/>
      <c r="F409" s="111">
        <f>IF(D409="CO2",E409,IF(D409="CH4",E409*'State 2005 Data'!$J$16,IF(D409="N2O",'State 2005 Data'!$J$17,IF(D409="Other",E409))))</f>
        <v>0</v>
      </c>
      <c r="H409" s="109"/>
    </row>
    <row r="410" spans="1:8" x14ac:dyDescent="0.2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2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2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2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2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2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2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25">
      <c r="A417" s="100" t="s">
        <v>1590</v>
      </c>
      <c r="B417" s="127" t="s">
        <v>1591</v>
      </c>
      <c r="C417" s="100" t="s">
        <v>99</v>
      </c>
      <c r="D417" s="112" t="s">
        <v>529</v>
      </c>
      <c r="E417" s="110"/>
      <c r="F417" s="111">
        <f>IF(D417="CO2",E417,IF(D417="CH4",E417*'State 2005 Data'!$J$16,IF(D417="N2O",'State 2005 Data'!$J$17,IF(D417="Other",E417))))</f>
        <v>0</v>
      </c>
      <c r="H417" s="109"/>
    </row>
    <row r="418" spans="1:8" x14ac:dyDescent="0.2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2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2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25">
      <c r="A421" s="100" t="s">
        <v>1590</v>
      </c>
      <c r="B421" s="127" t="s">
        <v>1591</v>
      </c>
      <c r="C421" s="100" t="s">
        <v>761</v>
      </c>
      <c r="D421" s="112" t="s">
        <v>529</v>
      </c>
      <c r="E421" s="110"/>
      <c r="F421" s="111">
        <f>IF(D421="CO2",E421,IF(D421="CH4",E421*'State 2005 Data'!$J$16,IF(D421="N2O",'State 2005 Data'!$J$17,IF(D421="Other",E421))))</f>
        <v>0</v>
      </c>
      <c r="H421" s="109"/>
    </row>
    <row r="422" spans="1:8" x14ac:dyDescent="0.2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2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2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25">
      <c r="A425" s="100" t="s">
        <v>1590</v>
      </c>
      <c r="B425" s="127" t="s">
        <v>1591</v>
      </c>
      <c r="C425" s="100" t="s">
        <v>4</v>
      </c>
      <c r="D425" s="112" t="s">
        <v>529</v>
      </c>
      <c r="E425" s="110"/>
      <c r="F425" s="111">
        <f>IF(D425="CO2",E425,IF(D425="CH4",E425*'State 2005 Data'!$J$16,IF(D425="N2O",'State 2005 Data'!$J$17,IF(D425="Other",E425))))</f>
        <v>0</v>
      </c>
      <c r="H425" s="109"/>
    </row>
    <row r="426" spans="1:8" x14ac:dyDescent="0.2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2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2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2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2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2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2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25">
      <c r="A433" s="100" t="s">
        <v>1600</v>
      </c>
      <c r="B433" s="127" t="s">
        <v>1601</v>
      </c>
      <c r="C433" s="100" t="s">
        <v>99</v>
      </c>
      <c r="D433" s="112" t="s">
        <v>529</v>
      </c>
      <c r="E433" s="110"/>
      <c r="F433" s="111">
        <f>IF(D433="CO2",E433,IF(D433="CH4",E433*'State 2005 Data'!$J$16,IF(D433="N2O",'State 2005 Data'!$J$17,IF(D433="Other",E433))))</f>
        <v>0</v>
      </c>
      <c r="H433" s="109"/>
    </row>
    <row r="434" spans="1:8" x14ac:dyDescent="0.2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2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2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25">
      <c r="A437" s="100" t="s">
        <v>1600</v>
      </c>
      <c r="B437" s="127" t="s">
        <v>1601</v>
      </c>
      <c r="C437" s="100" t="s">
        <v>761</v>
      </c>
      <c r="D437" s="112" t="s">
        <v>529</v>
      </c>
      <c r="E437" s="110"/>
      <c r="F437" s="111">
        <f>IF(D437="CO2",E437,IF(D437="CH4",E437*'State 2005 Data'!$J$16,IF(D437="N2O",'State 2005 Data'!$J$17,IF(D437="Other",E437))))</f>
        <v>0</v>
      </c>
      <c r="H437" s="109"/>
    </row>
    <row r="438" spans="1:8" x14ac:dyDescent="0.2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2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2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25">
      <c r="A441" s="100" t="s">
        <v>1600</v>
      </c>
      <c r="B441" s="127" t="s">
        <v>1601</v>
      </c>
      <c r="C441" s="100" t="s">
        <v>4</v>
      </c>
      <c r="D441" s="112" t="s">
        <v>529</v>
      </c>
      <c r="E441" s="110"/>
      <c r="F441" s="111">
        <f>IF(D441="CO2",E441,IF(D441="CH4",E441*'State 2005 Data'!$J$16,IF(D441="N2O",'State 2005 Data'!$J$17,IF(D441="Other",E441))))</f>
        <v>0</v>
      </c>
      <c r="H441" s="109"/>
    </row>
    <row r="442" spans="1:8" x14ac:dyDescent="0.2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2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2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2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2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2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2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25">
      <c r="A449" s="100" t="s">
        <v>1606</v>
      </c>
      <c r="B449" s="127" t="s">
        <v>1607</v>
      </c>
      <c r="C449" s="100" t="s">
        <v>99</v>
      </c>
      <c r="D449" s="112" t="s">
        <v>529</v>
      </c>
      <c r="E449" s="110"/>
      <c r="F449" s="111">
        <f>IF(D449="CO2",E449,IF(D449="CH4",E449*'State 2005 Data'!$J$16,IF(D449="N2O",'State 2005 Data'!$J$17,IF(D449="Other",E449))))</f>
        <v>0</v>
      </c>
      <c r="H449" s="109"/>
    </row>
    <row r="450" spans="1:8" x14ac:dyDescent="0.2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2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2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25">
      <c r="A453" s="100" t="s">
        <v>1606</v>
      </c>
      <c r="B453" s="127" t="s">
        <v>1607</v>
      </c>
      <c r="C453" s="100" t="s">
        <v>761</v>
      </c>
      <c r="D453" s="112" t="s">
        <v>529</v>
      </c>
      <c r="E453" s="110"/>
      <c r="F453" s="111">
        <f>IF(D453="CO2",E453,IF(D453="CH4",E453*'State 2005 Data'!$J$16,IF(D453="N2O",'State 2005 Data'!$J$17,IF(D453="Other",E453))))</f>
        <v>0</v>
      </c>
      <c r="H453" s="109"/>
    </row>
    <row r="454" spans="1:8" x14ac:dyDescent="0.2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2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2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25">
      <c r="A457" s="100" t="s">
        <v>1606</v>
      </c>
      <c r="B457" s="127" t="s">
        <v>1607</v>
      </c>
      <c r="C457" s="100" t="s">
        <v>4</v>
      </c>
      <c r="D457" s="112" t="s">
        <v>529</v>
      </c>
      <c r="E457" s="110"/>
      <c r="F457" s="111">
        <f>IF(D457="CO2",E457,IF(D457="CH4",E457*'State 2005 Data'!$J$16,IF(D457="N2O",'State 2005 Data'!$J$17,IF(D457="Other",E457))))</f>
        <v>0</v>
      </c>
      <c r="H457" s="109"/>
    </row>
    <row r="458" spans="1:8" x14ac:dyDescent="0.2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2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2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2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2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2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2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25">
      <c r="A465" s="100" t="s">
        <v>1612</v>
      </c>
      <c r="B465" s="127" t="s">
        <v>1613</v>
      </c>
      <c r="C465" s="100" t="s">
        <v>99</v>
      </c>
      <c r="D465" s="112" t="s">
        <v>529</v>
      </c>
      <c r="E465" s="110"/>
      <c r="F465" s="111">
        <f>IF(D465="CO2",E465,IF(D465="CH4",E465*'State 2005 Data'!$J$16,IF(D465="N2O",'State 2005 Data'!$J$17,IF(D465="Other",E465))))</f>
        <v>0</v>
      </c>
      <c r="H465" s="109"/>
    </row>
    <row r="466" spans="1:8" x14ac:dyDescent="0.2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2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2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25">
      <c r="A469" s="100" t="s">
        <v>1612</v>
      </c>
      <c r="B469" s="127" t="s">
        <v>1613</v>
      </c>
      <c r="C469" s="100" t="s">
        <v>761</v>
      </c>
      <c r="D469" s="112" t="s">
        <v>529</v>
      </c>
      <c r="E469" s="110"/>
      <c r="F469" s="111">
        <f>IF(D469="CO2",E469,IF(D469="CH4",E469*'State 2005 Data'!$J$16,IF(D469="N2O",'State 2005 Data'!$J$17,IF(D469="Other",E469))))</f>
        <v>0</v>
      </c>
      <c r="H469" s="109"/>
    </row>
    <row r="470" spans="1:8" x14ac:dyDescent="0.2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2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2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25">
      <c r="A473" s="100" t="s">
        <v>1612</v>
      </c>
      <c r="B473" s="127" t="s">
        <v>1613</v>
      </c>
      <c r="C473" s="100" t="s">
        <v>4</v>
      </c>
      <c r="D473" s="112" t="s">
        <v>529</v>
      </c>
      <c r="E473" s="110"/>
      <c r="F473" s="111">
        <f>IF(D473="CO2",E473,IF(D473="CH4",E473*'State 2005 Data'!$J$16,IF(D473="N2O",'State 2005 Data'!$J$17,IF(D473="Other",E473))))</f>
        <v>0</v>
      </c>
      <c r="H473" s="109"/>
    </row>
    <row r="474" spans="1:8" x14ac:dyDescent="0.2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2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2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2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4" customWidth="1"/>
    <col min="2" max="2" width="12.7109375" style="4" bestFit="1" customWidth="1"/>
    <col min="3" max="3" width="17.42578125" style="4" customWidth="1"/>
    <col min="4" max="4" width="22" style="4" customWidth="1"/>
    <col min="5" max="5" width="19.42578125" style="4" customWidth="1"/>
    <col min="6" max="6" width="14.42578125" style="4" customWidth="1"/>
    <col min="7" max="7" width="26.140625" style="4" customWidth="1"/>
    <col min="8" max="8" width="26.7109375" style="4" bestFit="1" customWidth="1"/>
    <col min="9" max="9" width="17.85546875" style="4" bestFit="1" customWidth="1"/>
    <col min="10" max="14" width="9.140625" style="4"/>
    <col min="15" max="15" width="25.85546875" style="4" customWidth="1"/>
    <col min="16" max="16" width="12.42578125" style="4" customWidth="1"/>
    <col min="17" max="17" width="19.85546875" style="4" customWidth="1"/>
    <col min="18" max="19" width="12.42578125" style="4" customWidth="1"/>
    <col min="20" max="21" width="16.28515625" style="4" customWidth="1"/>
    <col min="22" max="22" width="10.85546875" style="4" bestFit="1" customWidth="1"/>
    <col min="23" max="16384" width="9.140625" style="4"/>
  </cols>
  <sheetData>
    <row r="1" spans="1:5" x14ac:dyDescent="0.25">
      <c r="A1" s="283" t="s">
        <v>11</v>
      </c>
      <c r="B1" s="283"/>
      <c r="C1" s="283"/>
      <c r="D1" s="283"/>
      <c r="E1" s="283"/>
    </row>
    <row r="2" spans="1:5" x14ac:dyDescent="0.25">
      <c r="A2" s="284" t="s">
        <v>169</v>
      </c>
      <c r="B2" s="284"/>
      <c r="C2" s="284"/>
      <c r="D2" s="284"/>
      <c r="E2" s="284"/>
    </row>
    <row r="19" spans="1:5" x14ac:dyDescent="0.25">
      <c r="A19" s="4" t="s">
        <v>170</v>
      </c>
    </row>
    <row r="20" spans="1:5" x14ac:dyDescent="0.25">
      <c r="A20" s="4">
        <v>155400</v>
      </c>
      <c r="B20" s="4" t="s">
        <v>171</v>
      </c>
    </row>
    <row r="21" spans="1:5" x14ac:dyDescent="0.25">
      <c r="A21" s="284" t="s">
        <v>172</v>
      </c>
      <c r="B21" s="284"/>
      <c r="C21" s="284"/>
      <c r="D21" s="284"/>
      <c r="E21" s="284"/>
    </row>
    <row r="38" spans="1:5" x14ac:dyDescent="0.25">
      <c r="A38" s="4" t="s">
        <v>170</v>
      </c>
    </row>
    <row r="39" spans="1:5" x14ac:dyDescent="0.25">
      <c r="A39" s="4">
        <v>100800</v>
      </c>
      <c r="B39" s="4" t="s">
        <v>171</v>
      </c>
    </row>
    <row r="40" spans="1:5" x14ac:dyDescent="0.25">
      <c r="A40" s="284" t="s">
        <v>173</v>
      </c>
      <c r="B40" s="284"/>
      <c r="C40" s="284"/>
      <c r="D40" s="284"/>
      <c r="E40" s="284"/>
    </row>
    <row r="57" spans="1:5" ht="15.75" thickBot="1" x14ac:dyDescent="0.3">
      <c r="A57" s="4" t="s">
        <v>170</v>
      </c>
    </row>
    <row r="58" spans="1:5" ht="15.75" thickBot="1" x14ac:dyDescent="0.3">
      <c r="A58" s="5">
        <v>194000</v>
      </c>
      <c r="B58" s="4" t="s">
        <v>174</v>
      </c>
    </row>
    <row r="60" spans="1:5" x14ac:dyDescent="0.25">
      <c r="A60" s="283" t="s">
        <v>175</v>
      </c>
      <c r="B60" s="283"/>
      <c r="C60" s="283"/>
      <c r="D60" s="283"/>
      <c r="E60" s="283"/>
    </row>
    <row r="85" spans="1:37" s="6" customFormat="1" x14ac:dyDescent="0.2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thickBot="1" x14ac:dyDescent="0.3"/>
    <row r="88" spans="1:37" ht="15.75" thickBot="1" x14ac:dyDescent="0.3">
      <c r="A88" s="7" t="s">
        <v>401</v>
      </c>
      <c r="B88" s="8">
        <f>(B86-B85)/B85</f>
        <v>1.0254083484573502</v>
      </c>
    </row>
    <row r="89" spans="1:37" x14ac:dyDescent="0.25">
      <c r="A89" s="283" t="s">
        <v>176</v>
      </c>
      <c r="B89" s="283"/>
      <c r="C89" s="283"/>
      <c r="D89" s="283"/>
      <c r="E89" s="283"/>
    </row>
    <row r="90" spans="1:37" x14ac:dyDescent="0.25">
      <c r="A90" s="4">
        <v>6.6290250000000004</v>
      </c>
      <c r="B90" s="4" t="s">
        <v>405</v>
      </c>
      <c r="E90" s="4" t="s">
        <v>410</v>
      </c>
    </row>
    <row r="91" spans="1:37" x14ac:dyDescent="0.25">
      <c r="A91" s="4">
        <f>1/A90</f>
        <v>0.15085174667466181</v>
      </c>
      <c r="B91" s="4" t="s">
        <v>406</v>
      </c>
      <c r="E91" s="4" t="s">
        <v>181</v>
      </c>
    </row>
    <row r="92" spans="1:37" x14ac:dyDescent="0.25">
      <c r="A92" s="9">
        <v>0.5</v>
      </c>
      <c r="B92" s="4" t="s">
        <v>407</v>
      </c>
      <c r="E92" s="4" t="s">
        <v>411</v>
      </c>
    </row>
    <row r="93" spans="1:37" x14ac:dyDescent="0.25">
      <c r="A93" s="4">
        <f>A92*A91</f>
        <v>7.5425873337330904E-2</v>
      </c>
      <c r="B93" s="4" t="s">
        <v>408</v>
      </c>
      <c r="E93" s="4" t="s">
        <v>181</v>
      </c>
    </row>
    <row r="94" spans="1:37" x14ac:dyDescent="0.25">
      <c r="A94" s="4">
        <f>1/A93</f>
        <v>13.258050000000001</v>
      </c>
      <c r="B94" s="4" t="s">
        <v>409</v>
      </c>
      <c r="E94" s="4" t="s">
        <v>181</v>
      </c>
      <c r="J94" s="9"/>
    </row>
    <row r="95" spans="1:37" ht="15.75" thickBot="1" x14ac:dyDescent="0.3">
      <c r="A95" s="4">
        <v>8.0274920000000005</v>
      </c>
      <c r="B95" s="4" t="s">
        <v>403</v>
      </c>
      <c r="E95" s="4" t="s">
        <v>412</v>
      </c>
      <c r="J95" s="9"/>
    </row>
    <row r="96" spans="1:37" ht="15.75" thickBot="1" x14ac:dyDescent="0.3">
      <c r="A96" s="10">
        <f>(A94-A95)/A95</f>
        <v>0.65158059329115492</v>
      </c>
      <c r="B96" s="4" t="s">
        <v>404</v>
      </c>
      <c r="C96" s="11"/>
      <c r="E96" s="4" t="s">
        <v>181</v>
      </c>
    </row>
    <row r="98" spans="1:5" x14ac:dyDescent="0.25">
      <c r="A98" s="283" t="s">
        <v>177</v>
      </c>
      <c r="B98" s="283"/>
      <c r="C98" s="283"/>
      <c r="D98" s="283"/>
      <c r="E98" s="283"/>
    </row>
    <row r="99" spans="1:5" x14ac:dyDescent="0.25">
      <c r="A99" s="11">
        <v>0.3</v>
      </c>
      <c r="B99" s="9" t="s">
        <v>415</v>
      </c>
    </row>
    <row r="100" spans="1:5" x14ac:dyDescent="0.25">
      <c r="A100" s="4">
        <v>63.5</v>
      </c>
      <c r="B100" s="4" t="s">
        <v>416</v>
      </c>
    </row>
    <row r="101" spans="1:5" x14ac:dyDescent="0.25">
      <c r="A101" s="4">
        <f>1/A100</f>
        <v>1.5748031496062992E-2</v>
      </c>
      <c r="B101" s="4" t="s">
        <v>414</v>
      </c>
    </row>
    <row r="102" spans="1:5" x14ac:dyDescent="0.25">
      <c r="A102" s="12">
        <f>A101*(1-A99)</f>
        <v>1.1023622047244094E-2</v>
      </c>
      <c r="B102" s="4" t="s">
        <v>417</v>
      </c>
    </row>
    <row r="103" spans="1:5" x14ac:dyDescent="0.25">
      <c r="A103" s="12">
        <f>1/A102</f>
        <v>90.714285714285722</v>
      </c>
      <c r="B103" s="4" t="s">
        <v>421</v>
      </c>
    </row>
    <row r="104" spans="1:5" x14ac:dyDescent="0.25">
      <c r="A104" s="11">
        <v>0.35</v>
      </c>
      <c r="B104" s="4" t="s">
        <v>418</v>
      </c>
    </row>
    <row r="105" spans="1:5" x14ac:dyDescent="0.25">
      <c r="A105" s="4">
        <f>A102*(1-A104)</f>
        <v>7.1653543307086615E-3</v>
      </c>
      <c r="B105" s="4" t="s">
        <v>419</v>
      </c>
    </row>
    <row r="106" spans="1:5" ht="15.75" thickBot="1" x14ac:dyDescent="0.3">
      <c r="A106" s="4">
        <f>1/A105</f>
        <v>139.56043956043956</v>
      </c>
      <c r="B106" s="4" t="s">
        <v>420</v>
      </c>
    </row>
    <row r="107" spans="1:5" ht="15.75" thickBot="1" x14ac:dyDescent="0.3">
      <c r="A107" s="13">
        <f>(A106-A103)/A103</f>
        <v>0.53846153846153832</v>
      </c>
      <c r="B107" s="4" t="s">
        <v>422</v>
      </c>
    </row>
    <row r="108" spans="1:5" x14ac:dyDescent="0.25">
      <c r="A108" s="14"/>
    </row>
    <row r="109" spans="1:5" x14ac:dyDescent="0.25">
      <c r="A109" s="283" t="s">
        <v>179</v>
      </c>
      <c r="B109" s="283"/>
      <c r="C109" s="283"/>
      <c r="D109" s="283"/>
      <c r="E109" s="283"/>
    </row>
    <row r="110" spans="1:5" ht="15.75" thickBot="1" x14ac:dyDescent="0.3"/>
    <row r="111" spans="1:5" ht="15.75" thickBot="1" x14ac:dyDescent="0.3">
      <c r="A111" s="13">
        <f>A122</f>
        <v>0.20481927710843381</v>
      </c>
      <c r="B111" s="4" t="s">
        <v>424</v>
      </c>
    </row>
    <row r="113" spans="1:12" x14ac:dyDescent="0.25">
      <c r="A113" s="283" t="s">
        <v>178</v>
      </c>
      <c r="B113" s="283"/>
      <c r="C113" s="283"/>
      <c r="D113" s="283"/>
      <c r="E113" s="283"/>
    </row>
    <row r="114" spans="1:12" x14ac:dyDescent="0.25">
      <c r="A114" s="11">
        <v>0.2</v>
      </c>
      <c r="B114" s="9" t="s">
        <v>415</v>
      </c>
    </row>
    <row r="115" spans="1:12" x14ac:dyDescent="0.25">
      <c r="A115" s="4">
        <v>1.95</v>
      </c>
      <c r="B115" s="4" t="s">
        <v>423</v>
      </c>
    </row>
    <row r="116" spans="1:12" x14ac:dyDescent="0.25">
      <c r="A116" s="4">
        <f>1/A115</f>
        <v>0.51282051282051289</v>
      </c>
      <c r="B116" s="4" t="s">
        <v>414</v>
      </c>
    </row>
    <row r="117" spans="1:12" x14ac:dyDescent="0.25">
      <c r="A117" s="12">
        <f>A116*(1-A114)</f>
        <v>0.41025641025641035</v>
      </c>
      <c r="B117" s="4" t="s">
        <v>417</v>
      </c>
    </row>
    <row r="118" spans="1:12" x14ac:dyDescent="0.25">
      <c r="A118" s="12">
        <f>1/A117</f>
        <v>2.4374999999999996</v>
      </c>
      <c r="B118" s="4" t="s">
        <v>421</v>
      </c>
    </row>
    <row r="119" spans="1:12" x14ac:dyDescent="0.25">
      <c r="A119" s="11">
        <v>0.17</v>
      </c>
      <c r="B119" s="4" t="s">
        <v>418</v>
      </c>
    </row>
    <row r="120" spans="1:12" x14ac:dyDescent="0.25">
      <c r="A120" s="4">
        <f>A117*(1-A119)</f>
        <v>0.34051282051282056</v>
      </c>
      <c r="B120" s="4" t="s">
        <v>419</v>
      </c>
    </row>
    <row r="121" spans="1:12" ht="15.75" thickBot="1" x14ac:dyDescent="0.3">
      <c r="A121" s="4">
        <f>1/A120</f>
        <v>2.9367469879518069</v>
      </c>
      <c r="B121" s="4" t="s">
        <v>420</v>
      </c>
    </row>
    <row r="122" spans="1:12" ht="15.75" thickBot="1" x14ac:dyDescent="0.3">
      <c r="A122" s="13">
        <f>(A121-A118)/A118</f>
        <v>0.20481927710843381</v>
      </c>
      <c r="B122" s="4" t="s">
        <v>422</v>
      </c>
    </row>
    <row r="124" spans="1:12" x14ac:dyDescent="0.25">
      <c r="A124" s="283" t="s">
        <v>425</v>
      </c>
      <c r="B124" s="283"/>
      <c r="C124" s="283"/>
      <c r="D124" s="283"/>
      <c r="E124" s="283"/>
      <c r="J124" s="15"/>
    </row>
    <row r="125" spans="1:12" x14ac:dyDescent="0.25">
      <c r="A125" s="16">
        <v>4.4824543659231753E-4</v>
      </c>
      <c r="B125" s="4" t="s">
        <v>427</v>
      </c>
      <c r="K125" s="9"/>
      <c r="L125" s="9"/>
    </row>
    <row r="126" spans="1:12" x14ac:dyDescent="0.25">
      <c r="A126" s="4">
        <v>1.27</v>
      </c>
      <c r="B126" s="17" t="s">
        <v>432</v>
      </c>
      <c r="F126" s="18"/>
      <c r="J126" s="3"/>
      <c r="K126" s="16"/>
      <c r="L126" s="16"/>
    </row>
    <row r="127" spans="1:12" x14ac:dyDescent="0.25">
      <c r="A127" s="4">
        <f>(1/CONVERT(A125/A126,"mi","km")*0.00105505585)</f>
        <v>1.857438352962903</v>
      </c>
      <c r="B127" s="17" t="s">
        <v>428</v>
      </c>
      <c r="J127" s="19"/>
      <c r="K127" s="16"/>
      <c r="L127" s="16"/>
    </row>
    <row r="128" spans="1:12" x14ac:dyDescent="0.25">
      <c r="A128" s="4">
        <f>1/A127</f>
        <v>0.53837587578874124</v>
      </c>
      <c r="B128" s="17" t="s">
        <v>429</v>
      </c>
      <c r="F128" s="18"/>
      <c r="K128" s="11"/>
      <c r="L128" s="9"/>
    </row>
    <row r="129" spans="1:12" x14ac:dyDescent="0.25">
      <c r="A129" s="4">
        <v>1.07</v>
      </c>
      <c r="B129" s="4" t="s">
        <v>426</v>
      </c>
      <c r="F129" s="18"/>
      <c r="K129" s="11"/>
      <c r="L129" s="9"/>
    </row>
    <row r="130" spans="1:12" ht="15.75" thickBot="1" x14ac:dyDescent="0.3">
      <c r="A130" s="4">
        <f>1/A129</f>
        <v>0.93457943925233644</v>
      </c>
      <c r="B130" s="4" t="s">
        <v>430</v>
      </c>
      <c r="F130" s="18"/>
      <c r="K130" s="9"/>
      <c r="L130" s="9"/>
    </row>
    <row r="131" spans="1:12" ht="15.75" thickBot="1" x14ac:dyDescent="0.3">
      <c r="A131" s="13">
        <f>(A130-A128)/A128</f>
        <v>0.73592369435785332</v>
      </c>
      <c r="B131" s="4" t="s">
        <v>422</v>
      </c>
      <c r="F131" s="18"/>
    </row>
    <row r="133" spans="1:12" x14ac:dyDescent="0.25">
      <c r="A133" s="15"/>
      <c r="B133" s="9"/>
      <c r="C133" s="9"/>
    </row>
    <row r="134" spans="1:12" x14ac:dyDescent="0.25">
      <c r="A134" s="283" t="s">
        <v>106</v>
      </c>
      <c r="B134" s="283"/>
      <c r="C134" s="283"/>
      <c r="D134" s="283"/>
      <c r="E134" s="283"/>
    </row>
    <row r="135" spans="1:12" x14ac:dyDescent="0.25">
      <c r="A135" s="20" t="s">
        <v>444</v>
      </c>
      <c r="B135" s="21"/>
      <c r="C135" s="21"/>
      <c r="D135" s="21"/>
      <c r="E135" s="21"/>
      <c r="F135" s="21"/>
      <c r="G135" s="21"/>
    </row>
    <row r="136" spans="1:12" ht="15.75" x14ac:dyDescent="0.3">
      <c r="A136" s="22"/>
      <c r="B136" s="280" t="s">
        <v>445</v>
      </c>
      <c r="C136" s="281"/>
      <c r="D136" s="281"/>
      <c r="E136" s="282"/>
      <c r="F136" s="21"/>
      <c r="G136" s="21"/>
    </row>
    <row r="137" spans="1:12" ht="15.75" x14ac:dyDescent="0.3">
      <c r="A137" s="23"/>
      <c r="B137" s="280" t="s">
        <v>446</v>
      </c>
      <c r="C137" s="282"/>
      <c r="D137" s="280" t="s">
        <v>447</v>
      </c>
      <c r="E137" s="282"/>
      <c r="F137" s="21"/>
      <c r="G137" s="21"/>
    </row>
    <row r="138" spans="1:12" ht="15.75" x14ac:dyDescent="0.3">
      <c r="A138" s="24" t="s">
        <v>448</v>
      </c>
      <c r="B138" s="25" t="s">
        <v>449</v>
      </c>
      <c r="C138" s="25" t="s">
        <v>450</v>
      </c>
      <c r="D138" s="25" t="s">
        <v>449</v>
      </c>
      <c r="E138" s="25" t="s">
        <v>450</v>
      </c>
      <c r="F138" s="21"/>
      <c r="G138" s="26" t="s">
        <v>451</v>
      </c>
    </row>
    <row r="139" spans="1:12" x14ac:dyDescent="0.25">
      <c r="A139" s="27" t="s">
        <v>452</v>
      </c>
      <c r="B139" s="28">
        <v>95</v>
      </c>
      <c r="C139" s="29">
        <v>95</v>
      </c>
      <c r="D139" s="28">
        <v>50</v>
      </c>
      <c r="E139" s="29">
        <v>50</v>
      </c>
      <c r="F139" s="26" t="s">
        <v>131</v>
      </c>
      <c r="G139" s="21">
        <f>(C139-E139)/C139</f>
        <v>0.47368421052631576</v>
      </c>
    </row>
    <row r="140" spans="1:12" x14ac:dyDescent="0.25">
      <c r="A140" s="30" t="s">
        <v>453</v>
      </c>
      <c r="B140" s="31">
        <v>100</v>
      </c>
      <c r="C140" s="32">
        <v>100</v>
      </c>
      <c r="D140" s="31">
        <v>70</v>
      </c>
      <c r="E140" s="32">
        <v>70</v>
      </c>
      <c r="F140" s="26" t="s">
        <v>131</v>
      </c>
      <c r="G140" s="21">
        <f t="shared" ref="G140:G156" si="0">(C140-E140)/C140</f>
        <v>0.3</v>
      </c>
    </row>
    <row r="141" spans="1:12" x14ac:dyDescent="0.25">
      <c r="A141" s="30" t="s">
        <v>454</v>
      </c>
      <c r="B141" s="31">
        <v>95</v>
      </c>
      <c r="C141" s="32">
        <v>95</v>
      </c>
      <c r="D141" s="31">
        <v>50</v>
      </c>
      <c r="E141" s="32">
        <v>50</v>
      </c>
      <c r="F141" s="26" t="s">
        <v>131</v>
      </c>
      <c r="G141" s="21">
        <f t="shared" si="0"/>
        <v>0.47368421052631576</v>
      </c>
    </row>
    <row r="142" spans="1:12" x14ac:dyDescent="0.25">
      <c r="A142" s="30" t="s">
        <v>455</v>
      </c>
      <c r="B142" s="31">
        <v>105</v>
      </c>
      <c r="C142" s="32">
        <v>105</v>
      </c>
      <c r="D142" s="31">
        <v>110</v>
      </c>
      <c r="E142" s="32">
        <v>110</v>
      </c>
      <c r="F142" s="33" t="s">
        <v>471</v>
      </c>
      <c r="G142" s="21">
        <f t="shared" si="0"/>
        <v>-4.7619047619047616E-2</v>
      </c>
    </row>
    <row r="143" spans="1:12" x14ac:dyDescent="0.25">
      <c r="A143" s="30" t="s">
        <v>456</v>
      </c>
      <c r="B143" s="31">
        <v>80</v>
      </c>
      <c r="C143" s="32">
        <v>80</v>
      </c>
      <c r="D143" s="31">
        <v>35</v>
      </c>
      <c r="E143" s="32">
        <v>35</v>
      </c>
      <c r="F143" s="26" t="s">
        <v>131</v>
      </c>
      <c r="G143" s="21">
        <f t="shared" si="0"/>
        <v>0.5625</v>
      </c>
    </row>
    <row r="144" spans="1:12" x14ac:dyDescent="0.25">
      <c r="A144" s="30" t="s">
        <v>457</v>
      </c>
      <c r="B144" s="31">
        <v>70</v>
      </c>
      <c r="C144" s="32">
        <v>70</v>
      </c>
      <c r="D144" s="31">
        <v>50</v>
      </c>
      <c r="E144" s="32">
        <v>50</v>
      </c>
      <c r="F144" s="26" t="s">
        <v>131</v>
      </c>
      <c r="G144" s="21">
        <f t="shared" si="0"/>
        <v>0.2857142857142857</v>
      </c>
    </row>
    <row r="145" spans="1:9" x14ac:dyDescent="0.25">
      <c r="A145" s="30" t="s">
        <v>458</v>
      </c>
      <c r="B145" s="31">
        <v>90</v>
      </c>
      <c r="C145" s="32">
        <v>90</v>
      </c>
      <c r="D145" s="31">
        <v>80</v>
      </c>
      <c r="E145" s="32">
        <v>80</v>
      </c>
      <c r="F145" s="26" t="s">
        <v>459</v>
      </c>
      <c r="G145" s="21">
        <f t="shared" si="0"/>
        <v>0.1111111111111111</v>
      </c>
    </row>
    <row r="146" spans="1:9" x14ac:dyDescent="0.25">
      <c r="A146" s="30" t="s">
        <v>460</v>
      </c>
      <c r="B146" s="31">
        <v>100</v>
      </c>
      <c r="C146" s="32">
        <v>100</v>
      </c>
      <c r="D146" s="31">
        <v>90</v>
      </c>
      <c r="E146" s="32">
        <v>90</v>
      </c>
      <c r="F146" s="26" t="s">
        <v>131</v>
      </c>
      <c r="G146" s="21">
        <f t="shared" si="0"/>
        <v>0.1</v>
      </c>
    </row>
    <row r="147" spans="1:9" x14ac:dyDescent="0.25">
      <c r="A147" s="30" t="s">
        <v>461</v>
      </c>
      <c r="B147" s="31">
        <v>80</v>
      </c>
      <c r="C147" s="32">
        <v>80</v>
      </c>
      <c r="D147" s="31">
        <v>40</v>
      </c>
      <c r="E147" s="32">
        <v>40</v>
      </c>
      <c r="F147" s="26" t="s">
        <v>131</v>
      </c>
      <c r="G147" s="21">
        <f t="shared" si="0"/>
        <v>0.5</v>
      </c>
    </row>
    <row r="148" spans="1:9" x14ac:dyDescent="0.25">
      <c r="A148" s="30" t="s">
        <v>462</v>
      </c>
      <c r="B148" s="31">
        <v>80</v>
      </c>
      <c r="C148" s="32">
        <v>80</v>
      </c>
      <c r="D148" s="31">
        <v>50</v>
      </c>
      <c r="E148" s="32">
        <v>50</v>
      </c>
      <c r="F148" s="26" t="s">
        <v>131</v>
      </c>
      <c r="G148" s="21">
        <f t="shared" si="0"/>
        <v>0.375</v>
      </c>
    </row>
    <row r="149" spans="1:9" x14ac:dyDescent="0.25">
      <c r="A149" s="30" t="s">
        <v>463</v>
      </c>
      <c r="B149" s="31">
        <v>90</v>
      </c>
      <c r="C149" s="32">
        <v>90</v>
      </c>
      <c r="D149" s="31">
        <v>80</v>
      </c>
      <c r="E149" s="32">
        <v>80</v>
      </c>
      <c r="F149" s="26" t="s">
        <v>459</v>
      </c>
      <c r="G149" s="21">
        <f t="shared" si="0"/>
        <v>0.1111111111111111</v>
      </c>
    </row>
    <row r="150" spans="1:9" x14ac:dyDescent="0.25">
      <c r="A150" s="30" t="s">
        <v>464</v>
      </c>
      <c r="B150" s="31">
        <v>95</v>
      </c>
      <c r="C150" s="32">
        <v>95</v>
      </c>
      <c r="D150" s="31">
        <v>90</v>
      </c>
      <c r="E150" s="32">
        <v>90</v>
      </c>
      <c r="F150" s="33" t="s">
        <v>471</v>
      </c>
      <c r="G150" s="21">
        <f t="shared" si="0"/>
        <v>5.2631578947368418E-2</v>
      </c>
    </row>
    <row r="151" spans="1:9" x14ac:dyDescent="0.25">
      <c r="A151" s="30" t="s">
        <v>465</v>
      </c>
      <c r="B151" s="31">
        <v>95</v>
      </c>
      <c r="C151" s="32">
        <v>95</v>
      </c>
      <c r="D151" s="31">
        <v>90</v>
      </c>
      <c r="E151" s="32">
        <v>90</v>
      </c>
      <c r="F151" s="33" t="s">
        <v>471</v>
      </c>
      <c r="G151" s="21">
        <f t="shared" si="0"/>
        <v>5.2631578947368418E-2</v>
      </c>
    </row>
    <row r="152" spans="1:9" x14ac:dyDescent="0.25">
      <c r="A152" s="30" t="s">
        <v>466</v>
      </c>
      <c r="B152" s="31">
        <v>80</v>
      </c>
      <c r="C152" s="32">
        <v>50</v>
      </c>
      <c r="D152" s="31">
        <v>30</v>
      </c>
      <c r="E152" s="32">
        <v>30</v>
      </c>
      <c r="F152" s="26" t="s">
        <v>130</v>
      </c>
      <c r="G152" s="21">
        <f t="shared" si="0"/>
        <v>0.4</v>
      </c>
    </row>
    <row r="153" spans="1:9" x14ac:dyDescent="0.25">
      <c r="A153" s="30" t="s">
        <v>467</v>
      </c>
      <c r="B153" s="31">
        <v>90</v>
      </c>
      <c r="C153" s="32">
        <v>90</v>
      </c>
      <c r="D153" s="31">
        <v>70</v>
      </c>
      <c r="E153" s="32">
        <v>70</v>
      </c>
      <c r="F153" s="26" t="s">
        <v>127</v>
      </c>
      <c r="G153" s="21">
        <f t="shared" si="0"/>
        <v>0.22222222222222221</v>
      </c>
    </row>
    <row r="154" spans="1:9" x14ac:dyDescent="0.25">
      <c r="A154" s="30" t="s">
        <v>468</v>
      </c>
      <c r="B154" s="31">
        <v>95</v>
      </c>
      <c r="C154" s="32">
        <v>90</v>
      </c>
      <c r="D154" s="31">
        <v>80</v>
      </c>
      <c r="E154" s="32">
        <v>80</v>
      </c>
      <c r="F154" s="33" t="s">
        <v>471</v>
      </c>
      <c r="G154" s="21">
        <f t="shared" si="0"/>
        <v>0.1111111111111111</v>
      </c>
      <c r="I154" s="34"/>
    </row>
    <row r="155" spans="1:9" x14ac:dyDescent="0.25">
      <c r="A155" s="30" t="s">
        <v>469</v>
      </c>
      <c r="B155" s="31">
        <v>80</v>
      </c>
      <c r="C155" s="32">
        <v>65</v>
      </c>
      <c r="D155" s="31">
        <v>60</v>
      </c>
      <c r="E155" s="32">
        <v>30</v>
      </c>
      <c r="F155" s="26" t="s">
        <v>128</v>
      </c>
      <c r="G155" s="21">
        <f t="shared" si="0"/>
        <v>0.53846153846153844</v>
      </c>
    </row>
    <row r="156" spans="1:9" x14ac:dyDescent="0.25">
      <c r="A156" s="35" t="s">
        <v>470</v>
      </c>
      <c r="B156" s="36">
        <v>90</v>
      </c>
      <c r="C156" s="37">
        <v>90</v>
      </c>
      <c r="D156" s="36">
        <v>70</v>
      </c>
      <c r="E156" s="37">
        <v>70</v>
      </c>
      <c r="F156" s="26" t="s">
        <v>128</v>
      </c>
      <c r="G156" s="21">
        <f t="shared" si="0"/>
        <v>0.22222222222222221</v>
      </c>
    </row>
    <row r="157" spans="1:9" x14ac:dyDescent="0.25">
      <c r="A157" s="21"/>
      <c r="B157" s="21"/>
      <c r="C157" s="21"/>
      <c r="D157" s="21"/>
      <c r="E157" s="21"/>
      <c r="F157" s="21"/>
      <c r="G157" s="21"/>
    </row>
    <row r="158" spans="1:9" x14ac:dyDescent="0.25">
      <c r="A158" s="21"/>
      <c r="B158" s="21"/>
      <c r="C158" s="21"/>
      <c r="D158" s="21"/>
      <c r="E158" s="21"/>
      <c r="F158" s="21"/>
      <c r="G158" s="21"/>
    </row>
    <row r="159" spans="1:9" x14ac:dyDescent="0.25">
      <c r="A159" s="21" t="s">
        <v>131</v>
      </c>
      <c r="B159" s="21">
        <f>AVERAGEIF(F139:F156,A159,G139:G156)</f>
        <v>0.38382283834586467</v>
      </c>
      <c r="C159" s="21"/>
      <c r="D159" s="21"/>
      <c r="E159" s="21"/>
      <c r="F159" s="21"/>
      <c r="G159" s="21"/>
    </row>
    <row r="160" spans="1:9" x14ac:dyDescent="0.25">
      <c r="A160" s="21" t="s">
        <v>459</v>
      </c>
      <c r="B160" s="21">
        <f>AVERAGEIF(F139:F156,A160,G139:G156)</f>
        <v>0.1111111111111111</v>
      </c>
      <c r="C160" s="21"/>
      <c r="D160" s="21"/>
      <c r="E160" s="21"/>
      <c r="F160" s="21"/>
      <c r="G160" s="21"/>
    </row>
    <row r="161" spans="1:7" x14ac:dyDescent="0.25">
      <c r="A161" s="21" t="s">
        <v>130</v>
      </c>
      <c r="B161" s="21">
        <f>AVERAGEIF(F139:F156,A161,G139:G156)</f>
        <v>0.4</v>
      </c>
      <c r="C161" s="21"/>
      <c r="D161" s="21"/>
      <c r="E161" s="21"/>
      <c r="F161" s="21"/>
      <c r="G161" s="21"/>
    </row>
    <row r="162" spans="1:7" x14ac:dyDescent="0.25">
      <c r="A162" s="21" t="s">
        <v>127</v>
      </c>
      <c r="B162" s="21">
        <f>AVERAGEIF(F139:F156,A162,G139:G156)</f>
        <v>0.22222222222222221</v>
      </c>
      <c r="C162" s="21"/>
      <c r="D162" s="21"/>
      <c r="E162" s="21"/>
      <c r="F162" s="21"/>
      <c r="G162" s="21"/>
    </row>
    <row r="163" spans="1:7" x14ac:dyDescent="0.25">
      <c r="A163" s="21" t="s">
        <v>128</v>
      </c>
      <c r="B163" s="21">
        <f>AVERAGEIF(F139:F156,A163,G139:G156)</f>
        <v>0.38034188034188032</v>
      </c>
      <c r="C163" s="21"/>
      <c r="D163" s="21"/>
      <c r="E163" s="21"/>
      <c r="F163" s="21"/>
      <c r="G163" s="21"/>
    </row>
    <row r="165" spans="1:7" x14ac:dyDescent="0.25">
      <c r="A165" s="283" t="s">
        <v>182</v>
      </c>
      <c r="B165" s="283"/>
      <c r="C165" s="283"/>
      <c r="D165" s="283"/>
      <c r="E165" s="283"/>
    </row>
    <row r="166" spans="1:7" ht="15.75" thickBot="1" x14ac:dyDescent="0.3">
      <c r="A166" s="17" t="s">
        <v>183</v>
      </c>
      <c r="B166" s="11">
        <v>0.4</v>
      </c>
    </row>
    <row r="167" spans="1:7" ht="15.75" thickBot="1" x14ac:dyDescent="0.3">
      <c r="A167" s="4" t="s">
        <v>184</v>
      </c>
      <c r="B167" s="38">
        <f>(1+B166)^(1/(2020-2010))-1</f>
        <v>3.4219694129380196E-2</v>
      </c>
    </row>
    <row r="168" spans="1:7" x14ac:dyDescent="0.25">
      <c r="B168" s="39"/>
    </row>
    <row r="169" spans="1:7" x14ac:dyDescent="0.25">
      <c r="A169" s="283" t="s">
        <v>433</v>
      </c>
      <c r="B169" s="283"/>
    </row>
    <row r="170" spans="1:7" x14ac:dyDescent="0.25">
      <c r="A170" s="17" t="s">
        <v>434</v>
      </c>
      <c r="B170" s="40">
        <v>972.7</v>
      </c>
    </row>
    <row r="171" spans="1:7" ht="15.75" thickBot="1" x14ac:dyDescent="0.3">
      <c r="A171" s="17" t="s">
        <v>435</v>
      </c>
      <c r="B171" s="41">
        <f>400.9+53.5+276.5+255.7+63.5+462.5+B170+975.4+227.6+436.5</f>
        <v>4124.8</v>
      </c>
    </row>
    <row r="172" spans="1:7" ht="15.75" thickBot="1" x14ac:dyDescent="0.3">
      <c r="A172" s="17" t="s">
        <v>436</v>
      </c>
      <c r="B172" s="38">
        <f>B170/B171</f>
        <v>0.23581749418153608</v>
      </c>
    </row>
    <row r="173" spans="1:7" x14ac:dyDescent="0.25">
      <c r="B173" s="39"/>
    </row>
    <row r="174" spans="1:7" x14ac:dyDescent="0.25">
      <c r="A174" s="283" t="s">
        <v>191</v>
      </c>
      <c r="B174" s="283"/>
      <c r="C174" s="283"/>
      <c r="D174" s="283"/>
      <c r="E174" s="283"/>
    </row>
    <row r="175" spans="1:7" ht="15.75" thickBot="1" x14ac:dyDescent="0.3">
      <c r="A175" s="17" t="s">
        <v>443</v>
      </c>
      <c r="B175" s="39">
        <v>0.1246</v>
      </c>
    </row>
    <row r="176" spans="1:7" ht="15.75" thickBot="1" x14ac:dyDescent="0.3">
      <c r="A176" s="17" t="s">
        <v>438</v>
      </c>
      <c r="B176" s="38">
        <f>1-B175</f>
        <v>0.87539999999999996</v>
      </c>
    </row>
    <row r="178" spans="1:5" x14ac:dyDescent="0.25">
      <c r="A178" s="283" t="s">
        <v>185</v>
      </c>
      <c r="B178" s="283"/>
      <c r="C178" s="283"/>
      <c r="D178" s="283"/>
      <c r="E178" s="283"/>
    </row>
    <row r="179" spans="1:5" x14ac:dyDescent="0.25">
      <c r="A179" s="19" t="s">
        <v>440</v>
      </c>
      <c r="B179" s="4">
        <v>197000</v>
      </c>
    </row>
    <row r="180" spans="1:5" ht="15.75" thickBot="1" x14ac:dyDescent="0.3">
      <c r="A180" s="4" t="s">
        <v>441</v>
      </c>
      <c r="B180" s="4">
        <v>175000</v>
      </c>
    </row>
    <row r="181" spans="1:5" ht="15.75" thickBot="1" x14ac:dyDescent="0.3">
      <c r="A181" s="4" t="s">
        <v>186</v>
      </c>
      <c r="B181" s="13">
        <f>B179/B180</f>
        <v>1.1257142857142857</v>
      </c>
    </row>
    <row r="183" spans="1:5" x14ac:dyDescent="0.25">
      <c r="A183" s="283" t="s">
        <v>187</v>
      </c>
      <c r="B183" s="283"/>
      <c r="C183" s="283"/>
      <c r="D183" s="283"/>
      <c r="E183" s="283"/>
    </row>
    <row r="184" spans="1:5" x14ac:dyDescent="0.25">
      <c r="A184" s="17" t="s">
        <v>549</v>
      </c>
      <c r="B184" s="47">
        <v>1.2E-2</v>
      </c>
    </row>
    <row r="185" spans="1:5" x14ac:dyDescent="0.25">
      <c r="A185" s="17" t="s">
        <v>550</v>
      </c>
      <c r="B185" s="47">
        <v>2.4E-2</v>
      </c>
    </row>
    <row r="186" spans="1:5" x14ac:dyDescent="0.25">
      <c r="A186" s="17" t="s">
        <v>551</v>
      </c>
      <c r="B186" s="4">
        <f>2050-2018+1</f>
        <v>33</v>
      </c>
    </row>
    <row r="187" spans="1:5" x14ac:dyDescent="0.25">
      <c r="A187" s="17" t="s">
        <v>552</v>
      </c>
      <c r="B187" s="9">
        <f>(1-B184)^B186</f>
        <v>0.67139665221009714</v>
      </c>
    </row>
    <row r="188" spans="1:5" ht="15.75" thickBot="1" x14ac:dyDescent="0.3">
      <c r="A188" s="17" t="s">
        <v>553</v>
      </c>
      <c r="B188" s="9">
        <f>(1-B185)^B186</f>
        <v>0.44858421050781644</v>
      </c>
    </row>
    <row r="189" spans="1:5" ht="15.75" thickBot="1" x14ac:dyDescent="0.3">
      <c r="A189" s="17" t="s">
        <v>554</v>
      </c>
      <c r="B189" s="13">
        <f>(B187-B188)/B187</f>
        <v>0.33186409400289502</v>
      </c>
    </row>
    <row r="191" spans="1:5" x14ac:dyDescent="0.25">
      <c r="A191" s="283" t="s">
        <v>201</v>
      </c>
      <c r="B191" s="283"/>
      <c r="C191" s="283"/>
      <c r="D191" s="283"/>
      <c r="E191" s="283"/>
    </row>
    <row r="192" spans="1:5" x14ac:dyDescent="0.25">
      <c r="A192" s="15" t="s">
        <v>193</v>
      </c>
      <c r="B192" s="15" t="s">
        <v>194</v>
      </c>
      <c r="C192" s="15"/>
    </row>
    <row r="193" spans="1:9" x14ac:dyDescent="0.25">
      <c r="A193" s="4" t="s">
        <v>195</v>
      </c>
      <c r="B193" s="16">
        <v>15277777.777777778</v>
      </c>
      <c r="C193" s="4" t="s">
        <v>196</v>
      </c>
    </row>
    <row r="194" spans="1:9" x14ac:dyDescent="0.25">
      <c r="A194" s="4" t="s">
        <v>197</v>
      </c>
      <c r="B194" s="16">
        <f>3.4*10^6</f>
        <v>3400000</v>
      </c>
      <c r="C194" s="42"/>
    </row>
    <row r="195" spans="1:9" x14ac:dyDescent="0.25">
      <c r="A195" s="4" t="s">
        <v>198</v>
      </c>
      <c r="B195" s="4">
        <v>2</v>
      </c>
    </row>
    <row r="196" spans="1:9" ht="15.75" thickBot="1" x14ac:dyDescent="0.3">
      <c r="A196" s="4" t="s">
        <v>199</v>
      </c>
      <c r="B196" s="16">
        <f>B195*B194</f>
        <v>6800000</v>
      </c>
    </row>
    <row r="197" spans="1:9" ht="15.75" thickBot="1" x14ac:dyDescent="0.3">
      <c r="A197" s="4" t="s">
        <v>200</v>
      </c>
      <c r="B197" s="13">
        <f>B196/B193</f>
        <v>0.44509090909090909</v>
      </c>
    </row>
    <row r="199" spans="1:9" x14ac:dyDescent="0.25">
      <c r="A199" s="90" t="s">
        <v>1438</v>
      </c>
    </row>
    <row r="201" spans="1:9" x14ac:dyDescent="0.25">
      <c r="A201" s="92" t="s">
        <v>1459</v>
      </c>
      <c r="B201" s="279" t="s">
        <v>1442</v>
      </c>
      <c r="C201" s="279"/>
      <c r="D201" s="279"/>
      <c r="E201" s="279"/>
      <c r="F201" s="279"/>
      <c r="G201" s="279"/>
      <c r="H201" s="279"/>
      <c r="I201" s="279"/>
    </row>
    <row r="202" spans="1:9" x14ac:dyDescent="0.25">
      <c r="A202" s="46" t="s">
        <v>1443</v>
      </c>
      <c r="B202" s="46" t="s">
        <v>1444</v>
      </c>
      <c r="C202" s="46" t="s">
        <v>1445</v>
      </c>
      <c r="D202" s="46" t="s">
        <v>1446</v>
      </c>
      <c r="E202" s="46" t="s">
        <v>663</v>
      </c>
      <c r="F202" s="46" t="s">
        <v>91</v>
      </c>
      <c r="G202" s="46" t="s">
        <v>1447</v>
      </c>
      <c r="H202" s="46" t="s">
        <v>1448</v>
      </c>
      <c r="I202" s="46" t="s">
        <v>1449</v>
      </c>
    </row>
    <row r="203" spans="1:9" x14ac:dyDescent="0.25">
      <c r="A203" s="46" t="s">
        <v>1450</v>
      </c>
      <c r="B203" s="48">
        <v>0</v>
      </c>
      <c r="C203" s="48">
        <v>6</v>
      </c>
      <c r="D203" s="48">
        <v>9</v>
      </c>
      <c r="E203" s="48">
        <v>25</v>
      </c>
      <c r="F203" s="48">
        <v>21</v>
      </c>
      <c r="G203" s="48">
        <v>215</v>
      </c>
      <c r="H203" s="48">
        <v>81</v>
      </c>
      <c r="I203" s="48">
        <v>134</v>
      </c>
    </row>
    <row r="204" spans="1:9" x14ac:dyDescent="0.25">
      <c r="A204" s="46" t="s">
        <v>1451</v>
      </c>
      <c r="B204" s="48">
        <v>4</v>
      </c>
      <c r="C204" s="48">
        <v>3</v>
      </c>
      <c r="D204" s="48">
        <v>15</v>
      </c>
      <c r="E204" s="48">
        <v>40</v>
      </c>
      <c r="F204" s="48">
        <v>43</v>
      </c>
      <c r="G204" s="48">
        <v>163</v>
      </c>
      <c r="H204" s="48">
        <v>56</v>
      </c>
      <c r="I204" s="48">
        <v>94</v>
      </c>
    </row>
    <row r="205" spans="1:9" ht="15.75" thickBot="1" x14ac:dyDescent="0.3">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75" thickBot="1" x14ac:dyDescent="0.3">
      <c r="A206" s="48" t="s">
        <v>1453</v>
      </c>
      <c r="B206" s="13">
        <f>SUM(G205:H205)/SUM(G203:H203)</f>
        <v>-0.26013513513513514</v>
      </c>
    </row>
    <row r="207" spans="1:9" ht="15.75" thickBot="1" x14ac:dyDescent="0.3">
      <c r="A207" s="87" t="s">
        <v>1454</v>
      </c>
      <c r="B207" s="13">
        <f>I205/I203</f>
        <v>-0.29850746268656714</v>
      </c>
    </row>
    <row r="209" spans="1:9" x14ac:dyDescent="0.25">
      <c r="A209" s="92" t="s">
        <v>1460</v>
      </c>
      <c r="B209" s="279" t="s">
        <v>1442</v>
      </c>
      <c r="C209" s="279"/>
      <c r="D209" s="279"/>
      <c r="E209" s="279"/>
      <c r="F209" s="279"/>
      <c r="G209" s="279"/>
      <c r="H209" s="279"/>
      <c r="I209" s="279"/>
    </row>
    <row r="210" spans="1:9" x14ac:dyDescent="0.25">
      <c r="A210" s="46" t="s">
        <v>1443</v>
      </c>
      <c r="B210" s="46" t="s">
        <v>1444</v>
      </c>
      <c r="C210" s="46" t="s">
        <v>1445</v>
      </c>
      <c r="D210" s="46" t="s">
        <v>1446</v>
      </c>
      <c r="E210" s="46" t="s">
        <v>663</v>
      </c>
      <c r="F210" s="46" t="s">
        <v>91</v>
      </c>
      <c r="G210" s="46" t="s">
        <v>1447</v>
      </c>
      <c r="H210" s="46" t="s">
        <v>1448</v>
      </c>
      <c r="I210" s="46" t="s">
        <v>1449</v>
      </c>
    </row>
    <row r="211" spans="1:9" x14ac:dyDescent="0.25">
      <c r="A211" s="46" t="s">
        <v>1450</v>
      </c>
      <c r="B211" s="48">
        <v>0</v>
      </c>
      <c r="C211" s="48">
        <v>17</v>
      </c>
      <c r="D211" s="48">
        <v>18</v>
      </c>
      <c r="E211" s="48">
        <v>22</v>
      </c>
      <c r="F211" s="48">
        <v>12</v>
      </c>
      <c r="G211" s="48">
        <v>73</v>
      </c>
      <c r="H211" s="48">
        <v>21</v>
      </c>
      <c r="I211" s="48">
        <v>21</v>
      </c>
    </row>
    <row r="212" spans="1:9" x14ac:dyDescent="0.25">
      <c r="A212" s="46" t="s">
        <v>1451</v>
      </c>
      <c r="B212" s="48">
        <v>0</v>
      </c>
      <c r="C212" s="48">
        <v>15</v>
      </c>
      <c r="D212" s="48">
        <v>22</v>
      </c>
      <c r="E212" s="48">
        <v>39</v>
      </c>
      <c r="F212" s="48">
        <v>23</v>
      </c>
      <c r="G212" s="48">
        <v>51</v>
      </c>
      <c r="H212" s="48">
        <v>17</v>
      </c>
      <c r="I212" s="48">
        <v>19</v>
      </c>
    </row>
    <row r="213" spans="1:9" ht="15.75" thickBot="1" x14ac:dyDescent="0.3">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75" thickBot="1" x14ac:dyDescent="0.3">
      <c r="A214" s="48" t="s">
        <v>1453</v>
      </c>
      <c r="B214" s="13">
        <f>SUM(G213:H213)/SUM(G211:H211)</f>
        <v>-0.27659574468085107</v>
      </c>
    </row>
    <row r="215" spans="1:9" ht="15.75" thickBot="1" x14ac:dyDescent="0.3">
      <c r="A215" s="87" t="s">
        <v>1454</v>
      </c>
      <c r="B215" s="13">
        <f>I213/I211</f>
        <v>-9.5238095238095233E-2</v>
      </c>
    </row>
    <row r="217" spans="1:9" x14ac:dyDescent="0.25">
      <c r="A217" s="91" t="s">
        <v>1461</v>
      </c>
      <c r="B217" s="279" t="s">
        <v>1442</v>
      </c>
      <c r="C217" s="279"/>
      <c r="D217" s="279"/>
      <c r="E217" s="279"/>
    </row>
    <row r="218" spans="1:9" x14ac:dyDescent="0.25">
      <c r="A218" s="46" t="s">
        <v>1443</v>
      </c>
      <c r="B218" s="46" t="s">
        <v>1455</v>
      </c>
      <c r="C218" s="46" t="s">
        <v>1456</v>
      </c>
      <c r="D218" s="46" t="s">
        <v>1457</v>
      </c>
      <c r="E218" s="46" t="s">
        <v>91</v>
      </c>
    </row>
    <row r="219" spans="1:9" x14ac:dyDescent="0.25">
      <c r="A219" s="46" t="s">
        <v>1450</v>
      </c>
      <c r="B219" s="48">
        <v>112</v>
      </c>
      <c r="C219" s="48">
        <v>16</v>
      </c>
      <c r="D219" s="48">
        <v>9</v>
      </c>
      <c r="E219" s="48">
        <v>134</v>
      </c>
    </row>
    <row r="220" spans="1:9" x14ac:dyDescent="0.25">
      <c r="A220" s="46" t="s">
        <v>1451</v>
      </c>
      <c r="B220" s="48">
        <v>87</v>
      </c>
      <c r="C220" s="48">
        <v>17</v>
      </c>
      <c r="D220" s="48">
        <v>9</v>
      </c>
      <c r="E220" s="48">
        <v>151</v>
      </c>
    </row>
    <row r="221" spans="1:9" ht="15.75" thickBot="1" x14ac:dyDescent="0.3">
      <c r="A221" s="43" t="s">
        <v>1452</v>
      </c>
      <c r="B221" s="4">
        <f>B220-B219</f>
        <v>-25</v>
      </c>
      <c r="C221" s="4">
        <f t="shared" ref="C221:E221" si="9">C220-C219</f>
        <v>1</v>
      </c>
      <c r="D221" s="4">
        <f t="shared" si="9"/>
        <v>0</v>
      </c>
      <c r="E221" s="4">
        <f t="shared" si="9"/>
        <v>17</v>
      </c>
    </row>
    <row r="222" spans="1:9" ht="15.75" thickBot="1" x14ac:dyDescent="0.3">
      <c r="A222" s="87" t="s">
        <v>1458</v>
      </c>
      <c r="B222" s="13">
        <f>B221/B219</f>
        <v>-0.22321428571428573</v>
      </c>
    </row>
    <row r="226" spans="1:9" x14ac:dyDescent="0.25">
      <c r="A226" s="48"/>
      <c r="B226" s="48"/>
      <c r="C226" s="48"/>
      <c r="D226" s="48"/>
      <c r="E226" s="48"/>
      <c r="F226" s="48"/>
      <c r="G226" s="48"/>
      <c r="H226" s="48"/>
      <c r="I226" s="48"/>
    </row>
    <row r="227" spans="1:9" x14ac:dyDescent="0.25">
      <c r="A227" s="48"/>
      <c r="B227" s="48"/>
      <c r="C227" s="48"/>
      <c r="D227" s="48"/>
      <c r="E227" s="48"/>
      <c r="F227" s="48"/>
      <c r="G227" s="48"/>
      <c r="H227" s="48"/>
      <c r="I227" s="4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2021-11-01T19:39:41Z</dcterms:modified>
</cp:coreProperties>
</file>