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nathaniyer/Desktop/Dev Files/eps-colorado/"/>
    </mc:Choice>
  </mc:AlternateContent>
  <xr:revisionPtr revIDLastSave="0" documentId="13_ncr:1_{2EF8C5B0-8030-FD47-B1A5-5558A2771FEE}" xr6:coauthVersionLast="45" xr6:coauthVersionMax="45" xr10:uidLastSave="{00000000-0000-0000-0000-000000000000}"/>
  <bookViews>
    <workbookView xWindow="3520" yWindow="460" windowWidth="25080" windowHeight="14800"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externalReferences>
    <externalReference r:id="rId10"/>
  </externalReferences>
  <definedNames>
    <definedName name="_xlnm._FilterDatabase" localSheetId="1" hidden="1">PolicyLevers!$A$1:$P$655</definedName>
    <definedName name="_xlnm._FilterDatabase" localSheetId="6" hidden="1">#REF!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22" l="1"/>
  <c r="N2" i="22"/>
  <c r="N14" i="22"/>
  <c r="N38" i="22" s="1"/>
  <c r="N12" i="22"/>
  <c r="N11" i="22"/>
  <c r="N9" i="22"/>
  <c r="N34" i="22" s="1"/>
  <c r="M9" i="22"/>
  <c r="L9" i="22"/>
  <c r="M14" i="22"/>
  <c r="L14" i="22"/>
  <c r="L12" i="22"/>
  <c r="L37" i="22" s="1"/>
  <c r="M12" i="22"/>
  <c r="M37" i="22" s="1"/>
  <c r="M11" i="22"/>
  <c r="M36" i="22" s="1"/>
  <c r="L11" i="22"/>
  <c r="M3" i="22"/>
  <c r="L3" i="22"/>
  <c r="M2" i="22"/>
  <c r="M32" i="22" s="1"/>
  <c r="L2" i="22"/>
  <c r="Q3" i="22"/>
  <c r="R3" i="22" s="1"/>
  <c r="Q2" i="22"/>
  <c r="F153" i="22"/>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M34" i="22"/>
  <c r="F34" i="22"/>
  <c r="F33" i="22"/>
  <c r="Q32" i="22"/>
  <c r="R32" i="22" s="1"/>
  <c r="N32" i="22"/>
  <c r="L32" i="22"/>
  <c r="F32" i="22"/>
  <c r="F31" i="22"/>
  <c r="F30" i="22"/>
  <c r="F29" i="22"/>
  <c r="F28" i="22"/>
  <c r="F27" i="22"/>
  <c r="F26" i="22"/>
  <c r="F25" i="22"/>
  <c r="F24" i="22"/>
  <c r="F23" i="22"/>
  <c r="F22" i="22"/>
  <c r="F21" i="22"/>
  <c r="F20" i="22"/>
  <c r="F19" i="22"/>
  <c r="F18" i="22"/>
  <c r="F17" i="22"/>
  <c r="F16" i="22"/>
  <c r="F15" i="22"/>
  <c r="M38" i="22"/>
  <c r="L38" i="22"/>
  <c r="F14" i="22"/>
  <c r="F13" i="22"/>
  <c r="N37" i="22"/>
  <c r="F12" i="22"/>
  <c r="N36" i="22"/>
  <c r="L36" i="22"/>
  <c r="F11" i="22"/>
  <c r="F10" i="22"/>
  <c r="L34" i="22"/>
  <c r="F9" i="22"/>
  <c r="F8" i="22"/>
  <c r="F7" i="22"/>
  <c r="F6" i="22"/>
  <c r="F5" i="22"/>
  <c r="F4" i="22"/>
  <c r="F3" i="22"/>
  <c r="R2" i="22"/>
  <c r="F2" i="22"/>
  <c r="B8" i="21"/>
  <c r="B11" i="21" s="1"/>
  <c r="C11" i="21"/>
  <c r="B10" i="21"/>
  <c r="B4" i="21"/>
  <c r="B5" i="21"/>
  <c r="B6" i="21"/>
  <c r="B7" i="21"/>
  <c r="B9" i="21"/>
  <c r="B3" i="21"/>
  <c r="B22" i="21"/>
  <c r="B19" i="21"/>
  <c r="B18" i="21"/>
  <c r="B14" i="21"/>
  <c r="C9" i="21"/>
  <c r="G9" i="21" s="1"/>
  <c r="C8" i="21"/>
  <c r="F8" i="21" s="1"/>
  <c r="I8" i="21" s="1"/>
  <c r="C7" i="21"/>
  <c r="G7" i="21" s="1"/>
  <c r="J7" i="21" s="1"/>
  <c r="J6" i="21"/>
  <c r="G6" i="21"/>
  <c r="C6" i="21"/>
  <c r="F6" i="21" s="1"/>
  <c r="I5" i="21"/>
  <c r="G5" i="21"/>
  <c r="J5" i="21" s="1"/>
  <c r="K5" i="21" s="1"/>
  <c r="F5" i="21"/>
  <c r="C5" i="21"/>
  <c r="G4" i="21"/>
  <c r="J4" i="21" s="1"/>
  <c r="F4" i="21"/>
  <c r="I4" i="21" s="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H10" i="21" l="1"/>
  <c r="J9" i="21"/>
  <c r="I6" i="21"/>
  <c r="H11" i="21"/>
  <c r="K6" i="21"/>
  <c r="I3" i="21"/>
  <c r="K4" i="21"/>
  <c r="K7" i="21"/>
  <c r="C10" i="21"/>
  <c r="G3" i="21"/>
  <c r="F7" i="21"/>
  <c r="I7" i="21" s="1"/>
  <c r="G8" i="21"/>
  <c r="J8" i="21" s="1"/>
  <c r="K8" i="21" s="1"/>
  <c r="F9" i="21"/>
  <c r="I9" i="21" s="1"/>
  <c r="K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G10" i="21" l="1"/>
  <c r="J3" i="21"/>
  <c r="K3" i="21" s="1"/>
  <c r="F10" i="21"/>
  <c r="J5" i="20"/>
  <c r="I10" i="21" l="1"/>
  <c r="F11" i="21"/>
  <c r="D10" i="21"/>
  <c r="G11" i="21"/>
  <c r="J10" i="21"/>
  <c r="K10" i="21" s="1"/>
  <c r="E10" i="21"/>
  <c r="J12" i="20"/>
  <c r="J13" i="20"/>
  <c r="E11" i="21" l="1"/>
  <c r="J11" i="21"/>
  <c r="I11" i="21"/>
  <c r="D11" i="21"/>
  <c r="K11"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<sst xmlns="http://schemas.openxmlformats.org/spreadsheetml/2006/main" count="7564" uniqueCount="1976">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</sst>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73" formatCode="0.0"/>
    <numFmt numFmtId="174" formatCode="0.0000"/>
    <numFmt numFmtId="175" formatCode="0.000"/>
  </numFmts>
  <fonts count="39">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5"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5" fillId="0" borderId="0" applyFont="0" applyFill="0" applyBorder="0" applyAlignment="0" applyProtection="0"/>
    <xf numFmtId="0" fontId="1" fillId="0" borderId="0"/>
    <xf numFmtId="0" fontId="5" fillId="0" borderId="0"/>
  </cellStyleXfs>
  <cellXfs count="225">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9"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8"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3"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4" fillId="0" borderId="0"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6" fillId="30" borderId="0" xfId="0" applyFont="1" applyFill="1" applyAlignment="1">
      <alignment wrapText="1"/>
    </xf>
    <xf numFmtId="49" fontId="27" fillId="0" borderId="0" xfId="0" applyNumberFormat="1" applyFont="1" applyAlignment="1">
      <alignment wrapText="1"/>
    </xf>
    <xf numFmtId="0" fontId="27" fillId="0" borderId="0" xfId="0" applyFont="1" applyAlignment="1">
      <alignment wrapText="1"/>
    </xf>
    <xf numFmtId="0" fontId="28" fillId="0" borderId="0" xfId="0" applyFont="1" applyAlignment="1">
      <alignment wrapText="1"/>
    </xf>
    <xf numFmtId="49" fontId="27" fillId="0" borderId="30" xfId="0" applyNumberFormat="1" applyFont="1" applyBorder="1" applyAlignment="1">
      <alignment wrapText="1"/>
    </xf>
    <xf numFmtId="49" fontId="27" fillId="31" borderId="30" xfId="0" applyNumberFormat="1" applyFont="1" applyFill="1" applyBorder="1" applyAlignment="1">
      <alignment wrapText="1"/>
    </xf>
    <xf numFmtId="0" fontId="27" fillId="0" borderId="30" xfId="0" applyFont="1" applyBorder="1" applyAlignment="1">
      <alignment wrapText="1"/>
    </xf>
    <xf numFmtId="49" fontId="27" fillId="31" borderId="31" xfId="0" applyNumberFormat="1" applyFont="1" applyFill="1" applyBorder="1" applyAlignment="1">
      <alignment wrapText="1"/>
    </xf>
    <xf numFmtId="49" fontId="27" fillId="31" borderId="0" xfId="0" applyNumberFormat="1" applyFont="1" applyFill="1" applyAlignment="1">
      <alignment wrapText="1"/>
    </xf>
    <xf numFmtId="49" fontId="27" fillId="0" borderId="32" xfId="0" applyNumberFormat="1" applyFont="1" applyBorder="1" applyAlignment="1">
      <alignment wrapText="1"/>
    </xf>
    <xf numFmtId="49" fontId="28" fillId="0" borderId="30" xfId="0" applyNumberFormat="1" applyFont="1" applyBorder="1" applyAlignment="1">
      <alignment wrapText="1"/>
    </xf>
    <xf numFmtId="49" fontId="27" fillId="32" borderId="30" xfId="0" applyNumberFormat="1" applyFont="1" applyFill="1" applyBorder="1" applyAlignment="1">
      <alignment wrapText="1"/>
    </xf>
    <xf numFmtId="49" fontId="27" fillId="33" borderId="30" xfId="0" applyNumberFormat="1" applyFont="1" applyFill="1" applyBorder="1" applyAlignment="1">
      <alignment wrapText="1"/>
    </xf>
    <xf numFmtId="49" fontId="28" fillId="0" borderId="0" xfId="0" applyNumberFormat="1" applyFont="1" applyAlignment="1">
      <alignment wrapText="1"/>
    </xf>
    <xf numFmtId="49" fontId="27" fillId="31" borderId="10" xfId="0" applyNumberFormat="1" applyFont="1" applyFill="1" applyBorder="1" applyAlignment="1">
      <alignment wrapText="1"/>
    </xf>
    <xf numFmtId="0" fontId="26" fillId="34" borderId="30" xfId="0" applyFont="1" applyFill="1" applyBorder="1" applyAlignment="1">
      <alignment wrapText="1"/>
    </xf>
    <xf numFmtId="49" fontId="31" fillId="0" borderId="30" xfId="0" applyNumberFormat="1" applyFont="1" applyBorder="1" applyAlignment="1">
      <alignment wrapText="1"/>
    </xf>
    <xf numFmtId="0" fontId="28" fillId="0" borderId="30" xfId="0" applyFont="1" applyBorder="1" applyAlignment="1">
      <alignment wrapText="1"/>
    </xf>
    <xf numFmtId="0" fontId="32" fillId="0" borderId="30" xfId="0" applyFont="1" applyBorder="1" applyAlignment="1">
      <alignment wrapText="1"/>
    </xf>
    <xf numFmtId="49" fontId="31" fillId="0" borderId="15" xfId="0" applyNumberFormat="1" applyFont="1" applyBorder="1" applyAlignment="1">
      <alignment wrapText="1"/>
    </xf>
    <xf numFmtId="49" fontId="28" fillId="0" borderId="15" xfId="0" applyNumberFormat="1" applyFont="1" applyBorder="1" applyAlignment="1">
      <alignment wrapText="1"/>
    </xf>
    <xf numFmtId="0" fontId="33" fillId="0" borderId="0" xfId="0" applyFont="1" applyAlignment="1">
      <alignment wrapText="1"/>
    </xf>
    <xf numFmtId="49" fontId="28" fillId="31" borderId="30" xfId="0" applyNumberFormat="1" applyFont="1" applyFill="1" applyBorder="1" applyAlignment="1">
      <alignment wrapText="1"/>
    </xf>
    <xf numFmtId="0" fontId="33" fillId="0" borderId="30" xfId="0" applyFont="1" applyBorder="1"/>
    <xf numFmtId="0" fontId="34" fillId="0" borderId="30" xfId="0" applyFont="1" applyBorder="1" applyAlignment="1">
      <alignment wrapText="1"/>
    </xf>
    <xf numFmtId="49" fontId="27" fillId="0" borderId="15" xfId="0" applyNumberFormat="1" applyFont="1" applyBorder="1" applyAlignment="1">
      <alignment wrapText="1"/>
    </xf>
    <xf numFmtId="0" fontId="35" fillId="0" borderId="30" xfId="0" applyFont="1" applyBorder="1" applyAlignment="1">
      <alignment wrapText="1"/>
    </xf>
    <xf numFmtId="0" fontId="0" fillId="0" borderId="0" xfId="0" applyAlignment="1">
      <alignment horizontal="lef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9" fontId="0" fillId="36" borderId="24" xfId="0" applyNumberFormat="1" applyFill="1" applyBorder="1"/>
    <xf numFmtId="174" fontId="0" fillId="0" borderId="0" xfId="0" applyNumberFormat="1"/>
    <xf numFmtId="9" fontId="0" fillId="0" borderId="0" xfId="1" applyFont="1"/>
    <xf numFmtId="9" fontId="7" fillId="36" borderId="24" xfId="0" applyNumberFormat="1" applyFont="1" applyFill="1" applyBorder="1"/>
    <xf numFmtId="173" fontId="0" fillId="0" borderId="0" xfId="0" applyNumberFormat="1"/>
    <xf numFmtId="9" fontId="0" fillId="0" borderId="0" xfId="0" applyNumberFormat="1"/>
    <xf numFmtId="0" fontId="1" fillId="0" borderId="0" xfId="20"/>
    <xf numFmtId="0" fontId="36" fillId="0" borderId="0" xfId="20" applyFont="1"/>
    <xf numFmtId="0" fontId="1" fillId="0" borderId="33" xfId="20" applyBorder="1"/>
    <xf numFmtId="0" fontId="27" fillId="0" borderId="0" xfId="20" applyFont="1"/>
    <xf numFmtId="0" fontId="26" fillId="0" borderId="0" xfId="20" applyFont="1"/>
    <xf numFmtId="0" fontId="5" fillId="0" borderId="25" xfId="21" applyBorder="1"/>
    <xf numFmtId="0" fontId="5" fillId="0" borderId="26" xfId="21" applyBorder="1"/>
    <xf numFmtId="0" fontId="5" fillId="0" borderId="27" xfId="21" applyBorder="1"/>
    <xf numFmtId="0" fontId="5" fillId="0" borderId="28" xfId="21" applyBorder="1"/>
    <xf numFmtId="0" fontId="5" fillId="0" borderId="0" xfId="21"/>
    <xf numFmtId="0" fontId="37" fillId="0" borderId="0" xfId="20" applyFont="1"/>
    <xf numFmtId="43" fontId="1" fillId="0" borderId="0" xfId="20" applyNumberFormat="1"/>
    <xf numFmtId="43" fontId="5" fillId="0" borderId="0" xfId="21" applyNumberFormat="1"/>
    <xf numFmtId="0" fontId="1" fillId="37" borderId="0" xfId="20" applyFill="1"/>
    <xf numFmtId="43" fontId="3" fillId="0" borderId="0" xfId="20" applyNumberFormat="1" applyFont="1"/>
    <xf numFmtId="43" fontId="1" fillId="0" borderId="0" xfId="20" quotePrefix="1" applyNumberFormat="1"/>
    <xf numFmtId="43" fontId="3" fillId="0" borderId="0" xfId="20" quotePrefix="1" applyNumberFormat="1" applyFont="1"/>
    <xf numFmtId="43" fontId="0" fillId="0" borderId="0" xfId="19" applyFont="1" applyAlignment="1">
      <alignment wrapText="1"/>
    </xf>
    <xf numFmtId="175" fontId="0" fillId="4" borderId="24" xfId="0" applyNumberFormat="1" applyFill="1" applyBorder="1"/>
    <xf numFmtId="0" fontId="0" fillId="35" borderId="24" xfId="0" applyFill="1" applyBorder="1"/>
    <xf numFmtId="175" fontId="0" fillId="35" borderId="24" xfId="0" applyNumberFormat="1" applyFill="1" applyBorder="1"/>
    <xf numFmtId="0" fontId="7" fillId="0" borderId="0" xfId="0" applyFont="1" applyAlignment="1">
      <alignment horizontal="left"/>
    </xf>
    <xf numFmtId="0" fontId="8" fillId="2" borderId="20" xfId="0" applyFont="1" applyFill="1" applyBorder="1" applyAlignment="1">
      <alignment wrapText="1"/>
    </xf>
    <xf numFmtId="0" fontId="8" fillId="2" borderId="22" xfId="0" applyFont="1" applyFill="1" applyBorder="1" applyAlignment="1">
      <alignment wrapText="1"/>
    </xf>
    <xf numFmtId="0" fontId="2" fillId="2" borderId="0" xfId="0" applyFont="1" applyFill="1" applyAlignment="1">
      <alignment wrapText="1"/>
    </xf>
    <xf numFmtId="0" fontId="3"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3" fillId="0" borderId="0" xfId="0" quotePrefix="1" applyFont="1" applyAlignment="1">
      <alignment wrapText="1"/>
    </xf>
    <xf numFmtId="0" fontId="3" fillId="0" borderId="23" xfId="0" quotePrefix="1" applyFont="1" applyBorder="1" applyAlignment="1">
      <alignmen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cuments/WebAppData%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Target Calculations"/>
      <sheetName val="State 2005 Data"/>
      <sheetName val="ReferenceScenarios"/>
      <sheetName val="MaxBoundCalculations"/>
    </sheetNames>
    <sheetDataSet>
      <sheetData sheetId="0"/>
      <sheetData sheetId="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potential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sheetData>
      <sheetData sheetId="3"/>
      <sheetData sheetId="4"/>
      <sheetData sheetId="5">
        <row r="10">
          <cell r="H10">
            <v>12.362532154116064</v>
          </cell>
        </row>
      </sheetData>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7" customWidth="1"/>
    <col min="2" max="2" width="24.5" style="7" customWidth="1"/>
    <col min="3" max="16384" width="8.83203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1325</v>
      </c>
    </row>
    <row r="11" spans="1:2">
      <c r="A11" s="46"/>
    </row>
    <row r="12" spans="1:2">
      <c r="A12" s="7" t="s">
        <v>115</v>
      </c>
    </row>
    <row r="13" spans="1:2">
      <c r="A13" s="7" t="s">
        <v>116</v>
      </c>
    </row>
    <row r="14" spans="1:2">
      <c r="A14" s="7" t="s">
        <v>117</v>
      </c>
    </row>
    <row r="16" spans="1:2">
      <c r="A16" s="47" t="s">
        <v>1441</v>
      </c>
      <c r="B16" s="142"/>
    </row>
    <row r="17" spans="1:2">
      <c r="A17" s="144" t="s">
        <v>1422</v>
      </c>
      <c r="B17" s="109">
        <f>MAX(PolicyLevers!H:H)</f>
        <v>859</v>
      </c>
    </row>
    <row r="18" spans="1:2">
      <c r="A18" s="145" t="s">
        <v>1440</v>
      </c>
      <c r="B18" s="109" t="str">
        <f t="array" ref="B18">IF(MIN(IF(COUNTIF(PolicyLevers!$H$2:$H$1623,PolicyLevers!$H$2:$H$1623)&gt;1,PolicyLevers!$H$2:$H$1623, ""))=0,"No duplicate ID numbers",MIN(IF(COUNTIF(PolicyLevers!$H$2:$H$1623,PolicyLevers!$H$2:$H$1623)&gt;1,PolicyLevers!$H$2:$H$1623, "")))</f>
        <v>No duplicate ID numbers</v>
      </c>
    </row>
    <row r="19" spans="1:2" ht="32">
      <c r="A19" s="79" t="s">
        <v>1661</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1433</v>
      </c>
      <c r="B21" s="142"/>
    </row>
    <row r="22" spans="1:2">
      <c r="A22" s="7" t="s">
        <v>1434</v>
      </c>
    </row>
    <row r="23" spans="1:2">
      <c r="A23" s="7" t="s">
        <v>1418</v>
      </c>
    </row>
    <row r="24" spans="1:2">
      <c r="A24" s="7" t="s">
        <v>1419</v>
      </c>
    </row>
    <row r="25" spans="1:2">
      <c r="A25" s="7" t="s">
        <v>1420</v>
      </c>
    </row>
    <row r="26" spans="1:2">
      <c r="A26" s="7" t="s">
        <v>1421</v>
      </c>
    </row>
    <row r="28" spans="1:2">
      <c r="A28" s="7" t="s">
        <v>1435</v>
      </c>
    </row>
    <row r="29" spans="1:2">
      <c r="A29" s="7" t="s">
        <v>1416</v>
      </c>
    </row>
    <row r="30" spans="1:2">
      <c r="A30" s="7" t="s">
        <v>1417</v>
      </c>
    </row>
    <row r="32" spans="1:2">
      <c r="A32" s="7" t="s">
        <v>1436</v>
      </c>
    </row>
    <row r="33" spans="1:2">
      <c r="A33" s="7" t="s">
        <v>1423</v>
      </c>
    </row>
    <row r="34" spans="1:2">
      <c r="A34" s="7" t="s">
        <v>1424</v>
      </c>
    </row>
    <row r="36" spans="1:2">
      <c r="A36" s="7" t="s">
        <v>1437</v>
      </c>
    </row>
    <row r="37" spans="1:2">
      <c r="A37" s="7" t="s">
        <v>1425</v>
      </c>
    </row>
    <row r="38" spans="1:2">
      <c r="A38" s="7" t="s">
        <v>1426</v>
      </c>
    </row>
    <row r="40" spans="1:2">
      <c r="A40" s="47" t="s">
        <v>1427</v>
      </c>
      <c r="B40" s="142"/>
    </row>
    <row r="41" spans="1:2">
      <c r="A41" s="7" t="s">
        <v>1428</v>
      </c>
    </row>
    <row r="42" spans="1:2">
      <c r="A42" s="7" t="s">
        <v>1429</v>
      </c>
    </row>
    <row r="44" spans="1:2">
      <c r="A44" s="7" t="s">
        <v>1430</v>
      </c>
    </row>
    <row r="45" spans="1:2">
      <c r="A45" s="7" t="s">
        <v>1438</v>
      </c>
    </row>
    <row r="46" spans="1:2">
      <c r="A46" s="7" t="s">
        <v>1431</v>
      </c>
    </row>
    <row r="47" spans="1:2">
      <c r="A47" s="7" t="s">
        <v>1432</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topLeftCell="G1" zoomScale="60" zoomScaleNormal="60" workbookViewId="0">
      <pane ySplit="1" topLeftCell="A139" activePane="bottomLeft" state="frozen"/>
      <selection pane="bottomLeft" activeCell="P143" sqref="P143"/>
    </sheetView>
  </sheetViews>
  <sheetFormatPr baseColWidth="10" defaultColWidth="9.1640625" defaultRowHeight="15"/>
  <cols>
    <col min="1" max="1" width="18" style="77" customWidth="1"/>
    <col min="2" max="2" width="28.5" style="77" customWidth="1"/>
    <col min="3" max="3" width="28.5" style="95" customWidth="1"/>
    <col min="4" max="5" width="18.83203125" style="4" customWidth="1"/>
    <col min="6" max="7" width="23.1640625" style="4" customWidth="1"/>
    <col min="8" max="8" width="19.5" style="49" customWidth="1"/>
    <col min="9" max="9" width="21.33203125" style="86" customWidth="1"/>
    <col min="10" max="10" width="21.33203125" style="49" customWidth="1"/>
    <col min="11" max="11" width="16.83203125" style="4" customWidth="1"/>
    <col min="12" max="12" width="19" style="4" customWidth="1"/>
    <col min="13" max="14" width="19.1640625" style="1" customWidth="1"/>
    <col min="15" max="15" width="28.5" style="4" customWidth="1"/>
    <col min="16" max="16" width="78.33203125" style="86" customWidth="1"/>
    <col min="17" max="17" width="52.5" style="4" customWidth="1"/>
    <col min="18" max="18" width="43.5" style="98" customWidth="1"/>
    <col min="19" max="19" width="47.83203125" style="86" customWidth="1"/>
    <col min="20" max="20" width="37.33203125" style="6" customWidth="1"/>
    <col min="21" max="16384" width="9.1640625" style="4"/>
  </cols>
  <sheetData>
    <row r="1" spans="1:20" ht="32">
      <c r="A1" s="93" t="s">
        <v>3</v>
      </c>
      <c r="B1" s="93" t="s">
        <v>0</v>
      </c>
      <c r="C1" s="93" t="s">
        <v>1</v>
      </c>
      <c r="D1" s="50" t="s">
        <v>38</v>
      </c>
      <c r="E1" s="50" t="s">
        <v>39</v>
      </c>
      <c r="F1" s="50" t="s">
        <v>87</v>
      </c>
      <c r="G1" s="50" t="s">
        <v>88</v>
      </c>
      <c r="H1" s="51" t="s">
        <v>506</v>
      </c>
      <c r="I1" s="154" t="s">
        <v>72</v>
      </c>
      <c r="J1" s="51" t="s">
        <v>386</v>
      </c>
      <c r="K1" s="50" t="s">
        <v>570</v>
      </c>
      <c r="L1" s="50" t="s">
        <v>73</v>
      </c>
      <c r="M1" s="50" t="s">
        <v>74</v>
      </c>
      <c r="N1" s="50" t="s">
        <v>86</v>
      </c>
      <c r="O1" s="50" t="s">
        <v>31</v>
      </c>
      <c r="P1" s="154" t="s">
        <v>2</v>
      </c>
      <c r="Q1" s="50" t="s">
        <v>490</v>
      </c>
      <c r="R1" s="50" t="s">
        <v>209</v>
      </c>
      <c r="S1" s="169" t="s">
        <v>163</v>
      </c>
      <c r="T1" s="48" t="s">
        <v>164</v>
      </c>
    </row>
    <row r="2" spans="1:20" s="2" customFormat="1" ht="80">
      <c r="A2" s="89" t="s">
        <v>4</v>
      </c>
      <c r="B2" s="89" t="s">
        <v>799</v>
      </c>
      <c r="C2" s="89" t="s">
        <v>794</v>
      </c>
      <c r="D2" s="2" t="s">
        <v>40</v>
      </c>
      <c r="E2" s="2" t="s">
        <v>539</v>
      </c>
      <c r="F2" s="2" t="s">
        <v>40</v>
      </c>
      <c r="G2" s="2" t="s">
        <v>851</v>
      </c>
      <c r="H2" s="90">
        <v>300</v>
      </c>
      <c r="I2" s="155" t="s">
        <v>46</v>
      </c>
      <c r="J2" s="2" t="s">
        <v>793</v>
      </c>
      <c r="K2" s="2" t="s">
        <v>795</v>
      </c>
      <c r="L2" s="91">
        <v>0</v>
      </c>
      <c r="M2" s="91">
        <v>1</v>
      </c>
      <c r="N2" s="91">
        <v>0.02</v>
      </c>
      <c r="O2" s="2" t="s">
        <v>796</v>
      </c>
      <c r="P2" s="158" t="s">
        <v>852</v>
      </c>
      <c r="Q2" s="72" t="s">
        <v>798</v>
      </c>
      <c r="R2" s="98" t="s">
        <v>797</v>
      </c>
      <c r="S2" s="160"/>
    </row>
    <row r="3" spans="1:20" s="2" customFormat="1" ht="80">
      <c r="A3" s="94" t="str">
        <f t="shared" ref="A3:C22" si="0">A$2</f>
        <v>Transportation</v>
      </c>
      <c r="B3" s="94" t="str">
        <f t="shared" si="0"/>
        <v>Conventional Pollutant Standards</v>
      </c>
      <c r="C3" s="94" t="str">
        <f t="shared" si="0"/>
        <v>Percentage Reduction of Separately Regulated Pollutants</v>
      </c>
      <c r="D3" s="2" t="s">
        <v>40</v>
      </c>
      <c r="E3" s="2" t="s">
        <v>533</v>
      </c>
      <c r="F3" s="2" t="s">
        <v>40</v>
      </c>
      <c r="G3" s="2" t="s">
        <v>533</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853</v>
      </c>
      <c r="Q3" s="5" t="str">
        <f t="shared" ref="Q3:R59" si="2">Q$2</f>
        <v>transportation-sector-main.html#conv-pol-stds</v>
      </c>
      <c r="R3" s="149" t="str">
        <f t="shared" si="2"/>
        <v>conventional-pollutant-standards.html</v>
      </c>
      <c r="S3" s="160"/>
    </row>
    <row r="4" spans="1:20" s="2" customFormat="1" ht="80">
      <c r="A4" s="94" t="str">
        <f t="shared" si="0"/>
        <v>Transportation</v>
      </c>
      <c r="B4" s="94" t="str">
        <f t="shared" si="0"/>
        <v>Conventional Pollutant Standards</v>
      </c>
      <c r="C4" s="94" t="str">
        <f t="shared" si="0"/>
        <v>Percentage Reduction of Separately Regulated Pollutants</v>
      </c>
      <c r="D4" s="2" t="s">
        <v>40</v>
      </c>
      <c r="E4" s="2" t="s">
        <v>540</v>
      </c>
      <c r="F4" s="2" t="s">
        <v>40</v>
      </c>
      <c r="G4" s="2" t="s">
        <v>540</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854</v>
      </c>
      <c r="Q4" s="5" t="str">
        <f t="shared" si="2"/>
        <v>transportation-sector-main.html#conv-pol-stds</v>
      </c>
      <c r="R4" s="149" t="str">
        <f t="shared" si="2"/>
        <v>conventional-pollutant-standards.html</v>
      </c>
      <c r="S4" s="160"/>
    </row>
    <row r="5" spans="1:20" s="2" customFormat="1" ht="80">
      <c r="A5" s="94" t="str">
        <f t="shared" si="0"/>
        <v>Transportation</v>
      </c>
      <c r="B5" s="94" t="str">
        <f t="shared" si="0"/>
        <v>Conventional Pollutant Standards</v>
      </c>
      <c r="C5" s="94" t="str">
        <f t="shared" si="0"/>
        <v>Percentage Reduction of Separately Regulated Pollutants</v>
      </c>
      <c r="D5" s="2" t="s">
        <v>40</v>
      </c>
      <c r="E5" s="2" t="s">
        <v>541</v>
      </c>
      <c r="F5" s="2" t="s">
        <v>40</v>
      </c>
      <c r="G5" s="2" t="s">
        <v>541</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855</v>
      </c>
      <c r="Q5" s="5" t="str">
        <f t="shared" si="2"/>
        <v>transportation-sector-main.html#conv-pol-stds</v>
      </c>
      <c r="R5" s="149" t="str">
        <f t="shared" si="2"/>
        <v>conventional-pollutant-standards.html</v>
      </c>
      <c r="S5" s="160"/>
    </row>
    <row r="6" spans="1:20" s="2" customFormat="1" ht="80">
      <c r="A6" s="94" t="str">
        <f t="shared" si="0"/>
        <v>Transportation</v>
      </c>
      <c r="B6" s="94" t="str">
        <f t="shared" si="0"/>
        <v>Conventional Pollutant Standards</v>
      </c>
      <c r="C6" s="94" t="str">
        <f t="shared" si="0"/>
        <v>Percentage Reduction of Separately Regulated Pollutants</v>
      </c>
      <c r="D6" s="2" t="s">
        <v>40</v>
      </c>
      <c r="E6" s="2" t="s">
        <v>542</v>
      </c>
      <c r="F6" s="2" t="s">
        <v>40</v>
      </c>
      <c r="G6" s="2" t="s">
        <v>709</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856</v>
      </c>
      <c r="Q6" s="5" t="str">
        <f t="shared" si="2"/>
        <v>transportation-sector-main.html#conv-pol-stds</v>
      </c>
      <c r="R6" s="149" t="str">
        <f t="shared" si="2"/>
        <v>conventional-pollutant-standards.html</v>
      </c>
      <c r="S6" s="160"/>
    </row>
    <row r="7" spans="1:20" s="2" customFormat="1" ht="80">
      <c r="A7" s="94" t="str">
        <f t="shared" si="0"/>
        <v>Transportation</v>
      </c>
      <c r="B7" s="94" t="str">
        <f t="shared" si="0"/>
        <v>Conventional Pollutant Standards</v>
      </c>
      <c r="C7" s="94" t="str">
        <f t="shared" si="0"/>
        <v>Percentage Reduction of Separately Regulated Pollutants</v>
      </c>
      <c r="D7" s="2" t="s">
        <v>40</v>
      </c>
      <c r="E7" s="2" t="s">
        <v>543</v>
      </c>
      <c r="F7" s="2" t="s">
        <v>40</v>
      </c>
      <c r="G7" s="2" t="s">
        <v>543</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857</v>
      </c>
      <c r="Q7" s="5" t="str">
        <f t="shared" si="2"/>
        <v>transportation-sector-main.html#conv-pol-stds</v>
      </c>
      <c r="R7" s="149" t="str">
        <f t="shared" si="2"/>
        <v>conventional-pollutant-standards.html</v>
      </c>
      <c r="S7" s="160"/>
    </row>
    <row r="8" spans="1:20" s="2" customFormat="1" ht="80">
      <c r="A8" s="94" t="str">
        <f t="shared" si="0"/>
        <v>Transportation</v>
      </c>
      <c r="B8" s="94" t="str">
        <f t="shared" si="0"/>
        <v>Conventional Pollutant Standards</v>
      </c>
      <c r="C8" s="94" t="str">
        <f t="shared" si="0"/>
        <v>Percentage Reduction of Separately Regulated Pollutants</v>
      </c>
      <c r="D8" s="2" t="s">
        <v>40</v>
      </c>
      <c r="E8" s="2" t="s">
        <v>544</v>
      </c>
      <c r="F8" s="2" t="s">
        <v>40</v>
      </c>
      <c r="G8" s="2" t="s">
        <v>544</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858</v>
      </c>
      <c r="Q8" s="5" t="str">
        <f t="shared" si="2"/>
        <v>transportation-sector-main.html#conv-pol-stds</v>
      </c>
      <c r="R8" s="149" t="str">
        <f t="shared" si="2"/>
        <v>conventional-pollutant-standards.html</v>
      </c>
      <c r="S8" s="160"/>
    </row>
    <row r="9" spans="1:20" s="2" customFormat="1" ht="80">
      <c r="A9" s="94" t="str">
        <f t="shared" si="0"/>
        <v>Transportation</v>
      </c>
      <c r="B9" s="94" t="str">
        <f t="shared" si="0"/>
        <v>Conventional Pollutant Standards</v>
      </c>
      <c r="C9" s="94" t="str">
        <f t="shared" si="0"/>
        <v>Percentage Reduction of Separately Regulated Pollutants</v>
      </c>
      <c r="D9" s="2" t="s">
        <v>40</v>
      </c>
      <c r="E9" s="2" t="s">
        <v>545</v>
      </c>
      <c r="F9" s="2" t="s">
        <v>40</v>
      </c>
      <c r="G9" s="2" t="s">
        <v>545</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859</v>
      </c>
      <c r="Q9" s="5" t="str">
        <f t="shared" si="2"/>
        <v>transportation-sector-main.html#conv-pol-stds</v>
      </c>
      <c r="R9" s="149" t="str">
        <f t="shared" si="2"/>
        <v>conventional-pollutant-standards.html</v>
      </c>
      <c r="S9" s="160"/>
    </row>
    <row r="10" spans="1:20" s="2" customFormat="1" ht="32">
      <c r="A10" s="94" t="str">
        <f t="shared" si="0"/>
        <v>Transportation</v>
      </c>
      <c r="B10" s="94" t="str">
        <f t="shared" si="0"/>
        <v>Conventional Pollutant Standards</v>
      </c>
      <c r="C10" s="94" t="str">
        <f t="shared" si="0"/>
        <v>Percentage Reduction of Separately Regulated Pollutants</v>
      </c>
      <c r="D10" s="2" t="s">
        <v>40</v>
      </c>
      <c r="E10" s="2" t="s">
        <v>546</v>
      </c>
      <c r="F10" s="2" t="s">
        <v>40</v>
      </c>
      <c r="G10" s="2" t="s">
        <v>546</v>
      </c>
      <c r="H10" s="90">
        <v>308</v>
      </c>
      <c r="I10" s="155" t="s">
        <v>47</v>
      </c>
      <c r="J10" s="5"/>
      <c r="K10" s="5"/>
      <c r="L10" s="92"/>
      <c r="M10" s="92"/>
      <c r="N10" s="92"/>
      <c r="O10" s="5"/>
      <c r="P10" s="158"/>
      <c r="Q10" s="5"/>
      <c r="R10" s="149"/>
      <c r="S10" s="160"/>
    </row>
    <row r="11" spans="1:20" s="2" customFormat="1" ht="32">
      <c r="A11" s="94" t="str">
        <f t="shared" si="0"/>
        <v>Transportation</v>
      </c>
      <c r="B11" s="94" t="str">
        <f t="shared" si="0"/>
        <v>Conventional Pollutant Standards</v>
      </c>
      <c r="C11" s="94" t="str">
        <f t="shared" si="0"/>
        <v>Percentage Reduction of Separately Regulated Pollutants</v>
      </c>
      <c r="D11" s="2" t="s">
        <v>40</v>
      </c>
      <c r="E11" s="2" t="s">
        <v>547</v>
      </c>
      <c r="F11" s="2" t="s">
        <v>40</v>
      </c>
      <c r="G11" s="2" t="s">
        <v>547</v>
      </c>
      <c r="H11" s="90">
        <v>309</v>
      </c>
      <c r="I11" s="155" t="s">
        <v>47</v>
      </c>
      <c r="J11" s="5"/>
      <c r="K11" s="5"/>
      <c r="L11" s="92"/>
      <c r="M11" s="92"/>
      <c r="N11" s="92"/>
      <c r="O11" s="5"/>
      <c r="P11" s="158"/>
      <c r="Q11" s="5"/>
      <c r="R11" s="149"/>
      <c r="S11" s="160"/>
    </row>
    <row r="12" spans="1:20" s="2" customFormat="1" ht="80">
      <c r="A12" s="94" t="str">
        <f>A$2</f>
        <v>Transportation</v>
      </c>
      <c r="B12" s="94" t="str">
        <f t="shared" si="0"/>
        <v>Conventional Pollutant Standards</v>
      </c>
      <c r="C12" s="94" t="str">
        <f t="shared" si="0"/>
        <v>Percentage Reduction of Separately Regulated Pollutants</v>
      </c>
      <c r="D12" s="88" t="s">
        <v>41</v>
      </c>
      <c r="E12" s="2" t="s">
        <v>539</v>
      </c>
      <c r="F12" s="88" t="s">
        <v>41</v>
      </c>
      <c r="G12" s="2" t="s">
        <v>851</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860</v>
      </c>
      <c r="Q12" s="5" t="str">
        <f t="shared" si="2"/>
        <v>transportation-sector-main.html#conv-pol-stds</v>
      </c>
      <c r="R12" s="149" t="str">
        <f t="shared" si="2"/>
        <v>conventional-pollutant-standards.html</v>
      </c>
      <c r="S12" s="160"/>
    </row>
    <row r="13" spans="1:20" s="2" customFormat="1" ht="80">
      <c r="A13" s="94" t="str">
        <f t="shared" ref="A13:C32" si="4">A$2</f>
        <v>Transportation</v>
      </c>
      <c r="B13" s="94" t="str">
        <f t="shared" si="0"/>
        <v>Conventional Pollutant Standards</v>
      </c>
      <c r="C13" s="94" t="str">
        <f t="shared" si="0"/>
        <v>Percentage Reduction of Separately Regulated Pollutants</v>
      </c>
      <c r="D13" s="88" t="s">
        <v>41</v>
      </c>
      <c r="E13" s="2" t="s">
        <v>533</v>
      </c>
      <c r="F13" s="88" t="s">
        <v>41</v>
      </c>
      <c r="G13" s="2" t="s">
        <v>533</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861</v>
      </c>
      <c r="Q13" s="5" t="str">
        <f t="shared" si="2"/>
        <v>transportation-sector-main.html#conv-pol-stds</v>
      </c>
      <c r="R13" s="149" t="str">
        <f t="shared" si="2"/>
        <v>conventional-pollutant-standards.html</v>
      </c>
      <c r="S13" s="160"/>
    </row>
    <row r="14" spans="1:20" s="2" customFormat="1" ht="80">
      <c r="A14" s="94" t="str">
        <f t="shared" si="4"/>
        <v>Transportation</v>
      </c>
      <c r="B14" s="94" t="str">
        <f t="shared" si="0"/>
        <v>Conventional Pollutant Standards</v>
      </c>
      <c r="C14" s="94" t="str">
        <f t="shared" si="0"/>
        <v>Percentage Reduction of Separately Regulated Pollutants</v>
      </c>
      <c r="D14" s="88" t="s">
        <v>41</v>
      </c>
      <c r="E14" s="2" t="s">
        <v>540</v>
      </c>
      <c r="F14" s="88" t="s">
        <v>41</v>
      </c>
      <c r="G14" s="2" t="s">
        <v>540</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862</v>
      </c>
      <c r="Q14" s="5" t="str">
        <f t="shared" si="2"/>
        <v>transportation-sector-main.html#conv-pol-stds</v>
      </c>
      <c r="R14" s="149" t="str">
        <f t="shared" si="2"/>
        <v>conventional-pollutant-standards.html</v>
      </c>
      <c r="S14" s="160"/>
    </row>
    <row r="15" spans="1:20" s="2" customFormat="1" ht="80">
      <c r="A15" s="94" t="str">
        <f t="shared" si="4"/>
        <v>Transportation</v>
      </c>
      <c r="B15" s="94" t="str">
        <f t="shared" si="0"/>
        <v>Conventional Pollutant Standards</v>
      </c>
      <c r="C15" s="94" t="str">
        <f t="shared" si="0"/>
        <v>Percentage Reduction of Separately Regulated Pollutants</v>
      </c>
      <c r="D15" s="88" t="s">
        <v>41</v>
      </c>
      <c r="E15" s="2" t="s">
        <v>541</v>
      </c>
      <c r="F15" s="88" t="s">
        <v>41</v>
      </c>
      <c r="G15" s="2" t="s">
        <v>541</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863</v>
      </c>
      <c r="Q15" s="5" t="str">
        <f t="shared" si="2"/>
        <v>transportation-sector-main.html#conv-pol-stds</v>
      </c>
      <c r="R15" s="149" t="str">
        <f t="shared" si="2"/>
        <v>conventional-pollutant-standards.html</v>
      </c>
      <c r="S15" s="160"/>
    </row>
    <row r="16" spans="1:20" s="2" customFormat="1" ht="80">
      <c r="A16" s="94" t="str">
        <f t="shared" si="4"/>
        <v>Transportation</v>
      </c>
      <c r="B16" s="94" t="str">
        <f t="shared" si="0"/>
        <v>Conventional Pollutant Standards</v>
      </c>
      <c r="C16" s="94" t="str">
        <f t="shared" si="0"/>
        <v>Percentage Reduction of Separately Regulated Pollutants</v>
      </c>
      <c r="D16" s="88" t="s">
        <v>41</v>
      </c>
      <c r="E16" s="2" t="s">
        <v>542</v>
      </c>
      <c r="F16" s="88" t="s">
        <v>41</v>
      </c>
      <c r="G16" s="2" t="s">
        <v>709</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864</v>
      </c>
      <c r="Q16" s="5" t="str">
        <f t="shared" si="2"/>
        <v>transportation-sector-main.html#conv-pol-stds</v>
      </c>
      <c r="R16" s="149" t="str">
        <f t="shared" si="2"/>
        <v>conventional-pollutant-standards.html</v>
      </c>
      <c r="S16" s="160"/>
    </row>
    <row r="17" spans="1:19" s="2" customFormat="1" ht="80">
      <c r="A17" s="94" t="str">
        <f t="shared" si="4"/>
        <v>Transportation</v>
      </c>
      <c r="B17" s="94" t="str">
        <f t="shared" si="0"/>
        <v>Conventional Pollutant Standards</v>
      </c>
      <c r="C17" s="94" t="str">
        <f t="shared" si="0"/>
        <v>Percentage Reduction of Separately Regulated Pollutants</v>
      </c>
      <c r="D17" s="88" t="s">
        <v>41</v>
      </c>
      <c r="E17" s="2" t="s">
        <v>543</v>
      </c>
      <c r="F17" s="88" t="s">
        <v>41</v>
      </c>
      <c r="G17" s="2" t="s">
        <v>543</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865</v>
      </c>
      <c r="Q17" s="5" t="str">
        <f t="shared" si="2"/>
        <v>transportation-sector-main.html#conv-pol-stds</v>
      </c>
      <c r="R17" s="149" t="str">
        <f t="shared" si="2"/>
        <v>conventional-pollutant-standards.html</v>
      </c>
      <c r="S17" s="160"/>
    </row>
    <row r="18" spans="1:19" s="2" customFormat="1" ht="80">
      <c r="A18" s="94" t="str">
        <f t="shared" si="4"/>
        <v>Transportation</v>
      </c>
      <c r="B18" s="94" t="str">
        <f t="shared" si="0"/>
        <v>Conventional Pollutant Standards</v>
      </c>
      <c r="C18" s="94" t="str">
        <f t="shared" si="0"/>
        <v>Percentage Reduction of Separately Regulated Pollutants</v>
      </c>
      <c r="D18" s="88" t="s">
        <v>41</v>
      </c>
      <c r="E18" s="2" t="s">
        <v>544</v>
      </c>
      <c r="F18" s="88" t="s">
        <v>41</v>
      </c>
      <c r="G18" s="2" t="s">
        <v>544</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866</v>
      </c>
      <c r="Q18" s="5" t="str">
        <f t="shared" si="2"/>
        <v>transportation-sector-main.html#conv-pol-stds</v>
      </c>
      <c r="R18" s="149" t="str">
        <f t="shared" si="2"/>
        <v>conventional-pollutant-standards.html</v>
      </c>
      <c r="S18" s="160"/>
    </row>
    <row r="19" spans="1:19" s="2" customFormat="1" ht="80">
      <c r="A19" s="94" t="str">
        <f t="shared" si="4"/>
        <v>Transportation</v>
      </c>
      <c r="B19" s="94" t="str">
        <f t="shared" si="0"/>
        <v>Conventional Pollutant Standards</v>
      </c>
      <c r="C19" s="94" t="str">
        <f t="shared" si="0"/>
        <v>Percentage Reduction of Separately Regulated Pollutants</v>
      </c>
      <c r="D19" s="88" t="s">
        <v>41</v>
      </c>
      <c r="E19" s="2" t="s">
        <v>545</v>
      </c>
      <c r="F19" s="88" t="s">
        <v>41</v>
      </c>
      <c r="G19" s="2" t="s">
        <v>545</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867</v>
      </c>
      <c r="Q19" s="5" t="str">
        <f t="shared" si="2"/>
        <v>transportation-sector-main.html#conv-pol-stds</v>
      </c>
      <c r="R19" s="149" t="str">
        <f t="shared" si="2"/>
        <v>conventional-pollutant-standards.html</v>
      </c>
      <c r="S19" s="160"/>
    </row>
    <row r="20" spans="1:19" s="2" customFormat="1" ht="32">
      <c r="A20" s="94" t="str">
        <f t="shared" si="4"/>
        <v>Transportation</v>
      </c>
      <c r="B20" s="94" t="str">
        <f t="shared" si="0"/>
        <v>Conventional Pollutant Standards</v>
      </c>
      <c r="C20" s="94" t="str">
        <f t="shared" si="0"/>
        <v>Percentage Reduction of Separately Regulated Pollutants</v>
      </c>
      <c r="D20" s="88" t="s">
        <v>41</v>
      </c>
      <c r="E20" s="2" t="s">
        <v>546</v>
      </c>
      <c r="F20" s="88" t="s">
        <v>41</v>
      </c>
      <c r="G20" s="2" t="s">
        <v>546</v>
      </c>
      <c r="H20" s="90">
        <v>318</v>
      </c>
      <c r="I20" s="155" t="s">
        <v>47</v>
      </c>
      <c r="J20" s="5"/>
      <c r="K20" s="5"/>
      <c r="L20" s="92"/>
      <c r="M20" s="92"/>
      <c r="N20" s="92"/>
      <c r="O20" s="5"/>
      <c r="P20" s="158"/>
      <c r="Q20" s="5"/>
      <c r="R20" s="149"/>
      <c r="S20" s="160"/>
    </row>
    <row r="21" spans="1:19" s="2" customFormat="1" ht="32">
      <c r="A21" s="94" t="str">
        <f t="shared" si="4"/>
        <v>Transportation</v>
      </c>
      <c r="B21" s="94" t="str">
        <f t="shared" si="0"/>
        <v>Conventional Pollutant Standards</v>
      </c>
      <c r="C21" s="94" t="str">
        <f t="shared" si="0"/>
        <v>Percentage Reduction of Separately Regulated Pollutants</v>
      </c>
      <c r="D21" s="88" t="s">
        <v>41</v>
      </c>
      <c r="E21" s="2" t="s">
        <v>547</v>
      </c>
      <c r="F21" s="88" t="s">
        <v>41</v>
      </c>
      <c r="G21" s="2" t="s">
        <v>547</v>
      </c>
      <c r="H21" s="90">
        <v>319</v>
      </c>
      <c r="I21" s="155" t="s">
        <v>47</v>
      </c>
      <c r="J21" s="5"/>
      <c r="K21" s="5"/>
      <c r="L21" s="92"/>
      <c r="M21" s="92"/>
      <c r="N21" s="92"/>
      <c r="O21" s="5"/>
      <c r="P21" s="158"/>
      <c r="Q21" s="5"/>
      <c r="R21" s="149"/>
      <c r="S21" s="160"/>
    </row>
    <row r="22" spans="1:19" s="2" customFormat="1" ht="80">
      <c r="A22" s="94" t="str">
        <f t="shared" si="4"/>
        <v>Transportation</v>
      </c>
      <c r="B22" s="94" t="str">
        <f t="shared" si="0"/>
        <v>Conventional Pollutant Standards</v>
      </c>
      <c r="C22" s="94" t="str">
        <f t="shared" si="0"/>
        <v>Percentage Reduction of Separately Regulated Pollutants</v>
      </c>
      <c r="D22" s="2" t="s">
        <v>42</v>
      </c>
      <c r="E22" s="2" t="s">
        <v>539</v>
      </c>
      <c r="F22" s="2" t="s">
        <v>42</v>
      </c>
      <c r="G22" s="2" t="s">
        <v>851</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868</v>
      </c>
      <c r="Q22" s="5" t="str">
        <f t="shared" si="2"/>
        <v>transportation-sector-main.html#conv-pol-stds</v>
      </c>
      <c r="R22" s="149" t="str">
        <f t="shared" si="2"/>
        <v>conventional-pollutant-standards.html</v>
      </c>
      <c r="S22" s="160"/>
    </row>
    <row r="23" spans="1:19" s="2" customFormat="1" ht="32">
      <c r="A23" s="94" t="str">
        <f t="shared" si="4"/>
        <v>Transportation</v>
      </c>
      <c r="B23" s="94" t="str">
        <f t="shared" si="4"/>
        <v>Conventional Pollutant Standards</v>
      </c>
      <c r="C23" s="94" t="str">
        <f t="shared" si="4"/>
        <v>Percentage Reduction of Separately Regulated Pollutants</v>
      </c>
      <c r="D23" s="2" t="s">
        <v>42</v>
      </c>
      <c r="E23" s="2" t="s">
        <v>533</v>
      </c>
      <c r="F23" s="2" t="s">
        <v>42</v>
      </c>
      <c r="G23" s="2" t="s">
        <v>533</v>
      </c>
      <c r="H23" s="90">
        <v>321</v>
      </c>
      <c r="I23" s="155" t="s">
        <v>47</v>
      </c>
      <c r="J23" s="5"/>
      <c r="K23" s="5"/>
      <c r="L23" s="92"/>
      <c r="M23" s="92"/>
      <c r="N23" s="92"/>
      <c r="O23" s="5"/>
      <c r="P23" s="158"/>
      <c r="Q23" s="5"/>
      <c r="R23" s="149"/>
      <c r="S23" s="160"/>
    </row>
    <row r="24" spans="1:19" s="2" customFormat="1" ht="80">
      <c r="A24" s="94" t="str">
        <f t="shared" si="4"/>
        <v>Transportation</v>
      </c>
      <c r="B24" s="94" t="str">
        <f t="shared" si="4"/>
        <v>Conventional Pollutant Standards</v>
      </c>
      <c r="C24" s="94" t="str">
        <f t="shared" si="4"/>
        <v>Percentage Reduction of Separately Regulated Pollutants</v>
      </c>
      <c r="D24" s="2" t="s">
        <v>42</v>
      </c>
      <c r="E24" s="2" t="s">
        <v>540</v>
      </c>
      <c r="F24" s="2" t="s">
        <v>42</v>
      </c>
      <c r="G24" s="2" t="s">
        <v>540</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869</v>
      </c>
      <c r="Q24" s="5" t="str">
        <f t="shared" si="2"/>
        <v>transportation-sector-main.html#conv-pol-stds</v>
      </c>
      <c r="R24" s="149" t="str">
        <f t="shared" si="2"/>
        <v>conventional-pollutant-standards.html</v>
      </c>
      <c r="S24" s="160"/>
    </row>
    <row r="25" spans="1:19" s="2" customFormat="1" ht="32">
      <c r="A25" s="94" t="str">
        <f t="shared" si="4"/>
        <v>Transportation</v>
      </c>
      <c r="B25" s="94" t="str">
        <f t="shared" si="4"/>
        <v>Conventional Pollutant Standards</v>
      </c>
      <c r="C25" s="94" t="str">
        <f t="shared" si="4"/>
        <v>Percentage Reduction of Separately Regulated Pollutants</v>
      </c>
      <c r="D25" s="2" t="s">
        <v>42</v>
      </c>
      <c r="E25" s="2" t="s">
        <v>541</v>
      </c>
      <c r="F25" s="2" t="s">
        <v>42</v>
      </c>
      <c r="G25" s="2" t="s">
        <v>541</v>
      </c>
      <c r="H25" s="90">
        <v>323</v>
      </c>
      <c r="I25" s="155" t="s">
        <v>47</v>
      </c>
      <c r="J25" s="5"/>
      <c r="K25" s="5"/>
      <c r="L25" s="92"/>
      <c r="M25" s="92"/>
      <c r="N25" s="92"/>
      <c r="O25" s="5"/>
      <c r="P25" s="158"/>
      <c r="Q25" s="5"/>
      <c r="R25" s="149"/>
      <c r="S25" s="160"/>
    </row>
    <row r="26" spans="1:19" s="2" customFormat="1" ht="32">
      <c r="A26" s="94" t="str">
        <f t="shared" si="4"/>
        <v>Transportation</v>
      </c>
      <c r="B26" s="94" t="str">
        <f t="shared" si="4"/>
        <v>Conventional Pollutant Standards</v>
      </c>
      <c r="C26" s="94" t="str">
        <f t="shared" si="4"/>
        <v>Percentage Reduction of Separately Regulated Pollutants</v>
      </c>
      <c r="D26" s="2" t="s">
        <v>42</v>
      </c>
      <c r="E26" s="2" t="s">
        <v>542</v>
      </c>
      <c r="F26" s="2" t="s">
        <v>42</v>
      </c>
      <c r="G26" s="2" t="s">
        <v>709</v>
      </c>
      <c r="H26" s="90">
        <v>324</v>
      </c>
      <c r="I26" s="155" t="s">
        <v>47</v>
      </c>
      <c r="J26" s="5"/>
      <c r="K26" s="5"/>
      <c r="L26" s="92"/>
      <c r="M26" s="92"/>
      <c r="N26" s="92"/>
      <c r="O26" s="5"/>
      <c r="P26" s="158"/>
      <c r="Q26" s="5"/>
      <c r="R26" s="149"/>
      <c r="S26" s="160"/>
    </row>
    <row r="27" spans="1:19" s="2" customFormat="1" ht="32">
      <c r="A27" s="94" t="str">
        <f t="shared" si="4"/>
        <v>Transportation</v>
      </c>
      <c r="B27" s="94" t="str">
        <f t="shared" si="4"/>
        <v>Conventional Pollutant Standards</v>
      </c>
      <c r="C27" s="94" t="str">
        <f t="shared" si="4"/>
        <v>Percentage Reduction of Separately Regulated Pollutants</v>
      </c>
      <c r="D27" s="2" t="s">
        <v>42</v>
      </c>
      <c r="E27" s="2" t="s">
        <v>543</v>
      </c>
      <c r="F27" s="2" t="s">
        <v>42</v>
      </c>
      <c r="G27" s="2" t="s">
        <v>543</v>
      </c>
      <c r="H27" s="90">
        <v>325</v>
      </c>
      <c r="I27" s="155" t="s">
        <v>47</v>
      </c>
      <c r="J27" s="5"/>
      <c r="K27" s="5"/>
      <c r="L27" s="92"/>
      <c r="M27" s="92"/>
      <c r="N27" s="92"/>
      <c r="O27" s="5"/>
      <c r="P27" s="158"/>
      <c r="Q27" s="5"/>
      <c r="R27" s="149"/>
      <c r="S27" s="160"/>
    </row>
    <row r="28" spans="1:19" s="2" customFormat="1" ht="32">
      <c r="A28" s="94" t="str">
        <f t="shared" si="4"/>
        <v>Transportation</v>
      </c>
      <c r="B28" s="94" t="str">
        <f t="shared" si="4"/>
        <v>Conventional Pollutant Standards</v>
      </c>
      <c r="C28" s="94" t="str">
        <f t="shared" si="4"/>
        <v>Percentage Reduction of Separately Regulated Pollutants</v>
      </c>
      <c r="D28" s="2" t="s">
        <v>42</v>
      </c>
      <c r="E28" s="2" t="s">
        <v>544</v>
      </c>
      <c r="F28" s="2" t="s">
        <v>42</v>
      </c>
      <c r="G28" s="2" t="s">
        <v>544</v>
      </c>
      <c r="H28" s="90">
        <v>326</v>
      </c>
      <c r="I28" s="155" t="s">
        <v>47</v>
      </c>
      <c r="J28" s="5"/>
      <c r="K28" s="5"/>
      <c r="L28" s="92"/>
      <c r="M28" s="92"/>
      <c r="N28" s="92"/>
      <c r="O28" s="5"/>
      <c r="P28" s="158"/>
      <c r="Q28" s="5"/>
      <c r="R28" s="149"/>
      <c r="S28" s="160"/>
    </row>
    <row r="29" spans="1:19" s="2" customFormat="1" ht="32">
      <c r="A29" s="94" t="str">
        <f t="shared" si="4"/>
        <v>Transportation</v>
      </c>
      <c r="B29" s="94" t="str">
        <f t="shared" si="4"/>
        <v>Conventional Pollutant Standards</v>
      </c>
      <c r="C29" s="94" t="str">
        <f t="shared" si="4"/>
        <v>Percentage Reduction of Separately Regulated Pollutants</v>
      </c>
      <c r="D29" s="2" t="s">
        <v>42</v>
      </c>
      <c r="E29" s="2" t="s">
        <v>545</v>
      </c>
      <c r="F29" s="2" t="s">
        <v>42</v>
      </c>
      <c r="G29" s="2" t="s">
        <v>545</v>
      </c>
      <c r="H29" s="90">
        <v>327</v>
      </c>
      <c r="I29" s="155" t="s">
        <v>47</v>
      </c>
      <c r="J29" s="5"/>
      <c r="K29" s="5"/>
      <c r="L29" s="92"/>
      <c r="M29" s="92"/>
      <c r="N29" s="92"/>
      <c r="O29" s="5"/>
      <c r="P29" s="158"/>
      <c r="Q29" s="5"/>
      <c r="R29" s="149"/>
      <c r="S29" s="160"/>
    </row>
    <row r="30" spans="1:19" s="2" customFormat="1" ht="32">
      <c r="A30" s="94" t="str">
        <f t="shared" si="4"/>
        <v>Transportation</v>
      </c>
      <c r="B30" s="94" t="str">
        <f t="shared" si="4"/>
        <v>Conventional Pollutant Standards</v>
      </c>
      <c r="C30" s="94" t="str">
        <f t="shared" si="4"/>
        <v>Percentage Reduction of Separately Regulated Pollutants</v>
      </c>
      <c r="D30" s="2" t="s">
        <v>42</v>
      </c>
      <c r="E30" s="2" t="s">
        <v>546</v>
      </c>
      <c r="F30" s="2" t="s">
        <v>42</v>
      </c>
      <c r="G30" s="2" t="s">
        <v>546</v>
      </c>
      <c r="H30" s="90">
        <v>328</v>
      </c>
      <c r="I30" s="155" t="s">
        <v>47</v>
      </c>
      <c r="J30" s="5"/>
      <c r="K30" s="5"/>
      <c r="L30" s="92"/>
      <c r="M30" s="92"/>
      <c r="N30" s="92"/>
      <c r="O30" s="5"/>
      <c r="P30" s="158"/>
      <c r="Q30" s="5"/>
      <c r="R30" s="149"/>
      <c r="S30" s="160"/>
    </row>
    <row r="31" spans="1:19" s="2" customFormat="1" ht="32">
      <c r="A31" s="94" t="str">
        <f t="shared" si="4"/>
        <v>Transportation</v>
      </c>
      <c r="B31" s="94" t="str">
        <f t="shared" si="4"/>
        <v>Conventional Pollutant Standards</v>
      </c>
      <c r="C31" s="94" t="str">
        <f t="shared" si="4"/>
        <v>Percentage Reduction of Separately Regulated Pollutants</v>
      </c>
      <c r="D31" s="2" t="s">
        <v>42</v>
      </c>
      <c r="E31" s="2" t="s">
        <v>547</v>
      </c>
      <c r="F31" s="2" t="s">
        <v>42</v>
      </c>
      <c r="G31" s="2" t="s">
        <v>547</v>
      </c>
      <c r="H31" s="90">
        <v>329</v>
      </c>
      <c r="I31" s="155" t="s">
        <v>47</v>
      </c>
      <c r="J31" s="5"/>
      <c r="K31" s="5"/>
      <c r="L31" s="92"/>
      <c r="M31" s="92"/>
      <c r="N31" s="92"/>
      <c r="O31" s="5"/>
      <c r="P31" s="158"/>
      <c r="Q31" s="5"/>
      <c r="R31" s="149"/>
      <c r="S31" s="160"/>
    </row>
    <row r="32" spans="1:19" s="2" customFormat="1" ht="80">
      <c r="A32" s="94" t="str">
        <f t="shared" si="4"/>
        <v>Transportation</v>
      </c>
      <c r="B32" s="94" t="str">
        <f t="shared" si="4"/>
        <v>Conventional Pollutant Standards</v>
      </c>
      <c r="C32" s="94" t="str">
        <f t="shared" si="4"/>
        <v>Percentage Reduction of Separately Regulated Pollutants</v>
      </c>
      <c r="D32" s="2" t="s">
        <v>43</v>
      </c>
      <c r="E32" s="2" t="s">
        <v>539</v>
      </c>
      <c r="F32" s="2" t="s">
        <v>43</v>
      </c>
      <c r="G32" s="2" t="s">
        <v>851</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870</v>
      </c>
      <c r="Q32" s="5" t="str">
        <f t="shared" si="2"/>
        <v>transportation-sector-main.html#conv-pol-stds</v>
      </c>
      <c r="R32" s="149" t="str">
        <f t="shared" si="2"/>
        <v>conventional-pollutant-standards.html</v>
      </c>
      <c r="S32" s="160"/>
    </row>
    <row r="33" spans="1:19" s="2" customFormat="1" ht="80">
      <c r="A33" s="94" t="str">
        <f t="shared" ref="A33:C61" si="5">A$2</f>
        <v>Transportation</v>
      </c>
      <c r="B33" s="94" t="str">
        <f t="shared" si="5"/>
        <v>Conventional Pollutant Standards</v>
      </c>
      <c r="C33" s="94" t="str">
        <f t="shared" si="5"/>
        <v>Percentage Reduction of Separately Regulated Pollutants</v>
      </c>
      <c r="D33" s="2" t="s">
        <v>43</v>
      </c>
      <c r="E33" s="2" t="s">
        <v>533</v>
      </c>
      <c r="F33" s="2" t="s">
        <v>43</v>
      </c>
      <c r="G33" s="2" t="s">
        <v>533</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871</v>
      </c>
      <c r="Q33" s="5" t="str">
        <f t="shared" si="2"/>
        <v>transportation-sector-main.html#conv-pol-stds</v>
      </c>
      <c r="R33" s="149" t="str">
        <f t="shared" si="2"/>
        <v>conventional-pollutant-standards.html</v>
      </c>
      <c r="S33" s="160"/>
    </row>
    <row r="34" spans="1:19" s="2" customFormat="1" ht="80">
      <c r="A34" s="94" t="str">
        <f t="shared" si="5"/>
        <v>Transportation</v>
      </c>
      <c r="B34" s="94" t="str">
        <f t="shared" si="5"/>
        <v>Conventional Pollutant Standards</v>
      </c>
      <c r="C34" s="94" t="str">
        <f t="shared" si="5"/>
        <v>Percentage Reduction of Separately Regulated Pollutants</v>
      </c>
      <c r="D34" s="2" t="s">
        <v>43</v>
      </c>
      <c r="E34" s="2" t="s">
        <v>540</v>
      </c>
      <c r="F34" s="2" t="s">
        <v>43</v>
      </c>
      <c r="G34" s="2" t="s">
        <v>540</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872</v>
      </c>
      <c r="Q34" s="5" t="str">
        <f t="shared" si="2"/>
        <v>transportation-sector-main.html#conv-pol-stds</v>
      </c>
      <c r="R34" s="149" t="str">
        <f t="shared" si="2"/>
        <v>conventional-pollutant-standards.html</v>
      </c>
      <c r="S34" s="160"/>
    </row>
    <row r="35" spans="1:19" s="2" customFormat="1" ht="80">
      <c r="A35" s="94" t="str">
        <f t="shared" si="5"/>
        <v>Transportation</v>
      </c>
      <c r="B35" s="94" t="str">
        <f t="shared" si="5"/>
        <v>Conventional Pollutant Standards</v>
      </c>
      <c r="C35" s="94" t="str">
        <f t="shared" si="5"/>
        <v>Percentage Reduction of Separately Regulated Pollutants</v>
      </c>
      <c r="D35" s="2" t="s">
        <v>43</v>
      </c>
      <c r="E35" s="2" t="s">
        <v>541</v>
      </c>
      <c r="F35" s="2" t="s">
        <v>43</v>
      </c>
      <c r="G35" s="2" t="s">
        <v>541</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873</v>
      </c>
      <c r="Q35" s="5" t="str">
        <f t="shared" si="2"/>
        <v>transportation-sector-main.html#conv-pol-stds</v>
      </c>
      <c r="R35" s="149" t="str">
        <f t="shared" si="2"/>
        <v>conventional-pollutant-standards.html</v>
      </c>
      <c r="S35" s="160"/>
    </row>
    <row r="36" spans="1:19" s="2" customFormat="1" ht="80">
      <c r="A36" s="94" t="str">
        <f t="shared" si="5"/>
        <v>Transportation</v>
      </c>
      <c r="B36" s="94" t="str">
        <f t="shared" si="5"/>
        <v>Conventional Pollutant Standards</v>
      </c>
      <c r="C36" s="94" t="str">
        <f t="shared" si="5"/>
        <v>Percentage Reduction of Separately Regulated Pollutants</v>
      </c>
      <c r="D36" s="2" t="s">
        <v>43</v>
      </c>
      <c r="E36" s="2" t="s">
        <v>542</v>
      </c>
      <c r="F36" s="2" t="s">
        <v>43</v>
      </c>
      <c r="G36" s="2" t="s">
        <v>709</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874</v>
      </c>
      <c r="Q36" s="5" t="str">
        <f t="shared" si="2"/>
        <v>transportation-sector-main.html#conv-pol-stds</v>
      </c>
      <c r="R36" s="149" t="str">
        <f t="shared" si="2"/>
        <v>conventional-pollutant-standards.html</v>
      </c>
      <c r="S36" s="160"/>
    </row>
    <row r="37" spans="1:19" s="2" customFormat="1" ht="32">
      <c r="A37" s="94" t="str">
        <f t="shared" si="5"/>
        <v>Transportation</v>
      </c>
      <c r="B37" s="94" t="str">
        <f t="shared" si="5"/>
        <v>Conventional Pollutant Standards</v>
      </c>
      <c r="C37" s="94" t="str">
        <f t="shared" si="5"/>
        <v>Percentage Reduction of Separately Regulated Pollutants</v>
      </c>
      <c r="D37" s="2" t="s">
        <v>43</v>
      </c>
      <c r="E37" s="2" t="s">
        <v>543</v>
      </c>
      <c r="F37" s="2" t="s">
        <v>43</v>
      </c>
      <c r="G37" s="2" t="s">
        <v>543</v>
      </c>
      <c r="H37" s="90">
        <v>335</v>
      </c>
      <c r="I37" s="155" t="s">
        <v>47</v>
      </c>
      <c r="J37" s="5"/>
      <c r="K37" s="5"/>
      <c r="L37" s="92"/>
      <c r="M37" s="92"/>
      <c r="N37" s="92"/>
      <c r="O37" s="5"/>
      <c r="P37" s="158"/>
      <c r="Q37" s="5"/>
      <c r="R37" s="149"/>
      <c r="S37" s="160"/>
    </row>
    <row r="38" spans="1:19" s="2" customFormat="1" ht="80">
      <c r="A38" s="94" t="str">
        <f t="shared" si="5"/>
        <v>Transportation</v>
      </c>
      <c r="B38" s="94" t="str">
        <f t="shared" si="5"/>
        <v>Conventional Pollutant Standards</v>
      </c>
      <c r="C38" s="94" t="str">
        <f t="shared" si="5"/>
        <v>Percentage Reduction of Separately Regulated Pollutants</v>
      </c>
      <c r="D38" s="2" t="s">
        <v>43</v>
      </c>
      <c r="E38" s="2" t="s">
        <v>544</v>
      </c>
      <c r="F38" s="2" t="s">
        <v>43</v>
      </c>
      <c r="G38" s="2" t="s">
        <v>544</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875</v>
      </c>
      <c r="Q38" s="5" t="str">
        <f t="shared" si="2"/>
        <v>transportation-sector-main.html#conv-pol-stds</v>
      </c>
      <c r="R38" s="149" t="str">
        <f t="shared" si="2"/>
        <v>conventional-pollutant-standards.html</v>
      </c>
      <c r="S38" s="160"/>
    </row>
    <row r="39" spans="1:19" s="2" customFormat="1" ht="80">
      <c r="A39" s="94" t="str">
        <f t="shared" si="5"/>
        <v>Transportation</v>
      </c>
      <c r="B39" s="94" t="str">
        <f t="shared" si="5"/>
        <v>Conventional Pollutant Standards</v>
      </c>
      <c r="C39" s="94" t="str">
        <f t="shared" si="5"/>
        <v>Percentage Reduction of Separately Regulated Pollutants</v>
      </c>
      <c r="D39" s="2" t="s">
        <v>43</v>
      </c>
      <c r="E39" s="2" t="s">
        <v>545</v>
      </c>
      <c r="F39" s="2" t="s">
        <v>43</v>
      </c>
      <c r="G39" s="2" t="s">
        <v>545</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876</v>
      </c>
      <c r="Q39" s="5" t="str">
        <f t="shared" si="2"/>
        <v>transportation-sector-main.html#conv-pol-stds</v>
      </c>
      <c r="R39" s="149" t="str">
        <f t="shared" si="2"/>
        <v>conventional-pollutant-standards.html</v>
      </c>
      <c r="S39" s="160"/>
    </row>
    <row r="40" spans="1:19" s="2" customFormat="1" ht="32">
      <c r="A40" s="94" t="str">
        <f t="shared" si="5"/>
        <v>Transportation</v>
      </c>
      <c r="B40" s="94" t="str">
        <f t="shared" si="5"/>
        <v>Conventional Pollutant Standards</v>
      </c>
      <c r="C40" s="94" t="str">
        <f t="shared" si="5"/>
        <v>Percentage Reduction of Separately Regulated Pollutants</v>
      </c>
      <c r="D40" s="2" t="s">
        <v>43</v>
      </c>
      <c r="E40" s="2" t="s">
        <v>546</v>
      </c>
      <c r="F40" s="2" t="s">
        <v>43</v>
      </c>
      <c r="G40" s="2" t="s">
        <v>546</v>
      </c>
      <c r="H40" s="90">
        <v>338</v>
      </c>
      <c r="I40" s="155" t="s">
        <v>47</v>
      </c>
      <c r="J40" s="5"/>
      <c r="K40" s="5"/>
      <c r="L40" s="92"/>
      <c r="M40" s="92"/>
      <c r="N40" s="92"/>
      <c r="O40" s="5"/>
      <c r="P40" s="158"/>
      <c r="Q40" s="5"/>
      <c r="R40" s="149"/>
      <c r="S40" s="160"/>
    </row>
    <row r="41" spans="1:19" s="2" customFormat="1" ht="32">
      <c r="A41" s="94" t="str">
        <f t="shared" si="5"/>
        <v>Transportation</v>
      </c>
      <c r="B41" s="94" t="str">
        <f t="shared" si="5"/>
        <v>Conventional Pollutant Standards</v>
      </c>
      <c r="C41" s="94" t="str">
        <f t="shared" si="5"/>
        <v>Percentage Reduction of Separately Regulated Pollutants</v>
      </c>
      <c r="D41" s="2" t="s">
        <v>43</v>
      </c>
      <c r="E41" s="2" t="s">
        <v>547</v>
      </c>
      <c r="F41" s="2" t="s">
        <v>43</v>
      </c>
      <c r="G41" s="2" t="s">
        <v>547</v>
      </c>
      <c r="H41" s="90">
        <v>339</v>
      </c>
      <c r="I41" s="155" t="s">
        <v>47</v>
      </c>
      <c r="J41" s="5"/>
      <c r="K41" s="5"/>
      <c r="L41" s="92"/>
      <c r="M41" s="92"/>
      <c r="N41" s="92"/>
      <c r="O41" s="5"/>
      <c r="P41" s="158"/>
      <c r="Q41" s="5"/>
      <c r="R41" s="149"/>
      <c r="S41" s="160"/>
    </row>
    <row r="42" spans="1:19" s="2" customFormat="1" ht="80">
      <c r="A42" s="94" t="str">
        <f t="shared" si="5"/>
        <v>Transportation</v>
      </c>
      <c r="B42" s="94" t="str">
        <f t="shared" si="5"/>
        <v>Conventional Pollutant Standards</v>
      </c>
      <c r="C42" s="94" t="str">
        <f t="shared" si="5"/>
        <v>Percentage Reduction of Separately Regulated Pollutants</v>
      </c>
      <c r="D42" s="2" t="s">
        <v>44</v>
      </c>
      <c r="E42" s="2" t="s">
        <v>539</v>
      </c>
      <c r="F42" s="2" t="s">
        <v>44</v>
      </c>
      <c r="G42" s="2" t="s">
        <v>851</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877</v>
      </c>
      <c r="Q42" s="5" t="str">
        <f t="shared" si="2"/>
        <v>transportation-sector-main.html#conv-pol-stds</v>
      </c>
      <c r="R42" s="149" t="str">
        <f t="shared" si="2"/>
        <v>conventional-pollutant-standards.html</v>
      </c>
      <c r="S42" s="160"/>
    </row>
    <row r="43" spans="1:19" s="2" customFormat="1" ht="80">
      <c r="A43" s="94" t="str">
        <f t="shared" si="5"/>
        <v>Transportation</v>
      </c>
      <c r="B43" s="94" t="str">
        <f t="shared" si="5"/>
        <v>Conventional Pollutant Standards</v>
      </c>
      <c r="C43" s="94" t="str">
        <f t="shared" si="5"/>
        <v>Percentage Reduction of Separately Regulated Pollutants</v>
      </c>
      <c r="D43" s="2" t="s">
        <v>44</v>
      </c>
      <c r="E43" s="2" t="s">
        <v>533</v>
      </c>
      <c r="F43" s="2" t="s">
        <v>44</v>
      </c>
      <c r="G43" s="2" t="s">
        <v>533</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878</v>
      </c>
      <c r="Q43" s="5" t="str">
        <f t="shared" si="2"/>
        <v>transportation-sector-main.html#conv-pol-stds</v>
      </c>
      <c r="R43" s="149" t="str">
        <f t="shared" si="2"/>
        <v>conventional-pollutant-standards.html</v>
      </c>
      <c r="S43" s="160"/>
    </row>
    <row r="44" spans="1:19" s="2" customFormat="1" ht="80">
      <c r="A44" s="94" t="str">
        <f t="shared" si="5"/>
        <v>Transportation</v>
      </c>
      <c r="B44" s="94" t="str">
        <f t="shared" si="5"/>
        <v>Conventional Pollutant Standards</v>
      </c>
      <c r="C44" s="94" t="str">
        <f t="shared" si="5"/>
        <v>Percentage Reduction of Separately Regulated Pollutants</v>
      </c>
      <c r="D44" s="2" t="s">
        <v>44</v>
      </c>
      <c r="E44" s="2" t="s">
        <v>540</v>
      </c>
      <c r="F44" s="2" t="s">
        <v>44</v>
      </c>
      <c r="G44" s="2" t="s">
        <v>540</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879</v>
      </c>
      <c r="Q44" s="5" t="str">
        <f t="shared" si="2"/>
        <v>transportation-sector-main.html#conv-pol-stds</v>
      </c>
      <c r="R44" s="149" t="str">
        <f t="shared" si="2"/>
        <v>conventional-pollutant-standards.html</v>
      </c>
      <c r="S44" s="160"/>
    </row>
    <row r="45" spans="1:19" s="2" customFormat="1" ht="80">
      <c r="A45" s="94" t="str">
        <f t="shared" si="5"/>
        <v>Transportation</v>
      </c>
      <c r="B45" s="94" t="str">
        <f t="shared" si="5"/>
        <v>Conventional Pollutant Standards</v>
      </c>
      <c r="C45" s="94" t="str">
        <f t="shared" si="5"/>
        <v>Percentage Reduction of Separately Regulated Pollutants</v>
      </c>
      <c r="D45" s="2" t="s">
        <v>44</v>
      </c>
      <c r="E45" s="2" t="s">
        <v>541</v>
      </c>
      <c r="F45" s="2" t="s">
        <v>44</v>
      </c>
      <c r="G45" s="2" t="s">
        <v>541</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880</v>
      </c>
      <c r="Q45" s="5" t="str">
        <f t="shared" si="2"/>
        <v>transportation-sector-main.html#conv-pol-stds</v>
      </c>
      <c r="R45" s="149" t="str">
        <f t="shared" si="2"/>
        <v>conventional-pollutant-standards.html</v>
      </c>
      <c r="S45" s="160"/>
    </row>
    <row r="46" spans="1:19" s="2" customFormat="1" ht="80">
      <c r="A46" s="94" t="str">
        <f t="shared" si="5"/>
        <v>Transportation</v>
      </c>
      <c r="B46" s="94" t="str">
        <f t="shared" si="5"/>
        <v>Conventional Pollutant Standards</v>
      </c>
      <c r="C46" s="94" t="str">
        <f t="shared" si="5"/>
        <v>Percentage Reduction of Separately Regulated Pollutants</v>
      </c>
      <c r="D46" s="2" t="s">
        <v>44</v>
      </c>
      <c r="E46" s="2" t="s">
        <v>542</v>
      </c>
      <c r="F46" s="2" t="s">
        <v>44</v>
      </c>
      <c r="G46" s="2" t="s">
        <v>709</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881</v>
      </c>
      <c r="Q46" s="5" t="str">
        <f t="shared" si="2"/>
        <v>transportation-sector-main.html#conv-pol-stds</v>
      </c>
      <c r="R46" s="149" t="str">
        <f t="shared" si="2"/>
        <v>conventional-pollutant-standards.html</v>
      </c>
      <c r="S46" s="160"/>
    </row>
    <row r="47" spans="1:19" s="2" customFormat="1" ht="32">
      <c r="A47" s="94" t="str">
        <f t="shared" si="5"/>
        <v>Transportation</v>
      </c>
      <c r="B47" s="94" t="str">
        <f t="shared" si="5"/>
        <v>Conventional Pollutant Standards</v>
      </c>
      <c r="C47" s="94" t="str">
        <f t="shared" si="5"/>
        <v>Percentage Reduction of Separately Regulated Pollutants</v>
      </c>
      <c r="D47" s="2" t="s">
        <v>44</v>
      </c>
      <c r="E47" s="2" t="s">
        <v>543</v>
      </c>
      <c r="F47" s="2" t="s">
        <v>44</v>
      </c>
      <c r="G47" s="2" t="s">
        <v>543</v>
      </c>
      <c r="H47" s="90">
        <v>345</v>
      </c>
      <c r="I47" s="155" t="s">
        <v>47</v>
      </c>
      <c r="J47" s="5"/>
      <c r="K47" s="5"/>
      <c r="L47" s="92"/>
      <c r="M47" s="92"/>
      <c r="N47" s="92"/>
      <c r="O47" s="5"/>
      <c r="P47" s="158"/>
      <c r="Q47" s="5"/>
      <c r="R47" s="149"/>
      <c r="S47" s="160"/>
    </row>
    <row r="48" spans="1:19" s="2" customFormat="1" ht="80">
      <c r="A48" s="94" t="str">
        <f t="shared" si="5"/>
        <v>Transportation</v>
      </c>
      <c r="B48" s="94" t="str">
        <f t="shared" si="5"/>
        <v>Conventional Pollutant Standards</v>
      </c>
      <c r="C48" s="94" t="str">
        <f t="shared" si="5"/>
        <v>Percentage Reduction of Separately Regulated Pollutants</v>
      </c>
      <c r="D48" s="2" t="s">
        <v>44</v>
      </c>
      <c r="E48" s="2" t="s">
        <v>544</v>
      </c>
      <c r="F48" s="2" t="s">
        <v>44</v>
      </c>
      <c r="G48" s="2" t="s">
        <v>544</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882</v>
      </c>
      <c r="Q48" s="5" t="str">
        <f t="shared" si="2"/>
        <v>transportation-sector-main.html#conv-pol-stds</v>
      </c>
      <c r="R48" s="149" t="str">
        <f t="shared" si="2"/>
        <v>conventional-pollutant-standards.html</v>
      </c>
      <c r="S48" s="160"/>
    </row>
    <row r="49" spans="1:20" s="2" customFormat="1" ht="80">
      <c r="A49" s="94" t="str">
        <f t="shared" si="5"/>
        <v>Transportation</v>
      </c>
      <c r="B49" s="94" t="str">
        <f t="shared" si="5"/>
        <v>Conventional Pollutant Standards</v>
      </c>
      <c r="C49" s="94" t="str">
        <f t="shared" si="5"/>
        <v>Percentage Reduction of Separately Regulated Pollutants</v>
      </c>
      <c r="D49" s="2" t="s">
        <v>44</v>
      </c>
      <c r="E49" s="2" t="s">
        <v>545</v>
      </c>
      <c r="F49" s="2" t="s">
        <v>44</v>
      </c>
      <c r="G49" s="2" t="s">
        <v>545</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883</v>
      </c>
      <c r="Q49" s="5" t="str">
        <f t="shared" si="2"/>
        <v>transportation-sector-main.html#conv-pol-stds</v>
      </c>
      <c r="R49" s="149" t="str">
        <f t="shared" si="2"/>
        <v>conventional-pollutant-standards.html</v>
      </c>
      <c r="S49" s="160"/>
    </row>
    <row r="50" spans="1:20" s="2" customFormat="1" ht="32">
      <c r="A50" s="94" t="str">
        <f t="shared" si="5"/>
        <v>Transportation</v>
      </c>
      <c r="B50" s="94" t="str">
        <f t="shared" si="5"/>
        <v>Conventional Pollutant Standards</v>
      </c>
      <c r="C50" s="94" t="str">
        <f t="shared" si="5"/>
        <v>Percentage Reduction of Separately Regulated Pollutants</v>
      </c>
      <c r="D50" s="2" t="s">
        <v>44</v>
      </c>
      <c r="E50" s="2" t="s">
        <v>546</v>
      </c>
      <c r="F50" s="2" t="s">
        <v>44</v>
      </c>
      <c r="G50" s="2" t="s">
        <v>546</v>
      </c>
      <c r="H50" s="90">
        <v>348</v>
      </c>
      <c r="I50" s="155" t="s">
        <v>47</v>
      </c>
      <c r="J50" s="5"/>
      <c r="K50" s="5"/>
      <c r="L50" s="92"/>
      <c r="M50" s="92"/>
      <c r="N50" s="92"/>
      <c r="O50" s="5"/>
      <c r="P50" s="158"/>
      <c r="Q50" s="5"/>
      <c r="R50" s="149"/>
      <c r="S50" s="160"/>
    </row>
    <row r="51" spans="1:20" s="2" customFormat="1" ht="32">
      <c r="A51" s="94" t="str">
        <f t="shared" si="5"/>
        <v>Transportation</v>
      </c>
      <c r="B51" s="94" t="str">
        <f t="shared" si="5"/>
        <v>Conventional Pollutant Standards</v>
      </c>
      <c r="C51" s="94" t="str">
        <f t="shared" si="5"/>
        <v>Percentage Reduction of Separately Regulated Pollutants</v>
      </c>
      <c r="D51" s="2" t="s">
        <v>44</v>
      </c>
      <c r="E51" s="2" t="s">
        <v>547</v>
      </c>
      <c r="F51" s="2" t="s">
        <v>44</v>
      </c>
      <c r="G51" s="2" t="s">
        <v>547</v>
      </c>
      <c r="H51" s="90">
        <v>349</v>
      </c>
      <c r="I51" s="155" t="s">
        <v>47</v>
      </c>
      <c r="J51" s="5"/>
      <c r="K51" s="5"/>
      <c r="L51" s="92"/>
      <c r="M51" s="92"/>
      <c r="N51" s="92"/>
      <c r="O51" s="5"/>
      <c r="P51" s="158"/>
      <c r="Q51" s="5"/>
      <c r="R51" s="149"/>
      <c r="S51" s="160"/>
    </row>
    <row r="52" spans="1:20" s="2" customFormat="1" ht="80">
      <c r="A52" s="94" t="str">
        <f t="shared" si="5"/>
        <v>Transportation</v>
      </c>
      <c r="B52" s="94" t="str">
        <f t="shared" si="5"/>
        <v>Conventional Pollutant Standards</v>
      </c>
      <c r="C52" s="94" t="str">
        <f t="shared" si="5"/>
        <v>Percentage Reduction of Separately Regulated Pollutants</v>
      </c>
      <c r="D52" s="2" t="s">
        <v>120</v>
      </c>
      <c r="E52" s="2" t="s">
        <v>539</v>
      </c>
      <c r="F52" s="2" t="s">
        <v>120</v>
      </c>
      <c r="G52" s="2" t="s">
        <v>851</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884</v>
      </c>
      <c r="Q52" s="5" t="str">
        <f t="shared" si="2"/>
        <v>transportation-sector-main.html#conv-pol-stds</v>
      </c>
      <c r="R52" s="149" t="str">
        <f t="shared" si="2"/>
        <v>conventional-pollutant-standards.html</v>
      </c>
      <c r="S52" s="160"/>
    </row>
    <row r="53" spans="1:20" s="2" customFormat="1" ht="80">
      <c r="A53" s="94" t="str">
        <f t="shared" si="5"/>
        <v>Transportation</v>
      </c>
      <c r="B53" s="94" t="str">
        <f t="shared" si="5"/>
        <v>Conventional Pollutant Standards</v>
      </c>
      <c r="C53" s="94" t="str">
        <f t="shared" si="5"/>
        <v>Percentage Reduction of Separately Regulated Pollutants</v>
      </c>
      <c r="D53" s="2" t="s">
        <v>120</v>
      </c>
      <c r="E53" s="2" t="s">
        <v>533</v>
      </c>
      <c r="F53" s="2" t="s">
        <v>120</v>
      </c>
      <c r="G53" s="2" t="s">
        <v>533</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885</v>
      </c>
      <c r="Q53" s="5" t="str">
        <f t="shared" si="2"/>
        <v>transportation-sector-main.html#conv-pol-stds</v>
      </c>
      <c r="R53" s="149" t="str">
        <f t="shared" si="2"/>
        <v>conventional-pollutant-standards.html</v>
      </c>
      <c r="S53" s="160"/>
    </row>
    <row r="54" spans="1:20" s="2" customFormat="1" ht="80">
      <c r="A54" s="94" t="str">
        <f t="shared" si="5"/>
        <v>Transportation</v>
      </c>
      <c r="B54" s="94" t="str">
        <f t="shared" si="5"/>
        <v>Conventional Pollutant Standards</v>
      </c>
      <c r="C54" s="94" t="str">
        <f t="shared" si="5"/>
        <v>Percentage Reduction of Separately Regulated Pollutants</v>
      </c>
      <c r="D54" s="2" t="s">
        <v>120</v>
      </c>
      <c r="E54" s="2" t="s">
        <v>540</v>
      </c>
      <c r="F54" s="2" t="s">
        <v>120</v>
      </c>
      <c r="G54" s="2" t="s">
        <v>540</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886</v>
      </c>
      <c r="Q54" s="5" t="str">
        <f t="shared" si="2"/>
        <v>transportation-sector-main.html#conv-pol-stds</v>
      </c>
      <c r="R54" s="149" t="str">
        <f t="shared" si="2"/>
        <v>conventional-pollutant-standards.html</v>
      </c>
      <c r="S54" s="160"/>
    </row>
    <row r="55" spans="1:20" s="2" customFormat="1" ht="80">
      <c r="A55" s="94" t="str">
        <f t="shared" si="5"/>
        <v>Transportation</v>
      </c>
      <c r="B55" s="94" t="str">
        <f t="shared" si="5"/>
        <v>Conventional Pollutant Standards</v>
      </c>
      <c r="C55" s="94" t="str">
        <f t="shared" si="5"/>
        <v>Percentage Reduction of Separately Regulated Pollutants</v>
      </c>
      <c r="D55" s="2" t="s">
        <v>120</v>
      </c>
      <c r="E55" s="2" t="s">
        <v>541</v>
      </c>
      <c r="F55" s="2" t="s">
        <v>120</v>
      </c>
      <c r="G55" s="2" t="s">
        <v>541</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887</v>
      </c>
      <c r="Q55" s="5" t="str">
        <f t="shared" si="2"/>
        <v>transportation-sector-main.html#conv-pol-stds</v>
      </c>
      <c r="R55" s="149" t="str">
        <f t="shared" si="2"/>
        <v>conventional-pollutant-standards.html</v>
      </c>
      <c r="S55" s="160"/>
    </row>
    <row r="56" spans="1:20" s="2" customFormat="1" ht="80">
      <c r="A56" s="94" t="str">
        <f t="shared" si="5"/>
        <v>Transportation</v>
      </c>
      <c r="B56" s="94" t="str">
        <f t="shared" si="5"/>
        <v>Conventional Pollutant Standards</v>
      </c>
      <c r="C56" s="94" t="str">
        <f t="shared" si="5"/>
        <v>Percentage Reduction of Separately Regulated Pollutants</v>
      </c>
      <c r="D56" s="2" t="s">
        <v>120</v>
      </c>
      <c r="E56" s="2" t="s">
        <v>542</v>
      </c>
      <c r="F56" s="2" t="s">
        <v>120</v>
      </c>
      <c r="G56" s="2" t="s">
        <v>709</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888</v>
      </c>
      <c r="Q56" s="5" t="str">
        <f t="shared" si="2"/>
        <v>transportation-sector-main.html#conv-pol-stds</v>
      </c>
      <c r="R56" s="149" t="str">
        <f t="shared" si="2"/>
        <v>conventional-pollutant-standards.html</v>
      </c>
      <c r="S56" s="160"/>
    </row>
    <row r="57" spans="1:20" s="2" customFormat="1" ht="80">
      <c r="A57" s="94" t="str">
        <f t="shared" si="5"/>
        <v>Transportation</v>
      </c>
      <c r="B57" s="94" t="str">
        <f t="shared" si="5"/>
        <v>Conventional Pollutant Standards</v>
      </c>
      <c r="C57" s="94" t="str">
        <f t="shared" si="5"/>
        <v>Percentage Reduction of Separately Regulated Pollutants</v>
      </c>
      <c r="D57" s="2" t="s">
        <v>120</v>
      </c>
      <c r="E57" s="2" t="s">
        <v>543</v>
      </c>
      <c r="F57" s="2" t="s">
        <v>120</v>
      </c>
      <c r="G57" s="2" t="s">
        <v>543</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889</v>
      </c>
      <c r="Q57" s="5" t="str">
        <f t="shared" si="2"/>
        <v>transportation-sector-main.html#conv-pol-stds</v>
      </c>
      <c r="R57" s="149" t="str">
        <f t="shared" si="2"/>
        <v>conventional-pollutant-standards.html</v>
      </c>
      <c r="S57" s="160"/>
    </row>
    <row r="58" spans="1:20" s="2" customFormat="1" ht="80">
      <c r="A58" s="94" t="str">
        <f t="shared" si="5"/>
        <v>Transportation</v>
      </c>
      <c r="B58" s="94" t="str">
        <f t="shared" si="5"/>
        <v>Conventional Pollutant Standards</v>
      </c>
      <c r="C58" s="94" t="str">
        <f t="shared" si="5"/>
        <v>Percentage Reduction of Separately Regulated Pollutants</v>
      </c>
      <c r="D58" s="2" t="s">
        <v>120</v>
      </c>
      <c r="E58" s="2" t="s">
        <v>544</v>
      </c>
      <c r="F58" s="2" t="s">
        <v>120</v>
      </c>
      <c r="G58" s="2" t="s">
        <v>544</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890</v>
      </c>
      <c r="Q58" s="5" t="str">
        <f t="shared" si="2"/>
        <v>transportation-sector-main.html#conv-pol-stds</v>
      </c>
      <c r="R58" s="149" t="str">
        <f t="shared" si="2"/>
        <v>conventional-pollutant-standards.html</v>
      </c>
      <c r="S58" s="160"/>
    </row>
    <row r="59" spans="1:20" s="2" customFormat="1" ht="80">
      <c r="A59" s="94" t="str">
        <f t="shared" si="5"/>
        <v>Transportation</v>
      </c>
      <c r="B59" s="94" t="str">
        <f t="shared" si="5"/>
        <v>Conventional Pollutant Standards</v>
      </c>
      <c r="C59" s="94" t="str">
        <f t="shared" si="5"/>
        <v>Percentage Reduction of Separately Regulated Pollutants</v>
      </c>
      <c r="D59" s="2" t="s">
        <v>120</v>
      </c>
      <c r="E59" s="2" t="s">
        <v>545</v>
      </c>
      <c r="F59" s="2" t="s">
        <v>120</v>
      </c>
      <c r="G59" s="2" t="s">
        <v>545</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891</v>
      </c>
      <c r="Q59" s="5" t="str">
        <f t="shared" si="2"/>
        <v>transportation-sector-main.html#conv-pol-stds</v>
      </c>
      <c r="R59" s="149" t="str">
        <f t="shared" si="2"/>
        <v>conventional-pollutant-standards.html</v>
      </c>
      <c r="S59" s="160"/>
    </row>
    <row r="60" spans="1:20" s="2" customFormat="1" ht="32">
      <c r="A60" s="94" t="str">
        <f t="shared" si="5"/>
        <v>Transportation</v>
      </c>
      <c r="B60" s="94" t="str">
        <f t="shared" si="5"/>
        <v>Conventional Pollutant Standards</v>
      </c>
      <c r="C60" s="94" t="str">
        <f t="shared" si="5"/>
        <v>Percentage Reduction of Separately Regulated Pollutants</v>
      </c>
      <c r="D60" s="2" t="s">
        <v>120</v>
      </c>
      <c r="E60" s="2" t="s">
        <v>546</v>
      </c>
      <c r="F60" s="2" t="s">
        <v>120</v>
      </c>
      <c r="G60" s="2" t="s">
        <v>546</v>
      </c>
      <c r="H60" s="90">
        <v>358</v>
      </c>
      <c r="I60" s="155" t="s">
        <v>47</v>
      </c>
      <c r="J60" s="5"/>
      <c r="K60" s="5"/>
      <c r="L60" s="92"/>
      <c r="M60" s="92"/>
      <c r="N60" s="92"/>
      <c r="O60" s="5"/>
      <c r="P60" s="158"/>
      <c r="Q60" s="5"/>
      <c r="R60" s="149"/>
      <c r="S60" s="160"/>
    </row>
    <row r="61" spans="1:20" s="2" customFormat="1" ht="32">
      <c r="A61" s="94" t="str">
        <f t="shared" si="5"/>
        <v>Transportation</v>
      </c>
      <c r="B61" s="94" t="str">
        <f t="shared" si="5"/>
        <v>Conventional Pollutant Standards</v>
      </c>
      <c r="C61" s="94" t="str">
        <f t="shared" si="5"/>
        <v>Percentage Reduction of Separately Regulated Pollutants</v>
      </c>
      <c r="D61" s="2" t="s">
        <v>120</v>
      </c>
      <c r="E61" s="2" t="s">
        <v>547</v>
      </c>
      <c r="F61" s="2" t="s">
        <v>120</v>
      </c>
      <c r="G61" s="2" t="s">
        <v>547</v>
      </c>
      <c r="H61" s="90">
        <v>359</v>
      </c>
      <c r="I61" s="155" t="s">
        <v>47</v>
      </c>
      <c r="J61" s="5"/>
      <c r="K61" s="5"/>
      <c r="L61" s="92"/>
      <c r="M61" s="92"/>
      <c r="N61" s="92"/>
      <c r="O61" s="5"/>
      <c r="P61" s="158"/>
      <c r="Q61" s="5"/>
      <c r="R61" s="149"/>
      <c r="S61" s="160"/>
    </row>
    <row r="62" spans="1:20" s="2" customFormat="1" ht="128">
      <c r="A62" s="88" t="s">
        <v>4</v>
      </c>
      <c r="B62" s="89" t="s">
        <v>942</v>
      </c>
      <c r="C62" s="89" t="s">
        <v>943</v>
      </c>
      <c r="H62" s="90">
        <v>360</v>
      </c>
      <c r="I62" s="155" t="s">
        <v>46</v>
      </c>
      <c r="J62" s="2" t="s">
        <v>943</v>
      </c>
      <c r="K62" s="2" t="s">
        <v>944</v>
      </c>
      <c r="L62" s="102">
        <v>0</v>
      </c>
      <c r="M62" s="102">
        <v>300</v>
      </c>
      <c r="N62" s="102">
        <v>5</v>
      </c>
      <c r="O62" s="2" t="s">
        <v>945</v>
      </c>
      <c r="P62" s="159" t="s">
        <v>1703</v>
      </c>
      <c r="R62" s="98" t="s">
        <v>1230</v>
      </c>
      <c r="S62" s="160" t="s">
        <v>1769</v>
      </c>
    </row>
    <row r="63" spans="1:20" s="2" customFormat="1" ht="128">
      <c r="A63" s="88" t="s">
        <v>4</v>
      </c>
      <c r="B63" s="88" t="s">
        <v>938</v>
      </c>
      <c r="C63" s="88" t="s">
        <v>939</v>
      </c>
      <c r="D63" s="52"/>
      <c r="E63" s="52"/>
      <c r="F63" s="52"/>
      <c r="G63" s="52"/>
      <c r="H63" s="90">
        <v>361</v>
      </c>
      <c r="I63" s="155" t="s">
        <v>46</v>
      </c>
      <c r="J63" s="88" t="s">
        <v>946</v>
      </c>
      <c r="K63" s="87" t="s">
        <v>940</v>
      </c>
      <c r="L63" s="61">
        <v>0</v>
      </c>
      <c r="M63" s="61">
        <v>1</v>
      </c>
      <c r="N63" s="61">
        <v>0.02</v>
      </c>
      <c r="O63" s="52" t="s">
        <v>941</v>
      </c>
      <c r="P63" s="158" t="s">
        <v>947</v>
      </c>
      <c r="Q63" s="72"/>
      <c r="R63" s="72" t="s">
        <v>1231</v>
      </c>
      <c r="S63" s="158" t="s">
        <v>1770</v>
      </c>
      <c r="T63" s="8"/>
    </row>
    <row r="64" spans="1:20" s="2" customFormat="1" ht="160">
      <c r="A64" s="88" t="s">
        <v>4</v>
      </c>
      <c r="B64" s="88" t="s">
        <v>514</v>
      </c>
      <c r="C64" s="88" t="s">
        <v>515</v>
      </c>
      <c r="D64" s="52" t="s">
        <v>48</v>
      </c>
      <c r="E64" s="52" t="s">
        <v>40</v>
      </c>
      <c r="F64" s="52" t="s">
        <v>89</v>
      </c>
      <c r="G64" s="52" t="s">
        <v>40</v>
      </c>
      <c r="H64" s="55">
        <v>186</v>
      </c>
      <c r="I64" s="155" t="s">
        <v>46</v>
      </c>
      <c r="J64" s="74" t="s">
        <v>516</v>
      </c>
      <c r="K64" s="75" t="s">
        <v>622</v>
      </c>
      <c r="L64" s="61">
        <v>0</v>
      </c>
      <c r="M64" s="61">
        <v>1</v>
      </c>
      <c r="N64" s="61">
        <v>0.01</v>
      </c>
      <c r="O64" s="52" t="s">
        <v>517</v>
      </c>
      <c r="P64" s="159" t="s">
        <v>1704</v>
      </c>
      <c r="Q64" s="72" t="s">
        <v>518</v>
      </c>
      <c r="R64" s="72" t="s">
        <v>519</v>
      </c>
      <c r="S64" s="158" t="s">
        <v>1771</v>
      </c>
      <c r="T64" s="8"/>
    </row>
    <row r="65" spans="1:20" s="2" customFormat="1" ht="128">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155"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158" t="s">
        <v>1558</v>
      </c>
      <c r="Q65" s="60" t="str">
        <f t="shared" si="9"/>
        <v>transportation-sector-main.html#ev-mandate</v>
      </c>
      <c r="R65" s="60" t="str">
        <f t="shared" si="9"/>
        <v>ev-mandate.html</v>
      </c>
      <c r="S65" s="158"/>
      <c r="T65" s="8"/>
    </row>
    <row r="66" spans="1:20" s="2" customFormat="1" ht="112">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155" t="s">
        <v>46</v>
      </c>
      <c r="J66" s="73" t="str">
        <f t="shared" si="8"/>
        <v>EV Sales Mandate</v>
      </c>
      <c r="K66" s="73" t="str">
        <f t="shared" si="9"/>
        <v>trans EV minimum</v>
      </c>
      <c r="L66" s="73">
        <f t="shared" si="9"/>
        <v>0</v>
      </c>
      <c r="M66" s="60">
        <f t="shared" si="9"/>
        <v>1</v>
      </c>
      <c r="N66" s="60">
        <f t="shared" si="9"/>
        <v>0.01</v>
      </c>
      <c r="O66" s="60" t="str">
        <f t="shared" si="9"/>
        <v>% of new vehicles sold</v>
      </c>
      <c r="P66" s="158" t="s">
        <v>623</v>
      </c>
      <c r="Q66" s="60" t="str">
        <f t="shared" si="9"/>
        <v>transportation-sector-main.html#ev-mandate</v>
      </c>
      <c r="R66" s="60" t="str">
        <f t="shared" si="9"/>
        <v>ev-mandate.html</v>
      </c>
      <c r="S66" s="158" t="s">
        <v>520</v>
      </c>
      <c r="T66" s="8"/>
    </row>
    <row r="67" spans="1:20" s="2" customFormat="1" ht="128">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155" t="s">
        <v>46</v>
      </c>
      <c r="J67" s="73" t="str">
        <f t="shared" si="8"/>
        <v>EV Sales Mandate</v>
      </c>
      <c r="K67" s="73" t="str">
        <f t="shared" si="9"/>
        <v>trans EV minimum</v>
      </c>
      <c r="L67" s="73">
        <f t="shared" si="9"/>
        <v>0</v>
      </c>
      <c r="M67" s="60">
        <f t="shared" si="9"/>
        <v>1</v>
      </c>
      <c r="N67" s="60">
        <f t="shared" si="9"/>
        <v>0.01</v>
      </c>
      <c r="O67" s="60" t="str">
        <f t="shared" si="9"/>
        <v>% of new vehicles sold</v>
      </c>
      <c r="P67" s="158" t="s">
        <v>1559</v>
      </c>
      <c r="Q67" s="60" t="str">
        <f t="shared" si="9"/>
        <v>transportation-sector-main.html#ev-mandate</v>
      </c>
      <c r="R67" s="60" t="str">
        <f t="shared" si="9"/>
        <v>ev-mandate.html</v>
      </c>
      <c r="S67" s="158"/>
      <c r="T67" s="8"/>
    </row>
    <row r="68" spans="1:20" s="2" customFormat="1" ht="144">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55">
        <v>496</v>
      </c>
      <c r="I68" s="155" t="s">
        <v>46</v>
      </c>
      <c r="J68" s="73" t="str">
        <f t="shared" si="8"/>
        <v>EV Sales Mandate</v>
      </c>
      <c r="K68" s="73" t="str">
        <f t="shared" si="9"/>
        <v>trans EV minimum</v>
      </c>
      <c r="L68" s="73">
        <f t="shared" si="9"/>
        <v>0</v>
      </c>
      <c r="M68" s="60">
        <f t="shared" si="9"/>
        <v>1</v>
      </c>
      <c r="N68" s="60">
        <f t="shared" si="9"/>
        <v>0.01</v>
      </c>
      <c r="O68" s="60" t="str">
        <f t="shared" si="9"/>
        <v>% of new vehicles sold</v>
      </c>
      <c r="P68" s="158" t="s">
        <v>1560</v>
      </c>
      <c r="Q68" s="60" t="str">
        <f t="shared" si="9"/>
        <v>transportation-sector-main.html#ev-mandate</v>
      </c>
      <c r="R68" s="60" t="str">
        <f t="shared" si="9"/>
        <v>ev-mandate.html</v>
      </c>
      <c r="S68" s="158"/>
      <c r="T68" s="8"/>
    </row>
    <row r="69" spans="1:20" s="2" customFormat="1" ht="144">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55">
        <v>497</v>
      </c>
      <c r="I69" s="155" t="s">
        <v>46</v>
      </c>
      <c r="J69" s="73" t="str">
        <f t="shared" si="8"/>
        <v>EV Sales Mandate</v>
      </c>
      <c r="K69" s="73" t="str">
        <f t="shared" si="9"/>
        <v>trans EV minimum</v>
      </c>
      <c r="L69" s="73">
        <f t="shared" si="9"/>
        <v>0</v>
      </c>
      <c r="M69" s="60">
        <f t="shared" si="9"/>
        <v>1</v>
      </c>
      <c r="N69" s="60">
        <f t="shared" si="9"/>
        <v>0.01</v>
      </c>
      <c r="O69" s="60" t="str">
        <f t="shared" si="9"/>
        <v>% of new vehicles sold</v>
      </c>
      <c r="P69" s="158" t="s">
        <v>1561</v>
      </c>
      <c r="Q69" s="60" t="str">
        <f t="shared" si="9"/>
        <v>transportation-sector-main.html#ev-mandate</v>
      </c>
      <c r="R69" s="60" t="str">
        <f t="shared" si="9"/>
        <v>ev-mandate.html</v>
      </c>
      <c r="S69" s="158"/>
      <c r="T69" s="8"/>
    </row>
    <row r="70" spans="1:20" s="2" customFormat="1" ht="160">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55">
        <v>498</v>
      </c>
      <c r="I70" s="155" t="s">
        <v>46</v>
      </c>
      <c r="J70" s="73" t="str">
        <f t="shared" si="8"/>
        <v>EV Sales Mandate</v>
      </c>
      <c r="K70" s="73" t="str">
        <f t="shared" si="9"/>
        <v>trans EV minimum</v>
      </c>
      <c r="L70" s="73">
        <f t="shared" si="9"/>
        <v>0</v>
      </c>
      <c r="M70" s="60">
        <f t="shared" si="9"/>
        <v>1</v>
      </c>
      <c r="N70" s="60">
        <f t="shared" si="9"/>
        <v>0.01</v>
      </c>
      <c r="O70" s="60" t="str">
        <f t="shared" si="9"/>
        <v>% of new vehicles sold</v>
      </c>
      <c r="P70" s="159" t="s">
        <v>1705</v>
      </c>
      <c r="Q70" s="60" t="str">
        <f t="shared" si="9"/>
        <v>transportation-sector-main.html#ev-mandate</v>
      </c>
      <c r="R70" s="60" t="str">
        <f t="shared" si="9"/>
        <v>ev-mandate.html</v>
      </c>
      <c r="S70" s="158" t="s">
        <v>1772</v>
      </c>
      <c r="T70" s="8"/>
    </row>
    <row r="71" spans="1:20" s="2" customFormat="1" ht="160">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55">
        <v>499</v>
      </c>
      <c r="I71" s="155" t="s">
        <v>46</v>
      </c>
      <c r="J71" s="73" t="str">
        <f t="shared" si="8"/>
        <v>EV Sales Mandate</v>
      </c>
      <c r="K71" s="73" t="str">
        <f t="shared" si="9"/>
        <v>trans EV minimum</v>
      </c>
      <c r="L71" s="73">
        <f t="shared" si="9"/>
        <v>0</v>
      </c>
      <c r="M71" s="60">
        <f t="shared" si="9"/>
        <v>1</v>
      </c>
      <c r="N71" s="60">
        <f t="shared" si="9"/>
        <v>0.01</v>
      </c>
      <c r="O71" s="60" t="str">
        <f t="shared" si="9"/>
        <v>% of new vehicles sold</v>
      </c>
      <c r="P71" s="159" t="s">
        <v>1706</v>
      </c>
      <c r="Q71" s="60" t="str">
        <f t="shared" si="9"/>
        <v>transportation-sector-main.html#ev-mandate</v>
      </c>
      <c r="R71" s="60" t="str">
        <f t="shared" si="9"/>
        <v>ev-mandate.html</v>
      </c>
      <c r="S71" s="158" t="s">
        <v>1773</v>
      </c>
      <c r="T71" s="8"/>
    </row>
    <row r="72" spans="1:20" s="2" customFormat="1" ht="160">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55">
        <v>500</v>
      </c>
      <c r="I72" s="155" t="s">
        <v>46</v>
      </c>
      <c r="J72" s="73" t="str">
        <f t="shared" si="8"/>
        <v>EV Sales Mandate</v>
      </c>
      <c r="K72" s="73" t="str">
        <f t="shared" si="9"/>
        <v>trans EV minimum</v>
      </c>
      <c r="L72" s="73">
        <f t="shared" si="9"/>
        <v>0</v>
      </c>
      <c r="M72" s="60">
        <f t="shared" si="9"/>
        <v>1</v>
      </c>
      <c r="N72" s="60">
        <f t="shared" si="9"/>
        <v>0.01</v>
      </c>
      <c r="O72" s="60" t="str">
        <f t="shared" si="9"/>
        <v>% of new vehicles sold</v>
      </c>
      <c r="P72" s="158" t="s">
        <v>1562</v>
      </c>
      <c r="Q72" s="60" t="str">
        <f t="shared" si="9"/>
        <v>transportation-sector-main.html#ev-mandate</v>
      </c>
      <c r="R72" s="60" t="str">
        <f t="shared" si="9"/>
        <v>ev-mandate.html</v>
      </c>
      <c r="S72" s="160" t="s">
        <v>1251</v>
      </c>
      <c r="T72" s="8"/>
    </row>
    <row r="73" spans="1:20" s="2" customFormat="1" ht="192">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55">
        <v>501</v>
      </c>
      <c r="I73" s="155" t="s">
        <v>46</v>
      </c>
      <c r="J73" s="73" t="str">
        <f t="shared" si="8"/>
        <v>EV Sales Mandate</v>
      </c>
      <c r="K73" s="73" t="str">
        <f t="shared" si="9"/>
        <v>trans EV minimum</v>
      </c>
      <c r="L73" s="73">
        <f t="shared" si="9"/>
        <v>0</v>
      </c>
      <c r="M73" s="60">
        <f t="shared" si="9"/>
        <v>1</v>
      </c>
      <c r="N73" s="60">
        <f t="shared" si="9"/>
        <v>0.01</v>
      </c>
      <c r="O73" s="60" t="str">
        <f t="shared" si="9"/>
        <v>% of new vehicles sold</v>
      </c>
      <c r="P73" s="158" t="s">
        <v>1563</v>
      </c>
      <c r="Q73" s="60" t="str">
        <f t="shared" si="9"/>
        <v>transportation-sector-main.html#ev-mandate</v>
      </c>
      <c r="R73" s="60" t="str">
        <f t="shared" si="9"/>
        <v>ev-mandate.html</v>
      </c>
      <c r="S73" s="158"/>
      <c r="T73" s="8"/>
    </row>
    <row r="74" spans="1:20" s="2" customFormat="1" ht="128">
      <c r="A74" s="73" t="str">
        <f t="shared" si="10"/>
        <v>Transportation</v>
      </c>
      <c r="B74" s="73" t="str">
        <f t="shared" si="7"/>
        <v>Electric Vehicle Sales Mandate</v>
      </c>
      <c r="C74" s="73" t="str">
        <f t="shared" si="7"/>
        <v>Additional Minimum Required EV Sales Percentage</v>
      </c>
      <c r="D74" s="74" t="s">
        <v>48</v>
      </c>
      <c r="E74" s="74" t="s">
        <v>120</v>
      </c>
      <c r="F74" s="74" t="s">
        <v>89</v>
      </c>
      <c r="G74" s="74" t="s">
        <v>162</v>
      </c>
      <c r="H74" s="55">
        <v>188</v>
      </c>
      <c r="I74" s="155" t="s">
        <v>46</v>
      </c>
      <c r="J74" s="73" t="str">
        <f t="shared" ref="J74:J75" si="11">J$64</f>
        <v>EV Sales Mandate</v>
      </c>
      <c r="K74" s="73" t="str">
        <f t="shared" ref="K74:K75" si="12">K$64</f>
        <v>trans EV minimum</v>
      </c>
      <c r="L74" s="73">
        <f t="shared" ref="L74:O74" si="13">L$64</f>
        <v>0</v>
      </c>
      <c r="M74" s="60">
        <f t="shared" si="13"/>
        <v>1</v>
      </c>
      <c r="N74" s="60">
        <f t="shared" si="13"/>
        <v>0.01</v>
      </c>
      <c r="O74" s="60" t="str">
        <f t="shared" si="13"/>
        <v>% of new vehicles sold</v>
      </c>
      <c r="P74" s="158" t="s">
        <v>1564</v>
      </c>
      <c r="Q74" s="60" t="str">
        <f t="shared" ref="Q74:R74" si="14">Q$64</f>
        <v>transportation-sector-main.html#ev-mandate</v>
      </c>
      <c r="R74" s="60" t="str">
        <f t="shared" si="14"/>
        <v>ev-mandate.html</v>
      </c>
      <c r="S74" s="158"/>
      <c r="T74" s="8"/>
    </row>
    <row r="75" spans="1:20" s="2" customFormat="1" ht="32">
      <c r="A75" s="73" t="str">
        <f t="shared" si="10"/>
        <v>Transportation</v>
      </c>
      <c r="B75" s="73" t="str">
        <f t="shared" si="7"/>
        <v>Electric Vehicle Sales Mandate</v>
      </c>
      <c r="C75" s="73" t="str">
        <f t="shared" si="7"/>
        <v>Additional Minimum Required EV Sales Percentage</v>
      </c>
      <c r="D75" s="74" t="s">
        <v>45</v>
      </c>
      <c r="E75" s="74" t="s">
        <v>120</v>
      </c>
      <c r="F75" s="74" t="s">
        <v>90</v>
      </c>
      <c r="G75" s="74" t="s">
        <v>162</v>
      </c>
      <c r="H75" s="55">
        <v>591</v>
      </c>
      <c r="I75" s="155" t="s">
        <v>47</v>
      </c>
      <c r="J75" s="73" t="str">
        <f t="shared" si="11"/>
        <v>EV Sales Mandate</v>
      </c>
      <c r="K75" s="73" t="str">
        <f t="shared" si="12"/>
        <v>trans EV minimum</v>
      </c>
      <c r="L75" s="78"/>
      <c r="M75" s="78"/>
      <c r="N75" s="78"/>
      <c r="O75" s="52"/>
      <c r="P75" s="158"/>
      <c r="Q75" s="72"/>
      <c r="R75" s="72"/>
      <c r="S75" s="158"/>
      <c r="T75" s="8"/>
    </row>
    <row r="76" spans="1:20" s="2" customFormat="1" ht="112">
      <c r="A76" s="88" t="s">
        <v>4</v>
      </c>
      <c r="B76" s="88" t="s">
        <v>513</v>
      </c>
      <c r="C76" s="88" t="s">
        <v>509</v>
      </c>
      <c r="D76" s="52" t="s">
        <v>48</v>
      </c>
      <c r="E76" s="52" t="s">
        <v>40</v>
      </c>
      <c r="F76" s="52" t="s">
        <v>89</v>
      </c>
      <c r="G76" s="52" t="s">
        <v>40</v>
      </c>
      <c r="H76" s="55">
        <v>189</v>
      </c>
      <c r="I76" s="155" t="s">
        <v>46</v>
      </c>
      <c r="J76" s="74" t="s">
        <v>508</v>
      </c>
      <c r="K76" s="75" t="s">
        <v>621</v>
      </c>
      <c r="L76" s="61">
        <v>0</v>
      </c>
      <c r="M76" s="61">
        <v>0.5</v>
      </c>
      <c r="N76" s="61">
        <v>0.01</v>
      </c>
      <c r="O76" s="72" t="s">
        <v>510</v>
      </c>
      <c r="P76" s="159" t="s">
        <v>1707</v>
      </c>
      <c r="Q76" s="72" t="s">
        <v>511</v>
      </c>
      <c r="R76" s="72" t="s">
        <v>512</v>
      </c>
      <c r="S76" s="170" t="s">
        <v>1774</v>
      </c>
      <c r="T76" s="8"/>
    </row>
    <row r="77" spans="1:20" s="77" customFormat="1" ht="16">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16">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16">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16">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16">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16">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16">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16">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16">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16">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16">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44">
      <c r="A88" s="87" t="s">
        <v>4</v>
      </c>
      <c r="B88" s="87" t="s">
        <v>11</v>
      </c>
      <c r="C88" s="87" t="s">
        <v>118</v>
      </c>
      <c r="D88" s="52"/>
      <c r="E88" s="52"/>
      <c r="F88" s="52"/>
      <c r="G88" s="52"/>
      <c r="H88" s="53">
        <v>1</v>
      </c>
      <c r="I88" s="155" t="s">
        <v>46</v>
      </c>
      <c r="J88" s="53" t="s">
        <v>11</v>
      </c>
      <c r="K88" s="75" t="s">
        <v>620</v>
      </c>
      <c r="L88" s="58">
        <v>0</v>
      </c>
      <c r="M88" s="58">
        <v>1</v>
      </c>
      <c r="N88" s="59">
        <v>0.02</v>
      </c>
      <c r="O88" s="52" t="s">
        <v>491</v>
      </c>
      <c r="P88" s="158" t="s">
        <v>624</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619</v>
      </c>
      <c r="L89" s="58">
        <v>0</v>
      </c>
      <c r="M89" s="58">
        <f>ROUND(MaxBoundCalculations!B88,1)</f>
        <v>1</v>
      </c>
      <c r="N89" s="58">
        <v>0.01</v>
      </c>
      <c r="O89" s="52" t="s">
        <v>119</v>
      </c>
      <c r="P89" s="158" t="s">
        <v>927</v>
      </c>
      <c r="Q89" s="52" t="s">
        <v>212</v>
      </c>
      <c r="R89" s="8" t="s">
        <v>213</v>
      </c>
      <c r="S89" s="158" t="s">
        <v>832</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926</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935</v>
      </c>
      <c r="Q91" s="73" t="str">
        <f t="shared" si="18"/>
        <v>transportation-sector-main.html#fuel-econ-std</v>
      </c>
      <c r="R91" s="73" t="str">
        <f t="shared" si="18"/>
        <v>fuel-economy-standard.html</v>
      </c>
      <c r="S91" s="158" t="s">
        <v>833</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936</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12">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1565</v>
      </c>
      <c r="Q93" s="73" t="str">
        <f t="shared" si="18"/>
        <v>transportation-sector-main.html#fuel-econ-std</v>
      </c>
      <c r="R93" s="73" t="str">
        <f t="shared" si="18"/>
        <v>fuel-economy-standard.html</v>
      </c>
      <c r="S93" s="158" t="s">
        <v>171</v>
      </c>
      <c r="T93" s="52" t="s">
        <v>192</v>
      </c>
    </row>
    <row r="94" spans="1:20" ht="112">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1566</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1567</v>
      </c>
      <c r="Q95" s="73" t="str">
        <f t="shared" si="18"/>
        <v>transportation-sector-main.html#fuel-econ-std</v>
      </c>
      <c r="R95" s="73" t="str">
        <f t="shared" si="18"/>
        <v>fuel-economy-standard.html</v>
      </c>
      <c r="S95" s="158" t="s">
        <v>171</v>
      </c>
      <c r="T95" s="52" t="s">
        <v>193</v>
      </c>
    </row>
    <row r="96" spans="1:20" ht="8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1568</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12">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1569</v>
      </c>
      <c r="Q97" s="73" t="str">
        <f t="shared" si="18"/>
        <v>transportation-sector-main.html#fuel-econ-std</v>
      </c>
      <c r="R97" s="73" t="str">
        <f t="shared" si="18"/>
        <v>fuel-economy-standard.html</v>
      </c>
      <c r="S97" s="158" t="s">
        <v>171</v>
      </c>
      <c r="T97" s="52" t="s">
        <v>192</v>
      </c>
    </row>
    <row r="98" spans="1:20" ht="112">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1570</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1571</v>
      </c>
      <c r="Q99" s="73" t="str">
        <f t="shared" si="18"/>
        <v>transportation-sector-main.html#fuel-econ-std</v>
      </c>
      <c r="R99" s="73" t="str">
        <f t="shared" si="18"/>
        <v>fuel-economy-standard.html</v>
      </c>
      <c r="S99" s="158" t="s">
        <v>171</v>
      </c>
      <c r="T99" s="52" t="s">
        <v>435</v>
      </c>
    </row>
    <row r="100" spans="1:20" ht="32">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60">
      <c r="A101" s="88" t="s">
        <v>4</v>
      </c>
      <c r="B101" s="88" t="s">
        <v>987</v>
      </c>
      <c r="C101" s="88" t="s">
        <v>988</v>
      </c>
      <c r="D101" s="52" t="s">
        <v>48</v>
      </c>
      <c r="E101" s="52" t="s">
        <v>40</v>
      </c>
      <c r="F101" s="52" t="s">
        <v>89</v>
      </c>
      <c r="G101" s="52" t="s">
        <v>40</v>
      </c>
      <c r="H101" s="55">
        <v>460</v>
      </c>
      <c r="I101" s="155" t="s">
        <v>46</v>
      </c>
      <c r="J101" s="88" t="s">
        <v>989</v>
      </c>
      <c r="K101" s="87" t="s">
        <v>990</v>
      </c>
      <c r="L101" s="61">
        <v>0</v>
      </c>
      <c r="M101" s="61">
        <v>1</v>
      </c>
      <c r="N101" s="61">
        <v>0.01</v>
      </c>
      <c r="O101" s="52" t="s">
        <v>517</v>
      </c>
      <c r="P101" s="158" t="s">
        <v>1572</v>
      </c>
      <c r="Q101" s="72"/>
      <c r="R101" s="72" t="s">
        <v>1232</v>
      </c>
      <c r="S101" s="172" t="s">
        <v>991</v>
      </c>
      <c r="T101" s="8"/>
    </row>
    <row r="102" spans="1:20" ht="160">
      <c r="A102" s="73" t="str">
        <f>A$101</f>
        <v>Transportation</v>
      </c>
      <c r="B102" s="73" t="str">
        <f t="shared" ref="B102:C112" si="23">B$101</f>
        <v>Hydrogen Vehicle Sales Mandate</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Mandate</v>
      </c>
      <c r="K102" s="73" t="str">
        <f t="shared" si="24"/>
        <v>trans hydrogen vehicle minimum</v>
      </c>
      <c r="L102" s="96">
        <f t="shared" si="24"/>
        <v>0</v>
      </c>
      <c r="M102" s="96">
        <f t="shared" si="24"/>
        <v>1</v>
      </c>
      <c r="N102" s="96">
        <f t="shared" si="24"/>
        <v>0.01</v>
      </c>
      <c r="O102" s="73" t="str">
        <f t="shared" si="24"/>
        <v>% of new vehicles sold</v>
      </c>
      <c r="P102" s="158" t="s">
        <v>1573</v>
      </c>
      <c r="Q102" s="54"/>
      <c r="R102" s="73" t="str">
        <f t="shared" ref="R102:R104" si="25">R$101</f>
        <v>hydrogen-vehicle-mandate.html</v>
      </c>
      <c r="S102" s="158"/>
      <c r="T102" s="52"/>
    </row>
    <row r="103" spans="1:20" ht="160">
      <c r="A103" s="73" t="str">
        <f t="shared" ref="A103:A112" si="26">A$101</f>
        <v>Transportation</v>
      </c>
      <c r="B103" s="73" t="str">
        <f t="shared" si="23"/>
        <v>Hydrogen Vehicle Sales Mandate</v>
      </c>
      <c r="C103" s="73" t="str">
        <f t="shared" si="23"/>
        <v>Minimum Required Hydrogen Vehicle Sales Percentage</v>
      </c>
      <c r="D103" s="52" t="s">
        <v>48</v>
      </c>
      <c r="E103" s="52" t="s">
        <v>41</v>
      </c>
      <c r="F103" s="52" t="s">
        <v>89</v>
      </c>
      <c r="G103" s="52" t="s">
        <v>41</v>
      </c>
      <c r="H103" s="55">
        <v>462</v>
      </c>
      <c r="I103" s="155" t="s">
        <v>46</v>
      </c>
      <c r="J103" s="73" t="str">
        <f t="shared" si="24"/>
        <v>Hydrogen Veh Sales Mandate</v>
      </c>
      <c r="K103" s="73" t="str">
        <f t="shared" si="24"/>
        <v>trans hydrogen vehicle minimum</v>
      </c>
      <c r="L103" s="96">
        <f t="shared" si="24"/>
        <v>0</v>
      </c>
      <c r="M103" s="96">
        <f t="shared" si="24"/>
        <v>1</v>
      </c>
      <c r="N103" s="96">
        <f t="shared" si="24"/>
        <v>0.01</v>
      </c>
      <c r="O103" s="73" t="str">
        <f t="shared" si="24"/>
        <v>% of new vehicles sold</v>
      </c>
      <c r="P103" s="158" t="s">
        <v>1574</v>
      </c>
      <c r="Q103" s="54"/>
      <c r="R103" s="73" t="str">
        <f t="shared" si="25"/>
        <v>hydrogen-vehicle-mandate.html</v>
      </c>
      <c r="S103" s="158"/>
      <c r="T103" s="52"/>
    </row>
    <row r="104" spans="1:20" ht="160">
      <c r="A104" s="73" t="str">
        <f t="shared" si="26"/>
        <v>Transportation</v>
      </c>
      <c r="B104" s="73" t="str">
        <f t="shared" si="23"/>
        <v>Hydrogen Vehicle Sales Mandate</v>
      </c>
      <c r="C104" s="73" t="str">
        <f t="shared" si="23"/>
        <v>Minimum Required Hydrogen Vehicle Sales Percentage</v>
      </c>
      <c r="D104" s="52" t="s">
        <v>45</v>
      </c>
      <c r="E104" s="52" t="s">
        <v>41</v>
      </c>
      <c r="F104" s="52" t="s">
        <v>90</v>
      </c>
      <c r="G104" s="52" t="s">
        <v>41</v>
      </c>
      <c r="H104" s="53">
        <v>463</v>
      </c>
      <c r="I104" s="155" t="s">
        <v>46</v>
      </c>
      <c r="J104" s="73" t="str">
        <f t="shared" si="24"/>
        <v>Hydrogen Veh Sales Mandate</v>
      </c>
      <c r="K104" s="73" t="str">
        <f t="shared" si="24"/>
        <v>trans hydrogen vehicle minimum</v>
      </c>
      <c r="L104" s="96">
        <f t="shared" si="24"/>
        <v>0</v>
      </c>
      <c r="M104" s="96">
        <f t="shared" si="24"/>
        <v>1</v>
      </c>
      <c r="N104" s="96">
        <f t="shared" si="24"/>
        <v>0.01</v>
      </c>
      <c r="O104" s="73" t="str">
        <f t="shared" si="24"/>
        <v>% of new vehicles sold</v>
      </c>
      <c r="P104" s="158" t="s">
        <v>1575</v>
      </c>
      <c r="Q104" s="54"/>
      <c r="R104" s="73" t="str">
        <f t="shared" si="25"/>
        <v>hydrogen-vehicle-mandate.html</v>
      </c>
      <c r="S104" s="158"/>
      <c r="T104" s="52"/>
    </row>
    <row r="105" spans="1:20" ht="96">
      <c r="A105" s="73" t="str">
        <f t="shared" si="26"/>
        <v>Transportation</v>
      </c>
      <c r="B105" s="73" t="str">
        <f t="shared" si="23"/>
        <v>Hydrogen Vehicle Sales Mandate</v>
      </c>
      <c r="C105" s="73" t="str">
        <f t="shared" si="23"/>
        <v>Minimum Required Hydrogen Vehicle Sales Percentage</v>
      </c>
      <c r="D105" s="52" t="s">
        <v>48</v>
      </c>
      <c r="E105" s="52" t="s">
        <v>42</v>
      </c>
      <c r="F105" s="52" t="s">
        <v>89</v>
      </c>
      <c r="G105" s="52" t="s">
        <v>91</v>
      </c>
      <c r="H105" s="53">
        <v>502</v>
      </c>
      <c r="I105" s="155" t="s">
        <v>46</v>
      </c>
      <c r="J105" s="73" t="str">
        <f t="shared" si="24"/>
        <v>Hydrogen Veh Sales Mandate</v>
      </c>
      <c r="K105" s="73" t="str">
        <f t="shared" si="24"/>
        <v>trans hydrogen vehicle minimum</v>
      </c>
      <c r="L105" s="96">
        <f t="shared" si="24"/>
        <v>0</v>
      </c>
      <c r="M105" s="96">
        <f t="shared" si="24"/>
        <v>1</v>
      </c>
      <c r="N105" s="96">
        <f t="shared" si="24"/>
        <v>0.01</v>
      </c>
      <c r="O105" s="73" t="str">
        <f t="shared" si="24"/>
        <v>% of new vehicles sold</v>
      </c>
      <c r="P105" s="158" t="s">
        <v>1254</v>
      </c>
      <c r="Q105" s="54"/>
      <c r="R105" s="54"/>
      <c r="S105" s="158"/>
      <c r="T105" s="52"/>
    </row>
    <row r="106" spans="1:20" ht="96">
      <c r="A106" s="73" t="str">
        <f t="shared" si="26"/>
        <v>Transportation</v>
      </c>
      <c r="B106" s="73" t="str">
        <f t="shared" si="23"/>
        <v>Hydrogen Vehicle Sales Mandate</v>
      </c>
      <c r="C106" s="73" t="str">
        <f t="shared" si="23"/>
        <v>Minimum Required Hydrogen Vehicle Sales Percentage</v>
      </c>
      <c r="D106" s="52" t="s">
        <v>45</v>
      </c>
      <c r="E106" s="52" t="s">
        <v>42</v>
      </c>
      <c r="F106" s="52" t="s">
        <v>90</v>
      </c>
      <c r="G106" s="52" t="s">
        <v>91</v>
      </c>
      <c r="H106" s="53">
        <v>503</v>
      </c>
      <c r="I106" s="155" t="s">
        <v>46</v>
      </c>
      <c r="J106" s="73" t="str">
        <f t="shared" si="24"/>
        <v>Hydrogen Veh Sales Mandate</v>
      </c>
      <c r="K106" s="73" t="str">
        <f t="shared" si="24"/>
        <v>trans hydrogen vehicle minimum</v>
      </c>
      <c r="L106" s="96">
        <f t="shared" si="24"/>
        <v>0</v>
      </c>
      <c r="M106" s="96">
        <f t="shared" si="24"/>
        <v>1</v>
      </c>
      <c r="N106" s="96">
        <f t="shared" si="24"/>
        <v>0.01</v>
      </c>
      <c r="O106" s="73" t="str">
        <f t="shared" si="24"/>
        <v>% of new vehicles sold</v>
      </c>
      <c r="P106" s="158" t="s">
        <v>1255</v>
      </c>
      <c r="Q106" s="54"/>
      <c r="R106" s="54"/>
      <c r="S106" s="158"/>
      <c r="T106" s="52"/>
    </row>
    <row r="107" spans="1:20" ht="96">
      <c r="A107" s="73" t="str">
        <f t="shared" si="26"/>
        <v>Transportation</v>
      </c>
      <c r="B107" s="73" t="str">
        <f t="shared" si="23"/>
        <v>Hydrogen Vehicle Sales Mandate</v>
      </c>
      <c r="C107" s="73" t="str">
        <f t="shared" si="23"/>
        <v>Minimum Required Hydrogen Vehicle Sales Percentage</v>
      </c>
      <c r="D107" s="52" t="s">
        <v>48</v>
      </c>
      <c r="E107" s="52" t="s">
        <v>43</v>
      </c>
      <c r="F107" s="52" t="s">
        <v>89</v>
      </c>
      <c r="G107" s="52" t="s">
        <v>92</v>
      </c>
      <c r="H107" s="53">
        <v>504</v>
      </c>
      <c r="I107" s="155" t="s">
        <v>46</v>
      </c>
      <c r="J107" s="73" t="str">
        <f t="shared" si="24"/>
        <v>Hydrogen Veh Sales Mandate</v>
      </c>
      <c r="K107" s="73" t="str">
        <f t="shared" si="24"/>
        <v>trans hydrogen vehicle minimum</v>
      </c>
      <c r="L107" s="96">
        <f t="shared" si="24"/>
        <v>0</v>
      </c>
      <c r="M107" s="96">
        <f t="shared" si="24"/>
        <v>1</v>
      </c>
      <c r="N107" s="96">
        <f t="shared" si="24"/>
        <v>0.01</v>
      </c>
      <c r="O107" s="73" t="str">
        <f t="shared" si="24"/>
        <v>% of new vehicles sold</v>
      </c>
      <c r="P107" s="158" t="s">
        <v>1252</v>
      </c>
      <c r="Q107" s="54"/>
      <c r="R107" s="54"/>
      <c r="S107" s="158"/>
      <c r="T107" s="52"/>
    </row>
    <row r="108" spans="1:20" ht="96">
      <c r="A108" s="73" t="str">
        <f t="shared" si="26"/>
        <v>Transportation</v>
      </c>
      <c r="B108" s="73" t="str">
        <f t="shared" si="23"/>
        <v>Hydrogen Vehicle Sales Mandate</v>
      </c>
      <c r="C108" s="73" t="str">
        <f t="shared" si="23"/>
        <v>Minimum Required Hydrogen Vehicle Sales Percentage</v>
      </c>
      <c r="D108" s="52" t="s">
        <v>45</v>
      </c>
      <c r="E108" s="52" t="s">
        <v>43</v>
      </c>
      <c r="F108" s="52" t="s">
        <v>90</v>
      </c>
      <c r="G108" s="52" t="s">
        <v>92</v>
      </c>
      <c r="H108" s="53">
        <v>505</v>
      </c>
      <c r="I108" s="155" t="s">
        <v>46</v>
      </c>
      <c r="J108" s="73" t="str">
        <f t="shared" si="24"/>
        <v>Hydrogen Veh Sales Mandate</v>
      </c>
      <c r="K108" s="73" t="str">
        <f t="shared" si="24"/>
        <v>trans hydrogen vehicle minimum</v>
      </c>
      <c r="L108" s="96">
        <f t="shared" si="24"/>
        <v>0</v>
      </c>
      <c r="M108" s="96">
        <f t="shared" si="24"/>
        <v>1</v>
      </c>
      <c r="N108" s="96">
        <f t="shared" si="24"/>
        <v>0.01</v>
      </c>
      <c r="O108" s="73" t="str">
        <f t="shared" si="24"/>
        <v>% of new vehicles sold</v>
      </c>
      <c r="P108" s="158" t="s">
        <v>1253</v>
      </c>
      <c r="Q108" s="54"/>
      <c r="R108" s="54"/>
      <c r="S108" s="158"/>
      <c r="T108" s="52"/>
    </row>
    <row r="109" spans="1:20" ht="96">
      <c r="A109" s="73" t="str">
        <f t="shared" si="26"/>
        <v>Transportation</v>
      </c>
      <c r="B109" s="73" t="str">
        <f t="shared" si="23"/>
        <v>Hydrogen Vehicle Sales Mandate</v>
      </c>
      <c r="C109" s="73" t="str">
        <f t="shared" si="23"/>
        <v>Minimum Required Hydrogen Vehicle Sales Percentage</v>
      </c>
      <c r="D109" s="52" t="s">
        <v>48</v>
      </c>
      <c r="E109" s="52" t="s">
        <v>44</v>
      </c>
      <c r="F109" s="52" t="s">
        <v>89</v>
      </c>
      <c r="G109" s="52" t="s">
        <v>93</v>
      </c>
      <c r="H109" s="53">
        <v>506</v>
      </c>
      <c r="I109" s="155" t="s">
        <v>46</v>
      </c>
      <c r="J109" s="73" t="str">
        <f t="shared" si="24"/>
        <v>Hydrogen Veh Sales Mandate</v>
      </c>
      <c r="K109" s="73" t="str">
        <f t="shared" si="24"/>
        <v>trans hydrogen vehicle minimum</v>
      </c>
      <c r="L109" s="96">
        <f t="shared" si="24"/>
        <v>0</v>
      </c>
      <c r="M109" s="96">
        <f t="shared" si="24"/>
        <v>1</v>
      </c>
      <c r="N109" s="96">
        <f t="shared" si="24"/>
        <v>0.01</v>
      </c>
      <c r="O109" s="73" t="str">
        <f t="shared" si="24"/>
        <v>% of new vehicles sold</v>
      </c>
      <c r="P109" s="158" t="s">
        <v>1256</v>
      </c>
      <c r="Q109" s="54"/>
      <c r="R109" s="54"/>
      <c r="S109" s="158"/>
      <c r="T109" s="52"/>
    </row>
    <row r="110" spans="1:20" ht="128">
      <c r="A110" s="73" t="str">
        <f t="shared" si="26"/>
        <v>Transportation</v>
      </c>
      <c r="B110" s="73" t="str">
        <f t="shared" si="23"/>
        <v>Hydrogen Vehicle Sales Mandate</v>
      </c>
      <c r="C110" s="73" t="str">
        <f t="shared" si="23"/>
        <v>Minimum Required Hydrogen Vehicle Sales Percentage</v>
      </c>
      <c r="D110" s="52" t="s">
        <v>45</v>
      </c>
      <c r="E110" s="52" t="s">
        <v>44</v>
      </c>
      <c r="F110" s="52" t="s">
        <v>90</v>
      </c>
      <c r="G110" s="52" t="s">
        <v>93</v>
      </c>
      <c r="H110" s="53">
        <v>507</v>
      </c>
      <c r="I110" s="155" t="s">
        <v>46</v>
      </c>
      <c r="J110" s="73" t="str">
        <f t="shared" si="24"/>
        <v>Hydrogen Veh Sales Mandate</v>
      </c>
      <c r="K110" s="73" t="str">
        <f t="shared" si="24"/>
        <v>trans hydrogen vehicle minimum</v>
      </c>
      <c r="L110" s="96">
        <f t="shared" si="24"/>
        <v>0</v>
      </c>
      <c r="M110" s="96">
        <f t="shared" si="24"/>
        <v>1</v>
      </c>
      <c r="N110" s="96">
        <f t="shared" si="24"/>
        <v>0.01</v>
      </c>
      <c r="O110" s="73" t="str">
        <f t="shared" si="24"/>
        <v>% of new vehicles sold</v>
      </c>
      <c r="P110" s="158" t="s">
        <v>1257</v>
      </c>
      <c r="Q110" s="54"/>
      <c r="R110" s="54"/>
      <c r="S110" s="158"/>
      <c r="T110" s="52"/>
    </row>
    <row r="111" spans="1:20" ht="32">
      <c r="A111" s="73" t="str">
        <f t="shared" si="26"/>
        <v>Transportation</v>
      </c>
      <c r="B111" s="73" t="str">
        <f t="shared" si="23"/>
        <v>Hydrogen Vehicle Sales Mandate</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2">
      <c r="A112" s="73" t="str">
        <f t="shared" si="26"/>
        <v>Transportation</v>
      </c>
      <c r="B112" s="73" t="str">
        <f t="shared" si="23"/>
        <v>Hydrogen Vehicle Sales Mandate</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80">
      <c r="A113" s="88" t="s">
        <v>4</v>
      </c>
      <c r="B113" s="88" t="s">
        <v>521</v>
      </c>
      <c r="C113" s="88" t="s">
        <v>522</v>
      </c>
      <c r="D113" s="52"/>
      <c r="E113" s="52"/>
      <c r="F113" s="52"/>
      <c r="G113" s="52"/>
      <c r="H113" s="55">
        <v>190</v>
      </c>
      <c r="I113" s="155" t="s">
        <v>46</v>
      </c>
      <c r="J113" s="74" t="s">
        <v>521</v>
      </c>
      <c r="K113" s="75" t="s">
        <v>618</v>
      </c>
      <c r="L113" s="62">
        <v>0</v>
      </c>
      <c r="M113" s="62">
        <v>0.2</v>
      </c>
      <c r="N113" s="62">
        <v>0.01</v>
      </c>
      <c r="O113" s="8" t="s">
        <v>523</v>
      </c>
      <c r="P113" s="158" t="s">
        <v>625</v>
      </c>
      <c r="Q113" s="52" t="s">
        <v>524</v>
      </c>
      <c r="R113" s="8" t="s">
        <v>525</v>
      </c>
      <c r="S113" s="158" t="s">
        <v>526</v>
      </c>
      <c r="T113" s="8"/>
    </row>
    <row r="114" spans="1:20" ht="144">
      <c r="A114" s="87" t="s">
        <v>4</v>
      </c>
      <c r="B114" s="87" t="s">
        <v>1676</v>
      </c>
      <c r="C114" s="87" t="s">
        <v>1677</v>
      </c>
      <c r="D114" s="52" t="s">
        <v>48</v>
      </c>
      <c r="E114" s="52" t="s">
        <v>40</v>
      </c>
      <c r="F114" s="52" t="s">
        <v>89</v>
      </c>
      <c r="G114" s="52" t="s">
        <v>40</v>
      </c>
      <c r="H114" s="53">
        <v>848</v>
      </c>
      <c r="I114" s="155" t="s">
        <v>46</v>
      </c>
      <c r="J114" s="87" t="s">
        <v>1676</v>
      </c>
      <c r="K114" s="75" t="s">
        <v>1678</v>
      </c>
      <c r="L114" s="59">
        <v>0</v>
      </c>
      <c r="M114" s="59">
        <f>-ROUND(MaxBoundCalculations!$B$206,2)</f>
        <v>0.26</v>
      </c>
      <c r="N114" s="59">
        <v>0.01</v>
      </c>
      <c r="O114" s="52" t="s">
        <v>1679</v>
      </c>
      <c r="P114" s="155" t="s">
        <v>1680</v>
      </c>
      <c r="Q114" s="52" t="s">
        <v>214</v>
      </c>
      <c r="R114" s="8" t="s">
        <v>215</v>
      </c>
      <c r="S114" s="173" t="s">
        <v>488</v>
      </c>
      <c r="T114" s="52"/>
    </row>
    <row r="115" spans="1:20" ht="96">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626</v>
      </c>
      <c r="Q115" s="57"/>
      <c r="R115" s="57"/>
      <c r="S115" s="174"/>
      <c r="T115" s="52"/>
    </row>
    <row r="116" spans="1:20" ht="96">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1701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32">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32">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32">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32">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8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1702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32">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32">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32">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32">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6">
      <c r="A126" s="87" t="s">
        <v>75</v>
      </c>
      <c r="B126" s="87" t="s">
        <v>15</v>
      </c>
      <c r="C126" s="87" t="s">
        <v>979</v>
      </c>
      <c r="D126" s="52" t="s">
        <v>122</v>
      </c>
      <c r="E126" s="52" t="s">
        <v>305</v>
      </c>
      <c r="F126" s="52" t="s">
        <v>309</v>
      </c>
      <c r="G126" s="52" t="s">
        <v>128</v>
      </c>
      <c r="H126" s="53">
        <v>435</v>
      </c>
      <c r="I126" s="155" t="s">
        <v>46</v>
      </c>
      <c r="J126" s="75" t="s">
        <v>15</v>
      </c>
      <c r="K126" s="75" t="s">
        <v>978</v>
      </c>
      <c r="L126" s="58">
        <v>0</v>
      </c>
      <c r="M126" s="58">
        <v>1</v>
      </c>
      <c r="N126" s="58">
        <v>0.01</v>
      </c>
      <c r="O126" s="52" t="s">
        <v>121</v>
      </c>
      <c r="P126" s="159" t="s">
        <v>1708</v>
      </c>
      <c r="Q126" s="52" t="s">
        <v>216</v>
      </c>
      <c r="R126" s="8" t="s">
        <v>217</v>
      </c>
      <c r="S126" s="175" t="s">
        <v>1775</v>
      </c>
      <c r="T126" s="52"/>
    </row>
    <row r="127" spans="1:20" ht="32">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32">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64">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1709</v>
      </c>
      <c r="Q129" s="57" t="str">
        <f t="shared" si="36"/>
        <v>buildings-sector-main.html#component-elec</v>
      </c>
      <c r="R129" s="57" t="str">
        <f t="shared" ref="R129:R131" si="37">R$126</f>
        <v>building-component-electrification.html</v>
      </c>
      <c r="S129" s="164"/>
      <c r="T129" s="57"/>
    </row>
    <row r="130" spans="1:20" ht="64">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1710</v>
      </c>
      <c r="Q130" s="57" t="str">
        <f t="shared" si="36"/>
        <v>buildings-sector-main.html#component-elec</v>
      </c>
      <c r="R130" s="57" t="str">
        <f t="shared" si="37"/>
        <v>building-component-electrification.html</v>
      </c>
      <c r="S130" s="176"/>
      <c r="T130" s="57"/>
    </row>
    <row r="131" spans="1:20" ht="64">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1711</v>
      </c>
      <c r="Q131" s="57" t="str">
        <f t="shared" si="36"/>
        <v>buildings-sector-main.html#component-elec</v>
      </c>
      <c r="R131" s="57" t="str">
        <f t="shared" si="37"/>
        <v>building-component-electrification.html</v>
      </c>
      <c r="S131" s="164"/>
      <c r="T131" s="57"/>
    </row>
    <row r="132" spans="1:20" ht="32">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32">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64">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1712</v>
      </c>
      <c r="Q134" s="57" t="str">
        <f t="shared" ref="Q134:R136" si="39">Q$126</f>
        <v>buildings-sector-main.html#component-elec</v>
      </c>
      <c r="R134" s="57" t="str">
        <f t="shared" si="39"/>
        <v>building-component-electrification.html</v>
      </c>
      <c r="S134" s="164"/>
      <c r="T134" s="57"/>
    </row>
    <row r="135" spans="1:20" ht="64">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1713</v>
      </c>
      <c r="Q135" s="57" t="str">
        <f t="shared" si="39"/>
        <v>buildings-sector-main.html#component-elec</v>
      </c>
      <c r="R135" s="57" t="str">
        <f t="shared" si="39"/>
        <v>building-component-electrification.html</v>
      </c>
      <c r="S135" s="176"/>
      <c r="T135" s="57"/>
    </row>
    <row r="136" spans="1:20" ht="64">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1714</v>
      </c>
      <c r="Q136" s="57" t="str">
        <f t="shared" si="39"/>
        <v>buildings-sector-main.html#component-elec</v>
      </c>
      <c r="R136" s="57" t="str">
        <f t="shared" si="39"/>
        <v>building-component-electrification.html</v>
      </c>
      <c r="S136" s="164" t="s">
        <v>1776</v>
      </c>
      <c r="T136" s="57"/>
    </row>
    <row r="137" spans="1:20" ht="32">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32">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4">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1715</v>
      </c>
      <c r="Q139" s="57" t="str">
        <f t="shared" ref="Q139:R140" si="41">Q$126</f>
        <v>buildings-sector-main.html#component-elec</v>
      </c>
      <c r="R139" s="57" t="str">
        <f t="shared" si="41"/>
        <v>building-component-electrification.html</v>
      </c>
      <c r="S139" s="164" t="s">
        <v>1777</v>
      </c>
      <c r="T139" s="57"/>
    </row>
    <row r="140" spans="1:20" ht="64">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1716</v>
      </c>
      <c r="Q140" s="57" t="str">
        <f t="shared" si="41"/>
        <v>buildings-sector-main.html#component-elec</v>
      </c>
      <c r="R140" s="57" t="str">
        <f t="shared" si="41"/>
        <v>building-component-electrification.html</v>
      </c>
      <c r="S140" s="164" t="s">
        <v>1778</v>
      </c>
      <c r="T140" s="57"/>
    </row>
    <row r="141" spans="1:20" s="5" customFormat="1" ht="144">
      <c r="A141" s="87" t="s">
        <v>75</v>
      </c>
      <c r="B141" s="87" t="s">
        <v>107</v>
      </c>
      <c r="C141" s="87" t="s">
        <v>330</v>
      </c>
      <c r="D141" s="52" t="s">
        <v>122</v>
      </c>
      <c r="E141" s="52" t="s">
        <v>305</v>
      </c>
      <c r="F141" s="52" t="s">
        <v>309</v>
      </c>
      <c r="G141" s="52" t="s">
        <v>128</v>
      </c>
      <c r="H141" s="53">
        <v>13</v>
      </c>
      <c r="I141" s="155" t="s">
        <v>46</v>
      </c>
      <c r="J141" s="75" t="s">
        <v>107</v>
      </c>
      <c r="K141" s="75" t="s">
        <v>617</v>
      </c>
      <c r="L141" s="58">
        <v>0</v>
      </c>
      <c r="M141" s="58">
        <f>ROUND(MaxBoundCalculations!B162,2)</f>
        <v>0.22</v>
      </c>
      <c r="N141" s="58">
        <v>0.01</v>
      </c>
      <c r="O141" s="52" t="s">
        <v>33</v>
      </c>
      <c r="P141" s="162" t="s">
        <v>1958</v>
      </c>
      <c r="Q141" s="52" t="s">
        <v>218</v>
      </c>
      <c r="R141" s="8" t="s">
        <v>219</v>
      </c>
      <c r="S141" s="158" t="s">
        <v>166</v>
      </c>
      <c r="T141" s="52" t="s">
        <v>476</v>
      </c>
    </row>
    <row r="142" spans="1:20" s="5" customFormat="1" ht="144">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1959</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44">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1960</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44">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1961</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44">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1962</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44">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1963</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44">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1964</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44">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1965</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44">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1966</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44">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1967</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44">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1968</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44">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1969</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44">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1970</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0">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1971</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44">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1972</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44">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1973</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44">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1974</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44">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1975</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80">
      <c r="A159" s="87" t="s">
        <v>75</v>
      </c>
      <c r="B159" s="87" t="s">
        <v>14</v>
      </c>
      <c r="C159" s="87" t="s">
        <v>7</v>
      </c>
      <c r="D159" s="52"/>
      <c r="E159" s="52"/>
      <c r="F159" s="52"/>
      <c r="G159" s="52"/>
      <c r="H159" s="53">
        <v>19</v>
      </c>
      <c r="I159" s="155" t="s">
        <v>46</v>
      </c>
      <c r="J159" s="75" t="s">
        <v>14</v>
      </c>
      <c r="K159" s="75" t="s">
        <v>616</v>
      </c>
      <c r="L159" s="64">
        <v>0</v>
      </c>
      <c r="M159" s="64">
        <v>1</v>
      </c>
      <c r="N159" s="64">
        <v>1</v>
      </c>
      <c r="O159" s="52" t="s">
        <v>32</v>
      </c>
      <c r="P159" s="163" t="s">
        <v>636</v>
      </c>
      <c r="Q159" s="52" t="s">
        <v>220</v>
      </c>
      <c r="R159" s="8" t="s">
        <v>221</v>
      </c>
      <c r="S159" s="158" t="s">
        <v>78</v>
      </c>
      <c r="T159" s="54"/>
    </row>
    <row r="160" spans="1:20" s="5" customFormat="1" ht="112">
      <c r="A160" s="87" t="s">
        <v>75</v>
      </c>
      <c r="B160" s="87" t="s">
        <v>287</v>
      </c>
      <c r="C160" s="87" t="s">
        <v>331</v>
      </c>
      <c r="D160" s="52"/>
      <c r="E160" s="52"/>
      <c r="F160" s="52"/>
      <c r="G160" s="52"/>
      <c r="H160" s="53">
        <v>146</v>
      </c>
      <c r="I160" s="155" t="s">
        <v>46</v>
      </c>
      <c r="J160" s="53" t="s">
        <v>388</v>
      </c>
      <c r="K160" s="75" t="s">
        <v>615</v>
      </c>
      <c r="L160" s="64">
        <v>0</v>
      </c>
      <c r="M160" s="59">
        <f>ROUND(MaxBoundCalculations!B172,2)</f>
        <v>0.24</v>
      </c>
      <c r="N160" s="66">
        <v>5.0000000000000001E-3</v>
      </c>
      <c r="O160" s="52" t="s">
        <v>288</v>
      </c>
      <c r="P160" s="158" t="s">
        <v>627</v>
      </c>
      <c r="Q160" s="52" t="s">
        <v>289</v>
      </c>
      <c r="R160" s="8" t="s">
        <v>290</v>
      </c>
      <c r="S160" s="158" t="s">
        <v>336</v>
      </c>
      <c r="T160" s="8" t="s">
        <v>441</v>
      </c>
    </row>
    <row r="161" spans="1:20" s="5" customFormat="1" ht="80">
      <c r="A161" s="87" t="s">
        <v>75</v>
      </c>
      <c r="B161" s="87" t="s">
        <v>291</v>
      </c>
      <c r="C161" s="87" t="s">
        <v>294</v>
      </c>
      <c r="D161" s="52"/>
      <c r="E161" s="52"/>
      <c r="F161" s="52"/>
      <c r="G161" s="52"/>
      <c r="H161" s="53">
        <v>147</v>
      </c>
      <c r="I161" s="155" t="s">
        <v>46</v>
      </c>
      <c r="J161" s="53" t="s">
        <v>388</v>
      </c>
      <c r="K161" s="75" t="s">
        <v>614</v>
      </c>
      <c r="L161" s="64">
        <v>0</v>
      </c>
      <c r="M161" s="58">
        <v>0.5</v>
      </c>
      <c r="N161" s="59">
        <v>0.01</v>
      </c>
      <c r="O161" s="52" t="s">
        <v>295</v>
      </c>
      <c r="P161" s="158" t="s">
        <v>637</v>
      </c>
      <c r="Q161" s="52" t="s">
        <v>292</v>
      </c>
      <c r="R161" s="8" t="s">
        <v>293</v>
      </c>
      <c r="S161" s="158" t="s">
        <v>337</v>
      </c>
      <c r="T161" s="54"/>
    </row>
    <row r="162" spans="1:20" s="5" customFormat="1" ht="64">
      <c r="A162" s="87" t="s">
        <v>75</v>
      </c>
      <c r="B162" s="87" t="s">
        <v>13</v>
      </c>
      <c r="C162" s="87" t="s">
        <v>134</v>
      </c>
      <c r="D162" s="52"/>
      <c r="E162" s="52"/>
      <c r="F162" s="52"/>
      <c r="G162" s="52"/>
      <c r="H162" s="53">
        <v>20</v>
      </c>
      <c r="I162" s="155" t="s">
        <v>46</v>
      </c>
      <c r="J162" s="75" t="s">
        <v>13</v>
      </c>
      <c r="K162" s="75" t="s">
        <v>613</v>
      </c>
      <c r="L162" s="64">
        <v>0</v>
      </c>
      <c r="M162" s="64">
        <v>1</v>
      </c>
      <c r="N162" s="64">
        <v>1</v>
      </c>
      <c r="O162" s="52" t="s">
        <v>32</v>
      </c>
      <c r="P162" s="158" t="s">
        <v>1576</v>
      </c>
      <c r="Q162" s="52" t="s">
        <v>222</v>
      </c>
      <c r="R162" s="8" t="s">
        <v>223</v>
      </c>
      <c r="S162" s="158" t="s">
        <v>78</v>
      </c>
      <c r="T162" s="54"/>
    </row>
    <row r="163" spans="1:20" s="5" customFormat="1" ht="96">
      <c r="A163" s="87" t="s">
        <v>75</v>
      </c>
      <c r="B163" s="87" t="s">
        <v>953</v>
      </c>
      <c r="C163" s="87" t="s">
        <v>952</v>
      </c>
      <c r="D163" s="52" t="s">
        <v>305</v>
      </c>
      <c r="E163" s="52"/>
      <c r="F163" s="52" t="s">
        <v>309</v>
      </c>
      <c r="G163" s="52"/>
      <c r="H163" s="53">
        <v>378</v>
      </c>
      <c r="I163" s="155" t="s">
        <v>46</v>
      </c>
      <c r="J163" s="75" t="s">
        <v>16</v>
      </c>
      <c r="K163" s="75" t="s">
        <v>612</v>
      </c>
      <c r="L163" s="58">
        <v>0</v>
      </c>
      <c r="M163" s="58">
        <v>0.5</v>
      </c>
      <c r="N163" s="58">
        <v>0.01</v>
      </c>
      <c r="O163" s="52" t="s">
        <v>954</v>
      </c>
      <c r="P163" s="158" t="s">
        <v>1577</v>
      </c>
      <c r="Q163" s="52" t="s">
        <v>224</v>
      </c>
      <c r="R163" s="8" t="s">
        <v>225</v>
      </c>
      <c r="S163" s="158" t="s">
        <v>171</v>
      </c>
      <c r="T163" s="8"/>
    </row>
    <row r="164" spans="1:20" s="5" customFormat="1" ht="96">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1578</v>
      </c>
      <c r="Q164" s="52" t="s">
        <v>224</v>
      </c>
      <c r="R164" s="8" t="s">
        <v>225</v>
      </c>
      <c r="S164" s="164" t="str">
        <f t="shared" ref="S164:S165" si="54">S163</f>
        <v>Calculated from model data; see the relevant variable(s) in the InputData folder for source information.</v>
      </c>
      <c r="T164" s="54"/>
    </row>
    <row r="165" spans="1:20" s="5" customFormat="1" ht="96">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1579</v>
      </c>
      <c r="Q165" s="52" t="s">
        <v>224</v>
      </c>
      <c r="R165" s="8" t="s">
        <v>225</v>
      </c>
      <c r="S165" s="164" t="str">
        <f t="shared" si="54"/>
        <v>Calculated from model data; see the relevant variable(s) in the InputData folder for source information.</v>
      </c>
      <c r="T165" s="54"/>
    </row>
    <row r="166" spans="1:20" s="5" customFormat="1" ht="64">
      <c r="A166" s="87" t="s">
        <v>75</v>
      </c>
      <c r="B166" s="87" t="s">
        <v>12</v>
      </c>
      <c r="C166" s="87" t="s">
        <v>6</v>
      </c>
      <c r="D166" s="52" t="s">
        <v>122</v>
      </c>
      <c r="E166" s="52"/>
      <c r="F166" s="52" t="s">
        <v>128</v>
      </c>
      <c r="G166" s="52"/>
      <c r="H166" s="53">
        <v>27</v>
      </c>
      <c r="I166" s="155" t="s">
        <v>47</v>
      </c>
      <c r="J166" s="75" t="s">
        <v>12</v>
      </c>
      <c r="K166" s="75" t="s">
        <v>611</v>
      </c>
      <c r="L166" s="64">
        <v>0</v>
      </c>
      <c r="M166" s="64">
        <v>1</v>
      </c>
      <c r="N166" s="64">
        <v>1</v>
      </c>
      <c r="O166" s="52" t="s">
        <v>32</v>
      </c>
      <c r="P166" s="159" t="s">
        <v>1717</v>
      </c>
      <c r="Q166" s="52" t="s">
        <v>226</v>
      </c>
      <c r="R166" s="8" t="s">
        <v>227</v>
      </c>
      <c r="S166" s="177" t="s">
        <v>1779</v>
      </c>
      <c r="T166" s="54"/>
    </row>
    <row r="167" spans="1:20" s="5" customFormat="1" ht="48">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638</v>
      </c>
      <c r="Q167" s="52" t="s">
        <v>226</v>
      </c>
      <c r="R167" s="8" t="s">
        <v>227</v>
      </c>
      <c r="S167" s="158" t="s">
        <v>78</v>
      </c>
      <c r="T167" s="54"/>
    </row>
    <row r="168" spans="1:20" s="5" customFormat="1" ht="32">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2">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8">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639</v>
      </c>
      <c r="Q170" s="52" t="s">
        <v>226</v>
      </c>
      <c r="R170" s="8" t="s">
        <v>227</v>
      </c>
      <c r="S170" s="158" t="s">
        <v>78</v>
      </c>
      <c r="T170" s="54"/>
    </row>
    <row r="171" spans="1:20" s="5" customFormat="1" ht="32">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61">
      <c r="A172" s="88" t="s">
        <v>8</v>
      </c>
      <c r="B172" s="88" t="s">
        <v>371</v>
      </c>
      <c r="C172" s="88" t="s">
        <v>372</v>
      </c>
      <c r="D172" s="52" t="s">
        <v>497</v>
      </c>
      <c r="E172" s="52"/>
      <c r="F172" s="52" t="s">
        <v>496</v>
      </c>
      <c r="G172" s="8"/>
      <c r="H172" s="55">
        <v>167</v>
      </c>
      <c r="I172" s="155" t="s">
        <v>46</v>
      </c>
      <c r="J172" s="74" t="s">
        <v>371</v>
      </c>
      <c r="K172" s="75" t="s">
        <v>610</v>
      </c>
      <c r="L172" s="68">
        <v>0</v>
      </c>
      <c r="M172" s="68">
        <v>1</v>
      </c>
      <c r="N172" s="68">
        <v>1</v>
      </c>
      <c r="O172" s="8" t="s">
        <v>32</v>
      </c>
      <c r="P172" s="159" t="s">
        <v>1718</v>
      </c>
      <c r="Q172" s="52" t="s">
        <v>373</v>
      </c>
      <c r="R172" s="8" t="s">
        <v>374</v>
      </c>
      <c r="S172" s="172" t="s">
        <v>1780</v>
      </c>
      <c r="T172" s="8"/>
    </row>
    <row r="173" spans="1:20" s="5" customFormat="1" ht="32">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640</v>
      </c>
      <c r="Q173" s="54" t="str">
        <f t="shared" si="59"/>
        <v>electricity-sector-main.html#ban</v>
      </c>
      <c r="R173" s="54" t="str">
        <f t="shared" si="59"/>
        <v>ban-new-capacity.html</v>
      </c>
      <c r="S173" s="164"/>
      <c r="T173" s="54"/>
    </row>
    <row r="174" spans="1:20" s="5" customFormat="1" ht="32">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641</v>
      </c>
      <c r="Q174" s="54" t="str">
        <f t="shared" si="59"/>
        <v>electricity-sector-main.html#ban</v>
      </c>
      <c r="R174" s="54" t="str">
        <f t="shared" si="59"/>
        <v>ban-new-capacity.html</v>
      </c>
      <c r="S174" s="164"/>
      <c r="T174" s="54"/>
    </row>
    <row r="175" spans="1:20" s="5" customFormat="1" ht="32">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642</v>
      </c>
      <c r="Q175" s="54" t="str">
        <f t="shared" si="59"/>
        <v>electricity-sector-main.html#ban</v>
      </c>
      <c r="R175" s="54" t="str">
        <f t="shared" si="59"/>
        <v>ban-new-capacity.html</v>
      </c>
      <c r="S175" s="164"/>
      <c r="T175" s="54"/>
    </row>
    <row r="176" spans="1:20" s="5" customFormat="1" ht="32">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2">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2">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2">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2">
      <c r="A180" s="73" t="str">
        <f t="shared" si="60"/>
        <v>Electricity Supply</v>
      </c>
      <c r="B180" s="73" t="str">
        <f t="shared" si="60"/>
        <v>Ban New Power Plants</v>
      </c>
      <c r="C180" s="73" t="str">
        <f t="shared" si="60"/>
        <v>Boolean Ban New Power Plants</v>
      </c>
      <c r="D180" s="8" t="s">
        <v>850</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2">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2">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1719</v>
      </c>
      <c r="Q182" s="54"/>
      <c r="R182" s="8"/>
      <c r="S182" s="164"/>
      <c r="T182" s="54"/>
    </row>
    <row r="183" spans="1:20" s="5" customFormat="1" ht="32">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643</v>
      </c>
      <c r="Q183" s="54" t="str">
        <f t="shared" ref="Q183:R183" si="62">Q$172</f>
        <v>electricity-sector-main.html#ban</v>
      </c>
      <c r="R183" s="54" t="str">
        <f t="shared" si="62"/>
        <v>ban-new-capacity.html</v>
      </c>
      <c r="S183" s="164"/>
      <c r="T183" s="54"/>
    </row>
    <row r="184" spans="1:20" s="5" customFormat="1" ht="32">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2">
      <c r="A185" s="73" t="str">
        <f t="shared" si="60"/>
        <v>Electricity Supply</v>
      </c>
      <c r="B185" s="73" t="str">
        <f t="shared" si="60"/>
        <v>Ban New Power Plants</v>
      </c>
      <c r="C185" s="73" t="str">
        <f t="shared" si="60"/>
        <v>Boolean Ban New Power Plants</v>
      </c>
      <c r="D185" s="8" t="s">
        <v>1302</v>
      </c>
      <c r="E185" s="52"/>
      <c r="F185" s="8" t="s">
        <v>961</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2">
      <c r="A186" s="73" t="str">
        <f t="shared" si="60"/>
        <v>Electricity Supply</v>
      </c>
      <c r="B186" s="73" t="str">
        <f t="shared" si="60"/>
        <v>Ban New Power Plants</v>
      </c>
      <c r="C186" s="73" t="str">
        <f t="shared" si="60"/>
        <v>Boolean Ban New Power Plants</v>
      </c>
      <c r="D186" s="8" t="s">
        <v>1303</v>
      </c>
      <c r="E186" s="52"/>
      <c r="F186" s="8" t="s">
        <v>1107</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2">
      <c r="A187" s="73" t="str">
        <f t="shared" si="60"/>
        <v>Electricity Supply</v>
      </c>
      <c r="B187" s="73" t="str">
        <f t="shared" si="60"/>
        <v>Ban New Power Plants</v>
      </c>
      <c r="C187" s="73" t="str">
        <f t="shared" si="60"/>
        <v>Boolean Ban New Power Plants</v>
      </c>
      <c r="D187" s="8" t="s">
        <v>1304</v>
      </c>
      <c r="E187" s="52"/>
      <c r="F187" s="8" t="s">
        <v>963</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12">
      <c r="A188" s="87" t="s">
        <v>8</v>
      </c>
      <c r="B188" s="52" t="s">
        <v>1287</v>
      </c>
      <c r="C188" s="87" t="s">
        <v>1288</v>
      </c>
      <c r="D188" s="52"/>
      <c r="E188" s="52"/>
      <c r="F188" s="52"/>
      <c r="G188" s="52"/>
      <c r="H188" s="53">
        <v>508</v>
      </c>
      <c r="I188" s="155" t="s">
        <v>46</v>
      </c>
      <c r="J188" s="52" t="s">
        <v>1287</v>
      </c>
      <c r="K188" s="75" t="s">
        <v>599</v>
      </c>
      <c r="L188" s="58">
        <v>0</v>
      </c>
      <c r="M188" s="59">
        <v>1</v>
      </c>
      <c r="N188" s="59">
        <v>0.01</v>
      </c>
      <c r="O188" s="52" t="s">
        <v>37</v>
      </c>
      <c r="P188" s="159" t="s">
        <v>1720</v>
      </c>
      <c r="Q188" s="52" t="s">
        <v>924</v>
      </c>
      <c r="R188" s="8" t="s">
        <v>925</v>
      </c>
      <c r="S188" s="158" t="s">
        <v>1781</v>
      </c>
      <c r="T188" s="52"/>
    </row>
    <row r="189" spans="1:20" s="2" customFormat="1" ht="64">
      <c r="A189" s="88" t="s">
        <v>8</v>
      </c>
      <c r="B189" s="88" t="s">
        <v>296</v>
      </c>
      <c r="C189" s="88" t="s">
        <v>299</v>
      </c>
      <c r="D189" s="8"/>
      <c r="E189" s="8"/>
      <c r="F189" s="8"/>
      <c r="G189" s="8"/>
      <c r="H189" s="55">
        <v>148</v>
      </c>
      <c r="I189" s="155" t="s">
        <v>46</v>
      </c>
      <c r="J189" s="74" t="s">
        <v>389</v>
      </c>
      <c r="K189" s="75" t="s">
        <v>609</v>
      </c>
      <c r="L189" s="62">
        <v>-0.5</v>
      </c>
      <c r="M189" s="62">
        <v>1</v>
      </c>
      <c r="N189" s="62">
        <v>0.02</v>
      </c>
      <c r="O189" s="8" t="s">
        <v>300</v>
      </c>
      <c r="P189" s="159" t="s">
        <v>1721</v>
      </c>
      <c r="Q189" s="52" t="s">
        <v>302</v>
      </c>
      <c r="R189" s="8" t="s">
        <v>304</v>
      </c>
      <c r="S189" s="158" t="s">
        <v>1782</v>
      </c>
      <c r="T189" s="8"/>
    </row>
    <row r="190" spans="1:20" s="2" customFormat="1" ht="48">
      <c r="A190" s="88" t="s">
        <v>8</v>
      </c>
      <c r="B190" s="88" t="s">
        <v>297</v>
      </c>
      <c r="C190" s="88" t="s">
        <v>298</v>
      </c>
      <c r="D190" s="52" t="s">
        <v>497</v>
      </c>
      <c r="E190" s="52"/>
      <c r="F190" s="52" t="s">
        <v>496</v>
      </c>
      <c r="G190" s="8"/>
      <c r="H190" s="55">
        <v>149</v>
      </c>
      <c r="I190" s="155" t="s">
        <v>46</v>
      </c>
      <c r="J190" s="74" t="s">
        <v>389</v>
      </c>
      <c r="K190" s="75" t="s">
        <v>608</v>
      </c>
      <c r="L190" s="62">
        <v>-0.5</v>
      </c>
      <c r="M190" s="62">
        <v>1</v>
      </c>
      <c r="N190" s="62">
        <v>0.02</v>
      </c>
      <c r="O190" s="8" t="s">
        <v>301</v>
      </c>
      <c r="P190" s="159" t="s">
        <v>1722</v>
      </c>
      <c r="Q190" s="52" t="s">
        <v>303</v>
      </c>
      <c r="R190" s="8" t="s">
        <v>304</v>
      </c>
      <c r="S190" s="158" t="s">
        <v>1782</v>
      </c>
      <c r="T190" s="8"/>
    </row>
    <row r="191" spans="1:20" s="2" customFormat="1" ht="48">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48">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48">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48">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48">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2">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48">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2">
      <c r="A198" s="73" t="str">
        <f t="shared" si="65"/>
        <v>Electricity Supply</v>
      </c>
      <c r="B198" s="73" t="str">
        <f t="shared" si="63"/>
        <v>Change Electricity Imports</v>
      </c>
      <c r="C198" s="73" t="str">
        <f t="shared" si="63"/>
        <v>Percent Change in Electricity Imports</v>
      </c>
      <c r="D198" s="8" t="s">
        <v>850</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48">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2">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2">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2">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2">
      <c r="A203" s="73" t="str">
        <f t="shared" si="65"/>
        <v>Electricity Supply</v>
      </c>
      <c r="B203" s="73" t="str">
        <f t="shared" si="63"/>
        <v>Change Electricity Imports</v>
      </c>
      <c r="C203" s="73" t="str">
        <f t="shared" si="63"/>
        <v>Percent Change in Electricity Imports</v>
      </c>
      <c r="D203" s="8" t="s">
        <v>1302</v>
      </c>
      <c r="E203" s="52"/>
      <c r="F203" s="8" t="s">
        <v>961</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2">
      <c r="A204" s="73" t="str">
        <f t="shared" si="65"/>
        <v>Electricity Supply</v>
      </c>
      <c r="B204" s="73" t="str">
        <f t="shared" si="63"/>
        <v>Change Electricity Imports</v>
      </c>
      <c r="C204" s="73" t="str">
        <f t="shared" si="63"/>
        <v>Percent Change in Electricity Imports</v>
      </c>
      <c r="D204" s="8" t="s">
        <v>1303</v>
      </c>
      <c r="E204" s="52"/>
      <c r="F204" s="8" t="s">
        <v>1107</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2">
      <c r="A205" s="73" t="str">
        <f t="shared" si="65"/>
        <v>Electricity Supply</v>
      </c>
      <c r="B205" s="73" t="str">
        <f t="shared" si="63"/>
        <v>Change Electricity Imports</v>
      </c>
      <c r="C205" s="73" t="str">
        <f t="shared" si="63"/>
        <v>Percent Change in Electricity Imports</v>
      </c>
      <c r="D205" s="8" t="s">
        <v>1304</v>
      </c>
      <c r="E205" s="52"/>
      <c r="F205" s="8" t="s">
        <v>963</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32">
      <c r="A206" s="87" t="s">
        <v>8</v>
      </c>
      <c r="B206" s="87" t="s">
        <v>333</v>
      </c>
      <c r="C206" s="87" t="s">
        <v>332</v>
      </c>
      <c r="D206" s="52"/>
      <c r="E206" s="52"/>
      <c r="F206" s="52"/>
      <c r="G206" s="52"/>
      <c r="H206" s="53">
        <v>619</v>
      </c>
      <c r="I206" s="155" t="s">
        <v>47</v>
      </c>
      <c r="J206" s="75" t="s">
        <v>333</v>
      </c>
      <c r="K206" s="75" t="s">
        <v>607</v>
      </c>
      <c r="L206" s="64"/>
      <c r="M206" s="64"/>
      <c r="N206" s="64"/>
      <c r="O206" s="52"/>
      <c r="P206" s="158"/>
      <c r="Q206" s="52"/>
      <c r="R206" s="8"/>
      <c r="S206" s="158"/>
      <c r="T206" s="52"/>
    </row>
    <row r="207" spans="1:20" ht="80">
      <c r="A207" s="87" t="s">
        <v>8</v>
      </c>
      <c r="B207" s="87" t="s">
        <v>17</v>
      </c>
      <c r="C207" s="87" t="s">
        <v>30</v>
      </c>
      <c r="D207" s="52"/>
      <c r="E207" s="52"/>
      <c r="F207" s="52"/>
      <c r="G207" s="52"/>
      <c r="H207" s="53">
        <v>30</v>
      </c>
      <c r="I207" s="155" t="s">
        <v>46</v>
      </c>
      <c r="J207" s="75" t="s">
        <v>17</v>
      </c>
      <c r="K207" s="75" t="s">
        <v>606</v>
      </c>
      <c r="L207" s="58">
        <v>0</v>
      </c>
      <c r="M207" s="59">
        <v>1</v>
      </c>
      <c r="N207" s="59">
        <v>0.01</v>
      </c>
      <c r="O207" s="52" t="s">
        <v>36</v>
      </c>
      <c r="P207" s="159" t="s">
        <v>1723</v>
      </c>
      <c r="Q207" s="52" t="s">
        <v>228</v>
      </c>
      <c r="R207" s="8" t="s">
        <v>229</v>
      </c>
      <c r="S207" s="158" t="s">
        <v>171</v>
      </c>
      <c r="T207" s="52"/>
    </row>
    <row r="208" spans="1:20" ht="128">
      <c r="A208" s="87" t="s">
        <v>8</v>
      </c>
      <c r="B208" s="87" t="s">
        <v>136</v>
      </c>
      <c r="C208" s="87" t="s">
        <v>135</v>
      </c>
      <c r="D208" s="52" t="s">
        <v>497</v>
      </c>
      <c r="E208" s="52"/>
      <c r="F208" s="52" t="s">
        <v>496</v>
      </c>
      <c r="G208" s="52"/>
      <c r="H208" s="53">
        <v>31</v>
      </c>
      <c r="I208" s="155" t="s">
        <v>46</v>
      </c>
      <c r="J208" s="75" t="s">
        <v>136</v>
      </c>
      <c r="K208" s="75" t="s">
        <v>605</v>
      </c>
      <c r="L208" s="69">
        <v>0</v>
      </c>
      <c r="M208" s="69">
        <v>25000</v>
      </c>
      <c r="N208" s="69">
        <v>500</v>
      </c>
      <c r="O208" s="52" t="s">
        <v>207</v>
      </c>
      <c r="P208" s="159" t="s">
        <v>1724</v>
      </c>
      <c r="Q208" s="52" t="s">
        <v>230</v>
      </c>
      <c r="R208" s="8" t="s">
        <v>231</v>
      </c>
      <c r="S208" s="158" t="s">
        <v>167</v>
      </c>
      <c r="T208" s="52" t="s">
        <v>208</v>
      </c>
    </row>
    <row r="209" spans="1:20" ht="48">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1725</v>
      </c>
      <c r="Q209" s="52"/>
      <c r="R209" s="8"/>
      <c r="S209" s="158"/>
      <c r="T209" s="52"/>
    </row>
    <row r="210" spans="1:20" ht="32">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1726</v>
      </c>
      <c r="Q210" s="54" t="str">
        <f t="shared" ref="Q210:R210" si="69">Q$208</f>
        <v>electricity-sector-main.html#early-ret</v>
      </c>
      <c r="R210" s="54" t="str">
        <f t="shared" si="69"/>
        <v>early-retirement-of-power-plants.html</v>
      </c>
      <c r="S210" s="158" t="s">
        <v>171</v>
      </c>
      <c r="T210" s="52"/>
    </row>
    <row r="211" spans="1:20" ht="32">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32">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32">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32">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32">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1727</v>
      </c>
      <c r="Q215" s="52"/>
      <c r="R215" s="8"/>
      <c r="S215" s="158"/>
      <c r="T215" s="52"/>
    </row>
    <row r="216" spans="1:20" ht="32">
      <c r="A216" s="73" t="str">
        <f t="shared" si="66"/>
        <v>Electricity Supply</v>
      </c>
      <c r="B216" s="73" t="str">
        <f t="shared" si="66"/>
        <v>Early Retirement of Power Plants</v>
      </c>
      <c r="C216" s="73" t="str">
        <f t="shared" si="66"/>
        <v>Annual Additional Capacity Retired due to Early Retirement Policy</v>
      </c>
      <c r="D216" s="8" t="s">
        <v>850</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8">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1728</v>
      </c>
      <c r="Q217" s="52"/>
      <c r="R217" s="8"/>
      <c r="S217" s="158"/>
      <c r="T217" s="52"/>
    </row>
    <row r="218" spans="1:20" ht="48">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1729</v>
      </c>
      <c r="Q218" s="52"/>
      <c r="R218" s="8"/>
      <c r="S218" s="158"/>
      <c r="T218" s="52"/>
    </row>
    <row r="219" spans="1:20" ht="32">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32">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32">
      <c r="A221" s="73" t="str">
        <f t="shared" si="66"/>
        <v>Electricity Supply</v>
      </c>
      <c r="B221" s="73" t="str">
        <f t="shared" si="66"/>
        <v>Early Retirement of Power Plants</v>
      </c>
      <c r="C221" s="73" t="str">
        <f t="shared" si="66"/>
        <v>Annual Additional Capacity Retired due to Early Retirement Policy</v>
      </c>
      <c r="D221" s="8" t="s">
        <v>1302</v>
      </c>
      <c r="E221" s="52"/>
      <c r="F221" s="8" t="s">
        <v>961</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32">
      <c r="A222" s="73" t="str">
        <f t="shared" si="66"/>
        <v>Electricity Supply</v>
      </c>
      <c r="B222" s="73" t="str">
        <f t="shared" si="66"/>
        <v>Early Retirement of Power Plants</v>
      </c>
      <c r="C222" s="73" t="str">
        <f t="shared" si="66"/>
        <v>Annual Additional Capacity Retired due to Early Retirement Policy</v>
      </c>
      <c r="D222" s="8" t="s">
        <v>1303</v>
      </c>
      <c r="E222" s="52"/>
      <c r="F222" s="8" t="s">
        <v>1107</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32">
      <c r="A223" s="73" t="str">
        <f t="shared" si="66"/>
        <v>Electricity Supply</v>
      </c>
      <c r="B223" s="73" t="str">
        <f t="shared" si="66"/>
        <v>Early Retirement of Power Plants</v>
      </c>
      <c r="C223" s="73" t="str">
        <f t="shared" si="66"/>
        <v>Annual Additional Capacity Retired due to Early Retirement Policy</v>
      </c>
      <c r="D223" s="8" t="s">
        <v>1304</v>
      </c>
      <c r="E223" s="52"/>
      <c r="F223" s="8" t="s">
        <v>963</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28">
      <c r="A224" s="87" t="s">
        <v>8</v>
      </c>
      <c r="B224" s="87" t="s">
        <v>19</v>
      </c>
      <c r="C224" s="87" t="s">
        <v>1655</v>
      </c>
      <c r="D224" s="52"/>
      <c r="E224" s="52"/>
      <c r="F224" s="52"/>
      <c r="G224" s="52"/>
      <c r="H224" s="53">
        <v>33</v>
      </c>
      <c r="I224" s="155" t="s">
        <v>46</v>
      </c>
      <c r="J224" s="75" t="s">
        <v>19</v>
      </c>
      <c r="K224" s="75" t="s">
        <v>604</v>
      </c>
      <c r="L224" s="58">
        <v>0</v>
      </c>
      <c r="M224" s="58">
        <v>1</v>
      </c>
      <c r="N224" s="67">
        <v>0.01</v>
      </c>
      <c r="O224" s="52" t="s">
        <v>36</v>
      </c>
      <c r="P224" s="159" t="s">
        <v>1730</v>
      </c>
      <c r="Q224" s="52" t="s">
        <v>232</v>
      </c>
      <c r="R224" s="8" t="s">
        <v>233</v>
      </c>
      <c r="S224" s="158" t="s">
        <v>1783</v>
      </c>
      <c r="T224" s="52"/>
    </row>
    <row r="225" spans="1:20" ht="96">
      <c r="A225" s="87" t="s">
        <v>8</v>
      </c>
      <c r="B225" s="87" t="s">
        <v>140</v>
      </c>
      <c r="C225" s="87" t="s">
        <v>310</v>
      </c>
      <c r="D225" s="52"/>
      <c r="E225" s="52"/>
      <c r="F225" s="52"/>
      <c r="G225" s="52"/>
      <c r="H225" s="53">
        <v>34</v>
      </c>
      <c r="I225" s="155" t="s">
        <v>46</v>
      </c>
      <c r="J225" s="75" t="s">
        <v>140</v>
      </c>
      <c r="K225" s="75" t="s">
        <v>603</v>
      </c>
      <c r="L225" s="58">
        <v>0</v>
      </c>
      <c r="M225" s="58">
        <f>ROUND(MaxBoundCalculations!B181,2)</f>
        <v>1.1299999999999999</v>
      </c>
      <c r="N225" s="58">
        <v>0.01</v>
      </c>
      <c r="O225" s="52" t="s">
        <v>141</v>
      </c>
      <c r="P225" s="159" t="s">
        <v>1731</v>
      </c>
      <c r="Q225" s="52" t="s">
        <v>234</v>
      </c>
      <c r="R225" s="8" t="s">
        <v>235</v>
      </c>
      <c r="S225" s="158" t="s">
        <v>168</v>
      </c>
      <c r="T225" s="52" t="s">
        <v>446</v>
      </c>
    </row>
    <row r="226" spans="1:20" s="5" customFormat="1" ht="32">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32">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32">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32">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32">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32">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32">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32">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32">
      <c r="A234" s="73" t="str">
        <f t="shared" si="71"/>
        <v>Electricity Supply</v>
      </c>
      <c r="B234" s="73" t="str">
        <f t="shared" si="71"/>
        <v>Non BAU Mandated Capacity Construction</v>
      </c>
      <c r="C234" s="73" t="str">
        <f t="shared" si="71"/>
        <v>Boolean Use Non BAU Mandated Capacity Construction Schedule</v>
      </c>
      <c r="D234" s="8" t="s">
        <v>850</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32">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32">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32">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32">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1732</v>
      </c>
      <c r="Q238" s="54"/>
      <c r="R238" s="8"/>
      <c r="S238" s="164"/>
      <c r="T238" s="54"/>
    </row>
    <row r="239" spans="1:20" s="5" customFormat="1" ht="32">
      <c r="A239" s="73" t="str">
        <f t="shared" si="71"/>
        <v>Electricity Supply</v>
      </c>
      <c r="B239" s="73" t="str">
        <f t="shared" si="71"/>
        <v>Non BAU Mandated Capacity Construction</v>
      </c>
      <c r="C239" s="73" t="str">
        <f t="shared" si="71"/>
        <v>Boolean Use Non BAU Mandated Capacity Construction Schedule</v>
      </c>
      <c r="D239" s="8" t="s">
        <v>1302</v>
      </c>
      <c r="E239" s="52"/>
      <c r="F239" s="8" t="s">
        <v>961</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32">
      <c r="A240" s="73" t="str">
        <f t="shared" si="71"/>
        <v>Electricity Supply</v>
      </c>
      <c r="B240" s="73" t="str">
        <f t="shared" si="71"/>
        <v>Non BAU Mandated Capacity Construction</v>
      </c>
      <c r="C240" s="73" t="str">
        <f t="shared" si="71"/>
        <v>Boolean Use Non BAU Mandated Capacity Construction Schedule</v>
      </c>
      <c r="D240" s="8" t="s">
        <v>1303</v>
      </c>
      <c r="E240" s="52"/>
      <c r="F240" s="8" t="s">
        <v>1107</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32">
      <c r="A241" s="73" t="str">
        <f t="shared" si="71"/>
        <v>Electricity Supply</v>
      </c>
      <c r="B241" s="73" t="str">
        <f t="shared" si="71"/>
        <v>Non BAU Mandated Capacity Construction</v>
      </c>
      <c r="C241" s="73" t="str">
        <f t="shared" si="71"/>
        <v>Boolean Use Non BAU Mandated Capacity Construction Schedule</v>
      </c>
      <c r="D241" s="8" t="s">
        <v>1304</v>
      </c>
      <c r="E241" s="52"/>
      <c r="F241" s="8" t="s">
        <v>963</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32">
      <c r="A242" s="87" t="s">
        <v>8</v>
      </c>
      <c r="B242" s="87" t="s">
        <v>400</v>
      </c>
      <c r="C242" s="87" t="s">
        <v>401</v>
      </c>
      <c r="D242" s="52"/>
      <c r="E242" s="52"/>
      <c r="F242" s="52"/>
      <c r="G242" s="52"/>
      <c r="H242" s="53">
        <v>649</v>
      </c>
      <c r="I242" s="155" t="s">
        <v>47</v>
      </c>
      <c r="J242" s="75" t="s">
        <v>400</v>
      </c>
      <c r="K242" s="75" t="s">
        <v>602</v>
      </c>
      <c r="L242" s="64"/>
      <c r="M242" s="64"/>
      <c r="N242" s="64"/>
      <c r="O242" s="52"/>
      <c r="P242" s="158"/>
      <c r="Q242" s="54"/>
      <c r="R242" s="8"/>
      <c r="S242" s="164"/>
      <c r="T242" s="54"/>
    </row>
    <row r="243" spans="1:20" s="5" customFormat="1" ht="96">
      <c r="A243" s="87" t="s">
        <v>8</v>
      </c>
      <c r="B243" s="87" t="s">
        <v>567</v>
      </c>
      <c r="C243" s="87" t="s">
        <v>566</v>
      </c>
      <c r="D243" s="8"/>
      <c r="E243" s="54"/>
      <c r="F243" s="8"/>
      <c r="G243" s="54"/>
      <c r="H243" s="53">
        <v>35</v>
      </c>
      <c r="I243" s="155" t="s">
        <v>47</v>
      </c>
      <c r="J243" s="75" t="s">
        <v>568</v>
      </c>
      <c r="K243" s="83"/>
      <c r="L243" s="58">
        <v>0</v>
      </c>
      <c r="M243" s="64">
        <v>20</v>
      </c>
      <c r="N243" s="64">
        <v>1</v>
      </c>
      <c r="O243" s="8" t="s">
        <v>138</v>
      </c>
      <c r="P243" s="158" t="s">
        <v>1388</v>
      </c>
      <c r="Q243" s="52" t="s">
        <v>236</v>
      </c>
      <c r="R243" s="8" t="s">
        <v>569</v>
      </c>
      <c r="S243" s="158" t="s">
        <v>169</v>
      </c>
      <c r="T243" s="8" t="s">
        <v>169</v>
      </c>
    </row>
    <row r="244" spans="1:20" s="2" customFormat="1" ht="32">
      <c r="A244" s="88" t="s">
        <v>8</v>
      </c>
      <c r="B244" s="88" t="s">
        <v>279</v>
      </c>
      <c r="C244" s="88" t="s">
        <v>280</v>
      </c>
      <c r="D244" s="8" t="s">
        <v>497</v>
      </c>
      <c r="E244" s="8" t="s">
        <v>281</v>
      </c>
      <c r="F244" s="52"/>
      <c r="G244" s="8"/>
      <c r="H244" s="55">
        <v>650</v>
      </c>
      <c r="I244" s="155" t="s">
        <v>47</v>
      </c>
      <c r="J244" s="74" t="s">
        <v>279</v>
      </c>
      <c r="K244" s="75" t="s">
        <v>601</v>
      </c>
      <c r="L244" s="62"/>
      <c r="M244" s="62"/>
      <c r="N244" s="62"/>
      <c r="O244" s="8"/>
      <c r="P244" s="158"/>
      <c r="Q244" s="8"/>
      <c r="R244" s="8"/>
      <c r="S244" s="158"/>
      <c r="T244" s="8"/>
    </row>
    <row r="245" spans="1:20" s="2" customFormat="1" ht="32">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2">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12">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928</v>
      </c>
      <c r="Q247" s="8" t="s">
        <v>548</v>
      </c>
      <c r="R247" s="8" t="s">
        <v>285</v>
      </c>
      <c r="S247" s="158" t="s">
        <v>345</v>
      </c>
      <c r="T247" s="8"/>
    </row>
    <row r="248" spans="1:20" s="2" customFormat="1" ht="32">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2">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2">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2">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2">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2">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2">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2">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2">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2">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12">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929</v>
      </c>
      <c r="Q258" s="8" t="s">
        <v>548</v>
      </c>
      <c r="R258" s="8" t="s">
        <v>285</v>
      </c>
      <c r="S258" s="158" t="s">
        <v>348</v>
      </c>
      <c r="T258" s="8"/>
    </row>
    <row r="259" spans="1:20" s="2" customFormat="1" ht="32">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2">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28">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930</v>
      </c>
      <c r="Q261" s="8" t="s">
        <v>548</v>
      </c>
      <c r="R261" s="8" t="s">
        <v>285</v>
      </c>
      <c r="S261" s="158" t="s">
        <v>347</v>
      </c>
      <c r="T261" s="8"/>
    </row>
    <row r="262" spans="1:20" s="2" customFormat="1" ht="32">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2">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2">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2">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2">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2">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2">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2">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2">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2">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2">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2">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2">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2">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2">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2">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2">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44">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628</v>
      </c>
      <c r="Q279" s="8" t="s">
        <v>548</v>
      </c>
      <c r="R279" s="8" t="s">
        <v>285</v>
      </c>
      <c r="S279" s="158" t="s">
        <v>348</v>
      </c>
      <c r="T279" s="8"/>
    </row>
    <row r="280" spans="1:20" s="2" customFormat="1" ht="32">
      <c r="A280" s="84" t="str">
        <f t="shared" si="75"/>
        <v>Electricity Supply</v>
      </c>
      <c r="B280" s="84" t="str">
        <f t="shared" si="75"/>
        <v>Reduce Plant Downtime</v>
      </c>
      <c r="C280" s="84" t="str">
        <f t="shared" si="75"/>
        <v>Percentage Reduction in Plant Downtime</v>
      </c>
      <c r="D280" s="8" t="s">
        <v>1302</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2">
      <c r="A281" s="84" t="str">
        <f t="shared" si="75"/>
        <v>Electricity Supply</v>
      </c>
      <c r="B281" s="84" t="str">
        <f t="shared" si="75"/>
        <v>Reduce Plant Downtime</v>
      </c>
      <c r="C281" s="84" t="str">
        <f t="shared" si="75"/>
        <v>Percentage Reduction in Plant Downtime</v>
      </c>
      <c r="D281" s="8" t="s">
        <v>1302</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2">
      <c r="A282" s="84" t="str">
        <f t="shared" si="75"/>
        <v>Electricity Supply</v>
      </c>
      <c r="B282" s="84" t="str">
        <f t="shared" si="75"/>
        <v>Reduce Plant Downtime</v>
      </c>
      <c r="C282" s="84" t="str">
        <f t="shared" si="75"/>
        <v>Percentage Reduction in Plant Downtime</v>
      </c>
      <c r="D282" s="8" t="s">
        <v>1302</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2">
      <c r="A283" s="84" t="str">
        <f t="shared" si="75"/>
        <v>Electricity Supply</v>
      </c>
      <c r="B283" s="84" t="str">
        <f t="shared" si="75"/>
        <v>Reduce Plant Downtime</v>
      </c>
      <c r="C283" s="84" t="str">
        <f t="shared" si="75"/>
        <v>Percentage Reduction in Plant Downtime</v>
      </c>
      <c r="D283" s="8" t="s">
        <v>1303</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2">
      <c r="A284" s="84" t="str">
        <f t="shared" si="75"/>
        <v>Electricity Supply</v>
      </c>
      <c r="B284" s="84" t="str">
        <f t="shared" si="75"/>
        <v>Reduce Plant Downtime</v>
      </c>
      <c r="C284" s="84" t="str">
        <f t="shared" si="75"/>
        <v>Percentage Reduction in Plant Downtime</v>
      </c>
      <c r="D284" s="8" t="s">
        <v>1303</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2">
      <c r="A285" s="84" t="str">
        <f t="shared" si="75"/>
        <v>Electricity Supply</v>
      </c>
      <c r="B285" s="84" t="str">
        <f t="shared" si="75"/>
        <v>Reduce Plant Downtime</v>
      </c>
      <c r="C285" s="84" t="str">
        <f t="shared" si="75"/>
        <v>Percentage Reduction in Plant Downtime</v>
      </c>
      <c r="D285" s="8" t="s">
        <v>1303</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2">
      <c r="A286" s="84" t="str">
        <f t="shared" si="75"/>
        <v>Electricity Supply</v>
      </c>
      <c r="B286" s="84" t="str">
        <f t="shared" si="75"/>
        <v>Reduce Plant Downtime</v>
      </c>
      <c r="C286" s="84" t="str">
        <f t="shared" si="75"/>
        <v>Percentage Reduction in Plant Downtime</v>
      </c>
      <c r="D286" s="8" t="s">
        <v>1304</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2">
      <c r="A287" s="84" t="str">
        <f t="shared" si="75"/>
        <v>Electricity Supply</v>
      </c>
      <c r="B287" s="84" t="str">
        <f t="shared" si="75"/>
        <v>Reduce Plant Downtime</v>
      </c>
      <c r="C287" s="84" t="str">
        <f t="shared" si="75"/>
        <v>Percentage Reduction in Plant Downtime</v>
      </c>
      <c r="D287" s="8" t="s">
        <v>1304</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2">
      <c r="A288" s="84" t="str">
        <f t="shared" si="75"/>
        <v>Electricity Supply</v>
      </c>
      <c r="B288" s="84" t="str">
        <f t="shared" si="75"/>
        <v>Reduce Plant Downtime</v>
      </c>
      <c r="C288" s="84" t="str">
        <f t="shared" si="75"/>
        <v>Percentage Reduction in Plant Downtime</v>
      </c>
      <c r="D288" s="8" t="s">
        <v>1304</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80">
      <c r="A289" s="88" t="s">
        <v>8</v>
      </c>
      <c r="B289" s="55" t="s">
        <v>725</v>
      </c>
      <c r="C289" s="55" t="s">
        <v>726</v>
      </c>
      <c r="D289" s="8" t="s">
        <v>498</v>
      </c>
      <c r="E289" s="8"/>
      <c r="F289" s="8" t="s">
        <v>501</v>
      </c>
      <c r="G289" s="8"/>
      <c r="H289" s="55">
        <v>194</v>
      </c>
      <c r="I289" s="155" t="s">
        <v>46</v>
      </c>
      <c r="J289" s="55" t="s">
        <v>725</v>
      </c>
      <c r="K289" s="74" t="s">
        <v>727</v>
      </c>
      <c r="L289" s="62">
        <v>0</v>
      </c>
      <c r="M289" s="62">
        <v>0.9</v>
      </c>
      <c r="N289" s="62">
        <v>0.01</v>
      </c>
      <c r="O289" s="8" t="s">
        <v>728</v>
      </c>
      <c r="P289" s="158" t="s">
        <v>729</v>
      </c>
      <c r="Q289" s="8" t="s">
        <v>790</v>
      </c>
      <c r="R289" s="8" t="s">
        <v>789</v>
      </c>
      <c r="S289" s="158"/>
      <c r="T289" s="8"/>
    </row>
    <row r="290" spans="1:20" s="2" customFormat="1" ht="8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730</v>
      </c>
      <c r="Q290" s="56" t="str">
        <f t="shared" si="79"/>
        <v>endogenous-learning.html#red-soft-costs</v>
      </c>
      <c r="R290" s="56" t="str">
        <f t="shared" ref="R290:R291" si="80">R$289</f>
        <v>reduce-soft-costs.html</v>
      </c>
      <c r="S290" s="158"/>
      <c r="T290" s="8"/>
    </row>
    <row r="291" spans="1:20" s="2" customFormat="1" ht="8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731</v>
      </c>
      <c r="Q291" s="56" t="str">
        <f t="shared" si="79"/>
        <v>endogenous-learning.html#red-soft-costs</v>
      </c>
      <c r="R291" s="56" t="str">
        <f t="shared" si="80"/>
        <v>reduce-soft-costs.html</v>
      </c>
      <c r="S291" s="158"/>
      <c r="T291" s="8"/>
    </row>
    <row r="292" spans="1:20" s="2" customFormat="1" ht="80">
      <c r="A292" s="88" t="s">
        <v>8</v>
      </c>
      <c r="B292" s="88" t="s">
        <v>276</v>
      </c>
      <c r="C292" s="88" t="s">
        <v>311</v>
      </c>
      <c r="D292" s="8"/>
      <c r="E292" s="8"/>
      <c r="F292" s="8"/>
      <c r="G292" s="8"/>
      <c r="H292" s="55">
        <v>145</v>
      </c>
      <c r="I292" s="155" t="s">
        <v>46</v>
      </c>
      <c r="J292" s="74" t="s">
        <v>390</v>
      </c>
      <c r="K292" s="75" t="s">
        <v>600</v>
      </c>
      <c r="L292" s="62">
        <v>0</v>
      </c>
      <c r="M292" s="62">
        <v>0.4</v>
      </c>
      <c r="N292" s="62">
        <v>0.01</v>
      </c>
      <c r="O292" s="8" t="s">
        <v>277</v>
      </c>
      <c r="P292" s="158" t="s">
        <v>629</v>
      </c>
      <c r="Q292" s="8" t="s">
        <v>549</v>
      </c>
      <c r="R292" s="8" t="s">
        <v>278</v>
      </c>
      <c r="S292" s="158" t="s">
        <v>338</v>
      </c>
      <c r="T292" s="8"/>
    </row>
    <row r="293" spans="1:20" s="2" customFormat="1" ht="48">
      <c r="A293" s="88" t="s">
        <v>8</v>
      </c>
      <c r="B293" s="87" t="s">
        <v>1349</v>
      </c>
      <c r="C293" s="88" t="s">
        <v>1351</v>
      </c>
      <c r="D293" s="52" t="s">
        <v>497</v>
      </c>
      <c r="E293" s="52"/>
      <c r="F293" s="8" t="s">
        <v>496</v>
      </c>
      <c r="G293" s="8"/>
      <c r="H293" s="55">
        <v>691</v>
      </c>
      <c r="I293" s="155" t="s">
        <v>47</v>
      </c>
      <c r="J293" s="87" t="s">
        <v>1349</v>
      </c>
      <c r="K293" s="87" t="s">
        <v>1352</v>
      </c>
      <c r="L293" s="62">
        <v>0</v>
      </c>
      <c r="M293" s="62">
        <v>1</v>
      </c>
      <c r="N293" s="62">
        <v>0.01</v>
      </c>
      <c r="O293" s="8" t="s">
        <v>1353</v>
      </c>
      <c r="P293" s="158"/>
      <c r="Q293" s="52" t="s">
        <v>237</v>
      </c>
      <c r="R293" s="8"/>
      <c r="S293" s="158"/>
      <c r="T293" s="8"/>
    </row>
    <row r="294" spans="1:20" s="2" customFormat="1" ht="48">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4">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1733</v>
      </c>
      <c r="Q295" s="84" t="str">
        <f t="shared" si="82"/>
        <v>electricity-sector-main.html#subsidies</v>
      </c>
      <c r="R295" s="8"/>
      <c r="S295" s="172" t="s">
        <v>1356</v>
      </c>
      <c r="T295" s="8"/>
    </row>
    <row r="296" spans="1:20" s="2" customFormat="1" ht="48">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8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1734</v>
      </c>
      <c r="Q297" s="84" t="str">
        <f t="shared" si="82"/>
        <v>electricity-sector-main.html#subsidies</v>
      </c>
      <c r="R297" s="8"/>
      <c r="S297" s="172" t="s">
        <v>1355</v>
      </c>
      <c r="T297" s="8"/>
    </row>
    <row r="298" spans="1:20" s="2" customFormat="1" ht="8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1735</v>
      </c>
      <c r="Q298" s="84" t="str">
        <f t="shared" si="82"/>
        <v>electricity-sector-main.html#subsidies</v>
      </c>
      <c r="R298" s="8"/>
      <c r="S298" s="178" t="s">
        <v>1355</v>
      </c>
      <c r="T298" s="8"/>
    </row>
    <row r="299" spans="1:20" s="2" customFormat="1" ht="8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1736</v>
      </c>
      <c r="Q299" s="84" t="str">
        <f t="shared" si="82"/>
        <v>electricity-sector-main.html#subsidies</v>
      </c>
      <c r="R299" s="8"/>
      <c r="S299" s="178" t="s">
        <v>1355</v>
      </c>
      <c r="T299" s="8"/>
    </row>
    <row r="300" spans="1:20" s="2" customFormat="1" ht="112">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1737</v>
      </c>
      <c r="Q300" s="84" t="str">
        <f t="shared" si="82"/>
        <v>electricity-sector-main.html#subsidies</v>
      </c>
      <c r="R300" s="8"/>
      <c r="S300" s="172" t="s">
        <v>1354</v>
      </c>
      <c r="T300" s="8"/>
    </row>
    <row r="301" spans="1:20" s="2" customFormat="1" ht="48">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4">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1738</v>
      </c>
      <c r="Q302" s="84" t="str">
        <f t="shared" si="82"/>
        <v>electricity-sector-main.html#subsidies</v>
      </c>
      <c r="R302" s="8"/>
      <c r="S302" s="172" t="s">
        <v>1355</v>
      </c>
      <c r="T302" s="8"/>
    </row>
    <row r="303" spans="1:20" s="2" customFormat="1" ht="48">
      <c r="A303" s="84" t="str">
        <f t="shared" si="83"/>
        <v>Electricity Supply</v>
      </c>
      <c r="B303" s="84" t="str">
        <f t="shared" si="81"/>
        <v>Subsidy for Capacity Construction</v>
      </c>
      <c r="C303" s="84" t="str">
        <f t="shared" si="81"/>
        <v>Perc Subsidy for Elec Capacity Construction</v>
      </c>
      <c r="D303" s="8" t="s">
        <v>1302</v>
      </c>
      <c r="E303" s="52"/>
      <c r="F303" s="8" t="s">
        <v>961</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8">
      <c r="A304" s="84" t="str">
        <f t="shared" si="83"/>
        <v>Electricity Supply</v>
      </c>
      <c r="B304" s="84" t="str">
        <f t="shared" si="81"/>
        <v>Subsidy for Capacity Construction</v>
      </c>
      <c r="C304" s="84" t="str">
        <f t="shared" si="81"/>
        <v>Perc Subsidy for Elec Capacity Construction</v>
      </c>
      <c r="D304" s="8" t="s">
        <v>1303</v>
      </c>
      <c r="E304" s="52"/>
      <c r="F304" s="8" t="s">
        <v>1107</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8">
      <c r="A305" s="84" t="str">
        <f t="shared" si="83"/>
        <v>Electricity Supply</v>
      </c>
      <c r="B305" s="84" t="str">
        <f t="shared" si="81"/>
        <v>Subsidy for Capacity Construction</v>
      </c>
      <c r="C305" s="84" t="str">
        <f t="shared" si="81"/>
        <v>Perc Subsidy for Elec Capacity Construction</v>
      </c>
      <c r="D305" s="8" t="s">
        <v>1304</v>
      </c>
      <c r="E305" s="52"/>
      <c r="F305" s="8" t="s">
        <v>963</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2">
      <c r="A306" s="87" t="s">
        <v>8</v>
      </c>
      <c r="B306" s="87" t="s">
        <v>18</v>
      </c>
      <c r="C306" s="87" t="s">
        <v>139</v>
      </c>
      <c r="D306" s="52" t="s">
        <v>497</v>
      </c>
      <c r="E306" s="52"/>
      <c r="F306" s="8" t="s">
        <v>496</v>
      </c>
      <c r="G306" s="52"/>
      <c r="H306" s="55">
        <v>698</v>
      </c>
      <c r="I306" s="155" t="s">
        <v>47</v>
      </c>
      <c r="J306" s="75" t="s">
        <v>18</v>
      </c>
      <c r="K306" s="75" t="s">
        <v>1350</v>
      </c>
      <c r="L306" s="64"/>
      <c r="M306" s="64"/>
      <c r="N306" s="64"/>
      <c r="O306" s="52"/>
      <c r="P306" s="158"/>
      <c r="Q306" s="54"/>
      <c r="R306" s="8"/>
      <c r="S306" s="158"/>
      <c r="T306" s="54"/>
    </row>
    <row r="307" spans="1:20" s="5" customFormat="1" ht="32">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28">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1739</v>
      </c>
      <c r="Q308" s="52" t="s">
        <v>237</v>
      </c>
      <c r="R308" s="8" t="s">
        <v>238</v>
      </c>
      <c r="S308" s="158" t="s">
        <v>170</v>
      </c>
      <c r="T308" s="52"/>
    </row>
    <row r="309" spans="1:20" s="5" customFormat="1" ht="32">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28">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1740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1741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1742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1743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2">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28">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1744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2">
      <c r="A316" s="73" t="str">
        <f t="shared" si="84"/>
        <v>Electricity Supply</v>
      </c>
      <c r="B316" s="73" t="str">
        <f t="shared" si="84"/>
        <v>Subsidy for Electricity Production</v>
      </c>
      <c r="C316" s="73" t="str">
        <f t="shared" si="84"/>
        <v>Subsidy for Elec Production by Fuel</v>
      </c>
      <c r="D316" s="8" t="s">
        <v>1302</v>
      </c>
      <c r="E316" s="52"/>
      <c r="F316" s="8" t="s">
        <v>961</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2">
      <c r="A317" s="73" t="str">
        <f t="shared" si="84"/>
        <v>Electricity Supply</v>
      </c>
      <c r="B317" s="73" t="str">
        <f t="shared" si="84"/>
        <v>Subsidy for Electricity Production</v>
      </c>
      <c r="C317" s="73" t="str">
        <f t="shared" si="84"/>
        <v>Subsidy for Elec Production by Fuel</v>
      </c>
      <c r="D317" s="8" t="s">
        <v>1303</v>
      </c>
      <c r="E317" s="52"/>
      <c r="F317" s="8" t="s">
        <v>1107</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2">
      <c r="A318" s="73" t="str">
        <f t="shared" si="84"/>
        <v>Electricity Supply</v>
      </c>
      <c r="B318" s="73" t="str">
        <f t="shared" si="84"/>
        <v>Subsidy for Electricity Production</v>
      </c>
      <c r="C318" s="73" t="str">
        <f t="shared" si="84"/>
        <v>Subsidy for Elec Production by Fuel</v>
      </c>
      <c r="D318" s="8" t="s">
        <v>1304</v>
      </c>
      <c r="E318" s="52"/>
      <c r="F318" s="8" t="s">
        <v>963</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96">
      <c r="A319" s="87" t="s">
        <v>9</v>
      </c>
      <c r="B319" s="87" t="s">
        <v>21</v>
      </c>
      <c r="C319" s="87" t="s">
        <v>1331</v>
      </c>
      <c r="D319" s="52"/>
      <c r="E319" s="52"/>
      <c r="F319" s="52"/>
      <c r="G319" s="52"/>
      <c r="H319" s="53">
        <v>43</v>
      </c>
      <c r="I319" s="155" t="s">
        <v>46</v>
      </c>
      <c r="J319" s="75" t="s">
        <v>21</v>
      </c>
      <c r="K319" s="75" t="s">
        <v>1332</v>
      </c>
      <c r="L319" s="58">
        <v>0</v>
      </c>
      <c r="M319" s="59">
        <v>1</v>
      </c>
      <c r="N319" s="59">
        <v>0.01</v>
      </c>
      <c r="O319" s="52" t="s">
        <v>36</v>
      </c>
      <c r="P319" s="158" t="s">
        <v>802</v>
      </c>
      <c r="Q319" s="52" t="s">
        <v>239</v>
      </c>
      <c r="R319" s="8" t="s">
        <v>240</v>
      </c>
      <c r="S319" s="158" t="s">
        <v>803</v>
      </c>
      <c r="T319" s="52"/>
    </row>
    <row r="320" spans="1:20" s="5" customFormat="1" ht="64">
      <c r="A320" s="87" t="s">
        <v>9</v>
      </c>
      <c r="B320" s="87" t="s">
        <v>25</v>
      </c>
      <c r="C320" s="87" t="s">
        <v>312</v>
      </c>
      <c r="D320" s="52"/>
      <c r="E320" s="52"/>
      <c r="F320" s="52"/>
      <c r="G320" s="52"/>
      <c r="H320" s="53">
        <v>44</v>
      </c>
      <c r="I320" s="155" t="s">
        <v>47</v>
      </c>
      <c r="J320" s="75" t="s">
        <v>25</v>
      </c>
      <c r="K320" s="75" t="s">
        <v>598</v>
      </c>
      <c r="L320" s="58">
        <v>0</v>
      </c>
      <c r="M320" s="59">
        <v>1</v>
      </c>
      <c r="N320" s="59">
        <v>0.01</v>
      </c>
      <c r="O320" s="52" t="s">
        <v>36</v>
      </c>
      <c r="P320" s="158" t="s">
        <v>630</v>
      </c>
      <c r="Q320" s="52" t="s">
        <v>241</v>
      </c>
      <c r="R320" s="8" t="s">
        <v>242</v>
      </c>
      <c r="S320" s="158" t="s">
        <v>171</v>
      </c>
      <c r="T320" s="54"/>
    </row>
    <row r="321" spans="1:20" s="5" customFormat="1" ht="96">
      <c r="A321" s="87" t="s">
        <v>9</v>
      </c>
      <c r="B321" s="87" t="s">
        <v>23</v>
      </c>
      <c r="C321" s="87" t="s">
        <v>62</v>
      </c>
      <c r="D321" s="52"/>
      <c r="E321" s="52"/>
      <c r="F321" s="52"/>
      <c r="G321" s="52"/>
      <c r="H321" s="53">
        <v>45</v>
      </c>
      <c r="I321" s="155" t="s">
        <v>46</v>
      </c>
      <c r="J321" s="75" t="s">
        <v>23</v>
      </c>
      <c r="K321" s="75" t="s">
        <v>597</v>
      </c>
      <c r="L321" s="58">
        <v>0</v>
      </c>
      <c r="M321" s="59">
        <v>1</v>
      </c>
      <c r="N321" s="59">
        <v>0.01</v>
      </c>
      <c r="O321" s="52" t="s">
        <v>36</v>
      </c>
      <c r="P321" s="158" t="s">
        <v>631</v>
      </c>
      <c r="Q321" s="52" t="s">
        <v>243</v>
      </c>
      <c r="R321" s="8" t="s">
        <v>244</v>
      </c>
      <c r="S321" s="158" t="s">
        <v>171</v>
      </c>
      <c r="T321" s="54"/>
    </row>
    <row r="322" spans="1:20" s="5" customFormat="1" ht="112">
      <c r="A322" s="87" t="s">
        <v>9</v>
      </c>
      <c r="B322" s="87" t="s">
        <v>108</v>
      </c>
      <c r="C322" s="87" t="s">
        <v>313</v>
      </c>
      <c r="D322" s="52" t="s">
        <v>142</v>
      </c>
      <c r="E322" s="52" t="s">
        <v>814</v>
      </c>
      <c r="F322" s="8" t="s">
        <v>828</v>
      </c>
      <c r="G322" s="52" t="s">
        <v>820</v>
      </c>
      <c r="H322" s="53">
        <v>756</v>
      </c>
      <c r="I322" s="155" t="s">
        <v>46</v>
      </c>
      <c r="J322" s="75" t="s">
        <v>108</v>
      </c>
      <c r="K322" s="75" t="s">
        <v>596</v>
      </c>
      <c r="L322" s="59">
        <v>0</v>
      </c>
      <c r="M322" s="59">
        <f>ROUND(MaxBoundCalculations!B189,2)</f>
        <v>0.33</v>
      </c>
      <c r="N322" s="59">
        <v>0.01</v>
      </c>
      <c r="O322" s="52" t="s">
        <v>33</v>
      </c>
      <c r="P322" s="155" t="s">
        <v>1665</v>
      </c>
      <c r="Q322" s="52" t="s">
        <v>245</v>
      </c>
      <c r="R322" s="8" t="s">
        <v>246</v>
      </c>
      <c r="S322" s="155" t="s">
        <v>561</v>
      </c>
      <c r="T322" s="8" t="s">
        <v>561</v>
      </c>
    </row>
    <row r="323" spans="1:20" s="5" customFormat="1" ht="112">
      <c r="A323" s="73" t="str">
        <f>A$322</f>
        <v>Industry</v>
      </c>
      <c r="B323" s="73" t="str">
        <f t="shared" ref="B323:C338" si="88">B$322</f>
        <v>Industry Energy Efficiency Standards</v>
      </c>
      <c r="C323" s="73" t="str">
        <f t="shared" si="88"/>
        <v>Percentage Improvement in Eqpt Efficiency Standards above BAU</v>
      </c>
      <c r="D323" s="52" t="s">
        <v>142</v>
      </c>
      <c r="E323" s="52" t="s">
        <v>815</v>
      </c>
      <c r="F323" s="8" t="s">
        <v>828</v>
      </c>
      <c r="G323" s="52" t="s">
        <v>823</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12">
      <c r="A324" s="73" t="str">
        <f t="shared" ref="A324:C339" si="92">A$322</f>
        <v>Industry</v>
      </c>
      <c r="B324" s="73" t="str">
        <f t="shared" si="88"/>
        <v>Industry Energy Efficiency Standards</v>
      </c>
      <c r="C324" s="73" t="str">
        <f t="shared" si="88"/>
        <v>Percentage Improvement in Eqpt Efficiency Standards above BAU</v>
      </c>
      <c r="D324" s="52" t="s">
        <v>142</v>
      </c>
      <c r="E324" s="52" t="s">
        <v>816</v>
      </c>
      <c r="F324" s="8" t="s">
        <v>828</v>
      </c>
      <c r="G324" s="52" t="s">
        <v>824</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12">
      <c r="A325" s="73" t="str">
        <f t="shared" si="92"/>
        <v>Industry</v>
      </c>
      <c r="B325" s="73" t="str">
        <f t="shared" si="88"/>
        <v>Industry Energy Efficiency Standards</v>
      </c>
      <c r="C325" s="73" t="str">
        <f t="shared" si="88"/>
        <v>Percentage Improvement in Eqpt Efficiency Standards above BAU</v>
      </c>
      <c r="D325" s="52" t="s">
        <v>142</v>
      </c>
      <c r="E325" s="52" t="s">
        <v>817</v>
      </c>
      <c r="F325" s="8" t="s">
        <v>828</v>
      </c>
      <c r="G325" s="52" t="s">
        <v>821</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12">
      <c r="A326" s="73" t="str">
        <f t="shared" si="92"/>
        <v>Industry</v>
      </c>
      <c r="B326" s="73" t="str">
        <f t="shared" si="88"/>
        <v>Industry Energy Efficiency Standards</v>
      </c>
      <c r="C326" s="73" t="str">
        <f t="shared" si="88"/>
        <v>Percentage Improvement in Eqpt Efficiency Standards above BAU</v>
      </c>
      <c r="D326" s="52" t="s">
        <v>142</v>
      </c>
      <c r="E326" s="52" t="s">
        <v>818</v>
      </c>
      <c r="F326" s="8" t="s">
        <v>828</v>
      </c>
      <c r="G326" s="52" t="s">
        <v>822</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12">
      <c r="A327" s="73" t="str">
        <f t="shared" si="92"/>
        <v>Industry</v>
      </c>
      <c r="B327" s="73" t="str">
        <f t="shared" si="88"/>
        <v>Industry Energy Efficiency Standards</v>
      </c>
      <c r="C327" s="73" t="str">
        <f t="shared" si="88"/>
        <v>Percentage Improvement in Eqpt Efficiency Standards above BAU</v>
      </c>
      <c r="D327" s="52" t="s">
        <v>142</v>
      </c>
      <c r="E327" s="52" t="s">
        <v>819</v>
      </c>
      <c r="F327" s="8" t="s">
        <v>828</v>
      </c>
      <c r="G327" s="52" t="s">
        <v>825</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12">
      <c r="A328" s="73" t="str">
        <f t="shared" si="92"/>
        <v>Industry</v>
      </c>
      <c r="B328" s="73" t="str">
        <f>B$322</f>
        <v>Industry Energy Efficiency Standards</v>
      </c>
      <c r="C328" s="73" t="str">
        <f>C$322</f>
        <v>Percentage Improvement in Eqpt Efficiency Standards above BAU</v>
      </c>
      <c r="D328" s="52" t="s">
        <v>142</v>
      </c>
      <c r="E328" s="52" t="s">
        <v>1244</v>
      </c>
      <c r="F328" s="8" t="s">
        <v>828</v>
      </c>
      <c r="G328" s="52" t="s">
        <v>1247</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12">
      <c r="A329" s="73" t="str">
        <f t="shared" si="92"/>
        <v>Industry</v>
      </c>
      <c r="B329" s="73" t="str">
        <f t="shared" si="88"/>
        <v>Industry Energy Efficiency Standards</v>
      </c>
      <c r="C329" s="73" t="str">
        <f t="shared" si="88"/>
        <v>Percentage Improvement in Eqpt Efficiency Standards above BAU</v>
      </c>
      <c r="D329" s="52" t="s">
        <v>142</v>
      </c>
      <c r="E329" s="52" t="s">
        <v>1245</v>
      </c>
      <c r="F329" s="8" t="s">
        <v>828</v>
      </c>
      <c r="G329" s="52" t="s">
        <v>1249</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12">
      <c r="A330" s="73" t="str">
        <f t="shared" si="92"/>
        <v>Industry</v>
      </c>
      <c r="B330" s="73" t="str">
        <f t="shared" si="88"/>
        <v>Industry Energy Efficiency Standards</v>
      </c>
      <c r="C330" s="73" t="str">
        <f t="shared" si="88"/>
        <v>Percentage Improvement in Eqpt Efficiency Standards above BAU</v>
      </c>
      <c r="D330" s="52" t="s">
        <v>142</v>
      </c>
      <c r="E330" s="52" t="s">
        <v>1246</v>
      </c>
      <c r="F330" s="8" t="s">
        <v>828</v>
      </c>
      <c r="G330" s="52" t="s">
        <v>1250</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12">
      <c r="A331" s="73" t="str">
        <f t="shared" si="92"/>
        <v>Industry</v>
      </c>
      <c r="B331" s="73" t="str">
        <f t="shared" si="88"/>
        <v>Industry Energy Efficiency Standards</v>
      </c>
      <c r="C331" s="73" t="str">
        <f t="shared" si="88"/>
        <v>Percentage Improvement in Eqpt Efficiency Standards above BAU</v>
      </c>
      <c r="D331" s="52" t="s">
        <v>142</v>
      </c>
      <c r="E331" s="52" t="s">
        <v>1243</v>
      </c>
      <c r="F331" s="8" t="s">
        <v>828</v>
      </c>
      <c r="G331" s="52" t="s">
        <v>1248</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12">
      <c r="A332" s="73" t="str">
        <f t="shared" si="92"/>
        <v>Industry</v>
      </c>
      <c r="B332" s="73" t="str">
        <f t="shared" si="88"/>
        <v>Industry Energy Efficiency Standards</v>
      </c>
      <c r="C332" s="73" t="str">
        <f t="shared" si="88"/>
        <v>Percentage Improvement in Eqpt Efficiency Standards above BAU</v>
      </c>
      <c r="D332" s="8" t="s">
        <v>143</v>
      </c>
      <c r="E332" s="52" t="s">
        <v>814</v>
      </c>
      <c r="F332" s="8" t="s">
        <v>829</v>
      </c>
      <c r="G332" s="52" t="s">
        <v>820</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12">
      <c r="A333" s="73" t="str">
        <f t="shared" si="92"/>
        <v>Industry</v>
      </c>
      <c r="B333" s="73" t="str">
        <f t="shared" si="88"/>
        <v>Industry Energy Efficiency Standards</v>
      </c>
      <c r="C333" s="73" t="str">
        <f t="shared" si="88"/>
        <v>Percentage Improvement in Eqpt Efficiency Standards above BAU</v>
      </c>
      <c r="D333" s="8" t="s">
        <v>143</v>
      </c>
      <c r="E333" s="52" t="s">
        <v>815</v>
      </c>
      <c r="F333" s="8" t="s">
        <v>829</v>
      </c>
      <c r="G333" s="52" t="s">
        <v>823</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12">
      <c r="A334" s="73" t="str">
        <f t="shared" si="92"/>
        <v>Industry</v>
      </c>
      <c r="B334" s="73" t="str">
        <f t="shared" si="88"/>
        <v>Industry Energy Efficiency Standards</v>
      </c>
      <c r="C334" s="73" t="str">
        <f t="shared" si="88"/>
        <v>Percentage Improvement in Eqpt Efficiency Standards above BAU</v>
      </c>
      <c r="D334" s="8" t="s">
        <v>143</v>
      </c>
      <c r="E334" s="52" t="s">
        <v>816</v>
      </c>
      <c r="F334" s="8" t="s">
        <v>829</v>
      </c>
      <c r="G334" s="52" t="s">
        <v>824</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12">
      <c r="A335" s="73" t="str">
        <f t="shared" si="92"/>
        <v>Industry</v>
      </c>
      <c r="B335" s="73" t="str">
        <f t="shared" si="88"/>
        <v>Industry Energy Efficiency Standards</v>
      </c>
      <c r="C335" s="73" t="str">
        <f t="shared" si="88"/>
        <v>Percentage Improvement in Eqpt Efficiency Standards above BAU</v>
      </c>
      <c r="D335" s="8" t="s">
        <v>143</v>
      </c>
      <c r="E335" s="52" t="s">
        <v>817</v>
      </c>
      <c r="F335" s="8" t="s">
        <v>829</v>
      </c>
      <c r="G335" s="52" t="s">
        <v>821</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12">
      <c r="A336" s="73" t="str">
        <f t="shared" si="92"/>
        <v>Industry</v>
      </c>
      <c r="B336" s="73" t="str">
        <f t="shared" si="88"/>
        <v>Industry Energy Efficiency Standards</v>
      </c>
      <c r="C336" s="73" t="str">
        <f t="shared" si="88"/>
        <v>Percentage Improvement in Eqpt Efficiency Standards above BAU</v>
      </c>
      <c r="D336" s="8" t="s">
        <v>143</v>
      </c>
      <c r="E336" s="52" t="s">
        <v>818</v>
      </c>
      <c r="F336" s="8" t="s">
        <v>829</v>
      </c>
      <c r="G336" s="52" t="s">
        <v>822</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12">
      <c r="A337" s="73" t="str">
        <f t="shared" si="92"/>
        <v>Industry</v>
      </c>
      <c r="B337" s="73" t="str">
        <f t="shared" si="88"/>
        <v>Industry Energy Efficiency Standards</v>
      </c>
      <c r="C337" s="73" t="str">
        <f t="shared" si="88"/>
        <v>Percentage Improvement in Eqpt Efficiency Standards above BAU</v>
      </c>
      <c r="D337" s="8" t="s">
        <v>143</v>
      </c>
      <c r="E337" s="52" t="s">
        <v>819</v>
      </c>
      <c r="F337" s="8" t="s">
        <v>829</v>
      </c>
      <c r="G337" s="52" t="s">
        <v>825</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12">
      <c r="A338" s="73" t="str">
        <f t="shared" si="92"/>
        <v>Industry</v>
      </c>
      <c r="B338" s="73" t="str">
        <f t="shared" si="88"/>
        <v>Industry Energy Efficiency Standards</v>
      </c>
      <c r="C338" s="73" t="str">
        <f t="shared" si="88"/>
        <v>Percentage Improvement in Eqpt Efficiency Standards above BAU</v>
      </c>
      <c r="D338" s="8" t="s">
        <v>143</v>
      </c>
      <c r="E338" s="52" t="s">
        <v>1244</v>
      </c>
      <c r="F338" s="8" t="s">
        <v>829</v>
      </c>
      <c r="G338" s="52" t="s">
        <v>1247</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12">
      <c r="A339" s="73" t="str">
        <f t="shared" si="92"/>
        <v>Industry</v>
      </c>
      <c r="B339" s="73" t="str">
        <f t="shared" si="92"/>
        <v>Industry Energy Efficiency Standards</v>
      </c>
      <c r="C339" s="73" t="str">
        <f t="shared" si="92"/>
        <v>Percentage Improvement in Eqpt Efficiency Standards above BAU</v>
      </c>
      <c r="D339" s="8" t="s">
        <v>143</v>
      </c>
      <c r="E339" s="52" t="s">
        <v>1245</v>
      </c>
      <c r="F339" s="8" t="s">
        <v>829</v>
      </c>
      <c r="G339" s="52" t="s">
        <v>1249</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12">
      <c r="A340" s="73" t="str">
        <f t="shared" ref="A340:C401" si="94">A$322</f>
        <v>Industry</v>
      </c>
      <c r="B340" s="73" t="str">
        <f t="shared" si="94"/>
        <v>Industry Energy Efficiency Standards</v>
      </c>
      <c r="C340" s="73" t="str">
        <f t="shared" si="94"/>
        <v>Percentage Improvement in Eqpt Efficiency Standards above BAU</v>
      </c>
      <c r="D340" s="8" t="s">
        <v>143</v>
      </c>
      <c r="E340" s="52" t="s">
        <v>1246</v>
      </c>
      <c r="F340" s="8" t="s">
        <v>829</v>
      </c>
      <c r="G340" s="52" t="s">
        <v>1250</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12">
      <c r="A341" s="73" t="str">
        <f t="shared" si="94"/>
        <v>Industry</v>
      </c>
      <c r="B341" s="73" t="str">
        <f t="shared" si="94"/>
        <v>Industry Energy Efficiency Standards</v>
      </c>
      <c r="C341" s="73" t="str">
        <f t="shared" si="94"/>
        <v>Percentage Improvement in Eqpt Efficiency Standards above BAU</v>
      </c>
      <c r="D341" s="8" t="s">
        <v>143</v>
      </c>
      <c r="E341" s="52" t="s">
        <v>1243</v>
      </c>
      <c r="F341" s="8" t="s">
        <v>829</v>
      </c>
      <c r="G341" s="52" t="s">
        <v>1248</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12">
      <c r="A342" s="73" t="str">
        <f t="shared" si="94"/>
        <v>Industry</v>
      </c>
      <c r="B342" s="73" t="str">
        <f t="shared" si="94"/>
        <v>Industry Energy Efficiency Standards</v>
      </c>
      <c r="C342" s="73" t="str">
        <f t="shared" si="94"/>
        <v>Percentage Improvement in Eqpt Efficiency Standards above BAU</v>
      </c>
      <c r="D342" s="8" t="s">
        <v>144</v>
      </c>
      <c r="E342" s="52" t="s">
        <v>814</v>
      </c>
      <c r="F342" s="8" t="s">
        <v>830</v>
      </c>
      <c r="G342" s="52" t="s">
        <v>820</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12">
      <c r="A343" s="73" t="str">
        <f t="shared" si="94"/>
        <v>Industry</v>
      </c>
      <c r="B343" s="73" t="str">
        <f t="shared" si="94"/>
        <v>Industry Energy Efficiency Standards</v>
      </c>
      <c r="C343" s="73" t="str">
        <f t="shared" si="94"/>
        <v>Percentage Improvement in Eqpt Efficiency Standards above BAU</v>
      </c>
      <c r="D343" s="8" t="s">
        <v>144</v>
      </c>
      <c r="E343" s="52" t="s">
        <v>815</v>
      </c>
      <c r="F343" s="8" t="s">
        <v>830</v>
      </c>
      <c r="G343" s="52" t="s">
        <v>823</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12">
      <c r="A344" s="73" t="str">
        <f t="shared" si="94"/>
        <v>Industry</v>
      </c>
      <c r="B344" s="73" t="str">
        <f t="shared" si="94"/>
        <v>Industry Energy Efficiency Standards</v>
      </c>
      <c r="C344" s="73" t="str">
        <f t="shared" si="94"/>
        <v>Percentage Improvement in Eqpt Efficiency Standards above BAU</v>
      </c>
      <c r="D344" s="8" t="s">
        <v>144</v>
      </c>
      <c r="E344" s="52" t="s">
        <v>816</v>
      </c>
      <c r="F344" s="8" t="s">
        <v>830</v>
      </c>
      <c r="G344" s="52" t="s">
        <v>824</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12">
      <c r="A345" s="73" t="str">
        <f t="shared" si="94"/>
        <v>Industry</v>
      </c>
      <c r="B345" s="73" t="str">
        <f t="shared" si="94"/>
        <v>Industry Energy Efficiency Standards</v>
      </c>
      <c r="C345" s="73" t="str">
        <f t="shared" si="94"/>
        <v>Percentage Improvement in Eqpt Efficiency Standards above BAU</v>
      </c>
      <c r="D345" s="8" t="s">
        <v>144</v>
      </c>
      <c r="E345" s="52" t="s">
        <v>817</v>
      </c>
      <c r="F345" s="8" t="s">
        <v>830</v>
      </c>
      <c r="G345" s="52" t="s">
        <v>821</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12">
      <c r="A346" s="73" t="str">
        <f t="shared" si="94"/>
        <v>Industry</v>
      </c>
      <c r="B346" s="73" t="str">
        <f t="shared" si="94"/>
        <v>Industry Energy Efficiency Standards</v>
      </c>
      <c r="C346" s="73" t="str">
        <f t="shared" si="94"/>
        <v>Percentage Improvement in Eqpt Efficiency Standards above BAU</v>
      </c>
      <c r="D346" s="8" t="s">
        <v>144</v>
      </c>
      <c r="E346" s="52" t="s">
        <v>818</v>
      </c>
      <c r="F346" s="8" t="s">
        <v>830</v>
      </c>
      <c r="G346" s="52" t="s">
        <v>822</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12">
      <c r="A347" s="73" t="str">
        <f t="shared" si="94"/>
        <v>Industry</v>
      </c>
      <c r="B347" s="73" t="str">
        <f t="shared" si="94"/>
        <v>Industry Energy Efficiency Standards</v>
      </c>
      <c r="C347" s="73" t="str">
        <f t="shared" si="94"/>
        <v>Percentage Improvement in Eqpt Efficiency Standards above BAU</v>
      </c>
      <c r="D347" s="8" t="s">
        <v>144</v>
      </c>
      <c r="E347" s="52" t="s">
        <v>819</v>
      </c>
      <c r="F347" s="8" t="s">
        <v>830</v>
      </c>
      <c r="G347" s="52" t="s">
        <v>825</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12">
      <c r="A348" s="73" t="str">
        <f t="shared" si="94"/>
        <v>Industry</v>
      </c>
      <c r="B348" s="73" t="str">
        <f t="shared" si="94"/>
        <v>Industry Energy Efficiency Standards</v>
      </c>
      <c r="C348" s="73" t="str">
        <f t="shared" si="94"/>
        <v>Percentage Improvement in Eqpt Efficiency Standards above BAU</v>
      </c>
      <c r="D348" s="8" t="s">
        <v>144</v>
      </c>
      <c r="E348" s="52" t="s">
        <v>1244</v>
      </c>
      <c r="F348" s="8" t="s">
        <v>830</v>
      </c>
      <c r="G348" s="52" t="s">
        <v>1247</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12">
      <c r="A349" s="73" t="str">
        <f t="shared" si="94"/>
        <v>Industry</v>
      </c>
      <c r="B349" s="73" t="str">
        <f t="shared" si="94"/>
        <v>Industry Energy Efficiency Standards</v>
      </c>
      <c r="C349" s="73" t="str">
        <f t="shared" si="94"/>
        <v>Percentage Improvement in Eqpt Efficiency Standards above BAU</v>
      </c>
      <c r="D349" s="8" t="s">
        <v>144</v>
      </c>
      <c r="E349" s="52" t="s">
        <v>1245</v>
      </c>
      <c r="F349" s="8" t="s">
        <v>830</v>
      </c>
      <c r="G349" s="52" t="s">
        <v>1249</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12">
      <c r="A350" s="73" t="str">
        <f t="shared" si="94"/>
        <v>Industry</v>
      </c>
      <c r="B350" s="73" t="str">
        <f t="shared" si="94"/>
        <v>Industry Energy Efficiency Standards</v>
      </c>
      <c r="C350" s="73" t="str">
        <f t="shared" si="94"/>
        <v>Percentage Improvement in Eqpt Efficiency Standards above BAU</v>
      </c>
      <c r="D350" s="8" t="s">
        <v>144</v>
      </c>
      <c r="E350" s="52" t="s">
        <v>1246</v>
      </c>
      <c r="F350" s="8" t="s">
        <v>830</v>
      </c>
      <c r="G350" s="52" t="s">
        <v>1250</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12">
      <c r="A351" s="73" t="str">
        <f t="shared" si="94"/>
        <v>Industry</v>
      </c>
      <c r="B351" s="73" t="str">
        <f t="shared" si="94"/>
        <v>Industry Energy Efficiency Standards</v>
      </c>
      <c r="C351" s="73" t="str">
        <f t="shared" si="94"/>
        <v>Percentage Improvement in Eqpt Efficiency Standards above BAU</v>
      </c>
      <c r="D351" s="8" t="s">
        <v>144</v>
      </c>
      <c r="E351" s="52" t="s">
        <v>1243</v>
      </c>
      <c r="F351" s="8" t="s">
        <v>830</v>
      </c>
      <c r="G351" s="52" t="s">
        <v>1248</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12">
      <c r="A352" s="73" t="str">
        <f t="shared" si="94"/>
        <v>Industry</v>
      </c>
      <c r="B352" s="73" t="str">
        <f t="shared" si="94"/>
        <v>Industry Energy Efficiency Standards</v>
      </c>
      <c r="C352" s="73" t="str">
        <f t="shared" si="94"/>
        <v>Percentage Improvement in Eqpt Efficiency Standards above BAU</v>
      </c>
      <c r="D352" s="8" t="s">
        <v>145</v>
      </c>
      <c r="E352" s="52" t="s">
        <v>814</v>
      </c>
      <c r="F352" s="8" t="s">
        <v>831</v>
      </c>
      <c r="G352" s="52" t="s">
        <v>820</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12">
      <c r="A353" s="73" t="str">
        <f t="shared" si="94"/>
        <v>Industry</v>
      </c>
      <c r="B353" s="73" t="str">
        <f t="shared" si="94"/>
        <v>Industry Energy Efficiency Standards</v>
      </c>
      <c r="C353" s="73" t="str">
        <f t="shared" si="94"/>
        <v>Percentage Improvement in Eqpt Efficiency Standards above BAU</v>
      </c>
      <c r="D353" s="8" t="s">
        <v>145</v>
      </c>
      <c r="E353" s="52" t="s">
        <v>815</v>
      </c>
      <c r="F353" s="8" t="s">
        <v>831</v>
      </c>
      <c r="G353" s="52" t="s">
        <v>823</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12">
      <c r="A354" s="73" t="str">
        <f t="shared" si="94"/>
        <v>Industry</v>
      </c>
      <c r="B354" s="73" t="str">
        <f t="shared" si="94"/>
        <v>Industry Energy Efficiency Standards</v>
      </c>
      <c r="C354" s="73" t="str">
        <f t="shared" si="94"/>
        <v>Percentage Improvement in Eqpt Efficiency Standards above BAU</v>
      </c>
      <c r="D354" s="8" t="s">
        <v>145</v>
      </c>
      <c r="E354" s="52" t="s">
        <v>816</v>
      </c>
      <c r="F354" s="8" t="s">
        <v>831</v>
      </c>
      <c r="G354" s="52" t="s">
        <v>824</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12">
      <c r="A355" s="73" t="str">
        <f t="shared" si="94"/>
        <v>Industry</v>
      </c>
      <c r="B355" s="73" t="str">
        <f t="shared" si="94"/>
        <v>Industry Energy Efficiency Standards</v>
      </c>
      <c r="C355" s="73" t="str">
        <f t="shared" si="94"/>
        <v>Percentage Improvement in Eqpt Efficiency Standards above BAU</v>
      </c>
      <c r="D355" s="8" t="s">
        <v>145</v>
      </c>
      <c r="E355" s="52" t="s">
        <v>817</v>
      </c>
      <c r="F355" s="8" t="s">
        <v>831</v>
      </c>
      <c r="G355" s="52" t="s">
        <v>821</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12">
      <c r="A356" s="73" t="str">
        <f t="shared" si="94"/>
        <v>Industry</v>
      </c>
      <c r="B356" s="73" t="str">
        <f t="shared" si="94"/>
        <v>Industry Energy Efficiency Standards</v>
      </c>
      <c r="C356" s="73" t="str">
        <f t="shared" si="94"/>
        <v>Percentage Improvement in Eqpt Efficiency Standards above BAU</v>
      </c>
      <c r="D356" s="8" t="s">
        <v>145</v>
      </c>
      <c r="E356" s="52" t="s">
        <v>818</v>
      </c>
      <c r="F356" s="8" t="s">
        <v>831</v>
      </c>
      <c r="G356" s="52" t="s">
        <v>822</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12">
      <c r="A357" s="73" t="str">
        <f t="shared" si="94"/>
        <v>Industry</v>
      </c>
      <c r="B357" s="73" t="str">
        <f t="shared" si="94"/>
        <v>Industry Energy Efficiency Standards</v>
      </c>
      <c r="C357" s="73" t="str">
        <f t="shared" si="94"/>
        <v>Percentage Improvement in Eqpt Efficiency Standards above BAU</v>
      </c>
      <c r="D357" s="8" t="s">
        <v>145</v>
      </c>
      <c r="E357" s="52" t="s">
        <v>819</v>
      </c>
      <c r="F357" s="8" t="s">
        <v>831</v>
      </c>
      <c r="G357" s="52" t="s">
        <v>825</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12">
      <c r="A358" s="73" t="str">
        <f t="shared" si="94"/>
        <v>Industry</v>
      </c>
      <c r="B358" s="73" t="str">
        <f t="shared" si="94"/>
        <v>Industry Energy Efficiency Standards</v>
      </c>
      <c r="C358" s="73" t="str">
        <f t="shared" si="94"/>
        <v>Percentage Improvement in Eqpt Efficiency Standards above BAU</v>
      </c>
      <c r="D358" s="8" t="s">
        <v>145</v>
      </c>
      <c r="E358" s="52" t="s">
        <v>1244</v>
      </c>
      <c r="F358" s="8" t="s">
        <v>831</v>
      </c>
      <c r="G358" s="52" t="s">
        <v>1247</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12">
      <c r="A359" s="73" t="str">
        <f t="shared" si="94"/>
        <v>Industry</v>
      </c>
      <c r="B359" s="73" t="str">
        <f t="shared" si="94"/>
        <v>Industry Energy Efficiency Standards</v>
      </c>
      <c r="C359" s="73" t="str">
        <f t="shared" si="94"/>
        <v>Percentage Improvement in Eqpt Efficiency Standards above BAU</v>
      </c>
      <c r="D359" s="8" t="s">
        <v>145</v>
      </c>
      <c r="E359" s="52" t="s">
        <v>1245</v>
      </c>
      <c r="F359" s="8" t="s">
        <v>831</v>
      </c>
      <c r="G359" s="52" t="s">
        <v>1249</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12">
      <c r="A360" s="73" t="str">
        <f t="shared" si="94"/>
        <v>Industry</v>
      </c>
      <c r="B360" s="73" t="str">
        <f t="shared" si="94"/>
        <v>Industry Energy Efficiency Standards</v>
      </c>
      <c r="C360" s="73" t="str">
        <f t="shared" si="94"/>
        <v>Percentage Improvement in Eqpt Efficiency Standards above BAU</v>
      </c>
      <c r="D360" s="8" t="s">
        <v>145</v>
      </c>
      <c r="E360" s="52" t="s">
        <v>1246</v>
      </c>
      <c r="F360" s="8" t="s">
        <v>831</v>
      </c>
      <c r="G360" s="52" t="s">
        <v>1250</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12">
      <c r="A361" s="73" t="str">
        <f t="shared" si="94"/>
        <v>Industry</v>
      </c>
      <c r="B361" s="73" t="str">
        <f t="shared" si="94"/>
        <v>Industry Energy Efficiency Standards</v>
      </c>
      <c r="C361" s="73" t="str">
        <f t="shared" si="94"/>
        <v>Percentage Improvement in Eqpt Efficiency Standards above BAU</v>
      </c>
      <c r="D361" s="8" t="s">
        <v>145</v>
      </c>
      <c r="E361" s="52" t="s">
        <v>1243</v>
      </c>
      <c r="F361" s="8" t="s">
        <v>831</v>
      </c>
      <c r="G361" s="52" t="s">
        <v>1248</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12">
      <c r="A362" s="73" t="str">
        <f t="shared" si="94"/>
        <v>Industry</v>
      </c>
      <c r="B362" s="73" t="str">
        <f t="shared" si="94"/>
        <v>Industry Energy Efficiency Standards</v>
      </c>
      <c r="C362" s="73" t="str">
        <f t="shared" si="94"/>
        <v>Percentage Improvement in Eqpt Efficiency Standards above BAU</v>
      </c>
      <c r="D362" s="8" t="s">
        <v>903</v>
      </c>
      <c r="E362" s="52" t="s">
        <v>814</v>
      </c>
      <c r="F362" s="52" t="s">
        <v>1324</v>
      </c>
      <c r="G362" s="52" t="s">
        <v>820</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12">
      <c r="A363" s="73" t="str">
        <f t="shared" si="94"/>
        <v>Industry</v>
      </c>
      <c r="B363" s="73" t="str">
        <f t="shared" si="94"/>
        <v>Industry Energy Efficiency Standards</v>
      </c>
      <c r="C363" s="73" t="str">
        <f t="shared" si="94"/>
        <v>Percentage Improvement in Eqpt Efficiency Standards above BAU</v>
      </c>
      <c r="D363" s="8" t="s">
        <v>903</v>
      </c>
      <c r="E363" s="52" t="s">
        <v>815</v>
      </c>
      <c r="F363" s="52" t="s">
        <v>1324</v>
      </c>
      <c r="G363" s="52" t="s">
        <v>823</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12">
      <c r="A364" s="73" t="str">
        <f t="shared" si="94"/>
        <v>Industry</v>
      </c>
      <c r="B364" s="73" t="str">
        <f t="shared" si="94"/>
        <v>Industry Energy Efficiency Standards</v>
      </c>
      <c r="C364" s="73" t="str">
        <f t="shared" si="94"/>
        <v>Percentage Improvement in Eqpt Efficiency Standards above BAU</v>
      </c>
      <c r="D364" s="8" t="s">
        <v>903</v>
      </c>
      <c r="E364" s="52" t="s">
        <v>816</v>
      </c>
      <c r="F364" s="52" t="s">
        <v>1324</v>
      </c>
      <c r="G364" s="52" t="s">
        <v>824</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12">
      <c r="A365" s="73" t="str">
        <f t="shared" si="94"/>
        <v>Industry</v>
      </c>
      <c r="B365" s="73" t="str">
        <f t="shared" si="94"/>
        <v>Industry Energy Efficiency Standards</v>
      </c>
      <c r="C365" s="73" t="str">
        <f t="shared" si="94"/>
        <v>Percentage Improvement in Eqpt Efficiency Standards above BAU</v>
      </c>
      <c r="D365" s="8" t="s">
        <v>903</v>
      </c>
      <c r="E365" s="52" t="s">
        <v>817</v>
      </c>
      <c r="F365" s="52" t="s">
        <v>1324</v>
      </c>
      <c r="G365" s="52" t="s">
        <v>821</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12">
      <c r="A366" s="73" t="str">
        <f t="shared" si="94"/>
        <v>Industry</v>
      </c>
      <c r="B366" s="73" t="str">
        <f t="shared" si="94"/>
        <v>Industry Energy Efficiency Standards</v>
      </c>
      <c r="C366" s="73" t="str">
        <f t="shared" si="94"/>
        <v>Percentage Improvement in Eqpt Efficiency Standards above BAU</v>
      </c>
      <c r="D366" s="8" t="s">
        <v>903</v>
      </c>
      <c r="E366" s="52" t="s">
        <v>818</v>
      </c>
      <c r="F366" s="52" t="s">
        <v>1324</v>
      </c>
      <c r="G366" s="52" t="s">
        <v>822</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12">
      <c r="A367" s="73" t="str">
        <f t="shared" si="94"/>
        <v>Industry</v>
      </c>
      <c r="B367" s="73" t="str">
        <f t="shared" si="94"/>
        <v>Industry Energy Efficiency Standards</v>
      </c>
      <c r="C367" s="73" t="str">
        <f t="shared" si="94"/>
        <v>Percentage Improvement in Eqpt Efficiency Standards above BAU</v>
      </c>
      <c r="D367" s="8" t="s">
        <v>903</v>
      </c>
      <c r="E367" s="52" t="s">
        <v>819</v>
      </c>
      <c r="F367" s="52" t="s">
        <v>1324</v>
      </c>
      <c r="G367" s="52" t="s">
        <v>825</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12">
      <c r="A368" s="73" t="str">
        <f t="shared" si="94"/>
        <v>Industry</v>
      </c>
      <c r="B368" s="73" t="str">
        <f t="shared" si="94"/>
        <v>Industry Energy Efficiency Standards</v>
      </c>
      <c r="C368" s="73" t="str">
        <f t="shared" si="94"/>
        <v>Percentage Improvement in Eqpt Efficiency Standards above BAU</v>
      </c>
      <c r="D368" s="8" t="s">
        <v>903</v>
      </c>
      <c r="E368" s="52" t="s">
        <v>1244</v>
      </c>
      <c r="F368" s="52" t="s">
        <v>1324</v>
      </c>
      <c r="G368" s="52" t="s">
        <v>1247</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12">
      <c r="A369" s="73" t="str">
        <f t="shared" si="94"/>
        <v>Industry</v>
      </c>
      <c r="B369" s="73" t="str">
        <f t="shared" si="94"/>
        <v>Industry Energy Efficiency Standards</v>
      </c>
      <c r="C369" s="73" t="str">
        <f t="shared" si="94"/>
        <v>Percentage Improvement in Eqpt Efficiency Standards above BAU</v>
      </c>
      <c r="D369" s="8" t="s">
        <v>903</v>
      </c>
      <c r="E369" s="52" t="s">
        <v>1245</v>
      </c>
      <c r="F369" s="52" t="s">
        <v>1324</v>
      </c>
      <c r="G369" s="52" t="s">
        <v>1249</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12">
      <c r="A370" s="73" t="str">
        <f t="shared" si="94"/>
        <v>Industry</v>
      </c>
      <c r="B370" s="73" t="str">
        <f t="shared" si="94"/>
        <v>Industry Energy Efficiency Standards</v>
      </c>
      <c r="C370" s="73" t="str">
        <f t="shared" si="94"/>
        <v>Percentage Improvement in Eqpt Efficiency Standards above BAU</v>
      </c>
      <c r="D370" s="8" t="s">
        <v>903</v>
      </c>
      <c r="E370" s="52" t="s">
        <v>1246</v>
      </c>
      <c r="F370" s="52" t="s">
        <v>1324</v>
      </c>
      <c r="G370" s="52" t="s">
        <v>1250</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12">
      <c r="A371" s="73" t="str">
        <f t="shared" si="94"/>
        <v>Industry</v>
      </c>
      <c r="B371" s="73" t="str">
        <f t="shared" si="94"/>
        <v>Industry Energy Efficiency Standards</v>
      </c>
      <c r="C371" s="73" t="str">
        <f t="shared" si="94"/>
        <v>Percentage Improvement in Eqpt Efficiency Standards above BAU</v>
      </c>
      <c r="D371" s="8" t="s">
        <v>903</v>
      </c>
      <c r="E371" s="52" t="s">
        <v>1243</v>
      </c>
      <c r="F371" s="52" t="s">
        <v>1324</v>
      </c>
      <c r="G371" s="52" t="s">
        <v>1248</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12">
      <c r="A372" s="73" t="str">
        <f t="shared" si="94"/>
        <v>Industry</v>
      </c>
      <c r="B372" s="73" t="str">
        <f t="shared" si="94"/>
        <v>Industry Energy Efficiency Standards</v>
      </c>
      <c r="C372" s="73" t="str">
        <f t="shared" si="94"/>
        <v>Percentage Improvement in Eqpt Efficiency Standards above BAU</v>
      </c>
      <c r="D372" s="8" t="s">
        <v>146</v>
      </c>
      <c r="E372" s="52" t="s">
        <v>814</v>
      </c>
      <c r="F372" s="8" t="s">
        <v>902</v>
      </c>
      <c r="G372" s="52" t="s">
        <v>820</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12">
      <c r="A373" s="73" t="str">
        <f t="shared" si="94"/>
        <v>Industry</v>
      </c>
      <c r="B373" s="73" t="str">
        <f t="shared" si="94"/>
        <v>Industry Energy Efficiency Standards</v>
      </c>
      <c r="C373" s="73" t="str">
        <f t="shared" si="94"/>
        <v>Percentage Improvement in Eqpt Efficiency Standards above BAU</v>
      </c>
      <c r="D373" s="8" t="s">
        <v>146</v>
      </c>
      <c r="E373" s="52" t="s">
        <v>815</v>
      </c>
      <c r="F373" s="8" t="s">
        <v>902</v>
      </c>
      <c r="G373" s="52" t="s">
        <v>823</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12">
      <c r="A374" s="73" t="str">
        <f t="shared" si="94"/>
        <v>Industry</v>
      </c>
      <c r="B374" s="73" t="str">
        <f t="shared" si="94"/>
        <v>Industry Energy Efficiency Standards</v>
      </c>
      <c r="C374" s="73" t="str">
        <f t="shared" si="94"/>
        <v>Percentage Improvement in Eqpt Efficiency Standards above BAU</v>
      </c>
      <c r="D374" s="8" t="s">
        <v>146</v>
      </c>
      <c r="E374" s="52" t="s">
        <v>816</v>
      </c>
      <c r="F374" s="8" t="s">
        <v>902</v>
      </c>
      <c r="G374" s="52" t="s">
        <v>824</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12">
      <c r="A375" s="73" t="str">
        <f t="shared" si="94"/>
        <v>Industry</v>
      </c>
      <c r="B375" s="73" t="str">
        <f t="shared" si="94"/>
        <v>Industry Energy Efficiency Standards</v>
      </c>
      <c r="C375" s="73" t="str">
        <f t="shared" si="94"/>
        <v>Percentage Improvement in Eqpt Efficiency Standards above BAU</v>
      </c>
      <c r="D375" s="8" t="s">
        <v>146</v>
      </c>
      <c r="E375" s="52" t="s">
        <v>817</v>
      </c>
      <c r="F375" s="8" t="s">
        <v>902</v>
      </c>
      <c r="G375" s="52" t="s">
        <v>821</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12">
      <c r="A376" s="73" t="str">
        <f t="shared" si="94"/>
        <v>Industry</v>
      </c>
      <c r="B376" s="73" t="str">
        <f t="shared" si="94"/>
        <v>Industry Energy Efficiency Standards</v>
      </c>
      <c r="C376" s="73" t="str">
        <f t="shared" si="94"/>
        <v>Percentage Improvement in Eqpt Efficiency Standards above BAU</v>
      </c>
      <c r="D376" s="8" t="s">
        <v>146</v>
      </c>
      <c r="E376" s="52" t="s">
        <v>818</v>
      </c>
      <c r="F376" s="8" t="s">
        <v>902</v>
      </c>
      <c r="G376" s="52" t="s">
        <v>822</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12">
      <c r="A377" s="73" t="str">
        <f t="shared" si="94"/>
        <v>Industry</v>
      </c>
      <c r="B377" s="73" t="str">
        <f t="shared" si="94"/>
        <v>Industry Energy Efficiency Standards</v>
      </c>
      <c r="C377" s="73" t="str">
        <f t="shared" si="94"/>
        <v>Percentage Improvement in Eqpt Efficiency Standards above BAU</v>
      </c>
      <c r="D377" s="8" t="s">
        <v>146</v>
      </c>
      <c r="E377" s="52" t="s">
        <v>819</v>
      </c>
      <c r="F377" s="8" t="s">
        <v>902</v>
      </c>
      <c r="G377" s="52" t="s">
        <v>825</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12">
      <c r="A378" s="73" t="str">
        <f t="shared" si="94"/>
        <v>Industry</v>
      </c>
      <c r="B378" s="73" t="str">
        <f t="shared" si="94"/>
        <v>Industry Energy Efficiency Standards</v>
      </c>
      <c r="C378" s="73" t="str">
        <f t="shared" si="94"/>
        <v>Percentage Improvement in Eqpt Efficiency Standards above BAU</v>
      </c>
      <c r="D378" s="8" t="s">
        <v>146</v>
      </c>
      <c r="E378" s="52" t="s">
        <v>1244</v>
      </c>
      <c r="F378" s="8" t="s">
        <v>902</v>
      </c>
      <c r="G378" s="52" t="s">
        <v>1247</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12">
      <c r="A379" s="73" t="str">
        <f t="shared" si="94"/>
        <v>Industry</v>
      </c>
      <c r="B379" s="73" t="str">
        <f t="shared" si="94"/>
        <v>Industry Energy Efficiency Standards</v>
      </c>
      <c r="C379" s="73" t="str">
        <f t="shared" si="94"/>
        <v>Percentage Improvement in Eqpt Efficiency Standards above BAU</v>
      </c>
      <c r="D379" s="8" t="s">
        <v>146</v>
      </c>
      <c r="E379" s="52" t="s">
        <v>1245</v>
      </c>
      <c r="F379" s="8" t="s">
        <v>902</v>
      </c>
      <c r="G379" s="52" t="s">
        <v>1249</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12">
      <c r="A380" s="73" t="str">
        <f t="shared" si="94"/>
        <v>Industry</v>
      </c>
      <c r="B380" s="73" t="str">
        <f t="shared" si="94"/>
        <v>Industry Energy Efficiency Standards</v>
      </c>
      <c r="C380" s="73" t="str">
        <f t="shared" si="94"/>
        <v>Percentage Improvement in Eqpt Efficiency Standards above BAU</v>
      </c>
      <c r="D380" s="8" t="s">
        <v>146</v>
      </c>
      <c r="E380" s="52" t="s">
        <v>1246</v>
      </c>
      <c r="F380" s="8" t="s">
        <v>902</v>
      </c>
      <c r="G380" s="52" t="s">
        <v>1250</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12">
      <c r="A381" s="73" t="str">
        <f t="shared" si="94"/>
        <v>Industry</v>
      </c>
      <c r="B381" s="73" t="str">
        <f t="shared" si="94"/>
        <v>Industry Energy Efficiency Standards</v>
      </c>
      <c r="C381" s="73" t="str">
        <f t="shared" si="94"/>
        <v>Percentage Improvement in Eqpt Efficiency Standards above BAU</v>
      </c>
      <c r="D381" s="8" t="s">
        <v>146</v>
      </c>
      <c r="E381" s="52" t="s">
        <v>1243</v>
      </c>
      <c r="F381" s="8" t="s">
        <v>902</v>
      </c>
      <c r="G381" s="52" t="s">
        <v>1248</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12">
      <c r="A382" s="73" t="str">
        <f t="shared" si="94"/>
        <v>Industry</v>
      </c>
      <c r="B382" s="73" t="str">
        <f t="shared" si="94"/>
        <v>Industry Energy Efficiency Standards</v>
      </c>
      <c r="C382" s="73" t="str">
        <f t="shared" si="94"/>
        <v>Percentage Improvement in Eqpt Efficiency Standards above BAU</v>
      </c>
      <c r="D382" s="8" t="s">
        <v>147</v>
      </c>
      <c r="E382" s="52" t="s">
        <v>814</v>
      </c>
      <c r="F382" s="8" t="s">
        <v>149</v>
      </c>
      <c r="G382" s="52" t="s">
        <v>820</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12">
      <c r="A383" s="73" t="str">
        <f t="shared" si="94"/>
        <v>Industry</v>
      </c>
      <c r="B383" s="73" t="str">
        <f t="shared" si="94"/>
        <v>Industry Energy Efficiency Standards</v>
      </c>
      <c r="C383" s="73" t="str">
        <f t="shared" si="94"/>
        <v>Percentage Improvement in Eqpt Efficiency Standards above BAU</v>
      </c>
      <c r="D383" s="8" t="s">
        <v>147</v>
      </c>
      <c r="E383" s="52" t="s">
        <v>815</v>
      </c>
      <c r="F383" s="8" t="s">
        <v>149</v>
      </c>
      <c r="G383" s="52" t="s">
        <v>823</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12">
      <c r="A384" s="73" t="str">
        <f t="shared" si="94"/>
        <v>Industry</v>
      </c>
      <c r="B384" s="73" t="str">
        <f t="shared" si="94"/>
        <v>Industry Energy Efficiency Standards</v>
      </c>
      <c r="C384" s="73" t="str">
        <f t="shared" si="94"/>
        <v>Percentage Improvement in Eqpt Efficiency Standards above BAU</v>
      </c>
      <c r="D384" s="8" t="s">
        <v>147</v>
      </c>
      <c r="E384" s="52" t="s">
        <v>816</v>
      </c>
      <c r="F384" s="8" t="s">
        <v>149</v>
      </c>
      <c r="G384" s="52" t="s">
        <v>824</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12">
      <c r="A385" s="73" t="str">
        <f t="shared" si="94"/>
        <v>Industry</v>
      </c>
      <c r="B385" s="73" t="str">
        <f t="shared" si="94"/>
        <v>Industry Energy Efficiency Standards</v>
      </c>
      <c r="C385" s="73" t="str">
        <f t="shared" si="94"/>
        <v>Percentage Improvement in Eqpt Efficiency Standards above BAU</v>
      </c>
      <c r="D385" s="8" t="s">
        <v>147</v>
      </c>
      <c r="E385" s="52" t="s">
        <v>817</v>
      </c>
      <c r="F385" s="8" t="s">
        <v>149</v>
      </c>
      <c r="G385" s="52" t="s">
        <v>821</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12">
      <c r="A386" s="73" t="str">
        <f t="shared" si="94"/>
        <v>Industry</v>
      </c>
      <c r="B386" s="73" t="str">
        <f t="shared" si="94"/>
        <v>Industry Energy Efficiency Standards</v>
      </c>
      <c r="C386" s="73" t="str">
        <f t="shared" si="94"/>
        <v>Percentage Improvement in Eqpt Efficiency Standards above BAU</v>
      </c>
      <c r="D386" s="8" t="s">
        <v>147</v>
      </c>
      <c r="E386" s="52" t="s">
        <v>818</v>
      </c>
      <c r="F386" s="8" t="s">
        <v>149</v>
      </c>
      <c r="G386" s="52" t="s">
        <v>822</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12">
      <c r="A387" s="73" t="str">
        <f t="shared" si="94"/>
        <v>Industry</v>
      </c>
      <c r="B387" s="73" t="str">
        <f t="shared" si="94"/>
        <v>Industry Energy Efficiency Standards</v>
      </c>
      <c r="C387" s="73" t="str">
        <f t="shared" si="94"/>
        <v>Percentage Improvement in Eqpt Efficiency Standards above BAU</v>
      </c>
      <c r="D387" s="8" t="s">
        <v>147</v>
      </c>
      <c r="E387" s="52" t="s">
        <v>819</v>
      </c>
      <c r="F387" s="8" t="s">
        <v>149</v>
      </c>
      <c r="G387" s="52" t="s">
        <v>825</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12">
      <c r="A388" s="73" t="str">
        <f t="shared" si="94"/>
        <v>Industry</v>
      </c>
      <c r="B388" s="73" t="str">
        <f t="shared" si="94"/>
        <v>Industry Energy Efficiency Standards</v>
      </c>
      <c r="C388" s="73" t="str">
        <f t="shared" si="94"/>
        <v>Percentage Improvement in Eqpt Efficiency Standards above BAU</v>
      </c>
      <c r="D388" s="8" t="s">
        <v>147</v>
      </c>
      <c r="E388" s="52" t="s">
        <v>1244</v>
      </c>
      <c r="F388" s="8" t="s">
        <v>149</v>
      </c>
      <c r="G388" s="52" t="s">
        <v>1247</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12">
      <c r="A389" s="73" t="str">
        <f t="shared" si="94"/>
        <v>Industry</v>
      </c>
      <c r="B389" s="73" t="str">
        <f t="shared" si="94"/>
        <v>Industry Energy Efficiency Standards</v>
      </c>
      <c r="C389" s="73" t="str">
        <f t="shared" si="94"/>
        <v>Percentage Improvement in Eqpt Efficiency Standards above BAU</v>
      </c>
      <c r="D389" s="8" t="s">
        <v>147</v>
      </c>
      <c r="E389" s="52" t="s">
        <v>1245</v>
      </c>
      <c r="F389" s="8" t="s">
        <v>149</v>
      </c>
      <c r="G389" s="52" t="s">
        <v>1249</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12">
      <c r="A390" s="73" t="str">
        <f t="shared" si="94"/>
        <v>Industry</v>
      </c>
      <c r="B390" s="73" t="str">
        <f t="shared" si="94"/>
        <v>Industry Energy Efficiency Standards</v>
      </c>
      <c r="C390" s="73" t="str">
        <f t="shared" si="94"/>
        <v>Percentage Improvement in Eqpt Efficiency Standards above BAU</v>
      </c>
      <c r="D390" s="8" t="s">
        <v>147</v>
      </c>
      <c r="E390" s="52" t="s">
        <v>1246</v>
      </c>
      <c r="F390" s="8" t="s">
        <v>149</v>
      </c>
      <c r="G390" s="52" t="s">
        <v>1250</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12">
      <c r="A391" s="73" t="str">
        <f t="shared" si="94"/>
        <v>Industry</v>
      </c>
      <c r="B391" s="73" t="str">
        <f t="shared" si="94"/>
        <v>Industry Energy Efficiency Standards</v>
      </c>
      <c r="C391" s="73" t="str">
        <f t="shared" si="94"/>
        <v>Percentage Improvement in Eqpt Efficiency Standards above BAU</v>
      </c>
      <c r="D391" s="8" t="s">
        <v>147</v>
      </c>
      <c r="E391" s="52" t="s">
        <v>1243</v>
      </c>
      <c r="F391" s="8" t="s">
        <v>149</v>
      </c>
      <c r="G391" s="52" t="s">
        <v>1248</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12">
      <c r="A392" s="73" t="str">
        <f t="shared" si="94"/>
        <v>Industry</v>
      </c>
      <c r="B392" s="73" t="str">
        <f t="shared" si="94"/>
        <v>Industry Energy Efficiency Standards</v>
      </c>
      <c r="C392" s="73" t="str">
        <f t="shared" si="94"/>
        <v>Percentage Improvement in Eqpt Efficiency Standards above BAU</v>
      </c>
      <c r="D392" s="8" t="s">
        <v>148</v>
      </c>
      <c r="E392" s="52" t="s">
        <v>814</v>
      </c>
      <c r="F392" s="8" t="s">
        <v>150</v>
      </c>
      <c r="G392" s="52" t="s">
        <v>820</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12">
      <c r="A393" s="73" t="str">
        <f t="shared" si="94"/>
        <v>Industry</v>
      </c>
      <c r="B393" s="73" t="str">
        <f t="shared" si="94"/>
        <v>Industry Energy Efficiency Standards</v>
      </c>
      <c r="C393" s="73" t="str">
        <f t="shared" si="94"/>
        <v>Percentage Improvement in Eqpt Efficiency Standards above BAU</v>
      </c>
      <c r="D393" s="8" t="s">
        <v>148</v>
      </c>
      <c r="E393" s="52" t="s">
        <v>815</v>
      </c>
      <c r="F393" s="8" t="s">
        <v>150</v>
      </c>
      <c r="G393" s="52" t="s">
        <v>823</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12">
      <c r="A394" s="73" t="str">
        <f t="shared" si="94"/>
        <v>Industry</v>
      </c>
      <c r="B394" s="73" t="str">
        <f t="shared" si="94"/>
        <v>Industry Energy Efficiency Standards</v>
      </c>
      <c r="C394" s="73" t="str">
        <f t="shared" si="94"/>
        <v>Percentage Improvement in Eqpt Efficiency Standards above BAU</v>
      </c>
      <c r="D394" s="8" t="s">
        <v>148</v>
      </c>
      <c r="E394" s="52" t="s">
        <v>816</v>
      </c>
      <c r="F394" s="8" t="s">
        <v>150</v>
      </c>
      <c r="G394" s="52" t="s">
        <v>824</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12">
      <c r="A395" s="73" t="str">
        <f t="shared" si="94"/>
        <v>Industry</v>
      </c>
      <c r="B395" s="73" t="str">
        <f t="shared" si="94"/>
        <v>Industry Energy Efficiency Standards</v>
      </c>
      <c r="C395" s="73" t="str">
        <f t="shared" si="94"/>
        <v>Percentage Improvement in Eqpt Efficiency Standards above BAU</v>
      </c>
      <c r="D395" s="8" t="s">
        <v>148</v>
      </c>
      <c r="E395" s="52" t="s">
        <v>817</v>
      </c>
      <c r="F395" s="8" t="s">
        <v>150</v>
      </c>
      <c r="G395" s="52" t="s">
        <v>821</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12">
      <c r="A396" s="73" t="str">
        <f t="shared" si="94"/>
        <v>Industry</v>
      </c>
      <c r="B396" s="73" t="str">
        <f t="shared" si="94"/>
        <v>Industry Energy Efficiency Standards</v>
      </c>
      <c r="C396" s="73" t="str">
        <f t="shared" si="94"/>
        <v>Percentage Improvement in Eqpt Efficiency Standards above BAU</v>
      </c>
      <c r="D396" s="8" t="s">
        <v>148</v>
      </c>
      <c r="E396" s="52" t="s">
        <v>818</v>
      </c>
      <c r="F396" s="8" t="s">
        <v>150</v>
      </c>
      <c r="G396" s="52" t="s">
        <v>822</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12">
      <c r="A397" s="73" t="str">
        <f t="shared" si="94"/>
        <v>Industry</v>
      </c>
      <c r="B397" s="73" t="str">
        <f t="shared" si="94"/>
        <v>Industry Energy Efficiency Standards</v>
      </c>
      <c r="C397" s="73" t="str">
        <f t="shared" si="94"/>
        <v>Percentage Improvement in Eqpt Efficiency Standards above BAU</v>
      </c>
      <c r="D397" s="8" t="s">
        <v>148</v>
      </c>
      <c r="E397" s="52" t="s">
        <v>819</v>
      </c>
      <c r="F397" s="8" t="s">
        <v>150</v>
      </c>
      <c r="G397" s="52" t="s">
        <v>825</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12">
      <c r="A398" s="73" t="str">
        <f t="shared" si="94"/>
        <v>Industry</v>
      </c>
      <c r="B398" s="73" t="str">
        <f t="shared" si="94"/>
        <v>Industry Energy Efficiency Standards</v>
      </c>
      <c r="C398" s="73" t="str">
        <f t="shared" si="94"/>
        <v>Percentage Improvement in Eqpt Efficiency Standards above BAU</v>
      </c>
      <c r="D398" s="8" t="s">
        <v>148</v>
      </c>
      <c r="E398" s="52" t="s">
        <v>1244</v>
      </c>
      <c r="F398" s="8" t="s">
        <v>150</v>
      </c>
      <c r="G398" s="52" t="s">
        <v>1247</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12">
      <c r="A399" s="73" t="str">
        <f t="shared" si="94"/>
        <v>Industry</v>
      </c>
      <c r="B399" s="73" t="str">
        <f t="shared" si="94"/>
        <v>Industry Energy Efficiency Standards</v>
      </c>
      <c r="C399" s="73" t="str">
        <f t="shared" si="94"/>
        <v>Percentage Improvement in Eqpt Efficiency Standards above BAU</v>
      </c>
      <c r="D399" s="8" t="s">
        <v>148</v>
      </c>
      <c r="E399" s="52" t="s">
        <v>1245</v>
      </c>
      <c r="F399" s="8" t="s">
        <v>150</v>
      </c>
      <c r="G399" s="52" t="s">
        <v>1249</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12">
      <c r="A400" s="73" t="str">
        <f t="shared" si="94"/>
        <v>Industry</v>
      </c>
      <c r="B400" s="73" t="str">
        <f t="shared" si="94"/>
        <v>Industry Energy Efficiency Standards</v>
      </c>
      <c r="C400" s="73" t="str">
        <f t="shared" si="94"/>
        <v>Percentage Improvement in Eqpt Efficiency Standards above BAU</v>
      </c>
      <c r="D400" s="8" t="s">
        <v>148</v>
      </c>
      <c r="E400" s="52" t="s">
        <v>1246</v>
      </c>
      <c r="F400" s="8" t="s">
        <v>150</v>
      </c>
      <c r="G400" s="52" t="s">
        <v>1250</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12">
      <c r="A401" s="73" t="str">
        <f t="shared" si="94"/>
        <v>Industry</v>
      </c>
      <c r="B401" s="73" t="str">
        <f t="shared" si="94"/>
        <v>Industry Energy Efficiency Standards</v>
      </c>
      <c r="C401" s="73" t="str">
        <f t="shared" si="94"/>
        <v>Percentage Improvement in Eqpt Efficiency Standards above BAU</v>
      </c>
      <c r="D401" s="8" t="s">
        <v>148</v>
      </c>
      <c r="E401" s="52" t="s">
        <v>1243</v>
      </c>
      <c r="F401" s="8" t="s">
        <v>150</v>
      </c>
      <c r="G401" s="52" t="s">
        <v>1248</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4">
      <c r="A402" s="87" t="s">
        <v>9</v>
      </c>
      <c r="B402" s="87" t="s">
        <v>24</v>
      </c>
      <c r="C402" s="87" t="s">
        <v>314</v>
      </c>
      <c r="D402" s="52"/>
      <c r="E402" s="52"/>
      <c r="F402" s="52"/>
      <c r="G402" s="52"/>
      <c r="H402" s="53">
        <v>54</v>
      </c>
      <c r="I402" s="155" t="s">
        <v>46</v>
      </c>
      <c r="J402" s="75" t="s">
        <v>24</v>
      </c>
      <c r="K402" s="75" t="s">
        <v>595</v>
      </c>
      <c r="L402" s="58">
        <v>0</v>
      </c>
      <c r="M402" s="59">
        <v>1</v>
      </c>
      <c r="N402" s="59">
        <v>0.01</v>
      </c>
      <c r="O402" s="52" t="s">
        <v>36</v>
      </c>
      <c r="P402" s="158" t="s">
        <v>632</v>
      </c>
      <c r="Q402" s="52" t="s">
        <v>247</v>
      </c>
      <c r="R402" s="8" t="s">
        <v>248</v>
      </c>
      <c r="S402" s="158" t="s">
        <v>171</v>
      </c>
      <c r="T402" s="54"/>
    </row>
    <row r="403" spans="1:20" ht="32">
      <c r="A403" s="87" t="s">
        <v>9</v>
      </c>
      <c r="B403" s="87" t="s">
        <v>1223</v>
      </c>
      <c r="C403" s="87" t="s">
        <v>813</v>
      </c>
      <c r="D403" s="52" t="s">
        <v>142</v>
      </c>
      <c r="E403" s="52" t="s">
        <v>814</v>
      </c>
      <c r="F403" s="8" t="s">
        <v>828</v>
      </c>
      <c r="G403" s="52" t="s">
        <v>820</v>
      </c>
      <c r="H403" s="53">
        <v>381</v>
      </c>
      <c r="I403" s="155" t="s">
        <v>47</v>
      </c>
      <c r="J403" s="87" t="s">
        <v>1223</v>
      </c>
      <c r="K403" s="75" t="s">
        <v>827</v>
      </c>
      <c r="L403" s="58">
        <v>0</v>
      </c>
      <c r="M403" s="58">
        <v>1</v>
      </c>
      <c r="N403" s="59">
        <v>0.01</v>
      </c>
      <c r="O403" s="52" t="s">
        <v>826</v>
      </c>
      <c r="P403" s="160"/>
      <c r="Q403" s="52" t="s">
        <v>249</v>
      </c>
      <c r="R403" s="8" t="s">
        <v>1240</v>
      </c>
      <c r="S403" s="158"/>
      <c r="T403" s="52"/>
    </row>
    <row r="404" spans="1:20" ht="192">
      <c r="A404" s="73" t="str">
        <f t="shared" ref="A404:C435" si="100">A$403</f>
        <v>Industry</v>
      </c>
      <c r="B404" s="73" t="str">
        <f t="shared" si="100"/>
        <v>Electrification + Hydrogen</v>
      </c>
      <c r="C404" s="73" t="str">
        <f t="shared" si="100"/>
        <v>Fraction of Industrial Fuel Use Shifted to Other Fuels</v>
      </c>
      <c r="D404" s="52" t="s">
        <v>142</v>
      </c>
      <c r="E404" s="52" t="s">
        <v>815</v>
      </c>
      <c r="F404" s="8" t="s">
        <v>828</v>
      </c>
      <c r="G404" s="52" t="s">
        <v>823</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1580</v>
      </c>
      <c r="Q404" s="73" t="str">
        <f t="shared" ref="Q404:R478" si="102">Q$403</f>
        <v>industry-ag-main.html#fuel-switching</v>
      </c>
      <c r="R404" s="73" t="str">
        <f t="shared" si="102"/>
        <v>industry-elec-and-hydrogen.html</v>
      </c>
      <c r="S404" s="158"/>
      <c r="T404" s="52"/>
    </row>
    <row r="405" spans="1:20" ht="192">
      <c r="A405" s="73" t="str">
        <f>A$403</f>
        <v>Industry</v>
      </c>
      <c r="B405" s="73" t="str">
        <f t="shared" si="100"/>
        <v>Electrification + Hydrogen</v>
      </c>
      <c r="C405" s="73" t="str">
        <f t="shared" si="100"/>
        <v>Fraction of Industrial Fuel Use Shifted to Other Fuels</v>
      </c>
      <c r="D405" s="52" t="s">
        <v>142</v>
      </c>
      <c r="E405" s="52" t="s">
        <v>816</v>
      </c>
      <c r="F405" s="8" t="s">
        <v>828</v>
      </c>
      <c r="G405" s="52" t="s">
        <v>824</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1581</v>
      </c>
      <c r="Q405" s="73" t="str">
        <f t="shared" si="102"/>
        <v>industry-ag-main.html#fuel-switching</v>
      </c>
      <c r="R405" s="73" t="str">
        <f t="shared" si="102"/>
        <v>industry-elec-and-hydrogen.html</v>
      </c>
      <c r="S405" s="158"/>
      <c r="T405" s="52"/>
    </row>
    <row r="406" spans="1:20" ht="192">
      <c r="A406" s="73" t="str">
        <f t="shared" ref="A406:C437" si="103">A$403</f>
        <v>Industry</v>
      </c>
      <c r="B406" s="73" t="str">
        <f t="shared" si="100"/>
        <v>Electrification + Hydrogen</v>
      </c>
      <c r="C406" s="73" t="str">
        <f t="shared" si="100"/>
        <v>Fraction of Industrial Fuel Use Shifted to Other Fuels</v>
      </c>
      <c r="D406" s="52" t="s">
        <v>142</v>
      </c>
      <c r="E406" s="52" t="s">
        <v>817</v>
      </c>
      <c r="F406" s="8" t="s">
        <v>828</v>
      </c>
      <c r="G406" s="52" t="s">
        <v>821</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1582</v>
      </c>
      <c r="Q406" s="73" t="str">
        <f t="shared" si="102"/>
        <v>industry-ag-main.html#fuel-switching</v>
      </c>
      <c r="R406" s="73" t="str">
        <f t="shared" si="102"/>
        <v>industry-elec-and-hydrogen.html</v>
      </c>
      <c r="S406" s="158"/>
      <c r="T406" s="52"/>
    </row>
    <row r="407" spans="1:20" ht="192">
      <c r="A407" s="73" t="str">
        <f t="shared" si="103"/>
        <v>Industry</v>
      </c>
      <c r="B407" s="73" t="str">
        <f t="shared" si="100"/>
        <v>Electrification + Hydrogen</v>
      </c>
      <c r="C407" s="73" t="str">
        <f t="shared" si="100"/>
        <v>Fraction of Industrial Fuel Use Shifted to Other Fuels</v>
      </c>
      <c r="D407" s="52" t="s">
        <v>142</v>
      </c>
      <c r="E407" s="52" t="s">
        <v>818</v>
      </c>
      <c r="F407" s="8" t="s">
        <v>828</v>
      </c>
      <c r="G407" s="52" t="s">
        <v>822</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1583</v>
      </c>
      <c r="Q407" s="73" t="str">
        <f t="shared" si="102"/>
        <v>industry-ag-main.html#fuel-switching</v>
      </c>
      <c r="R407" s="73" t="str">
        <f t="shared" si="102"/>
        <v>industry-elec-and-hydrogen.html</v>
      </c>
      <c r="S407" s="158"/>
      <c r="T407" s="52"/>
    </row>
    <row r="408" spans="1:20" ht="32">
      <c r="A408" s="73" t="str">
        <f t="shared" si="103"/>
        <v>Industry</v>
      </c>
      <c r="B408" s="73" t="str">
        <f t="shared" si="100"/>
        <v>Electrification + Hydrogen</v>
      </c>
      <c r="C408" s="73" t="str">
        <f t="shared" si="100"/>
        <v>Fraction of Industrial Fuel Use Shifted to Other Fuels</v>
      </c>
      <c r="D408" s="52" t="s">
        <v>142</v>
      </c>
      <c r="E408" s="52" t="s">
        <v>819</v>
      </c>
      <c r="F408" s="8" t="s">
        <v>828</v>
      </c>
      <c r="G408" s="52" t="s">
        <v>825</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2">
      <c r="A409" s="73" t="str">
        <f t="shared" si="103"/>
        <v>Industry</v>
      </c>
      <c r="B409" s="73" t="str">
        <f t="shared" si="100"/>
        <v>Electrification + Hydrogen</v>
      </c>
      <c r="C409" s="73" t="str">
        <f t="shared" si="100"/>
        <v>Fraction of Industrial Fuel Use Shifted to Other Fuels</v>
      </c>
      <c r="D409" s="52" t="s">
        <v>142</v>
      </c>
      <c r="E409" s="52" t="s">
        <v>1244</v>
      </c>
      <c r="F409" s="8" t="s">
        <v>828</v>
      </c>
      <c r="G409" s="52" t="s">
        <v>1247</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192">
      <c r="A410" s="73" t="str">
        <f t="shared" si="103"/>
        <v>Industry</v>
      </c>
      <c r="B410" s="73" t="str">
        <f t="shared" si="100"/>
        <v>Electrification + Hydrogen</v>
      </c>
      <c r="C410" s="73" t="str">
        <f t="shared" si="100"/>
        <v>Fraction of Industrial Fuel Use Shifted to Other Fuels</v>
      </c>
      <c r="D410" s="52" t="s">
        <v>142</v>
      </c>
      <c r="E410" s="52" t="s">
        <v>1245</v>
      </c>
      <c r="F410" s="8" t="s">
        <v>828</v>
      </c>
      <c r="G410" s="52" t="s">
        <v>1249</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1584</v>
      </c>
      <c r="Q410" s="73" t="str">
        <f t="shared" si="102"/>
        <v>industry-ag-main.html#fuel-switching</v>
      </c>
      <c r="R410" s="73" t="str">
        <f t="shared" si="102"/>
        <v>industry-elec-and-hydrogen.html</v>
      </c>
      <c r="S410" s="158"/>
      <c r="T410" s="52"/>
    </row>
    <row r="411" spans="1:20" ht="192">
      <c r="A411" s="73" t="str">
        <f t="shared" si="103"/>
        <v>Industry</v>
      </c>
      <c r="B411" s="73" t="str">
        <f t="shared" si="100"/>
        <v>Electrification + Hydrogen</v>
      </c>
      <c r="C411" s="73" t="str">
        <f t="shared" si="100"/>
        <v>Fraction of Industrial Fuel Use Shifted to Other Fuels</v>
      </c>
      <c r="D411" s="52" t="s">
        <v>142</v>
      </c>
      <c r="E411" s="52" t="s">
        <v>1246</v>
      </c>
      <c r="F411" s="8" t="s">
        <v>828</v>
      </c>
      <c r="G411" s="52" t="s">
        <v>1250</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1585</v>
      </c>
      <c r="Q411" s="73" t="str">
        <f t="shared" si="102"/>
        <v>industry-ag-main.html#fuel-switching</v>
      </c>
      <c r="R411" s="73" t="str">
        <f t="shared" si="102"/>
        <v>industry-elec-and-hydrogen.html</v>
      </c>
      <c r="S411" s="158"/>
      <c r="T411" s="52"/>
    </row>
    <row r="412" spans="1:20" ht="32">
      <c r="A412" s="73" t="str">
        <f t="shared" si="103"/>
        <v>Industry</v>
      </c>
      <c r="B412" s="73" t="str">
        <f t="shared" si="100"/>
        <v>Electrification + Hydrogen</v>
      </c>
      <c r="C412" s="73" t="str">
        <f t="shared" si="100"/>
        <v>Fraction of Industrial Fuel Use Shifted to Other Fuels</v>
      </c>
      <c r="D412" s="52" t="s">
        <v>142</v>
      </c>
      <c r="E412" s="52" t="s">
        <v>1243</v>
      </c>
      <c r="F412" s="8" t="s">
        <v>828</v>
      </c>
      <c r="G412" s="52" t="s">
        <v>1248</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2">
      <c r="A413" s="73" t="str">
        <f t="shared" si="103"/>
        <v>Industry</v>
      </c>
      <c r="B413" s="73" t="str">
        <f t="shared" si="100"/>
        <v>Electrification + Hydrogen</v>
      </c>
      <c r="C413" s="73" t="str">
        <f t="shared" si="100"/>
        <v>Fraction of Industrial Fuel Use Shifted to Other Fuels</v>
      </c>
      <c r="D413" s="8" t="s">
        <v>143</v>
      </c>
      <c r="E413" s="52" t="s">
        <v>814</v>
      </c>
      <c r="F413" s="8" t="s">
        <v>829</v>
      </c>
      <c r="G413" s="52" t="s">
        <v>820</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76">
      <c r="A414" s="73" t="str">
        <f t="shared" si="103"/>
        <v>Industry</v>
      </c>
      <c r="B414" s="73" t="str">
        <f t="shared" si="100"/>
        <v>Electrification + Hydrogen</v>
      </c>
      <c r="C414" s="73" t="str">
        <f t="shared" si="100"/>
        <v>Fraction of Industrial Fuel Use Shifted to Other Fuels</v>
      </c>
      <c r="D414" s="8" t="s">
        <v>143</v>
      </c>
      <c r="E414" s="52" t="s">
        <v>815</v>
      </c>
      <c r="F414" s="8" t="s">
        <v>829</v>
      </c>
      <c r="G414" s="52" t="s">
        <v>823</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1586</v>
      </c>
      <c r="Q414" s="73" t="str">
        <f t="shared" si="102"/>
        <v>industry-ag-main.html#fuel-switching</v>
      </c>
      <c r="R414" s="73" t="str">
        <f t="shared" si="102"/>
        <v>industry-elec-and-hydrogen.html</v>
      </c>
      <c r="S414" s="158"/>
      <c r="T414" s="52"/>
    </row>
    <row r="415" spans="1:20" ht="192">
      <c r="A415" s="73" t="str">
        <f t="shared" si="103"/>
        <v>Industry</v>
      </c>
      <c r="B415" s="73" t="str">
        <f t="shared" si="100"/>
        <v>Electrification + Hydrogen</v>
      </c>
      <c r="C415" s="73" t="str">
        <f t="shared" si="100"/>
        <v>Fraction of Industrial Fuel Use Shifted to Other Fuels</v>
      </c>
      <c r="D415" s="8" t="s">
        <v>143</v>
      </c>
      <c r="E415" s="52" t="s">
        <v>816</v>
      </c>
      <c r="F415" s="8" t="s">
        <v>829</v>
      </c>
      <c r="G415" s="52" t="s">
        <v>824</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1587</v>
      </c>
      <c r="Q415" s="73" t="str">
        <f t="shared" si="102"/>
        <v>industry-ag-main.html#fuel-switching</v>
      </c>
      <c r="R415" s="73" t="str">
        <f t="shared" si="102"/>
        <v>industry-elec-and-hydrogen.html</v>
      </c>
      <c r="S415" s="158"/>
      <c r="T415" s="52"/>
    </row>
    <row r="416" spans="1:20" ht="192">
      <c r="A416" s="73" t="str">
        <f t="shared" si="103"/>
        <v>Industry</v>
      </c>
      <c r="B416" s="73" t="str">
        <f t="shared" si="100"/>
        <v>Electrification + Hydrogen</v>
      </c>
      <c r="C416" s="73" t="str">
        <f t="shared" si="100"/>
        <v>Fraction of Industrial Fuel Use Shifted to Other Fuels</v>
      </c>
      <c r="D416" s="8" t="s">
        <v>143</v>
      </c>
      <c r="E416" s="52" t="s">
        <v>817</v>
      </c>
      <c r="F416" s="8" t="s">
        <v>829</v>
      </c>
      <c r="G416" s="52" t="s">
        <v>821</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1588</v>
      </c>
      <c r="Q416" s="73" t="str">
        <f t="shared" si="102"/>
        <v>industry-ag-main.html#fuel-switching</v>
      </c>
      <c r="R416" s="73" t="str">
        <f t="shared" si="102"/>
        <v>industry-elec-and-hydrogen.html</v>
      </c>
      <c r="S416" s="158"/>
      <c r="T416" s="52"/>
    </row>
    <row r="417" spans="1:20" ht="32">
      <c r="A417" s="73" t="str">
        <f t="shared" si="103"/>
        <v>Industry</v>
      </c>
      <c r="B417" s="73" t="str">
        <f t="shared" si="100"/>
        <v>Electrification + Hydrogen</v>
      </c>
      <c r="C417" s="73" t="str">
        <f t="shared" si="100"/>
        <v>Fraction of Industrial Fuel Use Shifted to Other Fuels</v>
      </c>
      <c r="D417" s="8" t="s">
        <v>143</v>
      </c>
      <c r="E417" s="52" t="s">
        <v>818</v>
      </c>
      <c r="F417" s="8" t="s">
        <v>829</v>
      </c>
      <c r="G417" s="52" t="s">
        <v>822</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2">
      <c r="A418" s="73" t="str">
        <f t="shared" si="103"/>
        <v>Industry</v>
      </c>
      <c r="B418" s="73" t="str">
        <f t="shared" si="100"/>
        <v>Electrification + Hydrogen</v>
      </c>
      <c r="C418" s="73" t="str">
        <f t="shared" si="100"/>
        <v>Fraction of Industrial Fuel Use Shifted to Other Fuels</v>
      </c>
      <c r="D418" s="8" t="s">
        <v>143</v>
      </c>
      <c r="E418" s="52" t="s">
        <v>819</v>
      </c>
      <c r="F418" s="8" t="s">
        <v>829</v>
      </c>
      <c r="G418" s="52" t="s">
        <v>825</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192">
      <c r="A419" s="73" t="str">
        <f t="shared" si="103"/>
        <v>Industry</v>
      </c>
      <c r="B419" s="73" t="str">
        <f t="shared" si="100"/>
        <v>Electrification + Hydrogen</v>
      </c>
      <c r="C419" s="73" t="str">
        <f t="shared" si="100"/>
        <v>Fraction of Industrial Fuel Use Shifted to Other Fuels</v>
      </c>
      <c r="D419" s="8" t="s">
        <v>143</v>
      </c>
      <c r="E419" s="52" t="s">
        <v>1244</v>
      </c>
      <c r="F419" s="8" t="s">
        <v>829</v>
      </c>
      <c r="G419" s="52" t="s">
        <v>1247</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1589</v>
      </c>
      <c r="Q419" s="73" t="str">
        <f t="shared" si="102"/>
        <v>industry-ag-main.html#fuel-switching</v>
      </c>
      <c r="R419" s="73" t="str">
        <f t="shared" si="102"/>
        <v>industry-elec-and-hydrogen.html</v>
      </c>
      <c r="S419" s="158"/>
      <c r="T419" s="52"/>
    </row>
    <row r="420" spans="1:20" ht="32">
      <c r="A420" s="73" t="str">
        <f t="shared" si="103"/>
        <v>Industry</v>
      </c>
      <c r="B420" s="73" t="str">
        <f t="shared" si="100"/>
        <v>Electrification + Hydrogen</v>
      </c>
      <c r="C420" s="73" t="str">
        <f t="shared" si="100"/>
        <v>Fraction of Industrial Fuel Use Shifted to Other Fuels</v>
      </c>
      <c r="D420" s="8" t="s">
        <v>143</v>
      </c>
      <c r="E420" s="52" t="s">
        <v>1245</v>
      </c>
      <c r="F420" s="8" t="s">
        <v>829</v>
      </c>
      <c r="G420" s="52" t="s">
        <v>1249</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2">
      <c r="A421" s="73" t="str">
        <f t="shared" si="103"/>
        <v>Industry</v>
      </c>
      <c r="B421" s="73" t="str">
        <f t="shared" si="100"/>
        <v>Electrification + Hydrogen</v>
      </c>
      <c r="C421" s="73" t="str">
        <f t="shared" si="100"/>
        <v>Fraction of Industrial Fuel Use Shifted to Other Fuels</v>
      </c>
      <c r="D421" s="8" t="s">
        <v>143</v>
      </c>
      <c r="E421" s="52" t="s">
        <v>1246</v>
      </c>
      <c r="F421" s="8" t="s">
        <v>829</v>
      </c>
      <c r="G421" s="52" t="s">
        <v>1250</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2">
      <c r="A422" s="73" t="str">
        <f t="shared" si="103"/>
        <v>Industry</v>
      </c>
      <c r="B422" s="73" t="str">
        <f t="shared" si="100"/>
        <v>Electrification + Hydrogen</v>
      </c>
      <c r="C422" s="73" t="str">
        <f t="shared" si="100"/>
        <v>Fraction of Industrial Fuel Use Shifted to Other Fuels</v>
      </c>
      <c r="D422" s="8" t="s">
        <v>143</v>
      </c>
      <c r="E422" s="52" t="s">
        <v>1243</v>
      </c>
      <c r="F422" s="8" t="s">
        <v>829</v>
      </c>
      <c r="G422" s="52" t="s">
        <v>1248</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2">
      <c r="A423" s="73" t="str">
        <f t="shared" si="103"/>
        <v>Industry</v>
      </c>
      <c r="B423" s="73" t="str">
        <f t="shared" si="100"/>
        <v>Electrification + Hydrogen</v>
      </c>
      <c r="C423" s="73" t="str">
        <f t="shared" si="100"/>
        <v>Fraction of Industrial Fuel Use Shifted to Other Fuels</v>
      </c>
      <c r="D423" s="8" t="s">
        <v>144</v>
      </c>
      <c r="E423" s="52" t="s">
        <v>814</v>
      </c>
      <c r="F423" s="8" t="s">
        <v>830</v>
      </c>
      <c r="G423" s="52" t="s">
        <v>820</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76">
      <c r="A424" s="73" t="str">
        <f t="shared" si="103"/>
        <v>Industry</v>
      </c>
      <c r="B424" s="73" t="str">
        <f t="shared" si="100"/>
        <v>Electrification + Hydrogen</v>
      </c>
      <c r="C424" s="73" t="str">
        <f t="shared" si="100"/>
        <v>Fraction of Industrial Fuel Use Shifted to Other Fuels</v>
      </c>
      <c r="D424" s="8" t="s">
        <v>144</v>
      </c>
      <c r="E424" s="52" t="s">
        <v>815</v>
      </c>
      <c r="F424" s="8" t="s">
        <v>830</v>
      </c>
      <c r="G424" s="52" t="s">
        <v>823</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1590</v>
      </c>
      <c r="Q424" s="73" t="str">
        <f t="shared" si="102"/>
        <v>industry-ag-main.html#fuel-switching</v>
      </c>
      <c r="R424" s="73" t="str">
        <f t="shared" si="102"/>
        <v>industry-elec-and-hydrogen.html</v>
      </c>
      <c r="S424" s="158"/>
      <c r="T424" s="52"/>
    </row>
    <row r="425" spans="1:20" ht="192">
      <c r="A425" s="73" t="str">
        <f t="shared" si="103"/>
        <v>Industry</v>
      </c>
      <c r="B425" s="73" t="str">
        <f t="shared" si="100"/>
        <v>Electrification + Hydrogen</v>
      </c>
      <c r="C425" s="73" t="str">
        <f t="shared" si="100"/>
        <v>Fraction of Industrial Fuel Use Shifted to Other Fuels</v>
      </c>
      <c r="D425" s="8" t="s">
        <v>144</v>
      </c>
      <c r="E425" s="52" t="s">
        <v>816</v>
      </c>
      <c r="F425" s="8" t="s">
        <v>830</v>
      </c>
      <c r="G425" s="52" t="s">
        <v>824</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1591</v>
      </c>
      <c r="Q425" s="73" t="str">
        <f t="shared" si="102"/>
        <v>industry-ag-main.html#fuel-switching</v>
      </c>
      <c r="R425" s="73" t="str">
        <f t="shared" si="102"/>
        <v>industry-elec-and-hydrogen.html</v>
      </c>
      <c r="S425" s="158"/>
      <c r="T425" s="52"/>
    </row>
    <row r="426" spans="1:20" ht="32">
      <c r="A426" s="73" t="str">
        <f t="shared" si="103"/>
        <v>Industry</v>
      </c>
      <c r="B426" s="73" t="str">
        <f t="shared" si="100"/>
        <v>Electrification + Hydrogen</v>
      </c>
      <c r="C426" s="73" t="str">
        <f t="shared" si="100"/>
        <v>Fraction of Industrial Fuel Use Shifted to Other Fuels</v>
      </c>
      <c r="D426" s="8" t="s">
        <v>144</v>
      </c>
      <c r="E426" s="52" t="s">
        <v>817</v>
      </c>
      <c r="F426" s="8" t="s">
        <v>830</v>
      </c>
      <c r="G426" s="52" t="s">
        <v>821</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192">
      <c r="A427" s="73" t="str">
        <f t="shared" si="103"/>
        <v>Industry</v>
      </c>
      <c r="B427" s="73" t="str">
        <f t="shared" si="100"/>
        <v>Electrification + Hydrogen</v>
      </c>
      <c r="C427" s="73" t="str">
        <f t="shared" si="100"/>
        <v>Fraction of Industrial Fuel Use Shifted to Other Fuels</v>
      </c>
      <c r="D427" s="8" t="s">
        <v>144</v>
      </c>
      <c r="E427" s="52" t="s">
        <v>818</v>
      </c>
      <c r="F427" s="8" t="s">
        <v>830</v>
      </c>
      <c r="G427" s="52" t="s">
        <v>822</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1592</v>
      </c>
      <c r="Q427" s="73" t="str">
        <f t="shared" si="102"/>
        <v>industry-ag-main.html#fuel-switching</v>
      </c>
      <c r="R427" s="73" t="str">
        <f t="shared" si="102"/>
        <v>industry-elec-and-hydrogen.html</v>
      </c>
      <c r="S427" s="158"/>
      <c r="T427" s="52"/>
    </row>
    <row r="428" spans="1:20" ht="32">
      <c r="A428" s="73" t="str">
        <f t="shared" si="103"/>
        <v>Industry</v>
      </c>
      <c r="B428" s="73" t="str">
        <f t="shared" si="100"/>
        <v>Electrification + Hydrogen</v>
      </c>
      <c r="C428" s="73" t="str">
        <f t="shared" si="100"/>
        <v>Fraction of Industrial Fuel Use Shifted to Other Fuels</v>
      </c>
      <c r="D428" s="8" t="s">
        <v>144</v>
      </c>
      <c r="E428" s="52" t="s">
        <v>819</v>
      </c>
      <c r="F428" s="8" t="s">
        <v>830</v>
      </c>
      <c r="G428" s="52" t="s">
        <v>825</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2">
      <c r="A429" s="73" t="str">
        <f t="shared" si="103"/>
        <v>Industry</v>
      </c>
      <c r="B429" s="73" t="str">
        <f t="shared" si="100"/>
        <v>Electrification + Hydrogen</v>
      </c>
      <c r="C429" s="73" t="str">
        <f t="shared" si="100"/>
        <v>Fraction of Industrial Fuel Use Shifted to Other Fuels</v>
      </c>
      <c r="D429" s="8" t="s">
        <v>144</v>
      </c>
      <c r="E429" s="52" t="s">
        <v>1244</v>
      </c>
      <c r="F429" s="8" t="s">
        <v>830</v>
      </c>
      <c r="G429" s="52" t="s">
        <v>1247</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192">
      <c r="A430" s="73" t="str">
        <f t="shared" si="103"/>
        <v>Industry</v>
      </c>
      <c r="B430" s="73" t="str">
        <f t="shared" si="100"/>
        <v>Electrification + Hydrogen</v>
      </c>
      <c r="C430" s="73" t="str">
        <f t="shared" si="100"/>
        <v>Fraction of Industrial Fuel Use Shifted to Other Fuels</v>
      </c>
      <c r="D430" s="8" t="s">
        <v>144</v>
      </c>
      <c r="E430" s="52" t="s">
        <v>1245</v>
      </c>
      <c r="F430" s="8" t="s">
        <v>830</v>
      </c>
      <c r="G430" s="52" t="s">
        <v>1249</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1593</v>
      </c>
      <c r="Q430" s="73" t="str">
        <f t="shared" si="102"/>
        <v>industry-ag-main.html#fuel-switching</v>
      </c>
      <c r="R430" s="73" t="str">
        <f t="shared" si="102"/>
        <v>industry-elec-and-hydrogen.html</v>
      </c>
      <c r="S430" s="158"/>
      <c r="T430" s="52"/>
    </row>
    <row r="431" spans="1:20" ht="192">
      <c r="A431" s="73" t="str">
        <f t="shared" si="103"/>
        <v>Industry</v>
      </c>
      <c r="B431" s="73" t="str">
        <f t="shared" si="100"/>
        <v>Electrification + Hydrogen</v>
      </c>
      <c r="C431" s="73" t="str">
        <f t="shared" si="100"/>
        <v>Fraction of Industrial Fuel Use Shifted to Other Fuels</v>
      </c>
      <c r="D431" s="8" t="s">
        <v>144</v>
      </c>
      <c r="E431" s="52" t="s">
        <v>1246</v>
      </c>
      <c r="F431" s="8" t="s">
        <v>830</v>
      </c>
      <c r="G431" s="52" t="s">
        <v>1250</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1594</v>
      </c>
      <c r="Q431" s="73" t="str">
        <f t="shared" si="102"/>
        <v>industry-ag-main.html#fuel-switching</v>
      </c>
      <c r="R431" s="73" t="str">
        <f t="shared" si="102"/>
        <v>industry-elec-and-hydrogen.html</v>
      </c>
      <c r="S431" s="158"/>
      <c r="T431" s="52"/>
    </row>
    <row r="432" spans="1:20" ht="32">
      <c r="A432" s="73" t="str">
        <f t="shared" si="103"/>
        <v>Industry</v>
      </c>
      <c r="B432" s="73" t="str">
        <f t="shared" si="100"/>
        <v>Electrification + Hydrogen</v>
      </c>
      <c r="C432" s="73" t="str">
        <f t="shared" si="100"/>
        <v>Fraction of Industrial Fuel Use Shifted to Other Fuels</v>
      </c>
      <c r="D432" s="8" t="s">
        <v>144</v>
      </c>
      <c r="E432" s="52" t="s">
        <v>1243</v>
      </c>
      <c r="F432" s="8" t="s">
        <v>830</v>
      </c>
      <c r="G432" s="52" t="s">
        <v>1248</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2">
      <c r="A433" s="73" t="str">
        <f t="shared" si="103"/>
        <v>Industry</v>
      </c>
      <c r="B433" s="73" t="str">
        <f t="shared" si="100"/>
        <v>Electrification + Hydrogen</v>
      </c>
      <c r="C433" s="73" t="str">
        <f t="shared" si="100"/>
        <v>Fraction of Industrial Fuel Use Shifted to Other Fuels</v>
      </c>
      <c r="D433" s="8" t="s">
        <v>145</v>
      </c>
      <c r="E433" s="52" t="s">
        <v>814</v>
      </c>
      <c r="F433" s="8" t="s">
        <v>831</v>
      </c>
      <c r="G433" s="52" t="s">
        <v>820</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76">
      <c r="A434" s="73" t="str">
        <f t="shared" si="103"/>
        <v>Industry</v>
      </c>
      <c r="B434" s="73" t="str">
        <f t="shared" si="100"/>
        <v>Electrification + Hydrogen</v>
      </c>
      <c r="C434" s="73" t="str">
        <f t="shared" si="100"/>
        <v>Fraction of Industrial Fuel Use Shifted to Other Fuels</v>
      </c>
      <c r="D434" s="8" t="s">
        <v>145</v>
      </c>
      <c r="E434" s="52" t="s">
        <v>815</v>
      </c>
      <c r="F434" s="8" t="s">
        <v>831</v>
      </c>
      <c r="G434" s="52" t="s">
        <v>823</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1595</v>
      </c>
      <c r="Q434" s="73" t="str">
        <f t="shared" si="102"/>
        <v>industry-ag-main.html#fuel-switching</v>
      </c>
      <c r="R434" s="73" t="str">
        <f t="shared" si="102"/>
        <v>industry-elec-and-hydrogen.html</v>
      </c>
      <c r="S434" s="158"/>
      <c r="T434" s="52"/>
    </row>
    <row r="435" spans="1:20" ht="192">
      <c r="A435" s="73" t="str">
        <f t="shared" si="103"/>
        <v>Industry</v>
      </c>
      <c r="B435" s="73" t="str">
        <f t="shared" si="100"/>
        <v>Electrification + Hydrogen</v>
      </c>
      <c r="C435" s="73" t="str">
        <f t="shared" si="100"/>
        <v>Fraction of Industrial Fuel Use Shifted to Other Fuels</v>
      </c>
      <c r="D435" s="8" t="s">
        <v>145</v>
      </c>
      <c r="E435" s="52" t="s">
        <v>816</v>
      </c>
      <c r="F435" s="8" t="s">
        <v>831</v>
      </c>
      <c r="G435" s="52" t="s">
        <v>824</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1596</v>
      </c>
      <c r="Q435" s="73" t="str">
        <f t="shared" si="102"/>
        <v>industry-ag-main.html#fuel-switching</v>
      </c>
      <c r="R435" s="73" t="str">
        <f t="shared" si="102"/>
        <v>industry-elec-and-hydrogen.html</v>
      </c>
      <c r="S435" s="158"/>
      <c r="T435" s="52"/>
    </row>
    <row r="436" spans="1:20" ht="32">
      <c r="A436" s="73" t="str">
        <f t="shared" si="103"/>
        <v>Industry</v>
      </c>
      <c r="B436" s="73" t="str">
        <f t="shared" si="103"/>
        <v>Electrification + Hydrogen</v>
      </c>
      <c r="C436" s="73" t="str">
        <f t="shared" si="103"/>
        <v>Fraction of Industrial Fuel Use Shifted to Other Fuels</v>
      </c>
      <c r="D436" s="8" t="s">
        <v>145</v>
      </c>
      <c r="E436" s="52" t="s">
        <v>817</v>
      </c>
      <c r="F436" s="8" t="s">
        <v>831</v>
      </c>
      <c r="G436" s="52" t="s">
        <v>821</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192">
      <c r="A437" s="73" t="str">
        <f t="shared" si="103"/>
        <v>Industry</v>
      </c>
      <c r="B437" s="73" t="str">
        <f t="shared" si="103"/>
        <v>Electrification + Hydrogen</v>
      </c>
      <c r="C437" s="73" t="str">
        <f t="shared" si="103"/>
        <v>Fraction of Industrial Fuel Use Shifted to Other Fuels</v>
      </c>
      <c r="D437" s="8" t="s">
        <v>145</v>
      </c>
      <c r="E437" s="52" t="s">
        <v>818</v>
      </c>
      <c r="F437" s="8" t="s">
        <v>831</v>
      </c>
      <c r="G437" s="52" t="s">
        <v>822</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1597</v>
      </c>
      <c r="Q437" s="73" t="str">
        <f t="shared" si="102"/>
        <v>industry-ag-main.html#fuel-switching</v>
      </c>
      <c r="R437" s="73" t="str">
        <f t="shared" si="102"/>
        <v>industry-elec-and-hydrogen.html</v>
      </c>
      <c r="S437" s="158"/>
      <c r="T437" s="52"/>
    </row>
    <row r="438" spans="1:20" ht="32">
      <c r="A438" s="73" t="str">
        <f t="shared" ref="A438:C482" si="105">A$403</f>
        <v>Industry</v>
      </c>
      <c r="B438" s="73" t="str">
        <f t="shared" si="105"/>
        <v>Electrification + Hydrogen</v>
      </c>
      <c r="C438" s="73" t="str">
        <f t="shared" si="105"/>
        <v>Fraction of Industrial Fuel Use Shifted to Other Fuels</v>
      </c>
      <c r="D438" s="8" t="s">
        <v>145</v>
      </c>
      <c r="E438" s="52" t="s">
        <v>819</v>
      </c>
      <c r="F438" s="8" t="s">
        <v>831</v>
      </c>
      <c r="G438" s="52" t="s">
        <v>825</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2">
      <c r="A439" s="73" t="str">
        <f t="shared" si="105"/>
        <v>Industry</v>
      </c>
      <c r="B439" s="73" t="str">
        <f t="shared" si="105"/>
        <v>Electrification + Hydrogen</v>
      </c>
      <c r="C439" s="73" t="str">
        <f t="shared" si="105"/>
        <v>Fraction of Industrial Fuel Use Shifted to Other Fuels</v>
      </c>
      <c r="D439" s="8" t="s">
        <v>145</v>
      </c>
      <c r="E439" s="52" t="s">
        <v>1244</v>
      </c>
      <c r="F439" s="8" t="s">
        <v>831</v>
      </c>
      <c r="G439" s="52" t="s">
        <v>1247</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192">
      <c r="A440" s="73" t="str">
        <f t="shared" si="105"/>
        <v>Industry</v>
      </c>
      <c r="B440" s="73" t="str">
        <f t="shared" si="105"/>
        <v>Electrification + Hydrogen</v>
      </c>
      <c r="C440" s="73" t="str">
        <f t="shared" si="105"/>
        <v>Fraction of Industrial Fuel Use Shifted to Other Fuels</v>
      </c>
      <c r="D440" s="8" t="s">
        <v>145</v>
      </c>
      <c r="E440" s="52" t="s">
        <v>1245</v>
      </c>
      <c r="F440" s="8" t="s">
        <v>831</v>
      </c>
      <c r="G440" s="52" t="s">
        <v>1249</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1598</v>
      </c>
      <c r="Q440" s="73" t="str">
        <f t="shared" si="102"/>
        <v>industry-ag-main.html#fuel-switching</v>
      </c>
      <c r="R440" s="73" t="str">
        <f t="shared" si="102"/>
        <v>industry-elec-and-hydrogen.html</v>
      </c>
      <c r="S440" s="158"/>
      <c r="T440" s="52"/>
    </row>
    <row r="441" spans="1:20" ht="192">
      <c r="A441" s="73" t="str">
        <f t="shared" si="105"/>
        <v>Industry</v>
      </c>
      <c r="B441" s="73" t="str">
        <f t="shared" si="105"/>
        <v>Electrification + Hydrogen</v>
      </c>
      <c r="C441" s="73" t="str">
        <f t="shared" si="105"/>
        <v>Fraction of Industrial Fuel Use Shifted to Other Fuels</v>
      </c>
      <c r="D441" s="8" t="s">
        <v>145</v>
      </c>
      <c r="E441" s="52" t="s">
        <v>1246</v>
      </c>
      <c r="F441" s="8" t="s">
        <v>831</v>
      </c>
      <c r="G441" s="52" t="s">
        <v>1250</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1599</v>
      </c>
      <c r="Q441" s="73" t="str">
        <f t="shared" si="102"/>
        <v>industry-ag-main.html#fuel-switching</v>
      </c>
      <c r="R441" s="73" t="str">
        <f t="shared" si="102"/>
        <v>industry-elec-and-hydrogen.html</v>
      </c>
      <c r="S441" s="158"/>
      <c r="T441" s="52"/>
    </row>
    <row r="442" spans="1:20" ht="32">
      <c r="A442" s="73" t="str">
        <f t="shared" si="105"/>
        <v>Industry</v>
      </c>
      <c r="B442" s="73" t="str">
        <f t="shared" si="105"/>
        <v>Electrification + Hydrogen</v>
      </c>
      <c r="C442" s="73" t="str">
        <f t="shared" si="105"/>
        <v>Fraction of Industrial Fuel Use Shifted to Other Fuels</v>
      </c>
      <c r="D442" s="8" t="s">
        <v>145</v>
      </c>
      <c r="E442" s="52" t="s">
        <v>1243</v>
      </c>
      <c r="F442" s="8" t="s">
        <v>831</v>
      </c>
      <c r="G442" s="52" t="s">
        <v>1248</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2">
      <c r="A443" s="73" t="str">
        <f t="shared" si="105"/>
        <v>Industry</v>
      </c>
      <c r="B443" s="73" t="str">
        <f t="shared" si="105"/>
        <v>Electrification + Hydrogen</v>
      </c>
      <c r="C443" s="73" t="str">
        <f t="shared" si="105"/>
        <v>Fraction of Industrial Fuel Use Shifted to Other Fuels</v>
      </c>
      <c r="D443" s="8" t="s">
        <v>903</v>
      </c>
      <c r="E443" s="52" t="s">
        <v>814</v>
      </c>
      <c r="F443" s="52" t="s">
        <v>1324</v>
      </c>
      <c r="G443" s="52" t="s">
        <v>820</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76">
      <c r="A444" s="73" t="str">
        <f t="shared" si="105"/>
        <v>Industry</v>
      </c>
      <c r="B444" s="73" t="str">
        <f t="shared" si="105"/>
        <v>Electrification + Hydrogen</v>
      </c>
      <c r="C444" s="73" t="str">
        <f t="shared" si="105"/>
        <v>Fraction of Industrial Fuel Use Shifted to Other Fuels</v>
      </c>
      <c r="D444" s="8" t="s">
        <v>903</v>
      </c>
      <c r="E444" s="52" t="s">
        <v>815</v>
      </c>
      <c r="F444" s="52" t="s">
        <v>1324</v>
      </c>
      <c r="G444" s="52" t="s">
        <v>823</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1600</v>
      </c>
      <c r="Q444" s="73" t="str">
        <f t="shared" si="102"/>
        <v>industry-ag-main.html#fuel-switching</v>
      </c>
      <c r="R444" s="73" t="str">
        <f t="shared" si="102"/>
        <v>industry-elec-and-hydrogen.html</v>
      </c>
      <c r="S444" s="158"/>
      <c r="T444" s="52"/>
    </row>
    <row r="445" spans="1:20" ht="192">
      <c r="A445" s="73" t="str">
        <f t="shared" si="105"/>
        <v>Industry</v>
      </c>
      <c r="B445" s="73" t="str">
        <f t="shared" si="105"/>
        <v>Electrification + Hydrogen</v>
      </c>
      <c r="C445" s="73" t="str">
        <f t="shared" si="105"/>
        <v>Fraction of Industrial Fuel Use Shifted to Other Fuels</v>
      </c>
      <c r="D445" s="8" t="s">
        <v>903</v>
      </c>
      <c r="E445" s="52" t="s">
        <v>816</v>
      </c>
      <c r="F445" s="52" t="s">
        <v>1324</v>
      </c>
      <c r="G445" s="52" t="s">
        <v>824</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1601</v>
      </c>
      <c r="Q445" s="73" t="str">
        <f t="shared" si="102"/>
        <v>industry-ag-main.html#fuel-switching</v>
      </c>
      <c r="R445" s="73" t="str">
        <f t="shared" si="102"/>
        <v>industry-elec-and-hydrogen.html</v>
      </c>
      <c r="S445" s="158"/>
      <c r="T445" s="52"/>
    </row>
    <row r="446" spans="1:20" ht="32">
      <c r="A446" s="73" t="str">
        <f t="shared" si="105"/>
        <v>Industry</v>
      </c>
      <c r="B446" s="73" t="str">
        <f t="shared" si="105"/>
        <v>Electrification + Hydrogen</v>
      </c>
      <c r="C446" s="73" t="str">
        <f t="shared" si="105"/>
        <v>Fraction of Industrial Fuel Use Shifted to Other Fuels</v>
      </c>
      <c r="D446" s="8" t="s">
        <v>903</v>
      </c>
      <c r="E446" s="52" t="s">
        <v>817</v>
      </c>
      <c r="F446" s="52" t="s">
        <v>1324</v>
      </c>
      <c r="G446" s="52" t="s">
        <v>821</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192">
      <c r="A447" s="73" t="str">
        <f t="shared" si="105"/>
        <v>Industry</v>
      </c>
      <c r="B447" s="73" t="str">
        <f t="shared" si="105"/>
        <v>Electrification + Hydrogen</v>
      </c>
      <c r="C447" s="73" t="str">
        <f t="shared" si="105"/>
        <v>Fraction of Industrial Fuel Use Shifted to Other Fuels</v>
      </c>
      <c r="D447" s="8" t="s">
        <v>903</v>
      </c>
      <c r="E447" s="52" t="s">
        <v>818</v>
      </c>
      <c r="F447" s="52" t="s">
        <v>1324</v>
      </c>
      <c r="G447" s="52" t="s">
        <v>822</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1602</v>
      </c>
      <c r="Q447" s="73" t="str">
        <f t="shared" si="102"/>
        <v>industry-ag-main.html#fuel-switching</v>
      </c>
      <c r="R447" s="73" t="str">
        <f t="shared" si="102"/>
        <v>industry-elec-and-hydrogen.html</v>
      </c>
      <c r="S447" s="158"/>
      <c r="T447" s="52"/>
    </row>
    <row r="448" spans="1:20" ht="32">
      <c r="A448" s="73" t="str">
        <f t="shared" si="105"/>
        <v>Industry</v>
      </c>
      <c r="B448" s="73" t="str">
        <f t="shared" si="105"/>
        <v>Electrification + Hydrogen</v>
      </c>
      <c r="C448" s="73" t="str">
        <f t="shared" si="105"/>
        <v>Fraction of Industrial Fuel Use Shifted to Other Fuels</v>
      </c>
      <c r="D448" s="8" t="s">
        <v>903</v>
      </c>
      <c r="E448" s="52" t="s">
        <v>819</v>
      </c>
      <c r="F448" s="52" t="s">
        <v>1324</v>
      </c>
      <c r="G448" s="52" t="s">
        <v>825</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2">
      <c r="A449" s="73" t="str">
        <f t="shared" si="105"/>
        <v>Industry</v>
      </c>
      <c r="B449" s="73" t="str">
        <f t="shared" si="105"/>
        <v>Electrification + Hydrogen</v>
      </c>
      <c r="C449" s="73" t="str">
        <f t="shared" si="105"/>
        <v>Fraction of Industrial Fuel Use Shifted to Other Fuels</v>
      </c>
      <c r="D449" s="8" t="s">
        <v>903</v>
      </c>
      <c r="E449" s="52" t="s">
        <v>1244</v>
      </c>
      <c r="F449" s="52" t="s">
        <v>1324</v>
      </c>
      <c r="G449" s="52" t="s">
        <v>1247</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192">
      <c r="A450" s="73" t="str">
        <f t="shared" si="105"/>
        <v>Industry</v>
      </c>
      <c r="B450" s="73" t="str">
        <f t="shared" si="105"/>
        <v>Electrification + Hydrogen</v>
      </c>
      <c r="C450" s="73" t="str">
        <f t="shared" si="105"/>
        <v>Fraction of Industrial Fuel Use Shifted to Other Fuels</v>
      </c>
      <c r="D450" s="8" t="s">
        <v>903</v>
      </c>
      <c r="E450" s="52" t="s">
        <v>1245</v>
      </c>
      <c r="F450" s="52" t="s">
        <v>1324</v>
      </c>
      <c r="G450" s="52" t="s">
        <v>1249</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1603</v>
      </c>
      <c r="Q450" s="73" t="str">
        <f t="shared" si="102"/>
        <v>industry-ag-main.html#fuel-switching</v>
      </c>
      <c r="R450" s="73" t="str">
        <f t="shared" si="102"/>
        <v>industry-elec-and-hydrogen.html</v>
      </c>
      <c r="S450" s="158"/>
      <c r="T450" s="52"/>
    </row>
    <row r="451" spans="1:20" ht="32">
      <c r="A451" s="73" t="str">
        <f t="shared" si="105"/>
        <v>Industry</v>
      </c>
      <c r="B451" s="73" t="str">
        <f t="shared" si="105"/>
        <v>Electrification + Hydrogen</v>
      </c>
      <c r="C451" s="73" t="str">
        <f t="shared" si="105"/>
        <v>Fraction of Industrial Fuel Use Shifted to Other Fuels</v>
      </c>
      <c r="D451" s="8" t="s">
        <v>903</v>
      </c>
      <c r="E451" s="52" t="s">
        <v>1246</v>
      </c>
      <c r="F451" s="52" t="s">
        <v>1324</v>
      </c>
      <c r="G451" s="52" t="s">
        <v>1250</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2">
      <c r="A452" s="73" t="str">
        <f t="shared" si="105"/>
        <v>Industry</v>
      </c>
      <c r="B452" s="73" t="str">
        <f t="shared" si="105"/>
        <v>Electrification + Hydrogen</v>
      </c>
      <c r="C452" s="73" t="str">
        <f t="shared" si="105"/>
        <v>Fraction of Industrial Fuel Use Shifted to Other Fuels</v>
      </c>
      <c r="D452" s="8" t="s">
        <v>903</v>
      </c>
      <c r="E452" s="52" t="s">
        <v>1243</v>
      </c>
      <c r="F452" s="52" t="s">
        <v>1324</v>
      </c>
      <c r="G452" s="52" t="s">
        <v>1248</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2">
      <c r="A453" s="73" t="str">
        <f t="shared" si="105"/>
        <v>Industry</v>
      </c>
      <c r="B453" s="73" t="str">
        <f t="shared" si="105"/>
        <v>Electrification + Hydrogen</v>
      </c>
      <c r="C453" s="73" t="str">
        <f t="shared" si="105"/>
        <v>Fraction of Industrial Fuel Use Shifted to Other Fuels</v>
      </c>
      <c r="D453" s="8" t="s">
        <v>146</v>
      </c>
      <c r="E453" s="52" t="s">
        <v>814</v>
      </c>
      <c r="F453" s="8" t="s">
        <v>902</v>
      </c>
      <c r="G453" s="52" t="s">
        <v>820</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2">
      <c r="A454" s="73" t="str">
        <f t="shared" si="105"/>
        <v>Industry</v>
      </c>
      <c r="B454" s="73" t="str">
        <f t="shared" si="105"/>
        <v>Electrification + Hydrogen</v>
      </c>
      <c r="C454" s="73" t="str">
        <f t="shared" si="105"/>
        <v>Fraction of Industrial Fuel Use Shifted to Other Fuels</v>
      </c>
      <c r="D454" s="8" t="s">
        <v>146</v>
      </c>
      <c r="E454" s="52" t="s">
        <v>815</v>
      </c>
      <c r="F454" s="8" t="s">
        <v>902</v>
      </c>
      <c r="G454" s="52" t="s">
        <v>823</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2">
      <c r="A455" s="73" t="str">
        <f t="shared" si="105"/>
        <v>Industry</v>
      </c>
      <c r="B455" s="73" t="str">
        <f t="shared" si="105"/>
        <v>Electrification + Hydrogen</v>
      </c>
      <c r="C455" s="73" t="str">
        <f t="shared" si="105"/>
        <v>Fraction of Industrial Fuel Use Shifted to Other Fuels</v>
      </c>
      <c r="D455" s="8" t="s">
        <v>146</v>
      </c>
      <c r="E455" s="52" t="s">
        <v>816</v>
      </c>
      <c r="F455" s="8" t="s">
        <v>902</v>
      </c>
      <c r="G455" s="52" t="s">
        <v>824</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2">
      <c r="A456" s="73" t="str">
        <f t="shared" si="105"/>
        <v>Industry</v>
      </c>
      <c r="B456" s="73" t="str">
        <f t="shared" si="105"/>
        <v>Electrification + Hydrogen</v>
      </c>
      <c r="C456" s="73" t="str">
        <f t="shared" si="105"/>
        <v>Fraction of Industrial Fuel Use Shifted to Other Fuels</v>
      </c>
      <c r="D456" s="8" t="s">
        <v>146</v>
      </c>
      <c r="E456" s="52" t="s">
        <v>817</v>
      </c>
      <c r="F456" s="8" t="s">
        <v>902</v>
      </c>
      <c r="G456" s="52" t="s">
        <v>821</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2">
      <c r="A457" s="73" t="str">
        <f t="shared" si="105"/>
        <v>Industry</v>
      </c>
      <c r="B457" s="73" t="str">
        <f t="shared" si="105"/>
        <v>Electrification + Hydrogen</v>
      </c>
      <c r="C457" s="73" t="str">
        <f t="shared" si="105"/>
        <v>Fraction of Industrial Fuel Use Shifted to Other Fuels</v>
      </c>
      <c r="D457" s="8" t="s">
        <v>146</v>
      </c>
      <c r="E457" s="52" t="s">
        <v>818</v>
      </c>
      <c r="F457" s="8" t="s">
        <v>902</v>
      </c>
      <c r="G457" s="52" t="s">
        <v>822</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2">
      <c r="A458" s="73" t="str">
        <f t="shared" si="105"/>
        <v>Industry</v>
      </c>
      <c r="B458" s="73" t="str">
        <f t="shared" si="105"/>
        <v>Electrification + Hydrogen</v>
      </c>
      <c r="C458" s="73" t="str">
        <f t="shared" si="105"/>
        <v>Fraction of Industrial Fuel Use Shifted to Other Fuels</v>
      </c>
      <c r="D458" s="8" t="s">
        <v>146</v>
      </c>
      <c r="E458" s="52" t="s">
        <v>819</v>
      </c>
      <c r="F458" s="8" t="s">
        <v>902</v>
      </c>
      <c r="G458" s="52" t="s">
        <v>825</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2">
      <c r="A459" s="73" t="str">
        <f t="shared" si="105"/>
        <v>Industry</v>
      </c>
      <c r="B459" s="73" t="str">
        <f t="shared" si="105"/>
        <v>Electrification + Hydrogen</v>
      </c>
      <c r="C459" s="73" t="str">
        <f t="shared" si="105"/>
        <v>Fraction of Industrial Fuel Use Shifted to Other Fuels</v>
      </c>
      <c r="D459" s="8" t="s">
        <v>146</v>
      </c>
      <c r="E459" s="52" t="s">
        <v>1244</v>
      </c>
      <c r="F459" s="8" t="s">
        <v>902</v>
      </c>
      <c r="G459" s="52" t="s">
        <v>1247</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2">
      <c r="A460" s="73" t="str">
        <f t="shared" si="105"/>
        <v>Industry</v>
      </c>
      <c r="B460" s="73" t="str">
        <f t="shared" si="105"/>
        <v>Electrification + Hydrogen</v>
      </c>
      <c r="C460" s="73" t="str">
        <f t="shared" si="105"/>
        <v>Fraction of Industrial Fuel Use Shifted to Other Fuels</v>
      </c>
      <c r="D460" s="8" t="s">
        <v>146</v>
      </c>
      <c r="E460" s="52" t="s">
        <v>1245</v>
      </c>
      <c r="F460" s="8" t="s">
        <v>902</v>
      </c>
      <c r="G460" s="52" t="s">
        <v>1249</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2">
      <c r="A461" s="73" t="str">
        <f t="shared" si="105"/>
        <v>Industry</v>
      </c>
      <c r="B461" s="73" t="str">
        <f t="shared" si="105"/>
        <v>Electrification + Hydrogen</v>
      </c>
      <c r="C461" s="73" t="str">
        <f t="shared" si="105"/>
        <v>Fraction of Industrial Fuel Use Shifted to Other Fuels</v>
      </c>
      <c r="D461" s="8" t="s">
        <v>146</v>
      </c>
      <c r="E461" s="52" t="s">
        <v>1246</v>
      </c>
      <c r="F461" s="8" t="s">
        <v>902</v>
      </c>
      <c r="G461" s="52" t="s">
        <v>1250</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2">
      <c r="A462" s="73" t="str">
        <f t="shared" si="105"/>
        <v>Industry</v>
      </c>
      <c r="B462" s="73" t="str">
        <f t="shared" si="105"/>
        <v>Electrification + Hydrogen</v>
      </c>
      <c r="C462" s="73" t="str">
        <f t="shared" si="105"/>
        <v>Fraction of Industrial Fuel Use Shifted to Other Fuels</v>
      </c>
      <c r="D462" s="8" t="s">
        <v>146</v>
      </c>
      <c r="E462" s="52" t="s">
        <v>1243</v>
      </c>
      <c r="F462" s="8" t="s">
        <v>902</v>
      </c>
      <c r="G462" s="52" t="s">
        <v>1248</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2">
      <c r="A463" s="73" t="str">
        <f t="shared" si="105"/>
        <v>Industry</v>
      </c>
      <c r="B463" s="73" t="str">
        <f t="shared" si="105"/>
        <v>Electrification + Hydrogen</v>
      </c>
      <c r="C463" s="73" t="str">
        <f t="shared" si="105"/>
        <v>Fraction of Industrial Fuel Use Shifted to Other Fuels</v>
      </c>
      <c r="D463" s="8" t="s">
        <v>147</v>
      </c>
      <c r="E463" s="52" t="s">
        <v>814</v>
      </c>
      <c r="F463" s="8" t="s">
        <v>149</v>
      </c>
      <c r="G463" s="52" t="s">
        <v>820</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2">
      <c r="A464" s="73" t="str">
        <f t="shared" si="105"/>
        <v>Industry</v>
      </c>
      <c r="B464" s="73" t="str">
        <f t="shared" si="105"/>
        <v>Electrification + Hydrogen</v>
      </c>
      <c r="C464" s="73" t="str">
        <f t="shared" si="105"/>
        <v>Fraction of Industrial Fuel Use Shifted to Other Fuels</v>
      </c>
      <c r="D464" s="8" t="s">
        <v>147</v>
      </c>
      <c r="E464" s="52" t="s">
        <v>815</v>
      </c>
      <c r="F464" s="8" t="s">
        <v>149</v>
      </c>
      <c r="G464" s="52" t="s">
        <v>823</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192">
      <c r="A465" s="73" t="str">
        <f t="shared" si="105"/>
        <v>Industry</v>
      </c>
      <c r="B465" s="73" t="str">
        <f t="shared" si="105"/>
        <v>Electrification + Hydrogen</v>
      </c>
      <c r="C465" s="73" t="str">
        <f t="shared" si="105"/>
        <v>Fraction of Industrial Fuel Use Shifted to Other Fuels</v>
      </c>
      <c r="D465" s="8" t="s">
        <v>147</v>
      </c>
      <c r="E465" s="52" t="s">
        <v>816</v>
      </c>
      <c r="F465" s="8" t="s">
        <v>149</v>
      </c>
      <c r="G465" s="52" t="s">
        <v>824</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1604</v>
      </c>
      <c r="Q465" s="73" t="str">
        <f t="shared" si="102"/>
        <v>industry-ag-main.html#fuel-switching</v>
      </c>
      <c r="R465" s="73" t="str">
        <f t="shared" si="102"/>
        <v>industry-elec-and-hydrogen.html</v>
      </c>
      <c r="S465" s="158"/>
      <c r="T465" s="52"/>
    </row>
    <row r="466" spans="1:20" ht="32">
      <c r="A466" s="73" t="str">
        <f t="shared" si="105"/>
        <v>Industry</v>
      </c>
      <c r="B466" s="73" t="str">
        <f t="shared" si="105"/>
        <v>Electrification + Hydrogen</v>
      </c>
      <c r="C466" s="73" t="str">
        <f t="shared" si="105"/>
        <v>Fraction of Industrial Fuel Use Shifted to Other Fuels</v>
      </c>
      <c r="D466" s="8" t="s">
        <v>147</v>
      </c>
      <c r="E466" s="52" t="s">
        <v>817</v>
      </c>
      <c r="F466" s="8" t="s">
        <v>149</v>
      </c>
      <c r="G466" s="52" t="s">
        <v>821</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192">
      <c r="A467" s="73" t="str">
        <f t="shared" si="105"/>
        <v>Industry</v>
      </c>
      <c r="B467" s="73" t="str">
        <f t="shared" si="105"/>
        <v>Electrification + Hydrogen</v>
      </c>
      <c r="C467" s="73" t="str">
        <f t="shared" si="105"/>
        <v>Fraction of Industrial Fuel Use Shifted to Other Fuels</v>
      </c>
      <c r="D467" s="8" t="s">
        <v>147</v>
      </c>
      <c r="E467" s="52" t="s">
        <v>818</v>
      </c>
      <c r="F467" s="8" t="s">
        <v>149</v>
      </c>
      <c r="G467" s="52" t="s">
        <v>822</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1605</v>
      </c>
      <c r="Q467" s="73" t="str">
        <f t="shared" si="102"/>
        <v>industry-ag-main.html#fuel-switching</v>
      </c>
      <c r="R467" s="73" t="str">
        <f t="shared" si="102"/>
        <v>industry-elec-and-hydrogen.html</v>
      </c>
      <c r="S467" s="158"/>
      <c r="T467" s="52"/>
    </row>
    <row r="468" spans="1:20" ht="32">
      <c r="A468" s="73" t="str">
        <f t="shared" si="105"/>
        <v>Industry</v>
      </c>
      <c r="B468" s="73" t="str">
        <f t="shared" si="105"/>
        <v>Electrification + Hydrogen</v>
      </c>
      <c r="C468" s="73" t="str">
        <f t="shared" si="105"/>
        <v>Fraction of Industrial Fuel Use Shifted to Other Fuels</v>
      </c>
      <c r="D468" s="8" t="s">
        <v>147</v>
      </c>
      <c r="E468" s="52" t="s">
        <v>819</v>
      </c>
      <c r="F468" s="8" t="s">
        <v>149</v>
      </c>
      <c r="G468" s="52" t="s">
        <v>825</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2">
      <c r="A469" s="73" t="str">
        <f t="shared" si="105"/>
        <v>Industry</v>
      </c>
      <c r="B469" s="73" t="str">
        <f t="shared" si="105"/>
        <v>Electrification + Hydrogen</v>
      </c>
      <c r="C469" s="73" t="str">
        <f t="shared" si="105"/>
        <v>Fraction of Industrial Fuel Use Shifted to Other Fuels</v>
      </c>
      <c r="D469" s="8" t="s">
        <v>147</v>
      </c>
      <c r="E469" s="52" t="s">
        <v>1244</v>
      </c>
      <c r="F469" s="8" t="s">
        <v>149</v>
      </c>
      <c r="G469" s="52" t="s">
        <v>1247</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192">
      <c r="A470" s="73" t="str">
        <f t="shared" si="105"/>
        <v>Industry</v>
      </c>
      <c r="B470" s="73" t="str">
        <f t="shared" si="105"/>
        <v>Electrification + Hydrogen</v>
      </c>
      <c r="C470" s="73" t="str">
        <f t="shared" si="105"/>
        <v>Fraction of Industrial Fuel Use Shifted to Other Fuels</v>
      </c>
      <c r="D470" s="8" t="s">
        <v>147</v>
      </c>
      <c r="E470" s="52" t="s">
        <v>1245</v>
      </c>
      <c r="F470" s="8" t="s">
        <v>149</v>
      </c>
      <c r="G470" s="52" t="s">
        <v>1249</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1606</v>
      </c>
      <c r="Q470" s="73" t="str">
        <f t="shared" si="102"/>
        <v>industry-ag-main.html#fuel-switching</v>
      </c>
      <c r="R470" s="73" t="str">
        <f t="shared" si="102"/>
        <v>industry-elec-and-hydrogen.html</v>
      </c>
      <c r="S470" s="158"/>
      <c r="T470" s="52"/>
    </row>
    <row r="471" spans="1:20" ht="192">
      <c r="A471" s="73" t="str">
        <f t="shared" si="105"/>
        <v>Industry</v>
      </c>
      <c r="B471" s="73" t="str">
        <f t="shared" si="105"/>
        <v>Electrification + Hydrogen</v>
      </c>
      <c r="C471" s="73" t="str">
        <f t="shared" si="105"/>
        <v>Fraction of Industrial Fuel Use Shifted to Other Fuels</v>
      </c>
      <c r="D471" s="8" t="s">
        <v>147</v>
      </c>
      <c r="E471" s="52" t="s">
        <v>1246</v>
      </c>
      <c r="F471" s="8" t="s">
        <v>149</v>
      </c>
      <c r="G471" s="52" t="s">
        <v>1250</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1607</v>
      </c>
      <c r="Q471" s="73" t="str">
        <f t="shared" si="102"/>
        <v>industry-ag-main.html#fuel-switching</v>
      </c>
      <c r="R471" s="73" t="str">
        <f t="shared" si="102"/>
        <v>industry-elec-and-hydrogen.html</v>
      </c>
      <c r="S471" s="158"/>
      <c r="T471" s="52"/>
    </row>
    <row r="472" spans="1:20" ht="32">
      <c r="A472" s="73" t="str">
        <f t="shared" si="105"/>
        <v>Industry</v>
      </c>
      <c r="B472" s="73" t="str">
        <f t="shared" si="105"/>
        <v>Electrification + Hydrogen</v>
      </c>
      <c r="C472" s="73" t="str">
        <f t="shared" si="105"/>
        <v>Fraction of Industrial Fuel Use Shifted to Other Fuels</v>
      </c>
      <c r="D472" s="8" t="s">
        <v>147</v>
      </c>
      <c r="E472" s="52" t="s">
        <v>1243</v>
      </c>
      <c r="F472" s="8" t="s">
        <v>149</v>
      </c>
      <c r="G472" s="52" t="s">
        <v>1248</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2">
      <c r="A473" s="73" t="str">
        <f t="shared" si="105"/>
        <v>Industry</v>
      </c>
      <c r="B473" s="73" t="str">
        <f t="shared" si="105"/>
        <v>Electrification + Hydrogen</v>
      </c>
      <c r="C473" s="73" t="str">
        <f t="shared" si="105"/>
        <v>Fraction of Industrial Fuel Use Shifted to Other Fuels</v>
      </c>
      <c r="D473" s="8" t="s">
        <v>148</v>
      </c>
      <c r="E473" s="52" t="s">
        <v>814</v>
      </c>
      <c r="F473" s="8" t="s">
        <v>150</v>
      </c>
      <c r="G473" s="52" t="s">
        <v>820</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76">
      <c r="A474" s="73" t="str">
        <f t="shared" si="105"/>
        <v>Industry</v>
      </c>
      <c r="B474" s="73" t="str">
        <f t="shared" si="105"/>
        <v>Electrification + Hydrogen</v>
      </c>
      <c r="C474" s="73" t="str">
        <f t="shared" si="105"/>
        <v>Fraction of Industrial Fuel Use Shifted to Other Fuels</v>
      </c>
      <c r="D474" s="8" t="s">
        <v>148</v>
      </c>
      <c r="E474" s="52" t="s">
        <v>815</v>
      </c>
      <c r="F474" s="8" t="s">
        <v>150</v>
      </c>
      <c r="G474" s="52" t="s">
        <v>823</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1608</v>
      </c>
      <c r="Q474" s="73" t="str">
        <f t="shared" si="102"/>
        <v>industry-ag-main.html#fuel-switching</v>
      </c>
      <c r="R474" s="73" t="str">
        <f t="shared" si="102"/>
        <v>industry-elec-and-hydrogen.html</v>
      </c>
      <c r="S474" s="158"/>
      <c r="T474" s="52"/>
    </row>
    <row r="475" spans="1:20" ht="192">
      <c r="A475" s="73" t="str">
        <f t="shared" si="105"/>
        <v>Industry</v>
      </c>
      <c r="B475" s="73" t="str">
        <f t="shared" si="105"/>
        <v>Electrification + Hydrogen</v>
      </c>
      <c r="C475" s="73" t="str">
        <f t="shared" si="105"/>
        <v>Fraction of Industrial Fuel Use Shifted to Other Fuels</v>
      </c>
      <c r="D475" s="8" t="s">
        <v>148</v>
      </c>
      <c r="E475" s="52" t="s">
        <v>816</v>
      </c>
      <c r="F475" s="8" t="s">
        <v>150</v>
      </c>
      <c r="G475" s="52" t="s">
        <v>824</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1609</v>
      </c>
      <c r="Q475" s="73" t="str">
        <f t="shared" si="102"/>
        <v>industry-ag-main.html#fuel-switching</v>
      </c>
      <c r="R475" s="73" t="str">
        <f t="shared" si="102"/>
        <v>industry-elec-and-hydrogen.html</v>
      </c>
      <c r="S475" s="158"/>
      <c r="T475" s="52"/>
    </row>
    <row r="476" spans="1:20" ht="32">
      <c r="A476" s="73" t="str">
        <f t="shared" si="105"/>
        <v>Industry</v>
      </c>
      <c r="B476" s="73" t="str">
        <f t="shared" si="105"/>
        <v>Electrification + Hydrogen</v>
      </c>
      <c r="C476" s="73" t="str">
        <f t="shared" si="105"/>
        <v>Fraction of Industrial Fuel Use Shifted to Other Fuels</v>
      </c>
      <c r="D476" s="8" t="s">
        <v>148</v>
      </c>
      <c r="E476" s="52" t="s">
        <v>817</v>
      </c>
      <c r="F476" s="8" t="s">
        <v>150</v>
      </c>
      <c r="G476" s="52" t="s">
        <v>821</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192">
      <c r="A477" s="73" t="str">
        <f t="shared" si="105"/>
        <v>Industry</v>
      </c>
      <c r="B477" s="73" t="str">
        <f t="shared" si="105"/>
        <v>Electrification + Hydrogen</v>
      </c>
      <c r="C477" s="73" t="str">
        <f t="shared" si="105"/>
        <v>Fraction of Industrial Fuel Use Shifted to Other Fuels</v>
      </c>
      <c r="D477" s="8" t="s">
        <v>148</v>
      </c>
      <c r="E477" s="52" t="s">
        <v>818</v>
      </c>
      <c r="F477" s="8" t="s">
        <v>150</v>
      </c>
      <c r="G477" s="52" t="s">
        <v>822</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1610</v>
      </c>
      <c r="Q477" s="73" t="str">
        <f t="shared" si="102"/>
        <v>industry-ag-main.html#fuel-switching</v>
      </c>
      <c r="R477" s="73" t="str">
        <f t="shared" si="102"/>
        <v>industry-elec-and-hydrogen.html</v>
      </c>
      <c r="S477" s="158"/>
      <c r="T477" s="52"/>
    </row>
    <row r="478" spans="1:20" ht="32">
      <c r="A478" s="73" t="str">
        <f t="shared" si="105"/>
        <v>Industry</v>
      </c>
      <c r="B478" s="73" t="str">
        <f t="shared" si="105"/>
        <v>Electrification + Hydrogen</v>
      </c>
      <c r="C478" s="73" t="str">
        <f t="shared" si="105"/>
        <v>Fraction of Industrial Fuel Use Shifted to Other Fuels</v>
      </c>
      <c r="D478" s="8" t="s">
        <v>148</v>
      </c>
      <c r="E478" s="52" t="s">
        <v>819</v>
      </c>
      <c r="F478" s="8" t="s">
        <v>150</v>
      </c>
      <c r="G478" s="52" t="s">
        <v>825</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2">
      <c r="A479" s="73" t="str">
        <f t="shared" si="105"/>
        <v>Industry</v>
      </c>
      <c r="B479" s="73" t="str">
        <f t="shared" si="105"/>
        <v>Electrification + Hydrogen</v>
      </c>
      <c r="C479" s="73" t="str">
        <f t="shared" si="105"/>
        <v>Fraction of Industrial Fuel Use Shifted to Other Fuels</v>
      </c>
      <c r="D479" s="8" t="s">
        <v>148</v>
      </c>
      <c r="E479" s="52" t="s">
        <v>1244</v>
      </c>
      <c r="F479" s="8" t="s">
        <v>150</v>
      </c>
      <c r="G479" s="52" t="s">
        <v>1247</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192">
      <c r="A480" s="73" t="str">
        <f t="shared" si="105"/>
        <v>Industry</v>
      </c>
      <c r="B480" s="73" t="str">
        <f t="shared" si="105"/>
        <v>Electrification + Hydrogen</v>
      </c>
      <c r="C480" s="73" t="str">
        <f t="shared" si="105"/>
        <v>Fraction of Industrial Fuel Use Shifted to Other Fuels</v>
      </c>
      <c r="D480" s="8" t="s">
        <v>148</v>
      </c>
      <c r="E480" s="52" t="s">
        <v>1245</v>
      </c>
      <c r="F480" s="8" t="s">
        <v>150</v>
      </c>
      <c r="G480" s="52" t="s">
        <v>1249</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1611</v>
      </c>
      <c r="Q480" s="73" t="str">
        <f t="shared" si="107"/>
        <v>industry-ag-main.html#fuel-switching</v>
      </c>
      <c r="R480" s="73" t="str">
        <f t="shared" si="107"/>
        <v>industry-elec-and-hydrogen.html</v>
      </c>
      <c r="S480" s="158"/>
      <c r="T480" s="52"/>
    </row>
    <row r="481" spans="1:20" ht="192">
      <c r="A481" s="73" t="str">
        <f t="shared" si="105"/>
        <v>Industry</v>
      </c>
      <c r="B481" s="73" t="str">
        <f t="shared" si="105"/>
        <v>Electrification + Hydrogen</v>
      </c>
      <c r="C481" s="73" t="str">
        <f t="shared" si="105"/>
        <v>Fraction of Industrial Fuel Use Shifted to Other Fuels</v>
      </c>
      <c r="D481" s="8" t="s">
        <v>148</v>
      </c>
      <c r="E481" s="52" t="s">
        <v>1246</v>
      </c>
      <c r="F481" s="8" t="s">
        <v>150</v>
      </c>
      <c r="G481" s="52" t="s">
        <v>1250</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1612</v>
      </c>
      <c r="Q481" s="73" t="str">
        <f t="shared" si="107"/>
        <v>industry-ag-main.html#fuel-switching</v>
      </c>
      <c r="R481" s="73" t="str">
        <f t="shared" si="107"/>
        <v>industry-elec-and-hydrogen.html</v>
      </c>
      <c r="S481" s="158"/>
      <c r="T481" s="52"/>
    </row>
    <row r="482" spans="1:20" ht="32">
      <c r="A482" s="73" t="str">
        <f t="shared" si="105"/>
        <v>Industry</v>
      </c>
      <c r="B482" s="73" t="str">
        <f t="shared" si="105"/>
        <v>Electrification + Hydrogen</v>
      </c>
      <c r="C482" s="73" t="str">
        <f t="shared" si="105"/>
        <v>Fraction of Industrial Fuel Use Shifted to Other Fuels</v>
      </c>
      <c r="D482" s="8" t="s">
        <v>148</v>
      </c>
      <c r="E482" s="52" t="s">
        <v>1243</v>
      </c>
      <c r="F482" s="8" t="s">
        <v>150</v>
      </c>
      <c r="G482" s="52" t="s">
        <v>1248</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48">
      <c r="A483" s="88" t="s">
        <v>9</v>
      </c>
      <c r="B483" s="88" t="s">
        <v>1336</v>
      </c>
      <c r="C483" s="88" t="s">
        <v>1339</v>
      </c>
      <c r="D483" s="8"/>
      <c r="E483" s="8"/>
      <c r="F483" s="8"/>
      <c r="G483" s="8"/>
      <c r="H483" s="55">
        <v>58</v>
      </c>
      <c r="I483" s="155" t="s">
        <v>46</v>
      </c>
      <c r="J483" s="88" t="s">
        <v>1343</v>
      </c>
      <c r="K483" s="88" t="s">
        <v>1344</v>
      </c>
      <c r="L483" s="61">
        <v>0</v>
      </c>
      <c r="M483" s="62">
        <v>1</v>
      </c>
      <c r="N483" s="62">
        <v>0.01</v>
      </c>
      <c r="O483" s="8" t="s">
        <v>36</v>
      </c>
      <c r="P483" s="158" t="s">
        <v>1613</v>
      </c>
      <c r="Q483" s="8" t="s">
        <v>564</v>
      </c>
      <c r="R483" s="8" t="s">
        <v>565</v>
      </c>
      <c r="S483" s="158" t="s">
        <v>171</v>
      </c>
      <c r="T483" s="8"/>
    </row>
    <row r="484" spans="1:20" s="2" customFormat="1" ht="64">
      <c r="A484" s="88" t="s">
        <v>9</v>
      </c>
      <c r="B484" s="88" t="s">
        <v>1337</v>
      </c>
      <c r="C484" s="88" t="s">
        <v>1340</v>
      </c>
      <c r="D484" s="8"/>
      <c r="E484" s="8"/>
      <c r="F484" s="8"/>
      <c r="G484" s="8"/>
      <c r="H484" s="55">
        <v>510</v>
      </c>
      <c r="I484" s="155" t="s">
        <v>46</v>
      </c>
      <c r="J484" s="88" t="s">
        <v>1343</v>
      </c>
      <c r="K484" s="88" t="s">
        <v>1345</v>
      </c>
      <c r="L484" s="61">
        <v>0</v>
      </c>
      <c r="M484" s="62">
        <v>1</v>
      </c>
      <c r="N484" s="62">
        <v>0.01</v>
      </c>
      <c r="O484" s="8" t="s">
        <v>36</v>
      </c>
      <c r="P484" s="158" t="s">
        <v>1379</v>
      </c>
      <c r="Q484" s="8" t="s">
        <v>564</v>
      </c>
      <c r="R484" s="8" t="s">
        <v>565</v>
      </c>
      <c r="S484" s="158"/>
      <c r="T484" s="8"/>
    </row>
    <row r="485" spans="1:20" s="2" customFormat="1" ht="64">
      <c r="A485" s="88" t="s">
        <v>9</v>
      </c>
      <c r="B485" s="88" t="s">
        <v>1338</v>
      </c>
      <c r="C485" s="88" t="s">
        <v>1341</v>
      </c>
      <c r="D485" s="8"/>
      <c r="E485" s="8"/>
      <c r="F485" s="8"/>
      <c r="G485" s="8"/>
      <c r="H485" s="55">
        <v>511</v>
      </c>
      <c r="I485" s="155" t="s">
        <v>46</v>
      </c>
      <c r="J485" s="88" t="s">
        <v>1343</v>
      </c>
      <c r="K485" s="88" t="s">
        <v>1346</v>
      </c>
      <c r="L485" s="61">
        <v>0</v>
      </c>
      <c r="M485" s="62">
        <v>1</v>
      </c>
      <c r="N485" s="62">
        <v>0.01</v>
      </c>
      <c r="O485" s="8" t="s">
        <v>36</v>
      </c>
      <c r="P485" s="158" t="s">
        <v>1380</v>
      </c>
      <c r="Q485" s="8" t="s">
        <v>564</v>
      </c>
      <c r="R485" s="8" t="s">
        <v>565</v>
      </c>
      <c r="S485" s="158"/>
      <c r="T485" s="8"/>
    </row>
    <row r="486" spans="1:20" s="2" customFormat="1" ht="64">
      <c r="A486" s="88" t="s">
        <v>9</v>
      </c>
      <c r="B486" s="88" t="s">
        <v>1348</v>
      </c>
      <c r="C486" s="88" t="s">
        <v>1342</v>
      </c>
      <c r="D486" s="8"/>
      <c r="E486" s="8"/>
      <c r="F486" s="8"/>
      <c r="G486" s="8"/>
      <c r="H486" s="55">
        <v>512</v>
      </c>
      <c r="I486" s="155" t="s">
        <v>46</v>
      </c>
      <c r="J486" s="88" t="s">
        <v>1343</v>
      </c>
      <c r="K486" s="88" t="s">
        <v>1347</v>
      </c>
      <c r="L486" s="61">
        <v>0</v>
      </c>
      <c r="M486" s="62">
        <v>1</v>
      </c>
      <c r="N486" s="62">
        <v>0.01</v>
      </c>
      <c r="O486" s="8" t="s">
        <v>36</v>
      </c>
      <c r="P486" s="158" t="s">
        <v>1381</v>
      </c>
      <c r="Q486" s="8" t="s">
        <v>564</v>
      </c>
      <c r="R486" s="8" t="s">
        <v>565</v>
      </c>
      <c r="S486" s="158"/>
      <c r="T486" s="8"/>
    </row>
    <row r="487" spans="1:20" s="5" customFormat="1" ht="144">
      <c r="A487" s="87" t="s">
        <v>9</v>
      </c>
      <c r="B487" s="87" t="s">
        <v>901</v>
      </c>
      <c r="C487" s="87" t="s">
        <v>900</v>
      </c>
      <c r="D487" s="52" t="s">
        <v>142</v>
      </c>
      <c r="E487" s="52"/>
      <c r="F487" s="8" t="s">
        <v>828</v>
      </c>
      <c r="G487" s="52"/>
      <c r="H487" s="53">
        <v>429</v>
      </c>
      <c r="I487" s="155" t="s">
        <v>46</v>
      </c>
      <c r="J487" s="87" t="s">
        <v>901</v>
      </c>
      <c r="K487" s="87" t="s">
        <v>904</v>
      </c>
      <c r="L487" s="58">
        <v>0</v>
      </c>
      <c r="M487" s="59">
        <v>1</v>
      </c>
      <c r="N487" s="59">
        <v>0.01</v>
      </c>
      <c r="O487" s="52" t="s">
        <v>905</v>
      </c>
      <c r="P487" s="158" t="s">
        <v>909</v>
      </c>
      <c r="Q487" s="52"/>
      <c r="R487" s="8" t="s">
        <v>1233</v>
      </c>
      <c r="S487" s="158" t="s">
        <v>906</v>
      </c>
      <c r="T487" s="54"/>
    </row>
    <row r="488" spans="1:20" s="5" customFormat="1" ht="112">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830</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908</v>
      </c>
      <c r="Q488" s="52"/>
      <c r="R488" s="73" t="str">
        <f t="shared" ref="R488" si="110">R$487</f>
        <v>material-efficiency-longevity-reuse.html</v>
      </c>
      <c r="S488" s="158" t="s">
        <v>907</v>
      </c>
      <c r="T488" s="54"/>
    </row>
    <row r="489" spans="1:20" s="5" customFormat="1" ht="160">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902</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911</v>
      </c>
      <c r="Q489" s="52"/>
      <c r="R489" s="8" t="s">
        <v>1234</v>
      </c>
      <c r="S489" s="158" t="s">
        <v>912</v>
      </c>
      <c r="T489" s="54"/>
    </row>
    <row r="490" spans="1:20" ht="80">
      <c r="A490" s="87" t="s">
        <v>9</v>
      </c>
      <c r="B490" s="87" t="s">
        <v>22</v>
      </c>
      <c r="C490" s="87" t="s">
        <v>315</v>
      </c>
      <c r="D490" s="52" t="s">
        <v>143</v>
      </c>
      <c r="E490" s="52"/>
      <c r="F490" s="8" t="s">
        <v>829</v>
      </c>
      <c r="G490" s="52"/>
      <c r="H490" s="53">
        <v>56</v>
      </c>
      <c r="I490" s="155" t="s">
        <v>46</v>
      </c>
      <c r="J490" s="53" t="s">
        <v>391</v>
      </c>
      <c r="K490" s="75" t="s">
        <v>594</v>
      </c>
      <c r="L490" s="58">
        <v>0</v>
      </c>
      <c r="M490" s="59">
        <v>1</v>
      </c>
      <c r="N490" s="59">
        <v>0.01</v>
      </c>
      <c r="O490" s="52" t="s">
        <v>36</v>
      </c>
      <c r="P490" s="165" t="s">
        <v>1658</v>
      </c>
      <c r="Q490" s="52" t="s">
        <v>250</v>
      </c>
      <c r="R490" s="8" t="s">
        <v>251</v>
      </c>
      <c r="S490" s="158" t="s">
        <v>171</v>
      </c>
      <c r="T490" s="52"/>
    </row>
    <row r="491" spans="1:20" ht="64">
      <c r="A491" s="73" t="str">
        <f>A$490</f>
        <v>Industry</v>
      </c>
      <c r="B491" s="73" t="str">
        <f t="shared" ref="B491:C492" si="112">B$490</f>
        <v>Methane Capture</v>
      </c>
      <c r="C491" s="73" t="str">
        <f t="shared" si="112"/>
        <v>Fraction of Methane Capture Opportunities Achieved</v>
      </c>
      <c r="D491" s="52" t="s">
        <v>903</v>
      </c>
      <c r="E491" s="52"/>
      <c r="F491" s="52" t="s">
        <v>1324</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1357</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64">
      <c r="A492" s="73" t="str">
        <f>A$490</f>
        <v>Industry</v>
      </c>
      <c r="B492" s="73" t="str">
        <f t="shared" si="112"/>
        <v>Methane Capture</v>
      </c>
      <c r="C492" s="73" t="str">
        <f t="shared" si="112"/>
        <v>Fraction of Methane Capture Opportunities Achieved</v>
      </c>
      <c r="D492" s="52" t="s">
        <v>146</v>
      </c>
      <c r="E492" s="52"/>
      <c r="F492" s="8" t="s">
        <v>902</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1358</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80">
      <c r="A493" s="87" t="s">
        <v>9</v>
      </c>
      <c r="B493" s="87" t="s">
        <v>20</v>
      </c>
      <c r="C493" s="87" t="s">
        <v>316</v>
      </c>
      <c r="D493" s="52" t="s">
        <v>143</v>
      </c>
      <c r="E493" s="52"/>
      <c r="F493" s="8" t="s">
        <v>829</v>
      </c>
      <c r="G493" s="52"/>
      <c r="H493" s="53">
        <v>57</v>
      </c>
      <c r="I493" s="155" t="s">
        <v>46</v>
      </c>
      <c r="J493" s="53" t="s">
        <v>391</v>
      </c>
      <c r="K493" s="75" t="s">
        <v>593</v>
      </c>
      <c r="L493" s="58">
        <v>0</v>
      </c>
      <c r="M493" s="59">
        <v>1</v>
      </c>
      <c r="N493" s="59">
        <v>0.01</v>
      </c>
      <c r="O493" s="52" t="s">
        <v>36</v>
      </c>
      <c r="P493" s="165" t="s">
        <v>1745</v>
      </c>
      <c r="Q493" s="52" t="s">
        <v>252</v>
      </c>
      <c r="R493" s="8" t="s">
        <v>253</v>
      </c>
      <c r="S493" s="158" t="s">
        <v>171</v>
      </c>
      <c r="T493" s="52"/>
    </row>
    <row r="494" spans="1:20" ht="64">
      <c r="A494" s="73" t="str">
        <f>A$493</f>
        <v>Industry</v>
      </c>
      <c r="B494" s="73" t="str">
        <f t="shared" ref="B494:C495" si="114">B$493</f>
        <v>Methane Destruction</v>
      </c>
      <c r="C494" s="73" t="str">
        <f t="shared" si="114"/>
        <v>Fraction of Methane Destruction Opportunities Achieved</v>
      </c>
      <c r="D494" s="52" t="s">
        <v>903</v>
      </c>
      <c r="E494" s="52"/>
      <c r="F494" s="52" t="s">
        <v>1324</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1359</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64">
      <c r="A495" s="73" t="str">
        <f t="shared" ref="A495" si="116">A$493</f>
        <v>Industry</v>
      </c>
      <c r="B495" s="73" t="str">
        <f t="shared" si="114"/>
        <v>Methane Destruction</v>
      </c>
      <c r="C495" s="73" t="str">
        <f t="shared" si="114"/>
        <v>Fraction of Methane Destruction Opportunities Achieved</v>
      </c>
      <c r="D495" s="52" t="s">
        <v>146</v>
      </c>
      <c r="E495" s="52"/>
      <c r="F495" s="8" t="s">
        <v>902</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1360</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80">
      <c r="A496" s="87" t="s">
        <v>9</v>
      </c>
      <c r="B496" s="87" t="s">
        <v>983</v>
      </c>
      <c r="C496" s="87" t="s">
        <v>984</v>
      </c>
      <c r="D496" s="8" t="s">
        <v>499</v>
      </c>
      <c r="E496" s="52"/>
      <c r="F496" s="8" t="s">
        <v>496</v>
      </c>
      <c r="G496" s="52"/>
      <c r="H496" s="53">
        <v>451</v>
      </c>
      <c r="I496" s="155" t="s">
        <v>46</v>
      </c>
      <c r="J496" s="87" t="s">
        <v>984</v>
      </c>
      <c r="K496" s="87" t="s">
        <v>985</v>
      </c>
      <c r="L496" s="58">
        <v>0</v>
      </c>
      <c r="M496" s="59">
        <v>1</v>
      </c>
      <c r="N496" s="59">
        <v>0.01</v>
      </c>
      <c r="O496" s="52" t="s">
        <v>986</v>
      </c>
      <c r="P496" s="159" t="s">
        <v>1746</v>
      </c>
      <c r="Q496" s="52"/>
      <c r="R496" s="8" t="s">
        <v>1235</v>
      </c>
      <c r="S496" s="158" t="s">
        <v>1784</v>
      </c>
      <c r="T496" s="52"/>
    </row>
    <row r="497" spans="1:20" ht="80">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1747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8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1748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8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1749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80">
      <c r="A500" s="73" t="str">
        <f t="shared" si="121"/>
        <v>Industry</v>
      </c>
      <c r="B500" s="73" t="str">
        <f t="shared" si="117"/>
        <v>Reduce Fossil Fuel Exports</v>
      </c>
      <c r="C500" s="73" t="str">
        <f t="shared" si="117"/>
        <v>Percent Reduction in Fossil Fuel Exports</v>
      </c>
      <c r="D500" s="8" t="s">
        <v>965</v>
      </c>
      <c r="E500" s="52"/>
      <c r="F500" s="8" t="s">
        <v>966</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1750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48">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80">
      <c r="A502" s="73" t="str">
        <f t="shared" si="121"/>
        <v>Industry</v>
      </c>
      <c r="B502" s="73" t="str">
        <f t="shared" si="117"/>
        <v>Reduce Fossil Fuel Exports</v>
      </c>
      <c r="C502" s="73" t="str">
        <f t="shared" si="117"/>
        <v>Percent Reduction in Fossil Fuel Exports</v>
      </c>
      <c r="D502" s="8" t="s">
        <v>957</v>
      </c>
      <c r="E502" s="52"/>
      <c r="F502" s="8" t="s">
        <v>961</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1751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80">
      <c r="A503" s="73" t="str">
        <f t="shared" si="121"/>
        <v>Industry</v>
      </c>
      <c r="B503" s="73" t="str">
        <f t="shared" si="117"/>
        <v>Reduce Fossil Fuel Exports</v>
      </c>
      <c r="C503" s="73" t="str">
        <f t="shared" si="117"/>
        <v>Percent Reduction in Fossil Fuel Exports</v>
      </c>
      <c r="D503" s="8" t="s">
        <v>967</v>
      </c>
      <c r="E503" s="52"/>
      <c r="F503" s="8" t="s">
        <v>968</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1752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80">
      <c r="A504" s="73" t="str">
        <f t="shared" si="121"/>
        <v>Industry</v>
      </c>
      <c r="B504" s="73" t="str">
        <f t="shared" si="117"/>
        <v>Reduce Fossil Fuel Exports</v>
      </c>
      <c r="C504" s="73" t="str">
        <f t="shared" si="117"/>
        <v>Percent Reduction in Fossil Fuel Exports</v>
      </c>
      <c r="D504" s="8" t="s">
        <v>958</v>
      </c>
      <c r="E504" s="52"/>
      <c r="F504" s="8" t="s">
        <v>962</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1753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80">
      <c r="A505" s="87" t="s">
        <v>151</v>
      </c>
      <c r="B505" s="87" t="s">
        <v>153</v>
      </c>
      <c r="C505" s="87" t="s">
        <v>477</v>
      </c>
      <c r="D505" s="52"/>
      <c r="E505" s="52"/>
      <c r="F505" s="52"/>
      <c r="G505" s="52"/>
      <c r="H505" s="53">
        <v>60</v>
      </c>
      <c r="I505" s="155" t="s">
        <v>46</v>
      </c>
      <c r="J505" s="75" t="s">
        <v>153</v>
      </c>
      <c r="K505" s="75" t="s">
        <v>592</v>
      </c>
      <c r="L505" s="58">
        <v>0</v>
      </c>
      <c r="M505" s="59">
        <v>1</v>
      </c>
      <c r="N505" s="59">
        <v>0.01</v>
      </c>
      <c r="O505" s="52" t="s">
        <v>36</v>
      </c>
      <c r="P505" s="159" t="s">
        <v>1754</v>
      </c>
      <c r="Q505" s="52" t="s">
        <v>254</v>
      </c>
      <c r="R505" s="8" t="s">
        <v>255</v>
      </c>
      <c r="S505" s="158" t="s">
        <v>1785</v>
      </c>
      <c r="T505" s="52" t="s">
        <v>205</v>
      </c>
    </row>
    <row r="506" spans="1:20" ht="32">
      <c r="A506" s="87" t="s">
        <v>151</v>
      </c>
      <c r="B506" s="87" t="s">
        <v>286</v>
      </c>
      <c r="C506" s="87" t="s">
        <v>486</v>
      </c>
      <c r="D506" s="52"/>
      <c r="E506" s="52"/>
      <c r="F506" s="52"/>
      <c r="G506" s="52"/>
      <c r="H506" s="53">
        <v>705</v>
      </c>
      <c r="I506" s="155" t="s">
        <v>47</v>
      </c>
      <c r="J506" s="75" t="s">
        <v>286</v>
      </c>
      <c r="K506" s="75" t="s">
        <v>591</v>
      </c>
      <c r="L506" s="58"/>
      <c r="M506" s="59"/>
      <c r="N506" s="59"/>
      <c r="O506" s="52"/>
      <c r="P506" s="158"/>
      <c r="Q506" s="52" t="s">
        <v>349</v>
      </c>
      <c r="R506" s="8" t="s">
        <v>350</v>
      </c>
      <c r="S506" s="158"/>
      <c r="T506" s="52"/>
    </row>
    <row r="507" spans="1:20" ht="32">
      <c r="A507" s="87" t="s">
        <v>151</v>
      </c>
      <c r="B507" s="87" t="s">
        <v>482</v>
      </c>
      <c r="C507" s="87" t="s">
        <v>483</v>
      </c>
      <c r="D507" s="52"/>
      <c r="E507" s="52"/>
      <c r="F507" s="52"/>
      <c r="G507" s="52"/>
      <c r="H507" s="53">
        <v>177</v>
      </c>
      <c r="I507" s="155" t="s">
        <v>47</v>
      </c>
      <c r="J507" s="75" t="s">
        <v>482</v>
      </c>
      <c r="K507" s="75" t="s">
        <v>590</v>
      </c>
      <c r="L507" s="58"/>
      <c r="M507" s="59"/>
      <c r="N507" s="59"/>
      <c r="O507" s="52"/>
      <c r="P507" s="158"/>
      <c r="Q507" s="52"/>
      <c r="R507" s="8" t="s">
        <v>1241</v>
      </c>
      <c r="S507" s="158"/>
      <c r="T507" s="52"/>
    </row>
    <row r="508" spans="1:20" ht="48">
      <c r="A508" s="87" t="s">
        <v>151</v>
      </c>
      <c r="B508" s="87" t="s">
        <v>206</v>
      </c>
      <c r="C508" s="87" t="s">
        <v>478</v>
      </c>
      <c r="D508" s="52"/>
      <c r="E508" s="52"/>
      <c r="F508" s="52"/>
      <c r="G508" s="52"/>
      <c r="H508" s="53">
        <v>61</v>
      </c>
      <c r="I508" s="155" t="s">
        <v>46</v>
      </c>
      <c r="J508" s="75" t="s">
        <v>206</v>
      </c>
      <c r="K508" s="75" t="s">
        <v>589</v>
      </c>
      <c r="L508" s="58">
        <v>0</v>
      </c>
      <c r="M508" s="59">
        <v>1</v>
      </c>
      <c r="N508" s="59">
        <v>0.01</v>
      </c>
      <c r="O508" s="52" t="s">
        <v>36</v>
      </c>
      <c r="P508" s="158" t="s">
        <v>633</v>
      </c>
      <c r="Q508" s="52" t="s">
        <v>256</v>
      </c>
      <c r="R508" s="8" t="s">
        <v>257</v>
      </c>
      <c r="S508" s="158" t="s">
        <v>171</v>
      </c>
      <c r="T508" s="52"/>
    </row>
    <row r="509" spans="1:20" ht="96">
      <c r="A509" s="87" t="s">
        <v>151</v>
      </c>
      <c r="B509" s="87" t="s">
        <v>1333</v>
      </c>
      <c r="C509" s="87" t="s">
        <v>1334</v>
      </c>
      <c r="D509" s="52"/>
      <c r="E509" s="52"/>
      <c r="F509" s="52"/>
      <c r="G509" s="52"/>
      <c r="H509" s="53">
        <v>62</v>
      </c>
      <c r="I509" s="155" t="s">
        <v>46</v>
      </c>
      <c r="J509" s="87" t="s">
        <v>1333</v>
      </c>
      <c r="K509" s="75" t="s">
        <v>1335</v>
      </c>
      <c r="L509" s="58">
        <v>0</v>
      </c>
      <c r="M509" s="59">
        <v>1</v>
      </c>
      <c r="N509" s="59">
        <v>0.01</v>
      </c>
      <c r="O509" s="52" t="s">
        <v>36</v>
      </c>
      <c r="P509" s="158" t="s">
        <v>1361</v>
      </c>
      <c r="Q509" s="52" t="s">
        <v>258</v>
      </c>
      <c r="R509" s="8" t="s">
        <v>259</v>
      </c>
      <c r="S509" s="158" t="s">
        <v>171</v>
      </c>
      <c r="T509" s="52"/>
    </row>
    <row r="510" spans="1:20" ht="64">
      <c r="A510" s="87" t="s">
        <v>151</v>
      </c>
      <c r="B510" s="87" t="s">
        <v>154</v>
      </c>
      <c r="C510" s="87" t="s">
        <v>479</v>
      </c>
      <c r="D510" s="52"/>
      <c r="E510" s="52"/>
      <c r="F510" s="52"/>
      <c r="G510" s="52"/>
      <c r="H510" s="53">
        <v>63</v>
      </c>
      <c r="I510" s="155" t="s">
        <v>46</v>
      </c>
      <c r="J510" s="75" t="s">
        <v>154</v>
      </c>
      <c r="K510" s="75" t="s">
        <v>588</v>
      </c>
      <c r="L510" s="58">
        <v>0</v>
      </c>
      <c r="M510" s="59">
        <v>1</v>
      </c>
      <c r="N510" s="59">
        <v>0.01</v>
      </c>
      <c r="O510" s="52" t="s">
        <v>36</v>
      </c>
      <c r="P510" s="158" t="s">
        <v>634</v>
      </c>
      <c r="Q510" s="52" t="s">
        <v>260</v>
      </c>
      <c r="R510" s="8" t="s">
        <v>261</v>
      </c>
      <c r="S510" s="158" t="s">
        <v>171</v>
      </c>
      <c r="T510" s="52"/>
    </row>
    <row r="511" spans="1:20" ht="64">
      <c r="A511" s="87" t="s">
        <v>151</v>
      </c>
      <c r="B511" s="87" t="s">
        <v>152</v>
      </c>
      <c r="C511" s="87" t="s">
        <v>1382</v>
      </c>
      <c r="D511" s="52"/>
      <c r="E511" s="52"/>
      <c r="F511" s="52"/>
      <c r="G511" s="52"/>
      <c r="H511" s="53">
        <v>64</v>
      </c>
      <c r="I511" s="155" t="s">
        <v>46</v>
      </c>
      <c r="J511" s="75" t="s">
        <v>152</v>
      </c>
      <c r="K511" s="75" t="s">
        <v>587</v>
      </c>
      <c r="L511" s="58">
        <v>0</v>
      </c>
      <c r="M511" s="59">
        <v>1</v>
      </c>
      <c r="N511" s="59">
        <v>0.01</v>
      </c>
      <c r="O511" s="52" t="s">
        <v>36</v>
      </c>
      <c r="P511" s="158" t="s">
        <v>1362</v>
      </c>
      <c r="Q511" s="52" t="s">
        <v>262</v>
      </c>
      <c r="R511" s="8" t="s">
        <v>263</v>
      </c>
      <c r="S511" s="158" t="s">
        <v>171</v>
      </c>
      <c r="T511" s="52"/>
    </row>
    <row r="512" spans="1:20" ht="32">
      <c r="A512" s="87" t="s">
        <v>151</v>
      </c>
      <c r="B512" s="87" t="s">
        <v>480</v>
      </c>
      <c r="C512" s="87" t="s">
        <v>481</v>
      </c>
      <c r="D512" s="52"/>
      <c r="E512" s="52"/>
      <c r="F512" s="52"/>
      <c r="G512" s="52"/>
      <c r="H512" s="53">
        <v>178</v>
      </c>
      <c r="I512" s="155" t="s">
        <v>47</v>
      </c>
      <c r="J512" s="75" t="s">
        <v>480</v>
      </c>
      <c r="K512" s="75" t="s">
        <v>586</v>
      </c>
      <c r="L512" s="58"/>
      <c r="M512" s="59"/>
      <c r="N512" s="59"/>
      <c r="O512" s="52"/>
      <c r="P512" s="158"/>
      <c r="Q512" s="52"/>
      <c r="R512" s="8" t="s">
        <v>1242</v>
      </c>
      <c r="S512" s="158"/>
      <c r="T512" s="52"/>
    </row>
    <row r="513" spans="1:20" ht="176">
      <c r="A513" s="87" t="s">
        <v>151</v>
      </c>
      <c r="B513" s="87" t="s">
        <v>913</v>
      </c>
      <c r="C513" s="87" t="s">
        <v>914</v>
      </c>
      <c r="D513" s="52"/>
      <c r="E513" s="52"/>
      <c r="F513" s="52"/>
      <c r="G513" s="52"/>
      <c r="H513" s="53">
        <v>434</v>
      </c>
      <c r="I513" s="155" t="s">
        <v>46</v>
      </c>
      <c r="J513" s="87" t="s">
        <v>913</v>
      </c>
      <c r="K513" s="87" t="s">
        <v>915</v>
      </c>
      <c r="L513" s="58">
        <v>0</v>
      </c>
      <c r="M513" s="59">
        <v>1</v>
      </c>
      <c r="N513" s="59">
        <v>0.01</v>
      </c>
      <c r="O513" s="52" t="s">
        <v>916</v>
      </c>
      <c r="P513" s="158" t="s">
        <v>1237</v>
      </c>
      <c r="Q513" s="52"/>
      <c r="R513" s="8" t="s">
        <v>1236</v>
      </c>
      <c r="S513" s="160" t="s">
        <v>917</v>
      </c>
      <c r="T513" s="52"/>
    </row>
    <row r="514" spans="1:20" s="2" customFormat="1" ht="96">
      <c r="A514" s="88" t="s">
        <v>969</v>
      </c>
      <c r="B514" s="88" t="s">
        <v>973</v>
      </c>
      <c r="C514" s="88" t="s">
        <v>317</v>
      </c>
      <c r="D514" s="8"/>
      <c r="E514" s="8"/>
      <c r="F514" s="8"/>
      <c r="G514" s="8"/>
      <c r="H514" s="53">
        <v>68</v>
      </c>
      <c r="I514" s="155" t="s">
        <v>47</v>
      </c>
      <c r="J514" s="74" t="s">
        <v>972</v>
      </c>
      <c r="K514" s="75" t="s">
        <v>585</v>
      </c>
      <c r="L514" s="62">
        <v>0</v>
      </c>
      <c r="M514" s="62">
        <v>1</v>
      </c>
      <c r="N514" s="62">
        <v>0.01</v>
      </c>
      <c r="O514" s="8" t="s">
        <v>61</v>
      </c>
      <c r="P514" s="158" t="s">
        <v>635</v>
      </c>
      <c r="Q514" s="8" t="s">
        <v>268</v>
      </c>
      <c r="R514" s="8" t="s">
        <v>269</v>
      </c>
      <c r="S514" s="158" t="s">
        <v>171</v>
      </c>
      <c r="T514" s="8"/>
    </row>
    <row r="515" spans="1:20" s="2" customFormat="1" ht="112">
      <c r="A515" s="88" t="s">
        <v>969</v>
      </c>
      <c r="B515" s="88" t="s">
        <v>1286</v>
      </c>
      <c r="C515" s="88" t="s">
        <v>1285</v>
      </c>
      <c r="D515" s="8"/>
      <c r="E515" s="8"/>
      <c r="F515" s="8"/>
      <c r="G515" s="8"/>
      <c r="H515" s="53">
        <v>176</v>
      </c>
      <c r="I515" s="155" t="s">
        <v>46</v>
      </c>
      <c r="J515" s="74" t="s">
        <v>392</v>
      </c>
      <c r="K515" s="75" t="s">
        <v>1283</v>
      </c>
      <c r="L515" s="62">
        <v>0</v>
      </c>
      <c r="M515" s="62">
        <v>1</v>
      </c>
      <c r="N515" s="62">
        <v>0.01</v>
      </c>
      <c r="O515" s="52" t="s">
        <v>1284</v>
      </c>
      <c r="P515" s="159" t="s">
        <v>1755</v>
      </c>
      <c r="Q515" s="8" t="s">
        <v>385</v>
      </c>
      <c r="R515" s="8" t="s">
        <v>1238</v>
      </c>
      <c r="S515" s="158" t="s">
        <v>171</v>
      </c>
      <c r="T515" s="8"/>
    </row>
    <row r="516" spans="1:20" s="2" customFormat="1" ht="80">
      <c r="A516" s="88" t="s">
        <v>969</v>
      </c>
      <c r="B516" s="88" t="s">
        <v>970</v>
      </c>
      <c r="C516" s="88" t="s">
        <v>971</v>
      </c>
      <c r="D516" s="8"/>
      <c r="E516" s="8"/>
      <c r="F516" s="8"/>
      <c r="G516" s="8"/>
      <c r="H516" s="53">
        <v>450</v>
      </c>
      <c r="I516" s="155" t="s">
        <v>46</v>
      </c>
      <c r="J516" s="88" t="s">
        <v>974</v>
      </c>
      <c r="K516" s="87" t="s">
        <v>975</v>
      </c>
      <c r="L516" s="62">
        <v>0</v>
      </c>
      <c r="M516" s="62">
        <v>1</v>
      </c>
      <c r="N516" s="62">
        <v>0.01</v>
      </c>
      <c r="O516" s="52" t="s">
        <v>976</v>
      </c>
      <c r="P516" s="158" t="s">
        <v>977</v>
      </c>
      <c r="Q516" s="8"/>
      <c r="R516" s="8" t="s">
        <v>1239</v>
      </c>
      <c r="S516" s="158"/>
      <c r="T516" s="8"/>
    </row>
    <row r="517" spans="1:20" ht="128">
      <c r="A517" s="87" t="s">
        <v>10</v>
      </c>
      <c r="B517" s="87" t="s">
        <v>29</v>
      </c>
      <c r="C517" s="87" t="s">
        <v>60</v>
      </c>
      <c r="D517" s="52" t="s">
        <v>383</v>
      </c>
      <c r="E517" s="52"/>
      <c r="F517" s="52" t="s">
        <v>384</v>
      </c>
      <c r="G517" s="52"/>
      <c r="H517" s="53">
        <v>541</v>
      </c>
      <c r="I517" s="155" t="s">
        <v>46</v>
      </c>
      <c r="J517" s="75" t="s">
        <v>29</v>
      </c>
      <c r="K517" s="75" t="s">
        <v>584</v>
      </c>
      <c r="L517" s="58">
        <v>0</v>
      </c>
      <c r="M517" s="58">
        <v>1</v>
      </c>
      <c r="N517" s="58">
        <v>0.01</v>
      </c>
      <c r="O517" s="52" t="s">
        <v>1395</v>
      </c>
      <c r="P517" s="158" t="s">
        <v>1396</v>
      </c>
      <c r="Q517" s="52" t="s">
        <v>264</v>
      </c>
      <c r="R517" s="8" t="s">
        <v>265</v>
      </c>
      <c r="S517" s="158"/>
      <c r="T517" s="52"/>
    </row>
    <row r="518" spans="1:20" ht="144">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96">
        <f t="shared" si="124"/>
        <v>1</v>
      </c>
      <c r="N518" s="96">
        <f t="shared" si="124"/>
        <v>0.01</v>
      </c>
      <c r="O518" s="54" t="str">
        <f>O$517</f>
        <v>% of CO2 captured</v>
      </c>
      <c r="P518" s="158" t="s">
        <v>1397</v>
      </c>
      <c r="Q518" s="54" t="str">
        <f>Q$517</f>
        <v>ccs.html#ccs</v>
      </c>
      <c r="R518" s="54" t="str">
        <f>R$517</f>
        <v>carbon-capture-and-sequestration.html</v>
      </c>
      <c r="S518" s="158"/>
      <c r="T518" s="52"/>
    </row>
    <row r="519" spans="1:20" s="5" customFormat="1" ht="96">
      <c r="A519" s="87" t="s">
        <v>10</v>
      </c>
      <c r="B519" s="87" t="s">
        <v>27</v>
      </c>
      <c r="C519" s="87" t="s">
        <v>835</v>
      </c>
      <c r="D519" s="52" t="s">
        <v>375</v>
      </c>
      <c r="E519" s="52"/>
      <c r="F519" s="52" t="s">
        <v>379</v>
      </c>
      <c r="G519" s="52"/>
      <c r="H519" s="53">
        <v>171</v>
      </c>
      <c r="I519" s="155" t="s">
        <v>46</v>
      </c>
      <c r="J519" s="75" t="s">
        <v>27</v>
      </c>
      <c r="K519" s="75" t="s">
        <v>583</v>
      </c>
      <c r="L519" s="64">
        <v>0</v>
      </c>
      <c r="M519" s="64">
        <v>300</v>
      </c>
      <c r="N519" s="64">
        <v>5</v>
      </c>
      <c r="O519" s="83" t="str">
        <f>UnitControlCenter!B44</f>
        <v>$/metric ton CO2e</v>
      </c>
      <c r="P519" s="159" t="s">
        <v>1756</v>
      </c>
      <c r="Q519" s="52" t="s">
        <v>266</v>
      </c>
      <c r="R519" s="8" t="s">
        <v>267</v>
      </c>
      <c r="S519" s="158" t="s">
        <v>800</v>
      </c>
      <c r="T519" s="8" t="s">
        <v>443</v>
      </c>
    </row>
    <row r="520" spans="1:20" s="5" customFormat="1" ht="96">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1757</v>
      </c>
      <c r="Q520" s="54" t="str">
        <f t="shared" ref="Q520:R524" si="128">Q$519</f>
        <v>fuels.html#carbon-tax</v>
      </c>
      <c r="R520" s="54" t="str">
        <f t="shared" si="128"/>
        <v>carbon-tax.html</v>
      </c>
      <c r="S520" s="172" t="s">
        <v>1786</v>
      </c>
      <c r="T520" s="54"/>
    </row>
    <row r="521" spans="1:20" s="5" customFormat="1" ht="96">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1758</v>
      </c>
      <c r="Q521" s="54" t="str">
        <f t="shared" si="128"/>
        <v>fuels.html#carbon-tax</v>
      </c>
      <c r="R521" s="54" t="str">
        <f t="shared" si="128"/>
        <v>carbon-tax.html</v>
      </c>
      <c r="S521" s="158"/>
      <c r="T521" s="54"/>
    </row>
    <row r="522" spans="1:20" s="5" customFormat="1" ht="96">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1759</v>
      </c>
      <c r="Q522" s="54" t="str">
        <f t="shared" si="128"/>
        <v>fuels.html#carbon-tax</v>
      </c>
      <c r="R522" s="54" t="str">
        <f t="shared" si="128"/>
        <v>carbon-tax.html</v>
      </c>
      <c r="S522" s="158"/>
      <c r="T522" s="54"/>
    </row>
    <row r="523" spans="1:20" s="5" customFormat="1" ht="144">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1760</v>
      </c>
      <c r="Q523" s="54" t="str">
        <f t="shared" si="128"/>
        <v>fuels.html#carbon-tax</v>
      </c>
      <c r="R523" s="54" t="str">
        <f t="shared" si="128"/>
        <v>carbon-tax.html</v>
      </c>
      <c r="S523" s="158"/>
      <c r="T523" s="54"/>
    </row>
    <row r="524" spans="1:20" s="5" customFormat="1" ht="80">
      <c r="A524" s="73" t="str">
        <f t="shared" si="129"/>
        <v>Cross-Sector</v>
      </c>
      <c r="B524" s="73" t="str">
        <f t="shared" si="129"/>
        <v>Carbon Tax</v>
      </c>
      <c r="C524" s="73" t="str">
        <f t="shared" si="129"/>
        <v>Additional Carbon Tax Rate</v>
      </c>
      <c r="D524" s="52" t="s">
        <v>992</v>
      </c>
      <c r="E524" s="52"/>
      <c r="F524" s="52" t="s">
        <v>1472</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1761</v>
      </c>
      <c r="Q524" s="54" t="str">
        <f t="shared" si="128"/>
        <v>fuels.html#carbon-tax</v>
      </c>
      <c r="R524" s="54" t="str">
        <f t="shared" si="128"/>
        <v>carbon-tax.html</v>
      </c>
      <c r="S524" s="158"/>
      <c r="T524" s="54"/>
    </row>
    <row r="525" spans="1:20" s="5" customFormat="1" ht="32">
      <c r="A525" s="87" t="s">
        <v>10</v>
      </c>
      <c r="B525" s="87" t="s">
        <v>28</v>
      </c>
      <c r="C525" s="87" t="s">
        <v>158</v>
      </c>
      <c r="D525" s="52" t="s">
        <v>55</v>
      </c>
      <c r="E525" s="52"/>
      <c r="F525" s="52" t="s">
        <v>100</v>
      </c>
      <c r="G525" s="52"/>
      <c r="H525" s="53">
        <v>706</v>
      </c>
      <c r="I525" s="155" t="s">
        <v>47</v>
      </c>
      <c r="J525" s="75" t="s">
        <v>28</v>
      </c>
      <c r="K525" s="75" t="s">
        <v>582</v>
      </c>
      <c r="L525" s="64"/>
      <c r="M525" s="64"/>
      <c r="N525" s="64"/>
      <c r="O525" s="52"/>
      <c r="P525" s="158"/>
      <c r="Q525" s="54"/>
      <c r="R525" s="8"/>
      <c r="S525" s="164"/>
      <c r="T525" s="54"/>
    </row>
    <row r="526" spans="1:20" s="5" customFormat="1" ht="48">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931</v>
      </c>
      <c r="Q526" s="8" t="s">
        <v>270</v>
      </c>
      <c r="R526" s="8" t="s">
        <v>271</v>
      </c>
      <c r="S526" s="158" t="s">
        <v>171</v>
      </c>
      <c r="T526" s="54"/>
    </row>
    <row r="527" spans="1:20" s="5" customFormat="1" ht="48">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932</v>
      </c>
      <c r="Q527" s="8" t="s">
        <v>270</v>
      </c>
      <c r="R527" s="8" t="s">
        <v>271</v>
      </c>
      <c r="S527" s="158" t="s">
        <v>171</v>
      </c>
      <c r="T527" s="54"/>
    </row>
    <row r="528" spans="1:20" s="5" customFormat="1" ht="48">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933</v>
      </c>
      <c r="Q528" s="8" t="s">
        <v>270</v>
      </c>
      <c r="R528" s="8" t="s">
        <v>271</v>
      </c>
      <c r="S528" s="158" t="s">
        <v>171</v>
      </c>
      <c r="T528" s="54"/>
    </row>
    <row r="529" spans="1:20" s="5" customFormat="1" ht="32">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2">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48">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811</v>
      </c>
      <c r="Q531" s="8" t="s">
        <v>270</v>
      </c>
      <c r="R531" s="8" t="s">
        <v>271</v>
      </c>
      <c r="S531" s="158" t="s">
        <v>171</v>
      </c>
      <c r="T531" s="54"/>
    </row>
    <row r="532" spans="1:20" s="5" customFormat="1" ht="32">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48">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812</v>
      </c>
      <c r="Q533" s="8" t="s">
        <v>270</v>
      </c>
      <c r="R533" s="8" t="s">
        <v>271</v>
      </c>
      <c r="S533" s="158" t="s">
        <v>171</v>
      </c>
      <c r="T533" s="54"/>
    </row>
    <row r="534" spans="1:20" s="5" customFormat="1" ht="48">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934</v>
      </c>
      <c r="Q534" s="8" t="s">
        <v>270</v>
      </c>
      <c r="R534" s="8" t="s">
        <v>271</v>
      </c>
      <c r="S534" s="158" t="s">
        <v>171</v>
      </c>
      <c r="T534" s="54"/>
    </row>
    <row r="535" spans="1:20" s="5" customFormat="1" ht="32">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4">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1762</v>
      </c>
      <c r="Q536" s="54"/>
      <c r="R536" s="8"/>
      <c r="S536" s="172" t="s">
        <v>1787</v>
      </c>
      <c r="T536" s="54"/>
    </row>
    <row r="537" spans="1:20" s="5" customFormat="1" ht="32">
      <c r="A537" s="73" t="str">
        <f t="shared" si="132"/>
        <v>Cross-Sector</v>
      </c>
      <c r="B537" s="73" t="str">
        <f t="shared" si="130"/>
        <v>End Existing Subsidies</v>
      </c>
      <c r="C537" s="73" t="str">
        <f t="shared" si="130"/>
        <v>Percent Reduction in BAU Subsidies</v>
      </c>
      <c r="D537" s="8" t="s">
        <v>965</v>
      </c>
      <c r="E537" s="52"/>
      <c r="F537" s="8" t="s">
        <v>966</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2">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2">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2">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2">
      <c r="A541" s="73" t="str">
        <f t="shared" si="132"/>
        <v>Cross-Sector</v>
      </c>
      <c r="B541" s="73" t="str">
        <f t="shared" si="130"/>
        <v>End Existing Subsidies</v>
      </c>
      <c r="C541" s="73" t="str">
        <f t="shared" si="130"/>
        <v>Percent Reduction in BAU Subsidies</v>
      </c>
      <c r="D541" s="8" t="s">
        <v>957</v>
      </c>
      <c r="E541" s="52"/>
      <c r="F541" s="8" t="s">
        <v>961</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2">
      <c r="A542" s="73" t="str">
        <f t="shared" si="132"/>
        <v>Cross-Sector</v>
      </c>
      <c r="B542" s="73" t="str">
        <f t="shared" si="132"/>
        <v>End Existing Subsidies</v>
      </c>
      <c r="C542" s="73" t="str">
        <f t="shared" si="132"/>
        <v>Percent Reduction in BAU Subsidies</v>
      </c>
      <c r="D542" s="8" t="s">
        <v>967</v>
      </c>
      <c r="E542" s="52"/>
      <c r="F542" s="8" t="s">
        <v>968</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2">
      <c r="A543" s="73" t="str">
        <f t="shared" ref="A543:C545" si="136">A$525</f>
        <v>Cross-Sector</v>
      </c>
      <c r="B543" s="73" t="str">
        <f t="shared" si="136"/>
        <v>End Existing Subsidies</v>
      </c>
      <c r="C543" s="73" t="str">
        <f t="shared" si="136"/>
        <v>Percent Reduction in BAU Subsidies</v>
      </c>
      <c r="D543" s="8" t="s">
        <v>958</v>
      </c>
      <c r="E543" s="52"/>
      <c r="F543" s="8" t="s">
        <v>962</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2">
      <c r="A544" s="73" t="str">
        <f t="shared" si="136"/>
        <v>Cross-Sector</v>
      </c>
      <c r="B544" s="73" t="str">
        <f t="shared" si="136"/>
        <v>End Existing Subsidies</v>
      </c>
      <c r="C544" s="73" t="str">
        <f t="shared" si="136"/>
        <v>Percent Reduction in BAU Subsidies</v>
      </c>
      <c r="D544" s="8" t="s">
        <v>959</v>
      </c>
      <c r="E544" s="52"/>
      <c r="F544" s="8" t="s">
        <v>963</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2">
      <c r="A545" s="73" t="str">
        <f t="shared" si="136"/>
        <v>Cross-Sector</v>
      </c>
      <c r="B545" s="73" t="str">
        <f t="shared" si="136"/>
        <v>End Existing Subsidies</v>
      </c>
      <c r="C545" s="73" t="str">
        <f t="shared" si="136"/>
        <v>Percent Reduction in BAU Subsidies</v>
      </c>
      <c r="D545" s="8" t="s">
        <v>960</v>
      </c>
      <c r="E545" s="52"/>
      <c r="F545" s="8" t="s">
        <v>964</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48">
      <c r="A546" s="88" t="s">
        <v>10</v>
      </c>
      <c r="B546" s="88" t="s">
        <v>918</v>
      </c>
      <c r="C546" s="88" t="s">
        <v>920</v>
      </c>
      <c r="D546" s="8"/>
      <c r="E546" s="8"/>
      <c r="F546" s="8"/>
      <c r="G546" s="8"/>
      <c r="H546" s="53">
        <v>719</v>
      </c>
      <c r="I546" s="155" t="s">
        <v>47</v>
      </c>
      <c r="J546" s="88" t="s">
        <v>921</v>
      </c>
      <c r="K546" s="88" t="s">
        <v>923</v>
      </c>
      <c r="L546" s="61"/>
      <c r="M546" s="61"/>
      <c r="N546" s="61"/>
      <c r="O546" s="8"/>
      <c r="P546" s="158"/>
      <c r="Q546" s="8"/>
      <c r="R546" s="8"/>
      <c r="S546" s="158"/>
      <c r="T546" s="8"/>
    </row>
    <row r="547" spans="1:20" s="2" customFormat="1" ht="48">
      <c r="A547" s="88" t="s">
        <v>10</v>
      </c>
      <c r="B547" s="88" t="s">
        <v>1659</v>
      </c>
      <c r="C547" s="88" t="s">
        <v>919</v>
      </c>
      <c r="D547" s="8"/>
      <c r="E547" s="8"/>
      <c r="F547" s="8"/>
      <c r="G547" s="8"/>
      <c r="H547" s="55">
        <v>509</v>
      </c>
      <c r="I547" s="155" t="s">
        <v>46</v>
      </c>
      <c r="J547" s="88" t="s">
        <v>1078</v>
      </c>
      <c r="K547" s="88" t="s">
        <v>922</v>
      </c>
      <c r="L547" s="64">
        <v>0</v>
      </c>
      <c r="M547" s="64">
        <v>1</v>
      </c>
      <c r="N547" s="64">
        <v>1</v>
      </c>
      <c r="O547" s="52" t="s">
        <v>32</v>
      </c>
      <c r="P547" s="155" t="s">
        <v>1660</v>
      </c>
      <c r="Q547" s="52" t="s">
        <v>266</v>
      </c>
      <c r="R547" s="8" t="s">
        <v>267</v>
      </c>
      <c r="S547" s="155"/>
      <c r="T547" s="8"/>
    </row>
    <row r="548" spans="1:20" s="2" customFormat="1" ht="48">
      <c r="A548" s="88" t="s">
        <v>10</v>
      </c>
      <c r="B548" s="88" t="s">
        <v>1259</v>
      </c>
      <c r="C548" s="88" t="s">
        <v>1258</v>
      </c>
      <c r="D548" s="8" t="s">
        <v>55</v>
      </c>
      <c r="E548" s="8"/>
      <c r="F548" s="8" t="s">
        <v>100</v>
      </c>
      <c r="G548" s="8"/>
      <c r="H548" s="53">
        <v>720</v>
      </c>
      <c r="I548" s="155" t="s">
        <v>47</v>
      </c>
      <c r="J548" s="74" t="s">
        <v>1259</v>
      </c>
      <c r="K548" s="87" t="s">
        <v>1260</v>
      </c>
      <c r="L548" s="64"/>
      <c r="M548" s="64"/>
      <c r="N548" s="64"/>
      <c r="O548" s="8"/>
      <c r="P548" s="158"/>
      <c r="Q548" s="8"/>
      <c r="R548" s="8"/>
      <c r="S548" s="158"/>
      <c r="T548" s="8"/>
    </row>
    <row r="549" spans="1:20" s="2" customFormat="1" ht="48">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48">
      <c r="A550" s="73" t="str">
        <f>A$548</f>
        <v>Cross-Sector</v>
      </c>
      <c r="B550" s="73" t="str">
        <f t="shared" si="137"/>
        <v>Fixed Energy Prices</v>
      </c>
      <c r="C550" s="73" t="str">
        <f t="shared" si="137"/>
        <v>Toggle Whether Policies Affect Energy Prices</v>
      </c>
      <c r="D550" s="8" t="s">
        <v>960</v>
      </c>
      <c r="E550" s="8"/>
      <c r="F550" s="8" t="s">
        <v>964</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48">
      <c r="A551" s="88" t="s">
        <v>10</v>
      </c>
      <c r="B551" s="88" t="s">
        <v>1675</v>
      </c>
      <c r="C551" s="88" t="s">
        <v>1258</v>
      </c>
      <c r="D551" s="8" t="s">
        <v>499</v>
      </c>
      <c r="E551" s="52"/>
      <c r="F551" s="8" t="s">
        <v>496</v>
      </c>
      <c r="G551" s="8"/>
      <c r="H551" s="55">
        <v>836</v>
      </c>
      <c r="I551" s="155" t="s">
        <v>47</v>
      </c>
      <c r="J551" s="88" t="s">
        <v>1675</v>
      </c>
      <c r="K551" s="73" t="str">
        <f t="shared" si="138"/>
        <v>cross toggle whether policies affect energy prices</v>
      </c>
      <c r="L551" s="64"/>
      <c r="M551" s="64"/>
      <c r="N551" s="64"/>
      <c r="O551" s="8"/>
      <c r="P551" s="155"/>
      <c r="Q551" s="8"/>
      <c r="R551" s="8"/>
      <c r="S551" s="179"/>
      <c r="T551" s="8"/>
    </row>
    <row r="552" spans="1:20" s="2" customFormat="1" ht="48">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48">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48">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48">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48">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48">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48">
      <c r="A558" s="73" t="str">
        <f t="shared" si="141"/>
        <v>Cross-Sector</v>
      </c>
      <c r="B558" s="73" t="str">
        <f t="shared" si="139"/>
        <v>Variable Energy Prices</v>
      </c>
      <c r="C558" s="73" t="str">
        <f t="shared" si="139"/>
        <v>Toggle Whether Policies Affect Energy Prices</v>
      </c>
      <c r="D558" s="8" t="s">
        <v>965</v>
      </c>
      <c r="E558" s="52"/>
      <c r="F558" s="8" t="s">
        <v>966</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48">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48">
      <c r="A560" s="73" t="str">
        <f t="shared" si="141"/>
        <v>Cross-Sector</v>
      </c>
      <c r="B560" s="73" t="str">
        <f t="shared" si="139"/>
        <v>Variable Energy Prices</v>
      </c>
      <c r="C560" s="73" t="str">
        <f t="shared" si="139"/>
        <v>Toggle Whether Policies Affect Energy Prices</v>
      </c>
      <c r="D560" s="8" t="s">
        <v>957</v>
      </c>
      <c r="E560" s="52"/>
      <c r="F560" s="8" t="s">
        <v>961</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48">
      <c r="A561" s="73" t="str">
        <f t="shared" si="141"/>
        <v>Cross-Sector</v>
      </c>
      <c r="B561" s="73" t="str">
        <f t="shared" si="139"/>
        <v>Variable Energy Prices</v>
      </c>
      <c r="C561" s="73" t="str">
        <f t="shared" si="139"/>
        <v>Toggle Whether Policies Affect Energy Prices</v>
      </c>
      <c r="D561" s="8" t="s">
        <v>967</v>
      </c>
      <c r="E561" s="52"/>
      <c r="F561" s="8" t="s">
        <v>968</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48">
      <c r="A562" s="73" t="str">
        <f t="shared" si="141"/>
        <v>Cross-Sector</v>
      </c>
      <c r="B562" s="73" t="str">
        <f t="shared" si="139"/>
        <v>Variable Energy Prices</v>
      </c>
      <c r="C562" s="73" t="str">
        <f t="shared" si="139"/>
        <v>Toggle Whether Policies Affect Energy Prices</v>
      </c>
      <c r="D562" s="8" t="s">
        <v>958</v>
      </c>
      <c r="E562" s="52"/>
      <c r="F562" s="8" t="s">
        <v>962</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4">
      <c r="A563" s="88" t="s">
        <v>10</v>
      </c>
      <c r="B563" s="88" t="s">
        <v>1313</v>
      </c>
      <c r="C563" s="88" t="s">
        <v>1313</v>
      </c>
      <c r="D563" s="8" t="s">
        <v>499</v>
      </c>
      <c r="E563" s="52"/>
      <c r="F563" s="8" t="s">
        <v>496</v>
      </c>
      <c r="G563" s="8"/>
      <c r="H563" s="53">
        <v>723</v>
      </c>
      <c r="I563" s="155" t="s">
        <v>47</v>
      </c>
      <c r="J563" s="88" t="s">
        <v>1313</v>
      </c>
      <c r="K563" s="88" t="s">
        <v>1314</v>
      </c>
      <c r="L563" s="62">
        <v>0</v>
      </c>
      <c r="M563" s="62">
        <v>1</v>
      </c>
      <c r="N563" s="62">
        <v>0.01</v>
      </c>
      <c r="O563" s="52" t="s">
        <v>1315</v>
      </c>
      <c r="P563" s="158" t="s">
        <v>1316</v>
      </c>
      <c r="Q563" s="8" t="s">
        <v>1519</v>
      </c>
      <c r="R563" s="8"/>
      <c r="S563" s="158"/>
      <c r="T563" s="8"/>
    </row>
    <row r="564" spans="1:20" s="2" customFormat="1" ht="32">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2">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2">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2">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2">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2">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2">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2">
      <c r="A571" s="73" t="str">
        <f t="shared" si="144"/>
        <v>Cross-Sector</v>
      </c>
      <c r="B571" s="73" t="str">
        <f t="shared" si="142"/>
        <v>Fuel Price Deregulation</v>
      </c>
      <c r="C571" s="73" t="str">
        <f t="shared" si="142"/>
        <v>Fuel Price Deregulation</v>
      </c>
      <c r="D571" s="8" t="s">
        <v>965</v>
      </c>
      <c r="E571" s="52"/>
      <c r="F571" s="8" t="s">
        <v>966</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2">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2">
      <c r="A573" s="73" t="str">
        <f t="shared" si="144"/>
        <v>Cross-Sector</v>
      </c>
      <c r="B573" s="73" t="str">
        <f t="shared" si="142"/>
        <v>Fuel Price Deregulation</v>
      </c>
      <c r="C573" s="73" t="str">
        <f t="shared" si="142"/>
        <v>Fuel Price Deregulation</v>
      </c>
      <c r="D573" s="8" t="s">
        <v>957</v>
      </c>
      <c r="E573" s="52"/>
      <c r="F573" s="8" t="s">
        <v>961</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2">
      <c r="A574" s="73" t="str">
        <f t="shared" si="144"/>
        <v>Cross-Sector</v>
      </c>
      <c r="B574" s="73" t="str">
        <f t="shared" si="142"/>
        <v>Fuel Price Deregulation</v>
      </c>
      <c r="C574" s="73" t="str">
        <f t="shared" si="142"/>
        <v>Fuel Price Deregulation</v>
      </c>
      <c r="D574" s="8" t="s">
        <v>967</v>
      </c>
      <c r="E574" s="52"/>
      <c r="F574" s="8" t="s">
        <v>968</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2">
      <c r="A575" s="73" t="str">
        <f t="shared" si="144"/>
        <v>Cross-Sector</v>
      </c>
      <c r="B575" s="73" t="str">
        <f t="shared" si="142"/>
        <v>Fuel Price Deregulation</v>
      </c>
      <c r="C575" s="73" t="str">
        <f t="shared" si="142"/>
        <v>Fuel Price Deregulation</v>
      </c>
      <c r="D575" s="8" t="s">
        <v>958</v>
      </c>
      <c r="E575" s="52"/>
      <c r="F575" s="8" t="s">
        <v>962</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2">
      <c r="A576" s="73" t="str">
        <f t="shared" si="144"/>
        <v>Cross-Sector</v>
      </c>
      <c r="B576" s="73" t="str">
        <f t="shared" si="142"/>
        <v>Fuel Price Deregulation</v>
      </c>
      <c r="C576" s="73" t="str">
        <f t="shared" si="142"/>
        <v>Fuel Price Deregulation</v>
      </c>
      <c r="D576" s="8" t="s">
        <v>959</v>
      </c>
      <c r="E576" s="52"/>
      <c r="F576" s="8" t="s">
        <v>963</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2">
      <c r="A577" s="73" t="str">
        <f t="shared" si="144"/>
        <v>Cross-Sector</v>
      </c>
      <c r="B577" s="73" t="str">
        <f t="shared" si="142"/>
        <v>Fuel Price Deregulation</v>
      </c>
      <c r="C577" s="73" t="str">
        <f t="shared" si="142"/>
        <v>Fuel Price Deregulation</v>
      </c>
      <c r="D577" s="8" t="s">
        <v>960</v>
      </c>
      <c r="E577" s="52"/>
      <c r="F577" s="8" t="s">
        <v>964</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0">
      <c r="A578" s="87" t="s">
        <v>10</v>
      </c>
      <c r="B578" s="87" t="s">
        <v>26</v>
      </c>
      <c r="C578" s="87" t="s">
        <v>318</v>
      </c>
      <c r="D578" s="52" t="s">
        <v>55</v>
      </c>
      <c r="E578" s="52"/>
      <c r="F578" s="52" t="s">
        <v>100</v>
      </c>
      <c r="G578" s="52"/>
      <c r="H578" s="53">
        <v>78</v>
      </c>
      <c r="I578" s="155" t="s">
        <v>46</v>
      </c>
      <c r="J578" s="75" t="s">
        <v>26</v>
      </c>
      <c r="K578" s="75" t="s">
        <v>581</v>
      </c>
      <c r="L578" s="58">
        <v>0</v>
      </c>
      <c r="M578" s="58">
        <v>0.2</v>
      </c>
      <c r="N578" s="70">
        <v>5.0000000000000001E-3</v>
      </c>
      <c r="O578" s="52" t="s">
        <v>161</v>
      </c>
      <c r="P578" s="162" t="s">
        <v>1763</v>
      </c>
      <c r="Q578" s="8" t="s">
        <v>272</v>
      </c>
      <c r="R578" s="8" t="s">
        <v>273</v>
      </c>
      <c r="S578" s="158" t="s">
        <v>1788</v>
      </c>
      <c r="T578" s="54"/>
    </row>
    <row r="579" spans="1:20" s="5" customFormat="1" ht="160">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1764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0">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1765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16">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16">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0">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1766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0">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1767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16">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16">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16">
      <c r="A587" s="76" t="str">
        <f t="shared" si="145"/>
        <v>Cross-Sector</v>
      </c>
      <c r="B587" s="76" t="str">
        <f t="shared" si="145"/>
        <v>Fuel Taxes</v>
      </c>
      <c r="C587" s="76" t="str">
        <f t="shared" si="145"/>
        <v>Additional Fuel Tax Rate by Fuel</v>
      </c>
      <c r="D587" s="8" t="s">
        <v>965</v>
      </c>
      <c r="E587" s="8"/>
      <c r="F587" s="8" t="s">
        <v>966</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16">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16">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16">
      <c r="A590" s="76" t="str">
        <f t="shared" si="145"/>
        <v>Cross-Sector</v>
      </c>
      <c r="B590" s="76" t="str">
        <f t="shared" si="145"/>
        <v>Fuel Taxes</v>
      </c>
      <c r="C590" s="76" t="str">
        <f t="shared" si="145"/>
        <v>Additional Fuel Tax Rate by Fuel</v>
      </c>
      <c r="D590" s="8" t="s">
        <v>957</v>
      </c>
      <c r="E590" s="8"/>
      <c r="F590" s="8" t="s">
        <v>961</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2">
      <c r="A591" s="76" t="str">
        <f t="shared" si="145"/>
        <v>Cross-Sector</v>
      </c>
      <c r="B591" s="76" t="str">
        <f t="shared" si="145"/>
        <v>Fuel Taxes</v>
      </c>
      <c r="C591" s="76" t="str">
        <f t="shared" si="145"/>
        <v>Additional Fuel Tax Rate by Fuel</v>
      </c>
      <c r="D591" s="8" t="s">
        <v>967</v>
      </c>
      <c r="E591" s="8"/>
      <c r="F591" s="8" t="s">
        <v>968</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16">
      <c r="A592" s="76" t="str">
        <f t="shared" ref="A592:C594" si="152">A$578</f>
        <v>Cross-Sector</v>
      </c>
      <c r="B592" s="76" t="str">
        <f t="shared" si="152"/>
        <v>Fuel Taxes</v>
      </c>
      <c r="C592" s="76" t="str">
        <f t="shared" si="152"/>
        <v>Additional Fuel Tax Rate by Fuel</v>
      </c>
      <c r="D592" s="8" t="s">
        <v>958</v>
      </c>
      <c r="E592" s="8"/>
      <c r="F592" s="8" t="s">
        <v>962</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16">
      <c r="A593" s="76" t="str">
        <f t="shared" si="152"/>
        <v>Cross-Sector</v>
      </c>
      <c r="B593" s="76" t="str">
        <f t="shared" si="152"/>
        <v>Fuel Taxes</v>
      </c>
      <c r="C593" s="76" t="str">
        <f t="shared" si="152"/>
        <v>Additional Fuel Tax Rate by Fuel</v>
      </c>
      <c r="D593" s="8" t="s">
        <v>959</v>
      </c>
      <c r="E593" s="8"/>
      <c r="F593" s="8" t="s">
        <v>963</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16">
      <c r="A594" s="76" t="str">
        <f t="shared" si="152"/>
        <v>Cross-Sector</v>
      </c>
      <c r="B594" s="76" t="str">
        <f t="shared" si="152"/>
        <v>Fuel Taxes</v>
      </c>
      <c r="C594" s="76" t="str">
        <f t="shared" si="152"/>
        <v>Additional Fuel Tax Rate by Fuel</v>
      </c>
      <c r="D594" s="8" t="s">
        <v>960</v>
      </c>
      <c r="E594" s="8"/>
      <c r="F594" s="8" t="s">
        <v>964</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44">
      <c r="A595" s="87" t="s">
        <v>1193</v>
      </c>
      <c r="B595" s="87" t="s">
        <v>351</v>
      </c>
      <c r="C595" s="87" t="s">
        <v>319</v>
      </c>
      <c r="D595" s="52" t="s">
        <v>122</v>
      </c>
      <c r="E595" s="52"/>
      <c r="F595" s="52" t="s">
        <v>352</v>
      </c>
      <c r="G595" s="52"/>
      <c r="H595" s="53">
        <v>85</v>
      </c>
      <c r="I595" s="155" t="s">
        <v>46</v>
      </c>
      <c r="J595" s="75" t="s">
        <v>393</v>
      </c>
      <c r="K595" s="75" t="s">
        <v>580</v>
      </c>
      <c r="L595" s="59">
        <v>0</v>
      </c>
      <c r="M595" s="59">
        <v>0.4</v>
      </c>
      <c r="N595" s="58">
        <v>0.01</v>
      </c>
      <c r="O595" s="52" t="s">
        <v>34</v>
      </c>
      <c r="P595" s="158" t="s">
        <v>644</v>
      </c>
      <c r="Q595" s="52" t="s">
        <v>274</v>
      </c>
      <c r="R595" s="8" t="s">
        <v>275</v>
      </c>
      <c r="S595" s="158" t="s">
        <v>78</v>
      </c>
      <c r="T595" s="52"/>
    </row>
    <row r="596" spans="1:20" ht="144">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645</v>
      </c>
      <c r="Q596" s="52" t="s">
        <v>274</v>
      </c>
      <c r="R596" s="8" t="s">
        <v>275</v>
      </c>
      <c r="S596" s="158" t="s">
        <v>78</v>
      </c>
      <c r="T596" s="52"/>
    </row>
    <row r="597" spans="1:20" ht="144">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646</v>
      </c>
      <c r="Q597" s="52" t="s">
        <v>274</v>
      </c>
      <c r="R597" s="8" t="s">
        <v>275</v>
      </c>
      <c r="S597" s="158" t="s">
        <v>78</v>
      </c>
      <c r="T597" s="52"/>
    </row>
    <row r="598" spans="1:20" ht="144">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647</v>
      </c>
      <c r="Q598" s="52" t="s">
        <v>274</v>
      </c>
      <c r="R598" s="8" t="s">
        <v>275</v>
      </c>
      <c r="S598" s="158" t="s">
        <v>78</v>
      </c>
      <c r="T598" s="52"/>
    </row>
    <row r="599" spans="1:20" ht="144">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648</v>
      </c>
      <c r="Q599" s="52" t="s">
        <v>274</v>
      </c>
      <c r="R599" s="8" t="s">
        <v>275</v>
      </c>
      <c r="S599" s="158" t="s">
        <v>78</v>
      </c>
      <c r="T599" s="52"/>
    </row>
    <row r="600" spans="1:20" ht="144">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649</v>
      </c>
      <c r="Q600" s="52" t="s">
        <v>274</v>
      </c>
      <c r="R600" s="8" t="s">
        <v>275</v>
      </c>
      <c r="S600" s="158" t="s">
        <v>78</v>
      </c>
      <c r="T600" s="52"/>
    </row>
    <row r="601" spans="1:20" ht="144">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579</v>
      </c>
      <c r="L601" s="59">
        <v>0</v>
      </c>
      <c r="M601" s="59">
        <v>0.4</v>
      </c>
      <c r="N601" s="58">
        <v>0.01</v>
      </c>
      <c r="O601" s="52" t="s">
        <v>34</v>
      </c>
      <c r="P601" s="158" t="s">
        <v>650</v>
      </c>
      <c r="Q601" s="52" t="s">
        <v>274</v>
      </c>
      <c r="R601" s="8" t="s">
        <v>275</v>
      </c>
      <c r="S601" s="158" t="s">
        <v>78</v>
      </c>
      <c r="T601" s="52"/>
    </row>
    <row r="602" spans="1:20" ht="144">
      <c r="A602" s="87" t="s">
        <v>1193</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578</v>
      </c>
      <c r="L602" s="59">
        <v>0</v>
      </c>
      <c r="M602" s="59">
        <v>0.4</v>
      </c>
      <c r="N602" s="58">
        <v>0.01</v>
      </c>
      <c r="O602" s="52" t="s">
        <v>34</v>
      </c>
      <c r="P602" s="158" t="s">
        <v>651</v>
      </c>
      <c r="Q602" s="52" t="s">
        <v>274</v>
      </c>
      <c r="R602" s="8" t="s">
        <v>275</v>
      </c>
      <c r="S602" s="158" t="s">
        <v>78</v>
      </c>
      <c r="T602" s="52"/>
    </row>
    <row r="603" spans="1:20" ht="144">
      <c r="A603" s="73" t="str">
        <f>A$602</f>
        <v>Research and Development</v>
      </c>
      <c r="B603" s="73" t="str">
        <f t="shared" ref="B603:C613" si="157">B$602</f>
        <v>Capital Cost Reduction</v>
      </c>
      <c r="C603" s="73" t="str">
        <f t="shared" si="157"/>
        <v>RnD Electricity Capital Cost Perc Reduction</v>
      </c>
      <c r="D603" s="8" t="s">
        <v>339</v>
      </c>
      <c r="E603" s="54"/>
      <c r="F603" s="8" t="s">
        <v>562</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652</v>
      </c>
      <c r="Q603" s="52" t="s">
        <v>274</v>
      </c>
      <c r="R603" s="8" t="s">
        <v>275</v>
      </c>
      <c r="S603" s="158" t="s">
        <v>78</v>
      </c>
      <c r="T603" s="52"/>
    </row>
    <row r="604" spans="1:20" ht="144">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653</v>
      </c>
      <c r="Q604" s="52" t="s">
        <v>274</v>
      </c>
      <c r="R604" s="8" t="s">
        <v>275</v>
      </c>
      <c r="S604" s="158" t="s">
        <v>78</v>
      </c>
      <c r="T604" s="52"/>
    </row>
    <row r="605" spans="1:20" ht="144">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654</v>
      </c>
      <c r="Q605" s="52" t="s">
        <v>274</v>
      </c>
      <c r="R605" s="8" t="s">
        <v>275</v>
      </c>
      <c r="S605" s="158" t="s">
        <v>78</v>
      </c>
      <c r="T605" s="52"/>
    </row>
    <row r="606" spans="1:20" ht="144">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655</v>
      </c>
      <c r="Q606" s="52" t="s">
        <v>274</v>
      </c>
      <c r="R606" s="8" t="s">
        <v>275</v>
      </c>
      <c r="S606" s="158" t="s">
        <v>78</v>
      </c>
      <c r="T606" s="52"/>
    </row>
    <row r="607" spans="1:20" ht="144">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656</v>
      </c>
      <c r="Q607" s="52" t="s">
        <v>274</v>
      </c>
      <c r="R607" s="8" t="s">
        <v>275</v>
      </c>
      <c r="S607" s="158" t="s">
        <v>78</v>
      </c>
      <c r="T607" s="52"/>
    </row>
    <row r="608" spans="1:20" ht="144">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657</v>
      </c>
      <c r="Q608" s="52" t="s">
        <v>274</v>
      </c>
      <c r="R608" s="8" t="s">
        <v>275</v>
      </c>
      <c r="S608" s="158" t="s">
        <v>78</v>
      </c>
      <c r="T608" s="52"/>
    </row>
    <row r="609" spans="1:20" ht="144">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658</v>
      </c>
      <c r="Q609" s="52" t="s">
        <v>274</v>
      </c>
      <c r="R609" s="8" t="s">
        <v>275</v>
      </c>
      <c r="S609" s="158" t="s">
        <v>78</v>
      </c>
      <c r="T609" s="52"/>
    </row>
    <row r="610" spans="1:20" ht="144">
      <c r="A610" s="73" t="str">
        <f>A$602</f>
        <v>Research and Development</v>
      </c>
      <c r="B610" s="73" t="str">
        <f t="shared" si="157"/>
        <v>Capital Cost Reduction</v>
      </c>
      <c r="C610" s="73" t="str">
        <f t="shared" si="157"/>
        <v>RnD Electricity Capital Cost Perc Reduction</v>
      </c>
      <c r="D610" s="8" t="s">
        <v>342</v>
      </c>
      <c r="E610" s="54"/>
      <c r="F610" s="8" t="s">
        <v>563</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659</v>
      </c>
      <c r="Q610" s="52" t="s">
        <v>274</v>
      </c>
      <c r="R610" s="8" t="s">
        <v>275</v>
      </c>
      <c r="S610" s="158" t="s">
        <v>78</v>
      </c>
      <c r="T610" s="52"/>
    </row>
    <row r="611" spans="1:20" ht="144">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660</v>
      </c>
      <c r="Q611" s="52" t="s">
        <v>274</v>
      </c>
      <c r="R611" s="8" t="s">
        <v>275</v>
      </c>
      <c r="S611" s="158" t="s">
        <v>78</v>
      </c>
      <c r="T611" s="52"/>
    </row>
    <row r="612" spans="1:20" ht="144">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661</v>
      </c>
      <c r="Q612" s="52" t="s">
        <v>274</v>
      </c>
      <c r="R612" s="8" t="s">
        <v>275</v>
      </c>
      <c r="S612" s="158" t="s">
        <v>78</v>
      </c>
      <c r="T612" s="52"/>
    </row>
    <row r="613" spans="1:20" ht="144">
      <c r="A613" s="87" t="s">
        <v>1193</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577</v>
      </c>
      <c r="L613" s="59">
        <v>0</v>
      </c>
      <c r="M613" s="59">
        <v>0.4</v>
      </c>
      <c r="N613" s="58">
        <v>0.01</v>
      </c>
      <c r="O613" s="52" t="s">
        <v>34</v>
      </c>
      <c r="P613" s="158" t="s">
        <v>662</v>
      </c>
      <c r="Q613" s="52" t="s">
        <v>274</v>
      </c>
      <c r="R613" s="8" t="s">
        <v>275</v>
      </c>
      <c r="S613" s="158" t="s">
        <v>78</v>
      </c>
      <c r="T613" s="52"/>
    </row>
    <row r="614" spans="1:20" ht="144">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663</v>
      </c>
      <c r="Q614" s="52" t="s">
        <v>274</v>
      </c>
      <c r="R614" s="8" t="s">
        <v>275</v>
      </c>
      <c r="S614" s="158" t="s">
        <v>78</v>
      </c>
      <c r="T614" s="52"/>
    </row>
    <row r="615" spans="1:20" ht="144">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664</v>
      </c>
      <c r="Q615" s="52" t="s">
        <v>274</v>
      </c>
      <c r="R615" s="8" t="s">
        <v>275</v>
      </c>
      <c r="S615" s="158" t="s">
        <v>78</v>
      </c>
      <c r="T615" s="52"/>
    </row>
    <row r="616" spans="1:20" ht="144">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665</v>
      </c>
      <c r="Q616" s="52" t="s">
        <v>274</v>
      </c>
      <c r="R616" s="8" t="s">
        <v>275</v>
      </c>
      <c r="S616" s="158" t="s">
        <v>78</v>
      </c>
      <c r="T616" s="52"/>
    </row>
    <row r="617" spans="1:20" ht="144">
      <c r="A617" s="73" t="str">
        <f t="shared" si="162"/>
        <v>Research and Development</v>
      </c>
      <c r="B617" s="73" t="str">
        <f t="shared" si="160"/>
        <v>Capital Cost Reduction</v>
      </c>
      <c r="C617" s="73" t="str">
        <f t="shared" si="160"/>
        <v>RnD Industry Capital Cost Perc Reduction</v>
      </c>
      <c r="D617" s="8" t="s">
        <v>903</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666</v>
      </c>
      <c r="Q617" s="52" t="s">
        <v>274</v>
      </c>
      <c r="R617" s="8" t="s">
        <v>275</v>
      </c>
      <c r="S617" s="158" t="s">
        <v>78</v>
      </c>
      <c r="T617" s="52"/>
    </row>
    <row r="618" spans="1:20" ht="144">
      <c r="A618" s="73" t="str">
        <f t="shared" si="162"/>
        <v>Research and Development</v>
      </c>
      <c r="B618" s="73" t="str">
        <f t="shared" si="160"/>
        <v>Capital Cost Reduction</v>
      </c>
      <c r="C618" s="73" t="str">
        <f t="shared" si="160"/>
        <v>RnD Industry Capital Cost Perc Reduction</v>
      </c>
      <c r="D618" s="8" t="s">
        <v>146</v>
      </c>
      <c r="E618" s="52"/>
      <c r="F618" s="8" t="s">
        <v>910</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667</v>
      </c>
      <c r="Q618" s="52" t="s">
        <v>274</v>
      </c>
      <c r="R618" s="8" t="s">
        <v>275</v>
      </c>
      <c r="S618" s="158" t="s">
        <v>78</v>
      </c>
      <c r="T618" s="52"/>
    </row>
    <row r="619" spans="1:20" ht="144">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668</v>
      </c>
      <c r="Q619" s="52" t="s">
        <v>274</v>
      </c>
      <c r="R619" s="8" t="s">
        <v>275</v>
      </c>
      <c r="S619" s="158" t="s">
        <v>78</v>
      </c>
      <c r="T619" s="52"/>
    </row>
    <row r="620" spans="1:20" ht="144">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669</v>
      </c>
      <c r="Q620" s="52" t="s">
        <v>274</v>
      </c>
      <c r="R620" s="8" t="s">
        <v>275</v>
      </c>
      <c r="S620" s="158" t="s">
        <v>78</v>
      </c>
      <c r="T620" s="52"/>
    </row>
    <row r="621" spans="1:20" ht="144">
      <c r="A621" s="87" t="s">
        <v>1193</v>
      </c>
      <c r="B621" s="73" t="str">
        <f t="shared" si="160"/>
        <v>Capital Cost Reduction</v>
      </c>
      <c r="C621" s="88" t="s">
        <v>323</v>
      </c>
      <c r="D621" s="52" t="s">
        <v>550</v>
      </c>
      <c r="E621" s="52"/>
      <c r="F621" s="52" t="s">
        <v>527</v>
      </c>
      <c r="G621" s="52"/>
      <c r="H621" s="53">
        <v>108</v>
      </c>
      <c r="I621" s="155" t="s">
        <v>46</v>
      </c>
      <c r="J621" s="73" t="str">
        <f t="shared" si="155"/>
        <v>R&amp;D Capital Cost Reductions</v>
      </c>
      <c r="K621" s="75" t="s">
        <v>576</v>
      </c>
      <c r="L621" s="59">
        <v>0</v>
      </c>
      <c r="M621" s="59">
        <v>0.4</v>
      </c>
      <c r="N621" s="58">
        <v>0.01</v>
      </c>
      <c r="O621" s="52" t="s">
        <v>34</v>
      </c>
      <c r="P621" s="158" t="s">
        <v>670</v>
      </c>
      <c r="Q621" s="52" t="s">
        <v>274</v>
      </c>
      <c r="R621" s="8" t="s">
        <v>275</v>
      </c>
      <c r="S621" s="158" t="s">
        <v>78</v>
      </c>
      <c r="T621" s="52"/>
    </row>
    <row r="622" spans="1:20" ht="144">
      <c r="A622" s="73" t="str">
        <f t="shared" ref="A622:A627" si="163">A$621</f>
        <v>Research and Development</v>
      </c>
      <c r="B622" s="73" t="str">
        <f t="shared" ref="B622:C627" si="164">B$621</f>
        <v>Capital Cost Reduction</v>
      </c>
      <c r="C622" s="73" t="str">
        <f t="shared" si="164"/>
        <v>RnD Transportation Capital Cost Perc Reduction</v>
      </c>
      <c r="D622" s="52" t="s">
        <v>551</v>
      </c>
      <c r="E622" s="52"/>
      <c r="F622" s="52" t="s">
        <v>528</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671</v>
      </c>
      <c r="Q622" s="52" t="s">
        <v>274</v>
      </c>
      <c r="R622" s="8" t="s">
        <v>275</v>
      </c>
      <c r="S622" s="158" t="s">
        <v>78</v>
      </c>
      <c r="T622" s="52"/>
    </row>
    <row r="623" spans="1:20" ht="144">
      <c r="A623" s="73" t="str">
        <f t="shared" si="163"/>
        <v>Research and Development</v>
      </c>
      <c r="B623" s="73" t="str">
        <f t="shared" si="164"/>
        <v>Capital Cost Reduction</v>
      </c>
      <c r="C623" s="73" t="str">
        <f t="shared" si="164"/>
        <v>RnD Transportation Capital Cost Perc Reduction</v>
      </c>
      <c r="D623" s="52" t="s">
        <v>552</v>
      </c>
      <c r="E623" s="52"/>
      <c r="F623" s="52" t="s">
        <v>529</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672</v>
      </c>
      <c r="Q623" s="52" t="s">
        <v>274</v>
      </c>
      <c r="R623" s="8" t="s">
        <v>275</v>
      </c>
      <c r="S623" s="158" t="s">
        <v>78</v>
      </c>
      <c r="T623" s="52"/>
    </row>
    <row r="624" spans="1:20" ht="144">
      <c r="A624" s="73" t="str">
        <f t="shared" si="163"/>
        <v>Research and Development</v>
      </c>
      <c r="B624" s="73" t="str">
        <f t="shared" si="164"/>
        <v>Capital Cost Reduction</v>
      </c>
      <c r="C624" s="73" t="str">
        <f t="shared" si="164"/>
        <v>RnD Transportation Capital Cost Perc Reduction</v>
      </c>
      <c r="D624" s="52" t="s">
        <v>553</v>
      </c>
      <c r="E624" s="52"/>
      <c r="F624" s="52" t="s">
        <v>530</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673</v>
      </c>
      <c r="Q624" s="52" t="s">
        <v>274</v>
      </c>
      <c r="R624" s="8" t="s">
        <v>275</v>
      </c>
      <c r="S624" s="158" t="s">
        <v>78</v>
      </c>
      <c r="T624" s="52"/>
    </row>
    <row r="625" spans="1:20" ht="144">
      <c r="A625" s="73" t="str">
        <f t="shared" si="163"/>
        <v>Research and Development</v>
      </c>
      <c r="B625" s="73" t="str">
        <f t="shared" si="164"/>
        <v>Capital Cost Reduction</v>
      </c>
      <c r="C625" s="73" t="str">
        <f t="shared" si="164"/>
        <v>RnD Transportation Capital Cost Perc Reduction</v>
      </c>
      <c r="D625" s="52" t="s">
        <v>554</v>
      </c>
      <c r="E625" s="52"/>
      <c r="F625" s="52" t="s">
        <v>531</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674</v>
      </c>
      <c r="Q625" s="52" t="s">
        <v>274</v>
      </c>
      <c r="R625" s="8" t="s">
        <v>275</v>
      </c>
      <c r="S625" s="158" t="s">
        <v>78</v>
      </c>
      <c r="T625" s="52"/>
    </row>
    <row r="626" spans="1:20" ht="144">
      <c r="A626" s="73" t="str">
        <f t="shared" si="163"/>
        <v>Research and Development</v>
      </c>
      <c r="B626" s="73" t="str">
        <f t="shared" si="164"/>
        <v>Capital Cost Reduction</v>
      </c>
      <c r="C626" s="73" t="str">
        <f t="shared" si="164"/>
        <v>RnD Transportation Capital Cost Perc Reduction</v>
      </c>
      <c r="D626" s="52" t="s">
        <v>1021</v>
      </c>
      <c r="E626" s="52"/>
      <c r="F626" s="52" t="s">
        <v>1363</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1365</v>
      </c>
      <c r="Q626" s="52" t="s">
        <v>274</v>
      </c>
      <c r="R626" s="8" t="s">
        <v>275</v>
      </c>
      <c r="S626" s="158" t="s">
        <v>78</v>
      </c>
      <c r="T626" s="52"/>
    </row>
    <row r="627" spans="1:20" ht="144">
      <c r="A627" s="73" t="str">
        <f t="shared" si="163"/>
        <v>Research and Development</v>
      </c>
      <c r="B627" s="73" t="str">
        <f t="shared" si="164"/>
        <v>Capital Cost Reduction</v>
      </c>
      <c r="C627" s="73" t="str">
        <f t="shared" si="164"/>
        <v>RnD Transportation Capital Cost Perc Reduction</v>
      </c>
      <c r="D627" s="52" t="s">
        <v>1020</v>
      </c>
      <c r="E627" s="52"/>
      <c r="F627" s="52" t="s">
        <v>1364</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1366</v>
      </c>
      <c r="Q627" s="52" t="s">
        <v>274</v>
      </c>
      <c r="R627" s="8" t="s">
        <v>275</v>
      </c>
      <c r="S627" s="158" t="s">
        <v>78</v>
      </c>
      <c r="T627" s="52"/>
    </row>
    <row r="628" spans="1:20" s="2" customFormat="1" ht="192">
      <c r="A628" s="88" t="s">
        <v>1193</v>
      </c>
      <c r="B628" s="88" t="s">
        <v>1377</v>
      </c>
      <c r="C628" s="88" t="s">
        <v>1378</v>
      </c>
      <c r="D628" s="8"/>
      <c r="E628" s="8"/>
      <c r="F628" s="8"/>
      <c r="G628" s="8"/>
      <c r="H628" s="55">
        <v>525</v>
      </c>
      <c r="I628" s="155" t="s">
        <v>46</v>
      </c>
      <c r="J628" s="88" t="s">
        <v>1377</v>
      </c>
      <c r="K628" s="61" t="s">
        <v>1383</v>
      </c>
      <c r="L628" s="59">
        <v>0</v>
      </c>
      <c r="M628" s="59">
        <v>1</v>
      </c>
      <c r="N628" s="58">
        <v>0.01</v>
      </c>
      <c r="O628" s="52" t="s">
        <v>36</v>
      </c>
      <c r="P628" s="158" t="s">
        <v>1385</v>
      </c>
      <c r="Q628" s="8" t="s">
        <v>1387</v>
      </c>
      <c r="R628" s="8" t="s">
        <v>1386</v>
      </c>
      <c r="S628" s="158" t="s">
        <v>1384</v>
      </c>
      <c r="T628" s="8"/>
    </row>
    <row r="629" spans="1:20" ht="144">
      <c r="A629" s="87" t="s">
        <v>1193</v>
      </c>
      <c r="B629" s="87" t="s">
        <v>370</v>
      </c>
      <c r="C629" s="87" t="s">
        <v>324</v>
      </c>
      <c r="D629" s="52" t="s">
        <v>122</v>
      </c>
      <c r="E629" s="52"/>
      <c r="F629" s="52" t="s">
        <v>352</v>
      </c>
      <c r="G629" s="52"/>
      <c r="H629" s="53">
        <v>114</v>
      </c>
      <c r="I629" s="155" t="s">
        <v>46</v>
      </c>
      <c r="J629" s="75" t="s">
        <v>394</v>
      </c>
      <c r="K629" s="75" t="s">
        <v>575</v>
      </c>
      <c r="L629" s="59">
        <v>0</v>
      </c>
      <c r="M629" s="59">
        <v>0.4</v>
      </c>
      <c r="N629" s="58">
        <v>0.01</v>
      </c>
      <c r="O629" s="52" t="s">
        <v>35</v>
      </c>
      <c r="P629" s="158" t="s">
        <v>675</v>
      </c>
      <c r="Q629" s="52" t="s">
        <v>274</v>
      </c>
      <c r="R629" s="8" t="s">
        <v>275</v>
      </c>
      <c r="S629" s="158" t="s">
        <v>78</v>
      </c>
      <c r="T629" s="52"/>
    </row>
    <row r="630" spans="1:20" ht="144">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676</v>
      </c>
      <c r="Q630" s="52" t="s">
        <v>274</v>
      </c>
      <c r="R630" s="8" t="s">
        <v>275</v>
      </c>
      <c r="S630" s="158" t="s">
        <v>78</v>
      </c>
      <c r="T630" s="52"/>
    </row>
    <row r="631" spans="1:20" ht="32">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44">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677</v>
      </c>
      <c r="Q632" s="52" t="s">
        <v>274</v>
      </c>
      <c r="R632" s="8" t="s">
        <v>275</v>
      </c>
      <c r="S632" s="158" t="s">
        <v>78</v>
      </c>
      <c r="T632" s="52"/>
    </row>
    <row r="633" spans="1:20" ht="144">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678</v>
      </c>
      <c r="Q633" s="52" t="s">
        <v>274</v>
      </c>
      <c r="R633" s="8" t="s">
        <v>275</v>
      </c>
      <c r="S633" s="158" t="s">
        <v>78</v>
      </c>
      <c r="T633" s="52"/>
    </row>
    <row r="634" spans="1:20" ht="144">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679</v>
      </c>
      <c r="Q634" s="52" t="s">
        <v>274</v>
      </c>
      <c r="R634" s="8" t="s">
        <v>275</v>
      </c>
      <c r="S634" s="158" t="s">
        <v>78</v>
      </c>
      <c r="T634" s="52"/>
    </row>
    <row r="635" spans="1:20" ht="144">
      <c r="A635" s="87" t="s">
        <v>1193</v>
      </c>
      <c r="B635" s="73" t="str">
        <f t="shared" si="166"/>
        <v>Fuel Use Reduction</v>
      </c>
      <c r="C635" s="87" t="s">
        <v>325</v>
      </c>
      <c r="D635" s="52"/>
      <c r="E635" s="52"/>
      <c r="F635" s="52" t="s">
        <v>29</v>
      </c>
      <c r="G635" s="52"/>
      <c r="H635" s="53">
        <v>120</v>
      </c>
      <c r="I635" s="155" t="s">
        <v>46</v>
      </c>
      <c r="J635" s="73" t="str">
        <f t="shared" si="167"/>
        <v>R&amp;D Fuel Use Reductions</v>
      </c>
      <c r="K635" s="75" t="s">
        <v>574</v>
      </c>
      <c r="L635" s="59">
        <v>0</v>
      </c>
      <c r="M635" s="59">
        <v>0.4</v>
      </c>
      <c r="N635" s="58">
        <v>0.01</v>
      </c>
      <c r="O635" s="52" t="s">
        <v>35</v>
      </c>
      <c r="P635" s="158" t="s">
        <v>680</v>
      </c>
      <c r="Q635" s="52" t="s">
        <v>274</v>
      </c>
      <c r="R635" s="8" t="s">
        <v>275</v>
      </c>
      <c r="S635" s="158" t="s">
        <v>78</v>
      </c>
      <c r="T635" s="52"/>
    </row>
    <row r="636" spans="1:20" ht="144">
      <c r="A636" s="87" t="s">
        <v>1193</v>
      </c>
      <c r="B636" s="73" t="str">
        <f t="shared" si="166"/>
        <v>Fuel Use Reduction</v>
      </c>
      <c r="C636" s="87" t="s">
        <v>326</v>
      </c>
      <c r="D636" s="52" t="s">
        <v>497</v>
      </c>
      <c r="E636" s="52"/>
      <c r="F636" s="8" t="s">
        <v>500</v>
      </c>
      <c r="G636" s="52"/>
      <c r="H636" s="53">
        <v>121</v>
      </c>
      <c r="I636" s="155" t="s">
        <v>46</v>
      </c>
      <c r="J636" s="73" t="str">
        <f t="shared" si="167"/>
        <v>R&amp;D Fuel Use Reductions</v>
      </c>
      <c r="K636" s="75" t="s">
        <v>573</v>
      </c>
      <c r="L636" s="59">
        <v>0</v>
      </c>
      <c r="M636" s="59">
        <v>0.4</v>
      </c>
      <c r="N636" s="58">
        <v>0.01</v>
      </c>
      <c r="O636" s="52" t="s">
        <v>35</v>
      </c>
      <c r="P636" s="158" t="s">
        <v>681</v>
      </c>
      <c r="Q636" s="52" t="s">
        <v>274</v>
      </c>
      <c r="R636" s="8" t="s">
        <v>275</v>
      </c>
      <c r="S636" s="158" t="s">
        <v>78</v>
      </c>
      <c r="T636" s="52"/>
    </row>
    <row r="637" spans="1:20" ht="144">
      <c r="A637" s="73" t="str">
        <f>A$636</f>
        <v>Research and Development</v>
      </c>
      <c r="B637" s="73" t="str">
        <f t="shared" ref="B637:C647" si="169">B$636</f>
        <v>Fuel Use Reduction</v>
      </c>
      <c r="C637" s="73" t="str">
        <f t="shared" si="169"/>
        <v>RnD Electricity Fuel Use Perc Reduction</v>
      </c>
      <c r="D637" s="8" t="s">
        <v>339</v>
      </c>
      <c r="E637" s="54"/>
      <c r="F637" s="8" t="s">
        <v>562</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682</v>
      </c>
      <c r="Q637" s="52" t="s">
        <v>274</v>
      </c>
      <c r="R637" s="8" t="s">
        <v>275</v>
      </c>
      <c r="S637" s="158" t="s">
        <v>78</v>
      </c>
      <c r="T637" s="52"/>
    </row>
    <row r="638" spans="1:20" ht="144">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683</v>
      </c>
      <c r="Q638" s="52" t="s">
        <v>274</v>
      </c>
      <c r="R638" s="8" t="s">
        <v>275</v>
      </c>
      <c r="S638" s="158" t="s">
        <v>78</v>
      </c>
      <c r="T638" s="52"/>
    </row>
    <row r="639" spans="1:20" ht="32">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32">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32">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32">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44">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684</v>
      </c>
      <c r="Q643" s="52" t="s">
        <v>274</v>
      </c>
      <c r="R643" s="8" t="s">
        <v>275</v>
      </c>
      <c r="S643" s="158" t="s">
        <v>78</v>
      </c>
      <c r="T643" s="52"/>
    </row>
    <row r="644" spans="1:20" ht="144">
      <c r="A644" s="73" t="str">
        <f>A$636</f>
        <v>Research and Development</v>
      </c>
      <c r="B644" s="73" t="str">
        <f t="shared" si="169"/>
        <v>Fuel Use Reduction</v>
      </c>
      <c r="C644" s="73" t="str">
        <f t="shared" si="169"/>
        <v>RnD Electricity Fuel Use Perc Reduction</v>
      </c>
      <c r="D644" s="8" t="s">
        <v>342</v>
      </c>
      <c r="E644" s="54"/>
      <c r="F644" s="8" t="s">
        <v>563</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685</v>
      </c>
      <c r="Q644" s="52" t="s">
        <v>274</v>
      </c>
      <c r="R644" s="8" t="s">
        <v>275</v>
      </c>
      <c r="S644" s="158" t="s">
        <v>78</v>
      </c>
      <c r="T644" s="52"/>
    </row>
    <row r="645" spans="1:20" ht="144">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686</v>
      </c>
      <c r="Q645" s="52" t="s">
        <v>274</v>
      </c>
      <c r="R645" s="8" t="s">
        <v>275</v>
      </c>
      <c r="S645" s="158" t="s">
        <v>78</v>
      </c>
      <c r="T645" s="52"/>
    </row>
    <row r="646" spans="1:20" ht="32">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44">
      <c r="A647" s="87" t="s">
        <v>1193</v>
      </c>
      <c r="B647" s="73" t="str">
        <f t="shared" si="169"/>
        <v>Fuel Use Reduction</v>
      </c>
      <c r="C647" s="87" t="s">
        <v>327</v>
      </c>
      <c r="D647" s="52" t="s">
        <v>142</v>
      </c>
      <c r="E647" s="52"/>
      <c r="F647" s="8" t="s">
        <v>363</v>
      </c>
      <c r="G647" s="52"/>
      <c r="H647" s="53">
        <v>125</v>
      </c>
      <c r="I647" s="155" t="s">
        <v>46</v>
      </c>
      <c r="J647" s="73" t="str">
        <f t="shared" si="167"/>
        <v>R&amp;D Fuel Use Reductions</v>
      </c>
      <c r="K647" s="75" t="s">
        <v>572</v>
      </c>
      <c r="L647" s="59">
        <v>0</v>
      </c>
      <c r="M647" s="59">
        <v>0.4</v>
      </c>
      <c r="N647" s="58">
        <v>0.01</v>
      </c>
      <c r="O647" s="52" t="s">
        <v>35</v>
      </c>
      <c r="P647" s="158" t="s">
        <v>687</v>
      </c>
      <c r="Q647" s="52" t="s">
        <v>274</v>
      </c>
      <c r="R647" s="8" t="s">
        <v>275</v>
      </c>
      <c r="S647" s="158" t="s">
        <v>78</v>
      </c>
      <c r="T647" s="52"/>
    </row>
    <row r="648" spans="1:20" ht="144">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688</v>
      </c>
      <c r="Q648" s="52" t="s">
        <v>274</v>
      </c>
      <c r="R648" s="8" t="s">
        <v>275</v>
      </c>
      <c r="S648" s="158" t="s">
        <v>78</v>
      </c>
      <c r="T648" s="52"/>
    </row>
    <row r="649" spans="1:20" ht="144">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689</v>
      </c>
      <c r="Q649" s="52" t="s">
        <v>274</v>
      </c>
      <c r="R649" s="8" t="s">
        <v>275</v>
      </c>
      <c r="S649" s="158" t="s">
        <v>78</v>
      </c>
      <c r="T649" s="52"/>
    </row>
    <row r="650" spans="1:20" ht="144">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690</v>
      </c>
      <c r="Q650" s="52" t="s">
        <v>274</v>
      </c>
      <c r="R650" s="8" t="s">
        <v>275</v>
      </c>
      <c r="S650" s="158" t="s">
        <v>78</v>
      </c>
      <c r="T650" s="52"/>
    </row>
    <row r="651" spans="1:20" ht="144">
      <c r="A651" s="73" t="str">
        <f t="shared" si="176"/>
        <v>Research and Development</v>
      </c>
      <c r="B651" s="73" t="str">
        <f t="shared" si="174"/>
        <v>Fuel Use Reduction</v>
      </c>
      <c r="C651" s="73" t="str">
        <f t="shared" si="174"/>
        <v>RnD Industry Fuel Use Perc Reduction</v>
      </c>
      <c r="D651" s="8" t="s">
        <v>903</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691</v>
      </c>
      <c r="Q651" s="52" t="s">
        <v>274</v>
      </c>
      <c r="R651" s="8" t="s">
        <v>275</v>
      </c>
      <c r="S651" s="158" t="s">
        <v>78</v>
      </c>
      <c r="T651" s="52"/>
    </row>
    <row r="652" spans="1:20" ht="144">
      <c r="A652" s="73" t="str">
        <f t="shared" si="176"/>
        <v>Research and Development</v>
      </c>
      <c r="B652" s="73" t="str">
        <f t="shared" si="174"/>
        <v>Fuel Use Reduction</v>
      </c>
      <c r="C652" s="73" t="str">
        <f t="shared" si="174"/>
        <v>RnD Industry Fuel Use Perc Reduction</v>
      </c>
      <c r="D652" s="8" t="s">
        <v>146</v>
      </c>
      <c r="E652" s="52"/>
      <c r="F652" s="8" t="s">
        <v>910</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692</v>
      </c>
      <c r="Q652" s="52" t="s">
        <v>274</v>
      </c>
      <c r="R652" s="8" t="s">
        <v>275</v>
      </c>
      <c r="S652" s="158" t="s">
        <v>78</v>
      </c>
      <c r="T652" s="52"/>
    </row>
    <row r="653" spans="1:20" ht="144">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693</v>
      </c>
      <c r="Q653" s="52" t="s">
        <v>274</v>
      </c>
      <c r="R653" s="8" t="s">
        <v>275</v>
      </c>
      <c r="S653" s="158" t="s">
        <v>78</v>
      </c>
      <c r="T653" s="52"/>
    </row>
    <row r="654" spans="1:20" ht="144">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694</v>
      </c>
      <c r="Q654" s="52" t="s">
        <v>274</v>
      </c>
      <c r="R654" s="8" t="s">
        <v>275</v>
      </c>
      <c r="S654" s="158" t="s">
        <v>78</v>
      </c>
      <c r="T654" s="52"/>
    </row>
    <row r="655" spans="1:20" ht="144">
      <c r="A655" s="87" t="s">
        <v>1193</v>
      </c>
      <c r="B655" s="73" t="str">
        <f t="shared" si="174"/>
        <v>Fuel Use Reduction</v>
      </c>
      <c r="C655" s="87" t="s">
        <v>328</v>
      </c>
      <c r="D655" s="52" t="s">
        <v>550</v>
      </c>
      <c r="E655" s="52"/>
      <c r="F655" s="52" t="s">
        <v>527</v>
      </c>
      <c r="G655" s="52"/>
      <c r="H655" s="53">
        <v>133</v>
      </c>
      <c r="I655" s="155" t="s">
        <v>46</v>
      </c>
      <c r="J655" s="73" t="str">
        <f t="shared" si="167"/>
        <v>R&amp;D Fuel Use Reductions</v>
      </c>
      <c r="K655" s="75" t="s">
        <v>571</v>
      </c>
      <c r="L655" s="59">
        <v>0</v>
      </c>
      <c r="M655" s="59">
        <v>0.4</v>
      </c>
      <c r="N655" s="58">
        <v>0.01</v>
      </c>
      <c r="O655" s="52" t="s">
        <v>35</v>
      </c>
      <c r="P655" s="158" t="s">
        <v>695</v>
      </c>
      <c r="Q655" s="52" t="s">
        <v>274</v>
      </c>
      <c r="R655" s="8" t="s">
        <v>275</v>
      </c>
      <c r="S655" s="158" t="s">
        <v>78</v>
      </c>
      <c r="T655" s="52"/>
    </row>
    <row r="656" spans="1:20" ht="144">
      <c r="A656" s="73" t="str">
        <f t="shared" ref="A656:A661" si="177">A$655</f>
        <v>Research and Development</v>
      </c>
      <c r="B656" s="73" t="str">
        <f t="shared" ref="B656:C661" si="178">B$655</f>
        <v>Fuel Use Reduction</v>
      </c>
      <c r="C656" s="73" t="str">
        <f t="shared" si="178"/>
        <v>RnD Transportation Fuel Use Perc Reduction</v>
      </c>
      <c r="D656" s="52" t="s">
        <v>551</v>
      </c>
      <c r="E656" s="52"/>
      <c r="F656" s="52" t="s">
        <v>528</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696</v>
      </c>
      <c r="Q656" s="52" t="s">
        <v>274</v>
      </c>
      <c r="R656" s="8" t="s">
        <v>275</v>
      </c>
      <c r="S656" s="158" t="s">
        <v>78</v>
      </c>
      <c r="T656" s="52"/>
    </row>
    <row r="657" spans="1:20" ht="144">
      <c r="A657" s="73" t="str">
        <f t="shared" si="177"/>
        <v>Research and Development</v>
      </c>
      <c r="B657" s="73" t="str">
        <f t="shared" si="178"/>
        <v>Fuel Use Reduction</v>
      </c>
      <c r="C657" s="73" t="str">
        <f t="shared" si="178"/>
        <v>RnD Transportation Fuel Use Perc Reduction</v>
      </c>
      <c r="D657" s="52" t="s">
        <v>552</v>
      </c>
      <c r="E657" s="52"/>
      <c r="F657" s="52" t="s">
        <v>529</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697</v>
      </c>
      <c r="Q657" s="52" t="s">
        <v>274</v>
      </c>
      <c r="R657" s="8" t="s">
        <v>275</v>
      </c>
      <c r="S657" s="158" t="s">
        <v>78</v>
      </c>
      <c r="T657" s="52"/>
    </row>
    <row r="658" spans="1:20" ht="144">
      <c r="A658" s="73" t="str">
        <f t="shared" si="177"/>
        <v>Research and Development</v>
      </c>
      <c r="B658" s="73" t="str">
        <f t="shared" si="178"/>
        <v>Fuel Use Reduction</v>
      </c>
      <c r="C658" s="73" t="str">
        <f t="shared" si="178"/>
        <v>RnD Transportation Fuel Use Perc Reduction</v>
      </c>
      <c r="D658" s="52" t="s">
        <v>553</v>
      </c>
      <c r="E658" s="52"/>
      <c r="F658" s="52" t="s">
        <v>530</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698</v>
      </c>
      <c r="Q658" s="52" t="s">
        <v>274</v>
      </c>
      <c r="R658" s="8" t="s">
        <v>275</v>
      </c>
      <c r="S658" s="158" t="s">
        <v>78</v>
      </c>
      <c r="T658" s="52"/>
    </row>
    <row r="659" spans="1:20" ht="144">
      <c r="A659" s="73" t="str">
        <f t="shared" si="177"/>
        <v>Research and Development</v>
      </c>
      <c r="B659" s="73" t="str">
        <f t="shared" si="178"/>
        <v>Fuel Use Reduction</v>
      </c>
      <c r="C659" s="73" t="str">
        <f t="shared" si="178"/>
        <v>RnD Transportation Fuel Use Perc Reduction</v>
      </c>
      <c r="D659" s="52" t="s">
        <v>554</v>
      </c>
      <c r="E659" s="52"/>
      <c r="F659" s="52" t="s">
        <v>531</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699</v>
      </c>
      <c r="Q659" s="52" t="s">
        <v>274</v>
      </c>
      <c r="R659" s="8" t="s">
        <v>275</v>
      </c>
      <c r="S659" s="158" t="s">
        <v>78</v>
      </c>
      <c r="T659" s="52"/>
    </row>
    <row r="660" spans="1:20" ht="144">
      <c r="A660" s="73" t="str">
        <f t="shared" si="177"/>
        <v>Research and Development</v>
      </c>
      <c r="B660" s="73" t="str">
        <f t="shared" si="178"/>
        <v>Fuel Use Reduction</v>
      </c>
      <c r="C660" s="73" t="str">
        <f t="shared" si="178"/>
        <v>RnD Transportation Fuel Use Perc Reduction</v>
      </c>
      <c r="D660" s="52" t="s">
        <v>1021</v>
      </c>
      <c r="E660" s="52"/>
      <c r="F660" s="52" t="s">
        <v>1363</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1367</v>
      </c>
      <c r="Q660" s="52" t="s">
        <v>274</v>
      </c>
      <c r="R660" s="8" t="s">
        <v>275</v>
      </c>
      <c r="S660" s="158" t="s">
        <v>78</v>
      </c>
      <c r="T660" s="52"/>
    </row>
    <row r="661" spans="1:20" ht="144">
      <c r="A661" s="73" t="str">
        <f t="shared" si="177"/>
        <v>Research and Development</v>
      </c>
      <c r="B661" s="73" t="str">
        <f t="shared" si="178"/>
        <v>Fuel Use Reduction</v>
      </c>
      <c r="C661" s="73" t="str">
        <f t="shared" si="178"/>
        <v>RnD Transportation Fuel Use Perc Reduction</v>
      </c>
      <c r="D661" s="52" t="s">
        <v>1020</v>
      </c>
      <c r="E661" s="52"/>
      <c r="F661" s="52" t="s">
        <v>1364</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1368</v>
      </c>
      <c r="Q661" s="52" t="s">
        <v>274</v>
      </c>
      <c r="R661" s="8" t="s">
        <v>275</v>
      </c>
      <c r="S661" s="158" t="s">
        <v>78</v>
      </c>
      <c r="T661" s="52"/>
    </row>
    <row r="662" spans="1:20" ht="96">
      <c r="A662" s="4" t="s">
        <v>1406</v>
      </c>
      <c r="B662" s="4" t="s">
        <v>1407</v>
      </c>
      <c r="C662" s="4" t="s">
        <v>1411</v>
      </c>
      <c r="H662" s="141">
        <v>543</v>
      </c>
      <c r="I662" s="156" t="s">
        <v>46</v>
      </c>
      <c r="J662" s="83"/>
      <c r="K662" s="4" t="s">
        <v>1408</v>
      </c>
      <c r="L662" s="140">
        <v>-0.08</v>
      </c>
      <c r="M662" s="140">
        <v>0.02</v>
      </c>
      <c r="N662" s="143">
        <v>1E-3</v>
      </c>
      <c r="O662" s="4" t="s">
        <v>1415</v>
      </c>
      <c r="P662" s="160" t="s">
        <v>1768</v>
      </c>
      <c r="R662" s="6"/>
      <c r="S662" s="180" t="s">
        <v>1409</v>
      </c>
      <c r="T662" s="4"/>
    </row>
    <row r="663" spans="1:20" ht="144">
      <c r="A663" s="4" t="s">
        <v>1615</v>
      </c>
      <c r="B663" s="4" t="s">
        <v>1616</v>
      </c>
      <c r="C663" s="4" t="s">
        <v>1623</v>
      </c>
      <c r="D663" s="4" t="s">
        <v>1632</v>
      </c>
      <c r="F663" s="4" t="s">
        <v>1637</v>
      </c>
      <c r="H663" s="146">
        <v>545</v>
      </c>
      <c r="I663" s="156" t="s">
        <v>46</v>
      </c>
      <c r="J663" s="83"/>
      <c r="K663" s="87" t="s">
        <v>1666</v>
      </c>
      <c r="L663" s="77">
        <v>0</v>
      </c>
      <c r="M663" s="4">
        <v>10</v>
      </c>
      <c r="N663" s="4">
        <v>1</v>
      </c>
      <c r="O663" s="4" t="s">
        <v>1532</v>
      </c>
      <c r="P663" s="156" t="s">
        <v>1641</v>
      </c>
      <c r="Q663" s="4" t="s">
        <v>1533</v>
      </c>
      <c r="R663" s="6"/>
      <c r="S663" s="156"/>
      <c r="T663" s="4"/>
    </row>
    <row r="664" spans="1:20" ht="144">
      <c r="A664" s="5" t="str">
        <f>A$663</f>
        <v>Government Revenue Accounting</v>
      </c>
      <c r="B664" s="5" t="str">
        <f t="shared" ref="B664:C664" si="180">B$663</f>
        <v>Carbon Tax Revenue</v>
      </c>
      <c r="C664" s="5" t="str">
        <f t="shared" si="180"/>
        <v>GRA for Carbon Tax Revenue</v>
      </c>
      <c r="D664" s="4" t="s">
        <v>1633</v>
      </c>
      <c r="F664" s="4" t="s">
        <v>1663</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1664</v>
      </c>
      <c r="Q664" s="5" t="str">
        <f t="shared" si="182"/>
        <v>io-model.html</v>
      </c>
      <c r="R664" s="6"/>
      <c r="S664" s="156"/>
      <c r="T664" s="4"/>
    </row>
    <row r="665" spans="1:20" ht="128">
      <c r="A665" s="5" t="str">
        <f t="shared" ref="A665:C667" si="183">A$663</f>
        <v>Government Revenue Accounting</v>
      </c>
      <c r="B665" s="5" t="str">
        <f t="shared" si="183"/>
        <v>Carbon Tax Revenue</v>
      </c>
      <c r="C665" s="5" t="str">
        <f t="shared" si="183"/>
        <v>GRA for Carbon Tax Revenue</v>
      </c>
      <c r="D665" s="4" t="s">
        <v>1634</v>
      </c>
      <c r="F665" s="4" t="s">
        <v>1638</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1534</v>
      </c>
      <c r="Q665" s="5" t="str">
        <f t="shared" si="182"/>
        <v>io-model.html</v>
      </c>
      <c r="R665" s="6"/>
      <c r="S665" s="156"/>
      <c r="T665" s="4"/>
    </row>
    <row r="666" spans="1:20" ht="128">
      <c r="A666" s="5" t="str">
        <f t="shared" si="183"/>
        <v>Government Revenue Accounting</v>
      </c>
      <c r="B666" s="5" t="str">
        <f t="shared" si="183"/>
        <v>Carbon Tax Revenue</v>
      </c>
      <c r="C666" s="5" t="str">
        <f t="shared" si="183"/>
        <v>GRA for Carbon Tax Revenue</v>
      </c>
      <c r="D666" s="4" t="s">
        <v>1635</v>
      </c>
      <c r="F666" s="4" t="s">
        <v>1639</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1535</v>
      </c>
      <c r="Q666" s="5" t="str">
        <f t="shared" si="182"/>
        <v>io-model.html</v>
      </c>
      <c r="R666" s="6"/>
      <c r="S666" s="156"/>
      <c r="T666" s="4"/>
    </row>
    <row r="667" spans="1:20" ht="128">
      <c r="A667" s="5" t="str">
        <f t="shared" si="183"/>
        <v>Government Revenue Accounting</v>
      </c>
      <c r="B667" s="5" t="str">
        <f t="shared" si="183"/>
        <v>Carbon Tax Revenue</v>
      </c>
      <c r="C667" s="5" t="str">
        <f t="shared" si="183"/>
        <v>GRA for Carbon Tax Revenue</v>
      </c>
      <c r="D667" s="4" t="s">
        <v>1636</v>
      </c>
      <c r="F667" s="4" t="s">
        <v>1640</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1536</v>
      </c>
      <c r="Q667" s="5" t="str">
        <f t="shared" si="182"/>
        <v>io-model.html</v>
      </c>
      <c r="R667" s="6"/>
      <c r="S667" s="156"/>
      <c r="T667" s="4"/>
    </row>
    <row r="668" spans="1:20" ht="144">
      <c r="A668" s="4" t="s">
        <v>1615</v>
      </c>
      <c r="B668" s="4" t="s">
        <v>1617</v>
      </c>
      <c r="C668" s="4" t="s">
        <v>1624</v>
      </c>
      <c r="D668" s="4" t="s">
        <v>1632</v>
      </c>
      <c r="F668" s="4" t="s">
        <v>1637</v>
      </c>
      <c r="H668" s="148">
        <v>550</v>
      </c>
      <c r="I668" s="156" t="s">
        <v>46</v>
      </c>
      <c r="J668" s="83"/>
      <c r="K668" s="87" t="s">
        <v>1667</v>
      </c>
      <c r="L668" s="77">
        <v>0</v>
      </c>
      <c r="M668" s="4">
        <v>10</v>
      </c>
      <c r="N668" s="4">
        <v>1</v>
      </c>
      <c r="O668" s="4" t="s">
        <v>1532</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1533</v>
      </c>
      <c r="R668" s="6"/>
      <c r="S668" s="156"/>
      <c r="T668" s="4"/>
    </row>
    <row r="669" spans="1:20" ht="144">
      <c r="A669" s="5" t="str">
        <f>A$668</f>
        <v>Government Revenue Accounting</v>
      </c>
      <c r="B669" s="5" t="str">
        <f t="shared" ref="B669:C672" si="184">B$668</f>
        <v>Fuel Tax Revenue</v>
      </c>
      <c r="C669" s="5" t="str">
        <f t="shared" si="184"/>
        <v>GRA for Fuel Tax Revenue</v>
      </c>
      <c r="D669" s="4" t="s">
        <v>1633</v>
      </c>
      <c r="F669" s="4" t="s">
        <v>1663</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28">
      <c r="A670" s="5" t="str">
        <f t="shared" ref="A670:A672" si="188">A$668</f>
        <v>Government Revenue Accounting</v>
      </c>
      <c r="B670" s="5" t="str">
        <f t="shared" si="184"/>
        <v>Fuel Tax Revenue</v>
      </c>
      <c r="C670" s="5" t="str">
        <f t="shared" si="184"/>
        <v>GRA for Fuel Tax Revenue</v>
      </c>
      <c r="D670" s="4" t="s">
        <v>1634</v>
      </c>
      <c r="F670" s="4" t="s">
        <v>1638</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28">
      <c r="A671" s="5" t="str">
        <f t="shared" si="188"/>
        <v>Government Revenue Accounting</v>
      </c>
      <c r="B671" s="5" t="str">
        <f t="shared" si="184"/>
        <v>Fuel Tax Revenue</v>
      </c>
      <c r="C671" s="5" t="str">
        <f t="shared" si="184"/>
        <v>GRA for Fuel Tax Revenue</v>
      </c>
      <c r="D671" s="4" t="s">
        <v>1635</v>
      </c>
      <c r="F671" s="4" t="s">
        <v>1639</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28">
      <c r="A672" s="5" t="str">
        <f t="shared" si="188"/>
        <v>Government Revenue Accounting</v>
      </c>
      <c r="B672" s="5" t="str">
        <f t="shared" si="184"/>
        <v>Fuel Tax Revenue</v>
      </c>
      <c r="C672" s="5" t="str">
        <f t="shared" si="184"/>
        <v>GRA for Fuel Tax Revenue</v>
      </c>
      <c r="D672" s="4" t="s">
        <v>1636</v>
      </c>
      <c r="F672" s="4" t="s">
        <v>1640</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44">
      <c r="A673" s="4" t="s">
        <v>1615</v>
      </c>
      <c r="B673" s="4" t="s">
        <v>508</v>
      </c>
      <c r="C673" s="4" t="s">
        <v>1625</v>
      </c>
      <c r="D673" s="4" t="s">
        <v>1632</v>
      </c>
      <c r="F673" s="4" t="s">
        <v>1637</v>
      </c>
      <c r="H673" s="148">
        <v>555</v>
      </c>
      <c r="I673" s="156" t="s">
        <v>46</v>
      </c>
      <c r="J673" s="83"/>
      <c r="K673" s="87" t="s">
        <v>1668</v>
      </c>
      <c r="L673" s="77">
        <v>0</v>
      </c>
      <c r="M673" s="4">
        <v>10</v>
      </c>
      <c r="N673" s="4">
        <v>1</v>
      </c>
      <c r="O673" s="4" t="s">
        <v>1532</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1533</v>
      </c>
      <c r="R673" s="6"/>
      <c r="S673" s="156"/>
      <c r="T673" s="4"/>
    </row>
    <row r="674" spans="1:20" ht="144">
      <c r="A674" s="5" t="str">
        <f>A$673</f>
        <v>Government Revenue Accounting</v>
      </c>
      <c r="B674" s="5" t="str">
        <f t="shared" ref="B674:C677" si="189">B$673</f>
        <v>EV Subsidy</v>
      </c>
      <c r="C674" s="5" t="str">
        <f t="shared" si="189"/>
        <v>GRA for EV Subsidy</v>
      </c>
      <c r="D674" s="4" t="s">
        <v>1633</v>
      </c>
      <c r="F674" s="4" t="s">
        <v>1663</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28">
      <c r="A675" s="5" t="str">
        <f t="shared" ref="A675:A677" si="193">A$673</f>
        <v>Government Revenue Accounting</v>
      </c>
      <c r="B675" s="5" t="str">
        <f t="shared" si="189"/>
        <v>EV Subsidy</v>
      </c>
      <c r="C675" s="5" t="str">
        <f t="shared" si="189"/>
        <v>GRA for EV Subsidy</v>
      </c>
      <c r="D675" s="4" t="s">
        <v>1634</v>
      </c>
      <c r="F675" s="4" t="s">
        <v>1638</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28">
      <c r="A676" s="5" t="str">
        <f t="shared" si="193"/>
        <v>Government Revenue Accounting</v>
      </c>
      <c r="B676" s="5" t="str">
        <f t="shared" si="189"/>
        <v>EV Subsidy</v>
      </c>
      <c r="C676" s="5" t="str">
        <f t="shared" si="189"/>
        <v>GRA for EV Subsidy</v>
      </c>
      <c r="D676" s="4" t="s">
        <v>1635</v>
      </c>
      <c r="F676" s="4" t="s">
        <v>1639</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28">
      <c r="A677" s="5" t="str">
        <f t="shared" si="193"/>
        <v>Government Revenue Accounting</v>
      </c>
      <c r="B677" s="5" t="str">
        <f t="shared" si="189"/>
        <v>EV Subsidy</v>
      </c>
      <c r="C677" s="5" t="str">
        <f t="shared" si="189"/>
        <v>GRA for EV Subsidy</v>
      </c>
      <c r="D677" s="4" t="s">
        <v>1636</v>
      </c>
      <c r="F677" s="4" t="s">
        <v>1640</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44">
      <c r="A678" s="4" t="s">
        <v>1615</v>
      </c>
      <c r="B678" s="4" t="s">
        <v>1618</v>
      </c>
      <c r="C678" s="4" t="s">
        <v>1626</v>
      </c>
      <c r="D678" s="4" t="s">
        <v>1632</v>
      </c>
      <c r="F678" s="4" t="s">
        <v>1637</v>
      </c>
      <c r="H678" s="148">
        <v>560</v>
      </c>
      <c r="I678" s="156" t="s">
        <v>46</v>
      </c>
      <c r="J678" s="83"/>
      <c r="K678" s="87" t="s">
        <v>1669</v>
      </c>
      <c r="L678" s="77">
        <v>0</v>
      </c>
      <c r="M678" s="4">
        <v>10</v>
      </c>
      <c r="N678" s="4">
        <v>1</v>
      </c>
      <c r="O678" s="4" t="s">
        <v>1532</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1533</v>
      </c>
      <c r="R678" s="6"/>
      <c r="S678" s="156"/>
      <c r="T678" s="4"/>
    </row>
    <row r="679" spans="1:20" ht="144">
      <c r="A679" s="5" t="str">
        <f>A$678</f>
        <v>Government Revenue Accounting</v>
      </c>
      <c r="B679" s="5" t="str">
        <f t="shared" ref="B679:C682" si="194">B$678</f>
        <v>Electricity Generation Subsidy</v>
      </c>
      <c r="C679" s="5" t="str">
        <f t="shared" si="194"/>
        <v>GRA for Electricity Generation Subsidies</v>
      </c>
      <c r="D679" s="4" t="s">
        <v>1633</v>
      </c>
      <c r="F679" s="4" t="s">
        <v>1663</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28">
      <c r="A680" s="5" t="str">
        <f t="shared" ref="A680:A682" si="198">A$678</f>
        <v>Government Revenue Accounting</v>
      </c>
      <c r="B680" s="5" t="str">
        <f t="shared" si="194"/>
        <v>Electricity Generation Subsidy</v>
      </c>
      <c r="C680" s="5" t="str">
        <f t="shared" si="194"/>
        <v>GRA for Electricity Generation Subsidies</v>
      </c>
      <c r="D680" s="4" t="s">
        <v>1634</v>
      </c>
      <c r="F680" s="4" t="s">
        <v>1638</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28">
      <c r="A681" s="5" t="str">
        <f t="shared" si="198"/>
        <v>Government Revenue Accounting</v>
      </c>
      <c r="B681" s="5" t="str">
        <f t="shared" si="194"/>
        <v>Electricity Generation Subsidy</v>
      </c>
      <c r="C681" s="5" t="str">
        <f t="shared" si="194"/>
        <v>GRA for Electricity Generation Subsidies</v>
      </c>
      <c r="D681" s="4" t="s">
        <v>1635</v>
      </c>
      <c r="F681" s="4" t="s">
        <v>1639</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28">
      <c r="A682" s="5" t="str">
        <f t="shared" si="198"/>
        <v>Government Revenue Accounting</v>
      </c>
      <c r="B682" s="5" t="str">
        <f t="shared" si="194"/>
        <v>Electricity Generation Subsidy</v>
      </c>
      <c r="C682" s="5" t="str">
        <f t="shared" si="194"/>
        <v>GRA for Electricity Generation Subsidies</v>
      </c>
      <c r="D682" s="4" t="s">
        <v>1636</v>
      </c>
      <c r="F682" s="4" t="s">
        <v>1640</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44">
      <c r="A683" s="4" t="s">
        <v>1615</v>
      </c>
      <c r="B683" s="4" t="s">
        <v>1619</v>
      </c>
      <c r="C683" s="4" t="s">
        <v>1627</v>
      </c>
      <c r="D683" s="4" t="s">
        <v>1632</v>
      </c>
      <c r="F683" s="4" t="s">
        <v>1637</v>
      </c>
      <c r="H683" s="148">
        <v>565</v>
      </c>
      <c r="I683" s="156" t="s">
        <v>46</v>
      </c>
      <c r="J683" s="83"/>
      <c r="K683" s="87" t="s">
        <v>1670</v>
      </c>
      <c r="L683" s="77">
        <v>0</v>
      </c>
      <c r="M683" s="4">
        <v>10</v>
      </c>
      <c r="N683" s="4">
        <v>1</v>
      </c>
      <c r="O683" s="4" t="s">
        <v>1532</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1533</v>
      </c>
      <c r="R683" s="6"/>
      <c r="S683" s="156"/>
      <c r="T683" s="4"/>
    </row>
    <row r="684" spans="1:20" ht="144">
      <c r="A684" s="5" t="str">
        <f>A$683</f>
        <v>Government Revenue Accounting</v>
      </c>
      <c r="B684" s="5" t="str">
        <f t="shared" ref="B684:C687" si="199">B$683</f>
        <v>Electricity Capacity Construction Subsidy</v>
      </c>
      <c r="C684" s="5" t="str">
        <f t="shared" si="199"/>
        <v>GRA for Electricity Capacity Construction Subsidies</v>
      </c>
      <c r="D684" s="4" t="s">
        <v>1633</v>
      </c>
      <c r="F684" s="4" t="s">
        <v>1663</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28">
      <c r="A685" s="5" t="str">
        <f t="shared" ref="A685:A687" si="203">A$683</f>
        <v>Government Revenue Accounting</v>
      </c>
      <c r="B685" s="5" t="str">
        <f t="shared" si="199"/>
        <v>Electricity Capacity Construction Subsidy</v>
      </c>
      <c r="C685" s="5" t="str">
        <f t="shared" si="199"/>
        <v>GRA for Electricity Capacity Construction Subsidies</v>
      </c>
      <c r="D685" s="4" t="s">
        <v>1634</v>
      </c>
      <c r="F685" s="4" t="s">
        <v>1638</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28">
      <c r="A686" s="5" t="str">
        <f t="shared" si="203"/>
        <v>Government Revenue Accounting</v>
      </c>
      <c r="B686" s="5" t="str">
        <f t="shared" si="199"/>
        <v>Electricity Capacity Construction Subsidy</v>
      </c>
      <c r="C686" s="5" t="str">
        <f t="shared" si="199"/>
        <v>GRA for Electricity Capacity Construction Subsidies</v>
      </c>
      <c r="D686" s="4" t="s">
        <v>1635</v>
      </c>
      <c r="F686" s="4" t="s">
        <v>1639</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28">
      <c r="A687" s="5" t="str">
        <f t="shared" si="203"/>
        <v>Government Revenue Accounting</v>
      </c>
      <c r="B687" s="5" t="str">
        <f t="shared" si="199"/>
        <v>Electricity Capacity Construction Subsidy</v>
      </c>
      <c r="C687" s="5" t="str">
        <f t="shared" si="199"/>
        <v>GRA for Electricity Capacity Construction Subsidies</v>
      </c>
      <c r="D687" s="4" t="s">
        <v>1636</v>
      </c>
      <c r="F687" s="4" t="s">
        <v>1640</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44">
      <c r="A688" s="4" t="s">
        <v>1615</v>
      </c>
      <c r="B688" s="4" t="s">
        <v>291</v>
      </c>
      <c r="C688" s="4" t="s">
        <v>1628</v>
      </c>
      <c r="D688" s="4" t="s">
        <v>1632</v>
      </c>
      <c r="F688" s="4" t="s">
        <v>1637</v>
      </c>
      <c r="H688" s="148">
        <v>570</v>
      </c>
      <c r="I688" s="156" t="s">
        <v>46</v>
      </c>
      <c r="J688" s="83"/>
      <c r="K688" s="87" t="s">
        <v>1671</v>
      </c>
      <c r="L688" s="77">
        <v>0</v>
      </c>
      <c r="M688" s="4">
        <v>10</v>
      </c>
      <c r="N688" s="4">
        <v>1</v>
      </c>
      <c r="O688" s="4" t="s">
        <v>1532</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1533</v>
      </c>
      <c r="R688" s="6"/>
      <c r="S688" s="156"/>
      <c r="T688" s="4"/>
    </row>
    <row r="689" spans="1:20" ht="144">
      <c r="A689" s="5" t="str">
        <f>A$688</f>
        <v>Government Revenue Accounting</v>
      </c>
      <c r="B689" s="5" t="str">
        <f t="shared" ref="B689:C692" si="204">B$688</f>
        <v>Distributed Solar Subsidy</v>
      </c>
      <c r="C689" s="5" t="str">
        <f t="shared" si="204"/>
        <v>GRA for Distributed Solar Subsidy</v>
      </c>
      <c r="D689" s="4" t="s">
        <v>1633</v>
      </c>
      <c r="F689" s="4" t="s">
        <v>1663</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28">
      <c r="A690" s="5" t="str">
        <f t="shared" ref="A690:A692" si="208">A$688</f>
        <v>Government Revenue Accounting</v>
      </c>
      <c r="B690" s="5" t="str">
        <f t="shared" si="204"/>
        <v>Distributed Solar Subsidy</v>
      </c>
      <c r="C690" s="5" t="str">
        <f t="shared" si="204"/>
        <v>GRA for Distributed Solar Subsidy</v>
      </c>
      <c r="D690" s="4" t="s">
        <v>1634</v>
      </c>
      <c r="F690" s="4" t="s">
        <v>1638</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28">
      <c r="A691" s="5" t="str">
        <f t="shared" si="208"/>
        <v>Government Revenue Accounting</v>
      </c>
      <c r="B691" s="5" t="str">
        <f t="shared" si="204"/>
        <v>Distributed Solar Subsidy</v>
      </c>
      <c r="C691" s="5" t="str">
        <f t="shared" si="204"/>
        <v>GRA for Distributed Solar Subsidy</v>
      </c>
      <c r="D691" s="4" t="s">
        <v>1635</v>
      </c>
      <c r="F691" s="4" t="s">
        <v>1639</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28">
      <c r="A692" s="5" t="str">
        <f t="shared" si="208"/>
        <v>Government Revenue Accounting</v>
      </c>
      <c r="B692" s="5" t="str">
        <f t="shared" si="204"/>
        <v>Distributed Solar Subsidy</v>
      </c>
      <c r="C692" s="5" t="str">
        <f t="shared" si="204"/>
        <v>GRA for Distributed Solar Subsidy</v>
      </c>
      <c r="D692" s="4" t="s">
        <v>1636</v>
      </c>
      <c r="F692" s="4" t="s">
        <v>1640</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44">
      <c r="A693" s="4" t="s">
        <v>1615</v>
      </c>
      <c r="B693" s="4" t="s">
        <v>1620</v>
      </c>
      <c r="C693" s="4" t="s">
        <v>1629</v>
      </c>
      <c r="D693" s="4" t="s">
        <v>1632</v>
      </c>
      <c r="F693" s="4" t="s">
        <v>1637</v>
      </c>
      <c r="H693" s="148">
        <v>575</v>
      </c>
      <c r="I693" s="156" t="s">
        <v>46</v>
      </c>
      <c r="J693" s="83"/>
      <c r="K693" s="87" t="s">
        <v>1672</v>
      </c>
      <c r="L693" s="77">
        <v>0</v>
      </c>
      <c r="M693" s="4">
        <v>10</v>
      </c>
      <c r="N693" s="4">
        <v>1</v>
      </c>
      <c r="O693" s="4" t="s">
        <v>1532</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1533</v>
      </c>
      <c r="R693" s="6"/>
      <c r="S693" s="156"/>
      <c r="T693" s="4"/>
    </row>
    <row r="694" spans="1:20" ht="144">
      <c r="A694" s="5" t="str">
        <f>A$693</f>
        <v>Government Revenue Accounting</v>
      </c>
      <c r="B694" s="5" t="str">
        <f t="shared" ref="B694:C697" si="209">B$693</f>
        <v>Fuel Subsidy</v>
      </c>
      <c r="C694" s="5" t="str">
        <f t="shared" si="209"/>
        <v>GRA for Fuel Subsidies</v>
      </c>
      <c r="D694" s="4" t="s">
        <v>1633</v>
      </c>
      <c r="F694" s="4" t="s">
        <v>1663</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28">
      <c r="A695" s="5" t="str">
        <f t="shared" ref="A695:A697" si="213">A$693</f>
        <v>Government Revenue Accounting</v>
      </c>
      <c r="B695" s="5" t="str">
        <f t="shared" si="209"/>
        <v>Fuel Subsidy</v>
      </c>
      <c r="C695" s="5" t="str">
        <f t="shared" si="209"/>
        <v>GRA for Fuel Subsidies</v>
      </c>
      <c r="D695" s="4" t="s">
        <v>1634</v>
      </c>
      <c r="F695" s="4" t="s">
        <v>1638</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28">
      <c r="A696" s="5" t="str">
        <f t="shared" si="213"/>
        <v>Government Revenue Accounting</v>
      </c>
      <c r="B696" s="5" t="str">
        <f t="shared" si="209"/>
        <v>Fuel Subsidy</v>
      </c>
      <c r="C696" s="5" t="str">
        <f t="shared" si="209"/>
        <v>GRA for Fuel Subsidies</v>
      </c>
      <c r="D696" s="4" t="s">
        <v>1635</v>
      </c>
      <c r="F696" s="4" t="s">
        <v>1639</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28">
      <c r="A697" s="5" t="str">
        <f t="shared" si="213"/>
        <v>Government Revenue Accounting</v>
      </c>
      <c r="B697" s="5" t="str">
        <f t="shared" si="209"/>
        <v>Fuel Subsidy</v>
      </c>
      <c r="C697" s="5" t="str">
        <f t="shared" si="209"/>
        <v>GRA for Fuel Subsidies</v>
      </c>
      <c r="D697" s="4" t="s">
        <v>1636</v>
      </c>
      <c r="F697" s="4" t="s">
        <v>1640</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44">
      <c r="A698" s="4" t="s">
        <v>1615</v>
      </c>
      <c r="B698" s="4" t="s">
        <v>1621</v>
      </c>
      <c r="C698" s="4" t="s">
        <v>1630</v>
      </c>
      <c r="D698" s="4" t="s">
        <v>1632</v>
      </c>
      <c r="F698" s="4" t="s">
        <v>1637</v>
      </c>
      <c r="H698" s="148">
        <v>580</v>
      </c>
      <c r="I698" s="156" t="s">
        <v>46</v>
      </c>
      <c r="J698" s="83"/>
      <c r="K698" s="87" t="s">
        <v>1673</v>
      </c>
      <c r="L698" s="77">
        <v>0</v>
      </c>
      <c r="M698" s="4">
        <v>10</v>
      </c>
      <c r="N698" s="4">
        <v>1</v>
      </c>
      <c r="O698" s="4" t="s">
        <v>1532</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1533</v>
      </c>
      <c r="R698" s="6"/>
      <c r="S698" s="156"/>
      <c r="T698" s="4"/>
    </row>
    <row r="699" spans="1:20" ht="144">
      <c r="A699" s="5" t="str">
        <f>A$698</f>
        <v>Government Revenue Accounting</v>
      </c>
      <c r="B699" s="5" t="str">
        <f t="shared" ref="B699:C702" si="214">B$698</f>
        <v>National Debt Interest</v>
      </c>
      <c r="C699" s="5" t="str">
        <f t="shared" si="214"/>
        <v>GRA for National Debt Interest</v>
      </c>
      <c r="D699" s="4" t="s">
        <v>1633</v>
      </c>
      <c r="F699" s="4" t="s">
        <v>1663</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28">
      <c r="A700" s="5" t="str">
        <f t="shared" ref="A700:A702" si="218">A$698</f>
        <v>Government Revenue Accounting</v>
      </c>
      <c r="B700" s="5" t="str">
        <f t="shared" si="214"/>
        <v>National Debt Interest</v>
      </c>
      <c r="C700" s="5" t="str">
        <f t="shared" si="214"/>
        <v>GRA for National Debt Interest</v>
      </c>
      <c r="D700" s="4" t="s">
        <v>1634</v>
      </c>
      <c r="F700" s="4" t="s">
        <v>1638</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28">
      <c r="A701" s="5" t="str">
        <f t="shared" si="218"/>
        <v>Government Revenue Accounting</v>
      </c>
      <c r="B701" s="5" t="str">
        <f t="shared" si="214"/>
        <v>National Debt Interest</v>
      </c>
      <c r="C701" s="5" t="str">
        <f t="shared" si="214"/>
        <v>GRA for National Debt Interest</v>
      </c>
      <c r="D701" s="4" t="s">
        <v>1635</v>
      </c>
      <c r="F701" s="4" t="s">
        <v>1639</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28">
      <c r="A702" s="5" t="str">
        <f t="shared" si="218"/>
        <v>Government Revenue Accounting</v>
      </c>
      <c r="B702" s="5" t="str">
        <f t="shared" si="214"/>
        <v>National Debt Interest</v>
      </c>
      <c r="C702" s="5" t="str">
        <f t="shared" si="214"/>
        <v>GRA for National Debt Interest</v>
      </c>
      <c r="D702" s="4" t="s">
        <v>1636</v>
      </c>
      <c r="F702" s="4" t="s">
        <v>1640</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44">
      <c r="A703" s="4" t="s">
        <v>1615</v>
      </c>
      <c r="B703" s="4" t="s">
        <v>1622</v>
      </c>
      <c r="C703" s="4" t="s">
        <v>1631</v>
      </c>
      <c r="D703" s="4" t="s">
        <v>1632</v>
      </c>
      <c r="F703" s="4" t="s">
        <v>1637</v>
      </c>
      <c r="H703" s="148">
        <v>585</v>
      </c>
      <c r="I703" s="156" t="s">
        <v>46</v>
      </c>
      <c r="J703" s="83"/>
      <c r="K703" s="87" t="s">
        <v>1674</v>
      </c>
      <c r="L703" s="77">
        <v>0</v>
      </c>
      <c r="M703" s="4">
        <v>10</v>
      </c>
      <c r="N703" s="4">
        <v>1</v>
      </c>
      <c r="O703" s="4" t="s">
        <v>1532</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1533</v>
      </c>
      <c r="R703" s="6"/>
      <c r="S703" s="156"/>
      <c r="T703" s="4"/>
    </row>
    <row r="704" spans="1:20" ht="144">
      <c r="A704" s="5" t="str">
        <f>A$703</f>
        <v>Government Revenue Accounting</v>
      </c>
      <c r="B704" s="5" t="str">
        <f t="shared" ref="B704:C704" si="219">B$703</f>
        <v>Remaining Government Cash Flows</v>
      </c>
      <c r="C704" s="5" t="str">
        <f t="shared" si="219"/>
        <v>GRA for Remaining Government Cash Flow Changes</v>
      </c>
      <c r="D704" s="4" t="s">
        <v>1633</v>
      </c>
      <c r="F704" s="4" t="s">
        <v>1663</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28">
      <c r="A705" s="5" t="str">
        <f t="shared" ref="A705:C707" si="223">A$703</f>
        <v>Government Revenue Accounting</v>
      </c>
      <c r="B705" s="5" t="str">
        <f t="shared" si="223"/>
        <v>Remaining Government Cash Flows</v>
      </c>
      <c r="C705" s="5" t="str">
        <f t="shared" si="223"/>
        <v>GRA for Remaining Government Cash Flow Changes</v>
      </c>
      <c r="D705" s="4" t="s">
        <v>1634</v>
      </c>
      <c r="F705" s="4" t="s">
        <v>1638</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28">
      <c r="A706" s="5" t="str">
        <f t="shared" si="223"/>
        <v>Government Revenue Accounting</v>
      </c>
      <c r="B706" s="5" t="str">
        <f t="shared" si="223"/>
        <v>Remaining Government Cash Flows</v>
      </c>
      <c r="C706" s="5" t="str">
        <f t="shared" si="223"/>
        <v>GRA for Remaining Government Cash Flow Changes</v>
      </c>
      <c r="D706" s="4" t="s">
        <v>1635</v>
      </c>
      <c r="F706" s="4" t="s">
        <v>1639</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28">
      <c r="A707" s="5" t="str">
        <f t="shared" si="223"/>
        <v>Government Revenue Accounting</v>
      </c>
      <c r="B707" s="5" t="str">
        <f t="shared" si="223"/>
        <v>Remaining Government Cash Flows</v>
      </c>
      <c r="C707" s="5" t="str">
        <f t="shared" si="223"/>
        <v>GRA for Remaining Government Cash Flow Changes</v>
      </c>
      <c r="D707" s="4" t="s">
        <v>1636</v>
      </c>
      <c r="F707" s="4" t="s">
        <v>1640</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86" bestFit="1" customWidth="1"/>
    <col min="3" max="16384" width="9.1640625" style="86"/>
  </cols>
  <sheetData>
    <row r="1" spans="1:2">
      <c r="A1" s="182" t="s">
        <v>1398</v>
      </c>
      <c r="B1" s="182"/>
    </row>
    <row r="2" spans="1:2">
      <c r="A2" s="133" t="s">
        <v>1399</v>
      </c>
      <c r="B2" s="133" t="s">
        <v>1400</v>
      </c>
    </row>
    <row r="3" spans="1:2" ht="16">
      <c r="A3" s="134" t="s">
        <v>395</v>
      </c>
      <c r="B3" s="86" t="str">
        <f>A3</f>
        <v>million metric tons / year</v>
      </c>
    </row>
    <row r="4" spans="1:2" ht="16">
      <c r="A4" s="134" t="s">
        <v>1504</v>
      </c>
      <c r="B4" s="86" t="str">
        <f>A4</f>
        <v>g CO2e / 2019 dollar</v>
      </c>
    </row>
    <row r="5" spans="1:2" ht="16">
      <c r="A5" s="135" t="s">
        <v>711</v>
      </c>
      <c r="B5" s="86" t="str">
        <f t="shared" ref="B5:B40" si="0">A5</f>
        <v>thousand metric tons / year</v>
      </c>
    </row>
    <row r="6" spans="1:2" ht="16">
      <c r="A6" s="135" t="s">
        <v>1505</v>
      </c>
      <c r="B6" s="86" t="str">
        <f>A6</f>
        <v>g CO2 / 2019 dollar</v>
      </c>
    </row>
    <row r="7" spans="1:2" ht="16">
      <c r="A7" s="135" t="s">
        <v>1662</v>
      </c>
      <c r="B7" s="86" t="str">
        <f t="shared" si="0"/>
        <v>2019 dollars / ton CO2e abated, Annual average abatement (MtCO2e)</v>
      </c>
    </row>
    <row r="8" spans="1:2" ht="16">
      <c r="A8" s="135" t="s">
        <v>1506</v>
      </c>
      <c r="B8" s="86" t="str">
        <f t="shared" si="0"/>
        <v>billion 2019 dollars / year</v>
      </c>
    </row>
    <row r="9" spans="1:2" ht="16">
      <c r="A9" s="135" t="s">
        <v>1550</v>
      </c>
      <c r="B9" s="86" t="str">
        <f t="shared" si="0"/>
        <v>billion 2019 dollars</v>
      </c>
    </row>
    <row r="10" spans="1:2" ht="16">
      <c r="A10" s="135" t="s">
        <v>1448</v>
      </c>
      <c r="B10" s="86" t="str">
        <f t="shared" si="0"/>
        <v>jobs</v>
      </c>
    </row>
    <row r="11" spans="1:2" ht="16">
      <c r="A11" s="135" t="s">
        <v>1494</v>
      </c>
      <c r="B11" s="86" t="str">
        <f t="shared" si="0"/>
        <v>incidents / year</v>
      </c>
    </row>
    <row r="12" spans="1:2" ht="16">
      <c r="A12" s="135" t="s">
        <v>1470</v>
      </c>
      <c r="B12" s="86" t="str">
        <f t="shared" si="0"/>
        <v>% change</v>
      </c>
    </row>
    <row r="13" spans="1:2" ht="16">
      <c r="A13" s="135" t="s">
        <v>1507</v>
      </c>
      <c r="B13" s="86" t="str">
        <f t="shared" si="0"/>
        <v>2019 dollars / employee-year</v>
      </c>
    </row>
    <row r="14" spans="1:2" ht="16">
      <c r="A14" s="135" t="s">
        <v>396</v>
      </c>
      <c r="B14" s="86" t="str">
        <f t="shared" si="0"/>
        <v>lives / year</v>
      </c>
    </row>
    <row r="15" spans="1:2" ht="16">
      <c r="A15" s="135" t="s">
        <v>397</v>
      </c>
      <c r="B15" s="86" t="str">
        <f t="shared" si="0"/>
        <v>terawatt-hours (TWh) / year</v>
      </c>
    </row>
    <row r="16" spans="1:2" ht="16">
      <c r="A16" s="135" t="s">
        <v>398</v>
      </c>
      <c r="B16" s="86" t="str">
        <f t="shared" si="0"/>
        <v>gigawatts (GW) / year</v>
      </c>
    </row>
    <row r="17" spans="1:2" ht="16">
      <c r="A17" s="135" t="s">
        <v>1508</v>
      </c>
      <c r="B17" s="86" t="str">
        <f t="shared" si="0"/>
        <v>2019 dollars / megawatt-hour (MWh)</v>
      </c>
    </row>
    <row r="18" spans="1:2" ht="16">
      <c r="A18" s="135" t="s">
        <v>951</v>
      </c>
      <c r="B18" s="86" t="str">
        <f t="shared" si="0"/>
        <v>cubic km / yr</v>
      </c>
    </row>
    <row r="19" spans="1:2" ht="16">
      <c r="A19" s="135" t="s">
        <v>791</v>
      </c>
      <c r="B19" s="86" t="str">
        <f t="shared" si="0"/>
        <v>trillion passenger-miles / year</v>
      </c>
    </row>
    <row r="20" spans="1:2" ht="16">
      <c r="A20" s="135" t="s">
        <v>792</v>
      </c>
      <c r="B20" s="86" t="str">
        <f t="shared" si="0"/>
        <v>trillion freight ton-miles / year</v>
      </c>
    </row>
    <row r="21" spans="1:2" ht="16">
      <c r="A21" s="135" t="s">
        <v>532</v>
      </c>
      <c r="B21" s="86" t="str">
        <f t="shared" si="0"/>
        <v>million vehicles / year</v>
      </c>
    </row>
    <row r="22" spans="1:2" ht="16">
      <c r="A22" s="135" t="s">
        <v>769</v>
      </c>
      <c r="B22" s="86" t="str">
        <f t="shared" si="0"/>
        <v>thousand vehicles / year</v>
      </c>
    </row>
    <row r="23" spans="1:2" ht="16">
      <c r="A23" s="135" t="s">
        <v>768</v>
      </c>
      <c r="B23" s="86" t="str">
        <f t="shared" si="0"/>
        <v>million vehicles</v>
      </c>
    </row>
    <row r="24" spans="1:2" ht="16">
      <c r="A24" s="135" t="s">
        <v>801</v>
      </c>
      <c r="B24" s="86" t="str">
        <f t="shared" si="0"/>
        <v>thousand vehicles</v>
      </c>
    </row>
    <row r="25" spans="1:2" ht="16">
      <c r="A25" s="135" t="s">
        <v>507</v>
      </c>
      <c r="B25" s="86" t="str">
        <f t="shared" si="0"/>
        <v>quads / year</v>
      </c>
    </row>
    <row r="26" spans="1:2" ht="16">
      <c r="A26" s="135" t="s">
        <v>1509</v>
      </c>
      <c r="B26" s="86" t="str">
        <f>A26</f>
        <v>thousand BTU / 2019 dollar</v>
      </c>
    </row>
    <row r="27" spans="1:2" ht="16">
      <c r="A27" s="135" t="s">
        <v>774</v>
      </c>
      <c r="B27" s="86" t="str">
        <f t="shared" si="0"/>
        <v>millions of short tons / year</v>
      </c>
    </row>
    <row r="28" spans="1:2" ht="16">
      <c r="A28" s="135" t="s">
        <v>775</v>
      </c>
      <c r="B28" s="86" t="str">
        <f t="shared" si="0"/>
        <v>trillion cubic feet / year</v>
      </c>
    </row>
    <row r="29" spans="1:2" ht="16">
      <c r="A29" s="135" t="s">
        <v>703</v>
      </c>
      <c r="B29" s="86" t="str">
        <f t="shared" si="0"/>
        <v>million barrels / year</v>
      </c>
    </row>
    <row r="30" spans="1:2" ht="16">
      <c r="A30" s="135" t="s">
        <v>1157</v>
      </c>
      <c r="B30" s="86" t="str">
        <f t="shared" si="0"/>
        <v>million gallons / year</v>
      </c>
    </row>
    <row r="31" spans="1:2" ht="16">
      <c r="A31" s="135" t="s">
        <v>849</v>
      </c>
      <c r="B31" s="86" t="str">
        <f t="shared" si="0"/>
        <v>trillion BTU / year</v>
      </c>
    </row>
    <row r="32" spans="1:2" ht="16">
      <c r="A32" s="135" t="s">
        <v>1510</v>
      </c>
      <c r="B32" s="86" t="str">
        <f t="shared" si="0"/>
        <v>2019 dollars / short ton</v>
      </c>
    </row>
    <row r="33" spans="1:2" ht="16">
      <c r="A33" s="135" t="s">
        <v>1511</v>
      </c>
      <c r="B33" s="86" t="str">
        <f t="shared" si="0"/>
        <v>2019 dollars / thousand cubic feet</v>
      </c>
    </row>
    <row r="34" spans="1:2" ht="16">
      <c r="A34" s="135" t="s">
        <v>1512</v>
      </c>
      <c r="B34" s="86" t="str">
        <f t="shared" si="0"/>
        <v>2019 dollars / gallon</v>
      </c>
    </row>
    <row r="35" spans="1:2" ht="16">
      <c r="A35" s="135" t="s">
        <v>1513</v>
      </c>
      <c r="B35" s="86" t="str">
        <f t="shared" si="0"/>
        <v>2019 dollars / barrel</v>
      </c>
    </row>
    <row r="36" spans="1:2" ht="16">
      <c r="A36" s="135" t="s">
        <v>1514</v>
      </c>
      <c r="B36" s="86" t="str">
        <f t="shared" si="0"/>
        <v>2019 dollars / kg</v>
      </c>
    </row>
    <row r="37" spans="1:2" ht="16">
      <c r="A37" s="135" t="s">
        <v>1515</v>
      </c>
      <c r="B37" s="86" t="str">
        <f t="shared" si="0"/>
        <v>2019 dollars / kilowatt-hour (kWh)</v>
      </c>
    </row>
    <row r="38" spans="1:2" ht="16">
      <c r="A38" s="135" t="s">
        <v>1516</v>
      </c>
      <c r="B38" s="86" t="str">
        <f t="shared" si="0"/>
        <v>cost of eqpt. to capture 1 metric ton CO2e/yr (2019 dollars)</v>
      </c>
    </row>
    <row r="39" spans="1:2" ht="16">
      <c r="A39" s="135" t="s">
        <v>1517</v>
      </c>
      <c r="B39" s="86" t="str">
        <f t="shared" si="0"/>
        <v>million 2019 dollars / megawatt (MW)</v>
      </c>
    </row>
    <row r="40" spans="1:2" ht="16">
      <c r="A40" s="135" t="s">
        <v>1518</v>
      </c>
      <c r="B40" s="86" t="str">
        <f t="shared" si="0"/>
        <v>cost of eqpt. to produce 1 kg H2/yr (2019 dollars)</v>
      </c>
    </row>
    <row r="42" spans="1:2">
      <c r="A42" s="182" t="s">
        <v>1402</v>
      </c>
      <c r="B42" s="182"/>
    </row>
    <row r="43" spans="1:2">
      <c r="A43" s="133" t="s">
        <v>1399</v>
      </c>
      <c r="B43" s="133" t="s">
        <v>1400</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109"/>
    <col min="4" max="4" width="46" customWidth="1"/>
    <col min="5" max="5" width="9.1640625" customWidth="1"/>
  </cols>
  <sheetData>
    <row r="1" spans="1:4">
      <c r="A1" s="81" t="s">
        <v>1049</v>
      </c>
      <c r="B1" s="107"/>
      <c r="C1" s="80"/>
      <c r="D1" s="80"/>
    </row>
    <row r="2" spans="1:4">
      <c r="A2" s="106" t="s">
        <v>1013</v>
      </c>
      <c r="B2" s="108" t="s">
        <v>1014</v>
      </c>
      <c r="C2" s="106" t="s">
        <v>1015</v>
      </c>
      <c r="D2" s="106" t="s">
        <v>1016</v>
      </c>
    </row>
    <row r="3" spans="1:4">
      <c r="A3" s="86" t="s">
        <v>1023</v>
      </c>
      <c r="B3" s="109" t="s">
        <v>1034</v>
      </c>
      <c r="C3" s="115"/>
      <c r="D3" t="s">
        <v>485</v>
      </c>
    </row>
    <row r="4" spans="1:4">
      <c r="A4" s="86" t="s">
        <v>1031</v>
      </c>
      <c r="B4" s="110" t="s">
        <v>1032</v>
      </c>
      <c r="C4" s="114"/>
      <c r="D4" t="s">
        <v>99</v>
      </c>
    </row>
    <row r="5" spans="1:4">
      <c r="A5" t="s">
        <v>1060</v>
      </c>
      <c r="B5" s="109" t="s">
        <v>1054</v>
      </c>
      <c r="C5" s="125"/>
      <c r="D5" t="s">
        <v>98</v>
      </c>
    </row>
    <row r="6" spans="1:4">
      <c r="A6" s="86" t="s">
        <v>1038</v>
      </c>
      <c r="B6" s="109" t="s">
        <v>1055</v>
      </c>
      <c r="C6" s="119"/>
      <c r="D6" t="s">
        <v>1050</v>
      </c>
    </row>
    <row r="7" spans="1:4">
      <c r="A7" s="86" t="s">
        <v>1061</v>
      </c>
      <c r="B7" s="109" t="s">
        <v>780</v>
      </c>
      <c r="C7" s="124"/>
      <c r="D7" t="s">
        <v>1051</v>
      </c>
    </row>
    <row r="8" spans="1:4">
      <c r="A8" t="s">
        <v>1059</v>
      </c>
      <c r="B8" s="109" t="s">
        <v>1056</v>
      </c>
      <c r="C8" s="127"/>
      <c r="D8" t="s">
        <v>501</v>
      </c>
    </row>
    <row r="9" spans="1:4">
      <c r="A9" s="86" t="s">
        <v>1039</v>
      </c>
      <c r="B9" s="109" t="s">
        <v>1035</v>
      </c>
      <c r="C9" s="118"/>
      <c r="D9" t="s">
        <v>504</v>
      </c>
    </row>
    <row r="10" spans="1:4">
      <c r="A10" s="86" t="s">
        <v>1012</v>
      </c>
      <c r="B10" s="111" t="s">
        <v>1019</v>
      </c>
      <c r="C10" s="105"/>
      <c r="D10" t="s">
        <v>96</v>
      </c>
    </row>
    <row r="11" spans="1:4">
      <c r="A11" s="86" t="s">
        <v>1040</v>
      </c>
      <c r="B11" s="109" t="s">
        <v>1036</v>
      </c>
      <c r="C11" s="120"/>
      <c r="D11" t="s">
        <v>95</v>
      </c>
    </row>
    <row r="12" spans="1:4">
      <c r="A12" s="86" t="s">
        <v>1022</v>
      </c>
      <c r="B12" s="110" t="s">
        <v>1027</v>
      </c>
      <c r="C12" s="116"/>
      <c r="D12" t="s">
        <v>1052</v>
      </c>
    </row>
    <row r="13" spans="1:4">
      <c r="A13" t="s">
        <v>1063</v>
      </c>
      <c r="B13" s="109" t="s">
        <v>1057</v>
      </c>
      <c r="C13" s="126"/>
      <c r="D13" t="s">
        <v>963</v>
      </c>
    </row>
    <row r="14" spans="1:4">
      <c r="A14" s="86" t="s">
        <v>1025</v>
      </c>
      <c r="B14" s="110" t="s">
        <v>1026</v>
      </c>
      <c r="C14" s="104"/>
      <c r="D14" t="s">
        <v>343</v>
      </c>
    </row>
    <row r="15" spans="1:4" s="86" customFormat="1">
      <c r="A15" s="86" t="s">
        <v>1108</v>
      </c>
      <c r="B15" s="110" t="s">
        <v>1110</v>
      </c>
      <c r="C15" s="130"/>
      <c r="D15" s="86" t="s">
        <v>1107</v>
      </c>
    </row>
    <row r="16" spans="1:4" s="86" customFormat="1">
      <c r="A16" s="86" t="s">
        <v>1109</v>
      </c>
      <c r="B16" s="110">
        <v>740000</v>
      </c>
      <c r="C16" s="131"/>
      <c r="D16" s="86" t="s">
        <v>961</v>
      </c>
    </row>
    <row r="17" spans="1:4">
      <c r="A17" s="86" t="s">
        <v>1041</v>
      </c>
      <c r="B17" s="109" t="s">
        <v>1037</v>
      </c>
      <c r="C17" s="121"/>
      <c r="D17" t="s">
        <v>344</v>
      </c>
    </row>
    <row r="18" spans="1:4">
      <c r="A18" s="86" t="s">
        <v>1024</v>
      </c>
      <c r="B18" s="110" t="s">
        <v>1029</v>
      </c>
      <c r="C18" s="113"/>
      <c r="D18" t="s">
        <v>340</v>
      </c>
    </row>
    <row r="19" spans="1:4">
      <c r="A19" s="101" t="s">
        <v>1048</v>
      </c>
      <c r="B19" s="122" t="s">
        <v>1047</v>
      </c>
      <c r="C19" s="123"/>
      <c r="D19" t="s">
        <v>493</v>
      </c>
    </row>
    <row r="20" spans="1:4">
      <c r="A20" s="86" t="s">
        <v>1018</v>
      </c>
      <c r="B20" s="110" t="s">
        <v>1028</v>
      </c>
      <c r="C20" s="112"/>
      <c r="D20" t="s">
        <v>496</v>
      </c>
    </row>
    <row r="21" spans="1:4">
      <c r="A21" t="s">
        <v>1064</v>
      </c>
      <c r="B21" s="109" t="s">
        <v>1058</v>
      </c>
      <c r="C21" s="128"/>
      <c r="D21" t="s">
        <v>1053</v>
      </c>
    </row>
    <row r="23" spans="1:4" s="86" customFormat="1">
      <c r="A23" s="81" t="s">
        <v>1033</v>
      </c>
      <c r="B23" s="107"/>
      <c r="C23" s="80"/>
      <c r="D23" s="80"/>
    </row>
    <row r="24" spans="1:4" s="106" customFormat="1">
      <c r="A24" s="106" t="s">
        <v>1013</v>
      </c>
      <c r="B24" s="108" t="s">
        <v>1014</v>
      </c>
      <c r="C24" s="106" t="s">
        <v>1015</v>
      </c>
      <c r="D24" s="106" t="s">
        <v>1100</v>
      </c>
    </row>
    <row r="25" spans="1:4">
      <c r="A25" t="s">
        <v>1039</v>
      </c>
      <c r="B25" s="109" t="s">
        <v>1035</v>
      </c>
      <c r="C25" s="118"/>
      <c r="D25" t="s">
        <v>1102</v>
      </c>
    </row>
    <row r="26" spans="1:4" s="86" customFormat="1">
      <c r="A26" s="86" t="s">
        <v>1012</v>
      </c>
      <c r="B26" s="111" t="s">
        <v>1019</v>
      </c>
      <c r="C26" s="105"/>
      <c r="D26" s="86" t="s">
        <v>1101</v>
      </c>
    </row>
    <row r="27" spans="1:4">
      <c r="A27" t="s">
        <v>1024</v>
      </c>
      <c r="B27" s="109" t="s">
        <v>1029</v>
      </c>
      <c r="C27" s="113"/>
      <c r="D27" t="s">
        <v>4</v>
      </c>
    </row>
    <row r="28" spans="1:4">
      <c r="A28" t="s">
        <v>1038</v>
      </c>
      <c r="B28" s="109" t="s">
        <v>1055</v>
      </c>
      <c r="C28" s="119"/>
      <c r="D28" t="s">
        <v>100</v>
      </c>
    </row>
    <row r="29" spans="1:4">
      <c r="A29" t="s">
        <v>1018</v>
      </c>
      <c r="B29" s="109">
        <v>969696</v>
      </c>
      <c r="C29" s="112"/>
      <c r="D29" t="s">
        <v>9</v>
      </c>
    </row>
    <row r="30" spans="1:4">
      <c r="A30" t="s">
        <v>1031</v>
      </c>
      <c r="B30" s="109" t="s">
        <v>1032</v>
      </c>
      <c r="C30" s="114"/>
      <c r="D30" t="s">
        <v>893</v>
      </c>
    </row>
    <row r="31" spans="1:4">
      <c r="A31" t="s">
        <v>1040</v>
      </c>
      <c r="B31" s="109" t="s">
        <v>1036</v>
      </c>
      <c r="C31" s="120"/>
      <c r="D31" t="s">
        <v>149</v>
      </c>
    </row>
    <row r="32" spans="1:4" s="86" customFormat="1">
      <c r="A32" s="86" t="s">
        <v>1041</v>
      </c>
      <c r="B32" s="109" t="s">
        <v>1037</v>
      </c>
      <c r="C32" s="121"/>
      <c r="D32" s="86" t="s">
        <v>902</v>
      </c>
    </row>
    <row r="33" spans="1:4">
      <c r="A33" t="s">
        <v>1023</v>
      </c>
      <c r="B33" s="109" t="s">
        <v>1034</v>
      </c>
      <c r="C33" s="117"/>
      <c r="D33" t="s">
        <v>980</v>
      </c>
    </row>
    <row r="34" spans="1:4" s="86" customFormat="1">
      <c r="A34" s="86" t="s">
        <v>1108</v>
      </c>
      <c r="B34" s="110" t="s">
        <v>1110</v>
      </c>
      <c r="C34" s="130"/>
      <c r="D34" s="86" t="s">
        <v>1369</v>
      </c>
    </row>
    <row r="36" spans="1:4" s="86" customFormat="1">
      <c r="A36" s="81" t="s">
        <v>1042</v>
      </c>
      <c r="B36" s="107"/>
      <c r="C36" s="80"/>
      <c r="D36" s="80"/>
    </row>
    <row r="37" spans="1:4" s="86" customFormat="1">
      <c r="A37" s="106" t="s">
        <v>1013</v>
      </c>
      <c r="B37" s="108" t="s">
        <v>1014</v>
      </c>
      <c r="C37" s="106" t="s">
        <v>1015</v>
      </c>
      <c r="D37" s="106" t="s">
        <v>1016</v>
      </c>
    </row>
    <row r="38" spans="1:4" s="86" customFormat="1">
      <c r="A38" s="86" t="s">
        <v>1024</v>
      </c>
      <c r="B38" s="110" t="s">
        <v>1029</v>
      </c>
      <c r="C38" s="113"/>
      <c r="D38" s="86" t="s">
        <v>1043</v>
      </c>
    </row>
    <row r="39" spans="1:4" s="86" customFormat="1">
      <c r="A39" s="86" t="s">
        <v>1018</v>
      </c>
      <c r="B39" s="109">
        <v>969696</v>
      </c>
      <c r="C39" s="112"/>
      <c r="D39" s="86" t="s">
        <v>1044</v>
      </c>
    </row>
    <row r="40" spans="1:4" s="86" customFormat="1">
      <c r="A40" s="86" t="s">
        <v>1031</v>
      </c>
      <c r="B40" s="109" t="s">
        <v>1032</v>
      </c>
      <c r="C40" s="114"/>
      <c r="D40" s="86" t="s">
        <v>1045</v>
      </c>
    </row>
    <row r="41" spans="1:4" s="86" customFormat="1">
      <c r="A41" s="86" t="s">
        <v>1108</v>
      </c>
      <c r="B41" s="110" t="s">
        <v>1110</v>
      </c>
      <c r="C41" s="130"/>
      <c r="D41" s="86" t="s">
        <v>1370</v>
      </c>
    </row>
    <row r="42" spans="1:4" s="101" customFormat="1">
      <c r="B42" s="122"/>
    </row>
    <row r="43" spans="1:4" s="101" customFormat="1">
      <c r="A43" s="81" t="s">
        <v>1046</v>
      </c>
      <c r="B43" s="107"/>
      <c r="C43" s="80"/>
      <c r="D43" s="80"/>
    </row>
    <row r="44" spans="1:4" s="101" customFormat="1">
      <c r="A44" s="106" t="s">
        <v>1013</v>
      </c>
      <c r="B44" s="108" t="s">
        <v>1014</v>
      </c>
      <c r="C44" s="106" t="s">
        <v>1015</v>
      </c>
      <c r="D44" s="106" t="s">
        <v>1016</v>
      </c>
    </row>
    <row r="45" spans="1:4" s="101" customFormat="1">
      <c r="A45" s="86" t="s">
        <v>1031</v>
      </c>
      <c r="B45" s="109" t="s">
        <v>1032</v>
      </c>
      <c r="C45" s="114"/>
      <c r="D45" s="101" t="s">
        <v>547</v>
      </c>
    </row>
    <row r="46" spans="1:4" s="101" customFormat="1">
      <c r="A46" s="86" t="s">
        <v>1025</v>
      </c>
      <c r="B46" s="110" t="s">
        <v>1026</v>
      </c>
      <c r="C46" s="104"/>
      <c r="D46" s="101" t="s">
        <v>537</v>
      </c>
    </row>
    <row r="47" spans="1:4" s="101" customFormat="1">
      <c r="A47" s="86" t="s">
        <v>1024</v>
      </c>
      <c r="B47" s="110" t="s">
        <v>1029</v>
      </c>
      <c r="C47" s="113"/>
      <c r="D47" s="101" t="s">
        <v>546</v>
      </c>
    </row>
    <row r="48" spans="1:4" s="101" customFormat="1">
      <c r="A48" s="86" t="s">
        <v>1018</v>
      </c>
      <c r="B48" s="110" t="s">
        <v>1028</v>
      </c>
      <c r="C48" s="112"/>
      <c r="D48" s="101" t="s">
        <v>538</v>
      </c>
    </row>
    <row r="49" spans="1:4" s="101" customFormat="1">
      <c r="B49" s="129"/>
    </row>
    <row r="50" spans="1:4" s="101" customFormat="1">
      <c r="A50" s="81" t="s">
        <v>1205</v>
      </c>
      <c r="B50" s="107"/>
      <c r="C50" s="80"/>
      <c r="D50" s="80"/>
    </row>
    <row r="51" spans="1:4" s="101" customFormat="1">
      <c r="A51" s="106" t="s">
        <v>1013</v>
      </c>
      <c r="B51" s="108" t="s">
        <v>1014</v>
      </c>
      <c r="C51" s="106" t="s">
        <v>1015</v>
      </c>
      <c r="D51" s="106" t="s">
        <v>1016</v>
      </c>
    </row>
    <row r="52" spans="1:4" s="101" customFormat="1">
      <c r="A52" s="86" t="s">
        <v>1024</v>
      </c>
      <c r="B52" s="110" t="s">
        <v>1029</v>
      </c>
      <c r="C52" s="113"/>
      <c r="D52" s="101" t="s">
        <v>1076</v>
      </c>
    </row>
    <row r="53" spans="1:4" s="101" customFormat="1">
      <c r="A53" s="86" t="s">
        <v>1039</v>
      </c>
      <c r="B53" s="109" t="s">
        <v>1035</v>
      </c>
      <c r="C53" s="118"/>
      <c r="D53" s="101" t="s">
        <v>1077</v>
      </c>
    </row>
    <row r="54" spans="1:4" s="101" customFormat="1">
      <c r="A54" s="86" t="s">
        <v>1038</v>
      </c>
      <c r="B54" s="109" t="s">
        <v>1055</v>
      </c>
      <c r="C54" s="119"/>
      <c r="D54" s="101" t="s">
        <v>1078</v>
      </c>
    </row>
    <row r="55" spans="1:4" s="101" customFormat="1">
      <c r="A55" s="86" t="s">
        <v>1031</v>
      </c>
      <c r="B55" s="110" t="s">
        <v>1032</v>
      </c>
      <c r="C55" s="114"/>
      <c r="D55" s="101" t="s">
        <v>1079</v>
      </c>
    </row>
    <row r="56" spans="1:4" s="101" customFormat="1">
      <c r="A56" s="86" t="s">
        <v>1025</v>
      </c>
      <c r="B56" s="110" t="s">
        <v>1026</v>
      </c>
      <c r="C56" s="104"/>
      <c r="D56" s="101" t="s">
        <v>1080</v>
      </c>
    </row>
    <row r="57" spans="1:4" s="86" customFormat="1">
      <c r="B57" s="109"/>
      <c r="C57" s="101"/>
    </row>
    <row r="58" spans="1:4" s="86" customFormat="1">
      <c r="A58" s="81" t="s">
        <v>1554</v>
      </c>
      <c r="B58" s="107"/>
      <c r="C58" s="80"/>
      <c r="D58" s="80"/>
    </row>
    <row r="59" spans="1:4" s="86" customFormat="1">
      <c r="A59" s="106" t="s">
        <v>1013</v>
      </c>
      <c r="B59" s="108" t="s">
        <v>1014</v>
      </c>
      <c r="C59" s="106" t="s">
        <v>1015</v>
      </c>
      <c r="D59" s="106" t="s">
        <v>1016</v>
      </c>
    </row>
    <row r="60" spans="1:4" s="86" customFormat="1">
      <c r="A60" s="86" t="s">
        <v>1039</v>
      </c>
      <c r="B60" s="109" t="s">
        <v>1035</v>
      </c>
      <c r="C60" s="118"/>
      <c r="D60" s="86" t="s">
        <v>1542</v>
      </c>
    </row>
    <row r="61" spans="1:4" s="86" customFormat="1">
      <c r="A61" s="86" t="s">
        <v>1024</v>
      </c>
      <c r="B61" s="110" t="s">
        <v>1029</v>
      </c>
      <c r="C61" s="113"/>
      <c r="D61" s="101" t="s">
        <v>1541</v>
      </c>
    </row>
    <row r="62" spans="1:4" s="86" customFormat="1">
      <c r="A62" s="86" t="s">
        <v>1023</v>
      </c>
      <c r="B62" s="109" t="s">
        <v>1034</v>
      </c>
      <c r="C62" s="117"/>
      <c r="D62" s="86" t="s">
        <v>1538</v>
      </c>
    </row>
    <row r="63" spans="1:4" s="86" customFormat="1">
      <c r="A63" s="86" t="s">
        <v>1064</v>
      </c>
      <c r="B63" s="109" t="s">
        <v>1058</v>
      </c>
      <c r="C63" s="128"/>
      <c r="D63" s="86" t="s">
        <v>1539</v>
      </c>
    </row>
    <row r="64" spans="1:4" s="86" customFormat="1">
      <c r="A64" s="86" t="s">
        <v>1041</v>
      </c>
      <c r="B64" s="109" t="s">
        <v>1037</v>
      </c>
      <c r="C64" s="121"/>
      <c r="D64" s="101" t="s">
        <v>1540</v>
      </c>
    </row>
    <row r="65" spans="1:4" s="101" customFormat="1">
      <c r="A65" s="86"/>
      <c r="B65" s="110"/>
    </row>
    <row r="66" spans="1:4" s="101" customFormat="1">
      <c r="A66" s="81" t="s">
        <v>1520</v>
      </c>
      <c r="B66" s="107"/>
      <c r="C66" s="80"/>
      <c r="D66" s="80"/>
    </row>
    <row r="67" spans="1:4" s="101" customFormat="1">
      <c r="A67" s="106" t="s">
        <v>1013</v>
      </c>
      <c r="B67" s="108" t="s">
        <v>1014</v>
      </c>
      <c r="C67" s="106" t="s">
        <v>1015</v>
      </c>
      <c r="D67" s="106" t="s">
        <v>1016</v>
      </c>
    </row>
    <row r="68" spans="1:4" s="101" customFormat="1">
      <c r="A68" s="86" t="s">
        <v>1024</v>
      </c>
      <c r="B68" s="110" t="s">
        <v>1029</v>
      </c>
      <c r="C68" s="113"/>
      <c r="D68" s="101" t="s">
        <v>1449</v>
      </c>
    </row>
    <row r="69" spans="1:4" s="101" customFormat="1">
      <c r="A69" s="86" t="s">
        <v>1039</v>
      </c>
      <c r="B69" s="109" t="s">
        <v>1035</v>
      </c>
      <c r="C69" s="118"/>
      <c r="D69" s="101" t="s">
        <v>1450</v>
      </c>
    </row>
    <row r="70" spans="1:4" s="101" customFormat="1">
      <c r="A70" s="86" t="s">
        <v>1038</v>
      </c>
      <c r="B70" s="109" t="s">
        <v>1055</v>
      </c>
      <c r="C70" s="119"/>
      <c r="D70" s="101" t="s">
        <v>1451</v>
      </c>
    </row>
    <row r="71" spans="1:4" s="101" customFormat="1">
      <c r="A71" s="86" t="s">
        <v>1025</v>
      </c>
      <c r="B71" s="110" t="s">
        <v>1026</v>
      </c>
      <c r="C71" s="104"/>
      <c r="D71" s="101" t="s">
        <v>1080</v>
      </c>
    </row>
    <row r="72" spans="1:4" s="86" customFormat="1">
      <c r="B72" s="109"/>
    </row>
    <row r="73" spans="1:4" s="86" customFormat="1">
      <c r="A73" s="81" t="s">
        <v>1463</v>
      </c>
      <c r="B73" s="107"/>
      <c r="C73" s="80"/>
      <c r="D73" s="80"/>
    </row>
    <row r="74" spans="1:4" s="86" customFormat="1">
      <c r="A74" s="106" t="s">
        <v>1013</v>
      </c>
      <c r="B74" s="108" t="s">
        <v>1014</v>
      </c>
      <c r="C74" s="106" t="s">
        <v>1015</v>
      </c>
      <c r="D74" s="106" t="s">
        <v>1016</v>
      </c>
    </row>
    <row r="75" spans="1:4" s="86" customFormat="1">
      <c r="A75" s="86" t="s">
        <v>1039</v>
      </c>
      <c r="B75" s="109" t="s">
        <v>1035</v>
      </c>
      <c r="C75" s="118"/>
      <c r="D75" s="101" t="s">
        <v>1464</v>
      </c>
    </row>
    <row r="76" spans="1:4" s="86" customFormat="1">
      <c r="A76" s="86" t="s">
        <v>1031</v>
      </c>
      <c r="B76" s="110" t="s">
        <v>1032</v>
      </c>
      <c r="C76" s="114"/>
      <c r="D76" s="101" t="s">
        <v>1465</v>
      </c>
    </row>
    <row r="77" spans="1:4" s="86" customFormat="1">
      <c r="A77" s="86" t="s">
        <v>1025</v>
      </c>
      <c r="B77" s="110" t="s">
        <v>1026</v>
      </c>
      <c r="C77" s="104"/>
      <c r="D77" s="101" t="s">
        <v>1080</v>
      </c>
    </row>
    <row r="78" spans="1:4" s="86" customFormat="1">
      <c r="B78" s="110"/>
      <c r="C78" s="101"/>
      <c r="D78" s="101"/>
    </row>
    <row r="79" spans="1:4" s="86" customFormat="1">
      <c r="A79" s="81" t="s">
        <v>1521</v>
      </c>
      <c r="B79" s="107"/>
      <c r="C79" s="80"/>
      <c r="D79" s="80"/>
    </row>
    <row r="80" spans="1:4" s="86" customFormat="1">
      <c r="A80" s="106" t="s">
        <v>1013</v>
      </c>
      <c r="B80" s="108" t="s">
        <v>1014</v>
      </c>
      <c r="C80" s="106" t="s">
        <v>1015</v>
      </c>
      <c r="D80" s="106" t="s">
        <v>1016</v>
      </c>
    </row>
    <row r="81" spans="1:4" s="86" customFormat="1">
      <c r="A81" s="86" t="s">
        <v>1024</v>
      </c>
      <c r="B81" s="110" t="s">
        <v>1029</v>
      </c>
      <c r="C81" s="113"/>
      <c r="D81" s="101" t="s">
        <v>1522</v>
      </c>
    </row>
    <row r="82" spans="1:4" s="86" customFormat="1">
      <c r="A82" s="86" t="s">
        <v>1064</v>
      </c>
      <c r="B82" s="109" t="s">
        <v>1058</v>
      </c>
      <c r="C82" s="128"/>
      <c r="D82" s="101" t="s">
        <v>1523</v>
      </c>
    </row>
    <row r="83" spans="1:4" s="86" customFormat="1">
      <c r="A83" s="86" t="s">
        <v>1041</v>
      </c>
      <c r="B83" s="109" t="s">
        <v>1037</v>
      </c>
      <c r="C83" s="121"/>
      <c r="D83" s="101" t="s">
        <v>1524</v>
      </c>
    </row>
    <row r="84" spans="1:4" s="86" customFormat="1">
      <c r="A84" s="86" t="s">
        <v>1025</v>
      </c>
      <c r="B84" s="110" t="s">
        <v>1026</v>
      </c>
      <c r="C84" s="104"/>
      <c r="D84" s="101" t="s">
        <v>1080</v>
      </c>
    </row>
    <row r="85" spans="1:4" s="86" customFormat="1">
      <c r="B85" s="109"/>
    </row>
    <row r="86" spans="1:4" s="86" customFormat="1">
      <c r="A86" s="81" t="s">
        <v>1082</v>
      </c>
      <c r="B86" s="107"/>
      <c r="C86" s="80"/>
      <c r="D86" s="80"/>
    </row>
    <row r="87" spans="1:4" s="86" customFormat="1">
      <c r="A87" s="106" t="s">
        <v>1013</v>
      </c>
      <c r="B87" s="108" t="s">
        <v>1014</v>
      </c>
      <c r="C87" s="106" t="s">
        <v>1015</v>
      </c>
      <c r="D87" s="106" t="s">
        <v>1016</v>
      </c>
    </row>
    <row r="88" spans="1:4" s="86" customFormat="1">
      <c r="A88" s="86" t="s">
        <v>1025</v>
      </c>
      <c r="B88" s="110" t="s">
        <v>1026</v>
      </c>
      <c r="C88" s="104"/>
      <c r="D88" s="86" t="s">
        <v>1083</v>
      </c>
    </row>
    <row r="89" spans="1:4" s="86" customFormat="1">
      <c r="A89" s="86" t="s">
        <v>1039</v>
      </c>
      <c r="B89" s="109" t="s">
        <v>1035</v>
      </c>
      <c r="C89" s="118"/>
      <c r="D89" s="86" t="s">
        <v>1084</v>
      </c>
    </row>
    <row r="90" spans="1:4" s="86" customFormat="1">
      <c r="A90" s="86" t="s">
        <v>1041</v>
      </c>
      <c r="B90" s="109" t="s">
        <v>1037</v>
      </c>
      <c r="C90" s="121"/>
      <c r="D90" s="86" t="s">
        <v>1197</v>
      </c>
    </row>
    <row r="91" spans="1:4" s="86" customFormat="1">
      <c r="A91" s="86" t="s">
        <v>1040</v>
      </c>
      <c r="B91" s="109" t="s">
        <v>1036</v>
      </c>
      <c r="C91" s="120"/>
      <c r="D91" s="86" t="s">
        <v>1085</v>
      </c>
    </row>
    <row r="92" spans="1:4" s="86" customFormat="1">
      <c r="A92" s="86" t="s">
        <v>1038</v>
      </c>
      <c r="B92" s="109" t="s">
        <v>1055</v>
      </c>
      <c r="C92" s="119"/>
      <c r="D92" s="86" t="s">
        <v>1086</v>
      </c>
    </row>
    <row r="93" spans="1:4" s="86" customFormat="1">
      <c r="A93" s="86" t="s">
        <v>1018</v>
      </c>
      <c r="B93" s="110" t="s">
        <v>1028</v>
      </c>
      <c r="C93" s="112"/>
      <c r="D93" s="86" t="s">
        <v>1087</v>
      </c>
    </row>
    <row r="94" spans="1:4" s="86" customFormat="1">
      <c r="A94" s="86" t="s">
        <v>1024</v>
      </c>
      <c r="B94" s="110" t="s">
        <v>1029</v>
      </c>
      <c r="C94" s="113"/>
      <c r="D94" s="86" t="s">
        <v>1088</v>
      </c>
    </row>
    <row r="95" spans="1:4" s="86" customFormat="1">
      <c r="A95" s="86" t="s">
        <v>1031</v>
      </c>
      <c r="B95" s="110" t="s">
        <v>1032</v>
      </c>
      <c r="C95" s="114"/>
      <c r="D95" s="86" t="s">
        <v>1089</v>
      </c>
    </row>
    <row r="96" spans="1:4" s="86" customFormat="1">
      <c r="A96" s="86" t="s">
        <v>1023</v>
      </c>
      <c r="B96" s="109" t="s">
        <v>1034</v>
      </c>
      <c r="C96" s="117"/>
      <c r="D96" s="86" t="s">
        <v>1090</v>
      </c>
    </row>
    <row r="97" spans="1:5" s="86" customFormat="1">
      <c r="B97" s="109"/>
      <c r="C97" s="101"/>
    </row>
    <row r="98" spans="1:5" s="86" customFormat="1">
      <c r="A98" s="81" t="s">
        <v>1081</v>
      </c>
      <c r="B98" s="107"/>
      <c r="C98" s="80"/>
      <c r="D98" s="80"/>
    </row>
    <row r="99" spans="1:5" s="86" customFormat="1">
      <c r="A99" s="106" t="s">
        <v>1013</v>
      </c>
      <c r="B99" s="108" t="s">
        <v>1014</v>
      </c>
      <c r="C99" s="106" t="s">
        <v>1015</v>
      </c>
      <c r="D99" s="106" t="s">
        <v>1016</v>
      </c>
    </row>
    <row r="100" spans="1:5" s="86" customFormat="1">
      <c r="A100" s="86" t="s">
        <v>1031</v>
      </c>
      <c r="B100" s="110" t="s">
        <v>1032</v>
      </c>
      <c r="C100" s="114"/>
      <c r="D100" s="86" t="s">
        <v>1215</v>
      </c>
    </row>
    <row r="101" spans="1:5" s="86" customFormat="1">
      <c r="A101" s="86" t="s">
        <v>1038</v>
      </c>
      <c r="B101" s="109" t="s">
        <v>1055</v>
      </c>
      <c r="C101" s="119"/>
      <c r="D101" s="101" t="s">
        <v>1216</v>
      </c>
    </row>
    <row r="102" spans="1:5" s="86" customFormat="1">
      <c r="A102" s="86" t="s">
        <v>1024</v>
      </c>
      <c r="B102" s="110" t="s">
        <v>1029</v>
      </c>
      <c r="C102" s="113"/>
      <c r="D102" s="86" t="s">
        <v>1206</v>
      </c>
    </row>
    <row r="103" spans="1:5" s="86" customFormat="1">
      <c r="A103" s="86" t="s">
        <v>1039</v>
      </c>
      <c r="B103" s="109" t="s">
        <v>1035</v>
      </c>
      <c r="C103" s="118"/>
      <c r="D103" s="86" t="s">
        <v>1207</v>
      </c>
    </row>
    <row r="104" spans="1:5" s="86" customFormat="1">
      <c r="A104" s="86" t="s">
        <v>1025</v>
      </c>
      <c r="B104" s="110" t="s">
        <v>1026</v>
      </c>
      <c r="C104" s="104"/>
      <c r="D104" s="101" t="s">
        <v>1080</v>
      </c>
    </row>
    <row r="105" spans="1:5" s="86" customFormat="1">
      <c r="B105" s="109"/>
      <c r="C105" s="101"/>
    </row>
    <row r="106" spans="1:5">
      <c r="A106" s="81" t="s">
        <v>1017</v>
      </c>
      <c r="B106" s="107"/>
      <c r="C106" s="80"/>
      <c r="D106" s="80"/>
    </row>
    <row r="107" spans="1:5">
      <c r="A107" s="106" t="s">
        <v>1013</v>
      </c>
      <c r="B107" s="108" t="s">
        <v>1014</v>
      </c>
      <c r="C107" s="106" t="s">
        <v>1015</v>
      </c>
      <c r="D107" s="106" t="s">
        <v>1016</v>
      </c>
    </row>
    <row r="108" spans="1:5">
      <c r="A108" s="86" t="s">
        <v>1038</v>
      </c>
      <c r="B108" s="109" t="s">
        <v>1055</v>
      </c>
      <c r="C108" s="119"/>
      <c r="D108" t="s">
        <v>550</v>
      </c>
    </row>
    <row r="109" spans="1:5">
      <c r="A109" t="s">
        <v>1018</v>
      </c>
      <c r="B109" s="110" t="s">
        <v>1028</v>
      </c>
      <c r="C109" s="112"/>
      <c r="D109" t="s">
        <v>552</v>
      </c>
    </row>
    <row r="110" spans="1:5">
      <c r="A110" t="s">
        <v>1024</v>
      </c>
      <c r="B110" s="110" t="s">
        <v>1029</v>
      </c>
      <c r="C110" s="113"/>
      <c r="D110" t="s">
        <v>551</v>
      </c>
    </row>
    <row r="111" spans="1:5">
      <c r="A111" t="s">
        <v>1023</v>
      </c>
      <c r="B111" s="109" t="s">
        <v>1034</v>
      </c>
      <c r="C111" s="115"/>
      <c r="D111" t="s">
        <v>1020</v>
      </c>
      <c r="E111" s="110"/>
    </row>
    <row r="112" spans="1:5">
      <c r="A112" s="86" t="s">
        <v>1039</v>
      </c>
      <c r="B112" s="109" t="s">
        <v>1035</v>
      </c>
      <c r="C112" s="118"/>
      <c r="D112" t="s">
        <v>1021</v>
      </c>
    </row>
    <row r="113" spans="1:4">
      <c r="A113" t="s">
        <v>1025</v>
      </c>
      <c r="B113" s="110" t="s">
        <v>1026</v>
      </c>
      <c r="C113" s="104"/>
      <c r="D113" t="s">
        <v>553</v>
      </c>
    </row>
    <row r="114" spans="1:4">
      <c r="A114" t="s">
        <v>1031</v>
      </c>
      <c r="B114" s="110" t="s">
        <v>1032</v>
      </c>
      <c r="C114" s="114"/>
      <c r="D114" t="s">
        <v>1030</v>
      </c>
    </row>
    <row r="116" spans="1:4">
      <c r="A116" s="81" t="s">
        <v>1065</v>
      </c>
      <c r="B116" s="107"/>
      <c r="C116" s="80"/>
      <c r="D116" s="80"/>
    </row>
    <row r="117" spans="1:4">
      <c r="A117" s="106" t="s">
        <v>1013</v>
      </c>
      <c r="B117" s="108" t="s">
        <v>1014</v>
      </c>
      <c r="C117" s="106" t="s">
        <v>1015</v>
      </c>
      <c r="D117" s="106" t="s">
        <v>1016</v>
      </c>
    </row>
    <row r="118" spans="1:4">
      <c r="A118" s="86" t="s">
        <v>1024</v>
      </c>
      <c r="B118" s="110" t="s">
        <v>1029</v>
      </c>
      <c r="C118" s="113"/>
      <c r="D118" t="s">
        <v>162</v>
      </c>
    </row>
    <row r="119" spans="1:4">
      <c r="A119" s="86" t="s">
        <v>1012</v>
      </c>
      <c r="B119" s="111" t="s">
        <v>1019</v>
      </c>
      <c r="C119" s="105"/>
      <c r="D119" t="s">
        <v>1067</v>
      </c>
    </row>
    <row r="120" spans="1:4">
      <c r="A120" s="86" t="s">
        <v>1064</v>
      </c>
      <c r="B120" s="109" t="s">
        <v>1058</v>
      </c>
      <c r="C120" s="128"/>
      <c r="D120" t="s">
        <v>1074</v>
      </c>
    </row>
    <row r="121" spans="1:4">
      <c r="A121" s="86" t="s">
        <v>1031</v>
      </c>
      <c r="B121" s="110" t="s">
        <v>1032</v>
      </c>
      <c r="C121" s="114"/>
      <c r="D121" t="s">
        <v>1068</v>
      </c>
    </row>
    <row r="122" spans="1:4">
      <c r="A122" s="86" t="s">
        <v>1040</v>
      </c>
      <c r="B122" s="109" t="s">
        <v>1036</v>
      </c>
      <c r="C122" s="120"/>
      <c r="D122" t="s">
        <v>1069</v>
      </c>
    </row>
    <row r="123" spans="1:4">
      <c r="A123" s="86" t="s">
        <v>1039</v>
      </c>
      <c r="B123" s="109" t="s">
        <v>1035</v>
      </c>
      <c r="C123" s="118"/>
      <c r="D123" t="s">
        <v>1070</v>
      </c>
    </row>
    <row r="124" spans="1:4">
      <c r="A124" s="86" t="s">
        <v>1059</v>
      </c>
      <c r="B124" s="109" t="s">
        <v>1056</v>
      </c>
      <c r="C124" s="127"/>
      <c r="D124" t="s">
        <v>1071</v>
      </c>
    </row>
    <row r="125" spans="1:4">
      <c r="A125" s="86" t="s">
        <v>1025</v>
      </c>
      <c r="B125" s="110" t="s">
        <v>1026</v>
      </c>
      <c r="C125" s="104"/>
      <c r="D125" t="s">
        <v>1075</v>
      </c>
    </row>
    <row r="126" spans="1:4">
      <c r="A126" s="86" t="s">
        <v>1038</v>
      </c>
      <c r="B126" s="109" t="s">
        <v>1055</v>
      </c>
      <c r="C126" s="119"/>
      <c r="D126" t="s">
        <v>750</v>
      </c>
    </row>
    <row r="127" spans="1:4">
      <c r="A127" s="86" t="s">
        <v>1041</v>
      </c>
      <c r="B127" s="109" t="s">
        <v>1037</v>
      </c>
      <c r="C127" s="121"/>
      <c r="D127" t="s">
        <v>751</v>
      </c>
    </row>
    <row r="128" spans="1:4">
      <c r="A128" s="86" t="s">
        <v>1018</v>
      </c>
      <c r="B128" s="110" t="s">
        <v>1028</v>
      </c>
      <c r="C128" s="112"/>
      <c r="D128" t="s">
        <v>1066</v>
      </c>
    </row>
    <row r="130" spans="1:8">
      <c r="A130" s="81" t="s">
        <v>1091</v>
      </c>
      <c r="B130" s="107"/>
      <c r="C130" s="80"/>
      <c r="D130" s="80"/>
    </row>
    <row r="131" spans="1:8">
      <c r="A131" s="106" t="s">
        <v>1013</v>
      </c>
      <c r="B131" s="108" t="s">
        <v>1014</v>
      </c>
      <c r="C131" s="106" t="s">
        <v>1015</v>
      </c>
      <c r="D131" s="106" t="s">
        <v>1016</v>
      </c>
      <c r="F131" s="101"/>
      <c r="G131" s="101"/>
      <c r="H131" s="101"/>
    </row>
    <row r="132" spans="1:8">
      <c r="A132" s="86" t="s">
        <v>1031</v>
      </c>
      <c r="B132" s="110" t="s">
        <v>1032</v>
      </c>
      <c r="C132" s="114"/>
      <c r="D132" t="s">
        <v>1092</v>
      </c>
      <c r="F132" s="101"/>
      <c r="G132" s="129"/>
      <c r="H132" s="101"/>
    </row>
    <row r="133" spans="1:8">
      <c r="A133" s="86" t="s">
        <v>1018</v>
      </c>
      <c r="B133" s="110" t="s">
        <v>1028</v>
      </c>
      <c r="C133" s="112"/>
      <c r="D133" t="s">
        <v>1317</v>
      </c>
      <c r="F133" s="101"/>
      <c r="G133" s="129"/>
      <c r="H133" s="101"/>
    </row>
    <row r="134" spans="1:8">
      <c r="A134" s="86" t="s">
        <v>1038</v>
      </c>
      <c r="B134" s="109" t="s">
        <v>1055</v>
      </c>
      <c r="C134" s="119"/>
      <c r="D134" t="s">
        <v>1093</v>
      </c>
      <c r="F134" s="101"/>
      <c r="G134" s="122"/>
      <c r="H134" s="101"/>
    </row>
    <row r="135" spans="1:8">
      <c r="A135" s="86" t="s">
        <v>1039</v>
      </c>
      <c r="B135" s="109" t="s">
        <v>1035</v>
      </c>
      <c r="C135" s="118"/>
      <c r="D135" t="s">
        <v>1094</v>
      </c>
      <c r="F135" s="101"/>
      <c r="G135" s="122"/>
      <c r="H135" s="101"/>
    </row>
    <row r="136" spans="1:8">
      <c r="A136" s="86" t="s">
        <v>1024</v>
      </c>
      <c r="B136" s="110" t="s">
        <v>1029</v>
      </c>
      <c r="C136" s="113"/>
      <c r="D136" t="s">
        <v>1095</v>
      </c>
      <c r="F136" s="101"/>
      <c r="G136" s="129"/>
      <c r="H136" s="101"/>
    </row>
    <row r="137" spans="1:8">
      <c r="A137" s="86" t="s">
        <v>1025</v>
      </c>
      <c r="B137" s="110" t="s">
        <v>1026</v>
      </c>
      <c r="C137" s="104"/>
      <c r="D137" t="s">
        <v>150</v>
      </c>
      <c r="F137" s="101"/>
      <c r="G137" s="129"/>
      <c r="H137" s="101"/>
    </row>
    <row r="138" spans="1:8">
      <c r="F138" s="101"/>
      <c r="G138" s="101"/>
      <c r="H138" s="101"/>
    </row>
    <row r="139" spans="1:8">
      <c r="A139" s="81" t="s">
        <v>1096</v>
      </c>
      <c r="B139" s="107"/>
      <c r="C139" s="80"/>
      <c r="D139" s="80"/>
      <c r="F139" s="101"/>
      <c r="G139" s="101"/>
      <c r="H139" s="101"/>
    </row>
    <row r="140" spans="1:8">
      <c r="A140" s="106" t="s">
        <v>1013</v>
      </c>
      <c r="B140" s="108" t="s">
        <v>1014</v>
      </c>
      <c r="C140" s="106" t="s">
        <v>1015</v>
      </c>
      <c r="D140" s="106" t="s">
        <v>1016</v>
      </c>
    </row>
    <row r="141" spans="1:8">
      <c r="A141" s="86" t="s">
        <v>1025</v>
      </c>
      <c r="B141" s="110" t="s">
        <v>1026</v>
      </c>
      <c r="C141" s="104"/>
      <c r="D141" t="s">
        <v>133</v>
      </c>
    </row>
    <row r="142" spans="1:8">
      <c r="A142" s="86" t="s">
        <v>1031</v>
      </c>
      <c r="B142" s="110" t="s">
        <v>1032</v>
      </c>
      <c r="C142" s="114"/>
      <c r="D142" t="s">
        <v>132</v>
      </c>
    </row>
    <row r="143" spans="1:8">
      <c r="A143" s="86" t="s">
        <v>1038</v>
      </c>
      <c r="B143" s="109" t="s">
        <v>1055</v>
      </c>
      <c r="C143" s="119"/>
      <c r="D143" t="s">
        <v>131</v>
      </c>
    </row>
    <row r="144" spans="1:8">
      <c r="A144" s="86" t="s">
        <v>1039</v>
      </c>
      <c r="B144" s="109" t="s">
        <v>1035</v>
      </c>
      <c r="C144" s="118"/>
      <c r="D144" t="s">
        <v>129</v>
      </c>
    </row>
    <row r="145" spans="1:4">
      <c r="A145" s="86" t="s">
        <v>1024</v>
      </c>
      <c r="B145" s="110" t="s">
        <v>1029</v>
      </c>
      <c r="C145" s="113"/>
      <c r="D145" t="s">
        <v>128</v>
      </c>
    </row>
    <row r="147" spans="1:4">
      <c r="A147" s="81" t="s">
        <v>1097</v>
      </c>
      <c r="B147" s="107"/>
      <c r="C147" s="80"/>
      <c r="D147" s="80"/>
    </row>
    <row r="148" spans="1:4">
      <c r="A148" s="106" t="s">
        <v>1013</v>
      </c>
      <c r="B148" s="108" t="s">
        <v>1014</v>
      </c>
      <c r="C148" s="106" t="s">
        <v>1015</v>
      </c>
      <c r="D148" s="106" t="s">
        <v>1016</v>
      </c>
    </row>
    <row r="149" spans="1:4">
      <c r="A149" s="86" t="s">
        <v>1012</v>
      </c>
      <c r="B149" s="111" t="s">
        <v>1019</v>
      </c>
      <c r="C149" s="105"/>
      <c r="D149" t="s">
        <v>183</v>
      </c>
    </row>
    <row r="150" spans="1:4">
      <c r="A150" s="86" t="s">
        <v>1031</v>
      </c>
      <c r="B150" s="110" t="s">
        <v>1032</v>
      </c>
      <c r="C150" s="114"/>
      <c r="D150" t="s">
        <v>308</v>
      </c>
    </row>
    <row r="151" spans="1:4">
      <c r="A151" s="86" t="s">
        <v>1018</v>
      </c>
      <c r="B151" s="110" t="s">
        <v>1028</v>
      </c>
      <c r="C151" s="112"/>
      <c r="D151" t="s">
        <v>309</v>
      </c>
    </row>
    <row r="153" spans="1:4" s="86" customFormat="1">
      <c r="A153" s="81" t="s">
        <v>1144</v>
      </c>
      <c r="B153" s="107"/>
      <c r="C153" s="80"/>
      <c r="D153" s="80"/>
    </row>
    <row r="154" spans="1:4" s="86" customFormat="1">
      <c r="A154" s="106" t="s">
        <v>1013</v>
      </c>
      <c r="B154" s="108" t="s">
        <v>1014</v>
      </c>
      <c r="C154" s="106" t="s">
        <v>1015</v>
      </c>
      <c r="D154" s="106" t="s">
        <v>1016</v>
      </c>
    </row>
    <row r="155" spans="1:4" s="86" customFormat="1">
      <c r="A155" s="86" t="s">
        <v>1023</v>
      </c>
      <c r="B155" s="109" t="s">
        <v>1034</v>
      </c>
      <c r="C155" s="115"/>
      <c r="D155" s="86" t="s">
        <v>964</v>
      </c>
    </row>
    <row r="156" spans="1:4" s="86" customFormat="1">
      <c r="A156" s="86" t="s">
        <v>1038</v>
      </c>
      <c r="B156" s="109" t="s">
        <v>1055</v>
      </c>
      <c r="C156" s="119"/>
      <c r="D156" s="86" t="s">
        <v>100</v>
      </c>
    </row>
    <row r="157" spans="1:4" s="86" customFormat="1">
      <c r="A157" s="86" t="s">
        <v>1024</v>
      </c>
      <c r="B157" s="110" t="s">
        <v>1029</v>
      </c>
      <c r="C157" s="113"/>
      <c r="D157" s="86" t="s">
        <v>94</v>
      </c>
    </row>
    <row r="158" spans="1:4" s="86" customFormat="1">
      <c r="A158" s="86" t="s">
        <v>1059</v>
      </c>
      <c r="B158" s="109" t="s">
        <v>1056</v>
      </c>
      <c r="C158" s="127"/>
      <c r="D158" s="86" t="s">
        <v>1145</v>
      </c>
    </row>
    <row r="159" spans="1:4" s="86" customFormat="1">
      <c r="A159" s="86" t="s">
        <v>1039</v>
      </c>
      <c r="B159" s="109" t="s">
        <v>1035</v>
      </c>
      <c r="C159" s="118"/>
      <c r="D159" s="86" t="s">
        <v>1146</v>
      </c>
    </row>
    <row r="160" spans="1:4" s="86" customFormat="1">
      <c r="A160" s="86" t="s">
        <v>1031</v>
      </c>
      <c r="B160" s="110" t="s">
        <v>1032</v>
      </c>
      <c r="C160" s="114"/>
      <c r="D160" s="86" t="s">
        <v>105</v>
      </c>
    </row>
    <row r="161" spans="1:4" s="86" customFormat="1">
      <c r="A161" s="86" t="s">
        <v>1040</v>
      </c>
      <c r="B161" s="109" t="s">
        <v>1036</v>
      </c>
      <c r="C161" s="120"/>
      <c r="D161" s="86" t="s">
        <v>104</v>
      </c>
    </row>
    <row r="162" spans="1:4" s="86" customFormat="1">
      <c r="A162" s="86" t="s">
        <v>1025</v>
      </c>
      <c r="B162" s="110" t="s">
        <v>1026</v>
      </c>
      <c r="C162" s="104"/>
      <c r="D162" s="86" t="s">
        <v>103</v>
      </c>
    </row>
    <row r="163" spans="1:4" s="86" customFormat="1">
      <c r="A163" s="86" t="s">
        <v>1018</v>
      </c>
      <c r="B163" s="110" t="s">
        <v>1028</v>
      </c>
      <c r="C163" s="112"/>
      <c r="D163" s="86" t="s">
        <v>102</v>
      </c>
    </row>
    <row r="164" spans="1:4" s="86" customFormat="1">
      <c r="B164" s="109"/>
    </row>
    <row r="165" spans="1:4" s="86" customFormat="1">
      <c r="A165" s="81" t="s">
        <v>1149</v>
      </c>
      <c r="B165" s="107"/>
      <c r="C165" s="80"/>
      <c r="D165" s="80"/>
    </row>
    <row r="166" spans="1:4" s="86" customFormat="1">
      <c r="A166" s="106" t="s">
        <v>1013</v>
      </c>
      <c r="B166" s="108" t="s">
        <v>1014</v>
      </c>
      <c r="C166" s="106" t="s">
        <v>1015</v>
      </c>
      <c r="D166" s="106" t="s">
        <v>1016</v>
      </c>
    </row>
    <row r="167" spans="1:4" s="86" customFormat="1">
      <c r="A167" s="86" t="s">
        <v>1023</v>
      </c>
      <c r="B167" s="109" t="s">
        <v>1034</v>
      </c>
      <c r="C167" s="115"/>
      <c r="D167" s="86" t="s">
        <v>964</v>
      </c>
    </row>
    <row r="168" spans="1:4" s="86" customFormat="1">
      <c r="A168" s="86" t="s">
        <v>1041</v>
      </c>
      <c r="B168" s="109" t="s">
        <v>1037</v>
      </c>
      <c r="C168" s="121"/>
      <c r="D168" s="86" t="s">
        <v>1099</v>
      </c>
    </row>
    <row r="169" spans="1:4" s="86" customFormat="1">
      <c r="A169" s="86" t="s">
        <v>1031</v>
      </c>
      <c r="B169" s="110" t="s">
        <v>1032</v>
      </c>
      <c r="C169" s="114"/>
      <c r="D169" s="86" t="s">
        <v>99</v>
      </c>
    </row>
    <row r="170" spans="1:4" s="86" customFormat="1">
      <c r="A170" s="86" t="s">
        <v>1038</v>
      </c>
      <c r="B170" s="109" t="s">
        <v>1055</v>
      </c>
      <c r="C170" s="119"/>
      <c r="D170" s="86" t="s">
        <v>100</v>
      </c>
    </row>
    <row r="171" spans="1:4" s="86" customFormat="1">
      <c r="A171" s="86" t="s">
        <v>1024</v>
      </c>
      <c r="B171" s="110" t="s">
        <v>1029</v>
      </c>
      <c r="C171" s="113"/>
      <c r="D171" s="86" t="s">
        <v>94</v>
      </c>
    </row>
    <row r="172" spans="1:4" s="86" customFormat="1">
      <c r="A172" s="86" t="s">
        <v>1039</v>
      </c>
      <c r="B172" s="109" t="s">
        <v>1035</v>
      </c>
      <c r="C172" s="118"/>
      <c r="D172" s="86" t="s">
        <v>1147</v>
      </c>
    </row>
    <row r="173" spans="1:4" s="86" customFormat="1">
      <c r="A173" s="86" t="s">
        <v>1018</v>
      </c>
      <c r="B173" s="110" t="s">
        <v>1028</v>
      </c>
      <c r="C173" s="112"/>
      <c r="D173" s="86" t="s">
        <v>496</v>
      </c>
    </row>
    <row r="174" spans="1:4" s="86" customFormat="1">
      <c r="A174" s="86" t="s">
        <v>1108</v>
      </c>
      <c r="B174" s="110" t="s">
        <v>1110</v>
      </c>
      <c r="C174" s="130"/>
      <c r="D174" s="86" t="s">
        <v>1107</v>
      </c>
    </row>
    <row r="175" spans="1:4" s="86" customFormat="1">
      <c r="A175" s="86" t="s">
        <v>1109</v>
      </c>
      <c r="B175" s="110">
        <v>740000</v>
      </c>
      <c r="C175" s="131"/>
      <c r="D175" s="86" t="s">
        <v>961</v>
      </c>
    </row>
    <row r="176" spans="1:4" s="86" customFormat="1">
      <c r="A176" s="86" t="s">
        <v>1025</v>
      </c>
      <c r="B176" s="110" t="s">
        <v>1026</v>
      </c>
      <c r="C176" s="104"/>
      <c r="D176" s="86" t="s">
        <v>1148</v>
      </c>
    </row>
    <row r="177" spans="1:4" s="86" customFormat="1">
      <c r="B177" s="109"/>
    </row>
    <row r="178" spans="1:4" s="86" customFormat="1">
      <c r="A178" s="81" t="s">
        <v>1150</v>
      </c>
      <c r="B178" s="107"/>
      <c r="C178" s="80"/>
      <c r="D178" s="80"/>
    </row>
    <row r="179" spans="1:4" s="86" customFormat="1">
      <c r="A179" s="106" t="s">
        <v>1013</v>
      </c>
      <c r="B179" s="108" t="s">
        <v>1014</v>
      </c>
      <c r="C179" s="106" t="s">
        <v>1015</v>
      </c>
      <c r="D179" s="106" t="s">
        <v>1016</v>
      </c>
    </row>
    <row r="180" spans="1:4" s="86" customFormat="1">
      <c r="A180" s="86" t="s">
        <v>1023</v>
      </c>
      <c r="B180" s="109" t="s">
        <v>1034</v>
      </c>
      <c r="C180" s="115"/>
      <c r="D180" s="86" t="s">
        <v>964</v>
      </c>
    </row>
    <row r="181" spans="1:4" s="86" customFormat="1">
      <c r="A181" s="86" t="s">
        <v>1018</v>
      </c>
      <c r="B181" s="110" t="s">
        <v>1028</v>
      </c>
      <c r="C181" s="112"/>
      <c r="D181" s="86" t="s">
        <v>496</v>
      </c>
    </row>
    <row r="182" spans="1:4" s="86" customFormat="1">
      <c r="A182" s="86" t="s">
        <v>1041</v>
      </c>
      <c r="B182" s="109" t="s">
        <v>1037</v>
      </c>
      <c r="C182" s="121"/>
      <c r="D182" s="86" t="s">
        <v>1099</v>
      </c>
    </row>
    <row r="183" spans="1:4" s="86" customFormat="1">
      <c r="A183" s="86" t="s">
        <v>1031</v>
      </c>
      <c r="B183" s="110" t="s">
        <v>1032</v>
      </c>
      <c r="C183" s="114"/>
      <c r="D183" s="86" t="s">
        <v>99</v>
      </c>
    </row>
    <row r="184" spans="1:4" s="86" customFormat="1">
      <c r="A184" s="86" t="s">
        <v>1059</v>
      </c>
      <c r="B184" s="109" t="s">
        <v>1056</v>
      </c>
      <c r="C184" s="127"/>
      <c r="D184" s="86" t="s">
        <v>1143</v>
      </c>
    </row>
    <row r="185" spans="1:4" s="86" customFormat="1">
      <c r="A185" s="86" t="s">
        <v>1108</v>
      </c>
      <c r="B185" s="110" t="s">
        <v>1110</v>
      </c>
      <c r="C185" s="130"/>
      <c r="D185" s="86" t="s">
        <v>1107</v>
      </c>
    </row>
    <row r="186" spans="1:4" s="86" customFormat="1">
      <c r="A186" s="86" t="s">
        <v>1025</v>
      </c>
      <c r="B186" s="110" t="s">
        <v>1026</v>
      </c>
      <c r="C186" s="104"/>
      <c r="D186" s="86" t="s">
        <v>1148</v>
      </c>
    </row>
    <row r="187" spans="1:4" s="86" customFormat="1">
      <c r="A187" s="86" t="s">
        <v>1039</v>
      </c>
      <c r="B187" s="109" t="s">
        <v>1035</v>
      </c>
      <c r="C187" s="118"/>
      <c r="D187" s="86" t="s">
        <v>1147</v>
      </c>
    </row>
    <row r="188" spans="1:4" s="86" customFormat="1">
      <c r="A188" s="86" t="s">
        <v>1024</v>
      </c>
      <c r="B188" s="110" t="s">
        <v>1029</v>
      </c>
      <c r="C188" s="113"/>
      <c r="D188" s="86" t="s">
        <v>94</v>
      </c>
    </row>
    <row r="189" spans="1:4" s="86" customFormat="1">
      <c r="A189" s="86" t="s">
        <v>1038</v>
      </c>
      <c r="B189" s="109" t="s">
        <v>1055</v>
      </c>
      <c r="C189" s="119"/>
      <c r="D189" s="86" t="s">
        <v>100</v>
      </c>
    </row>
    <row r="190" spans="1:4" s="86" customFormat="1">
      <c r="B190" s="109"/>
    </row>
    <row r="191" spans="1:4">
      <c r="A191" s="81" t="s">
        <v>1124</v>
      </c>
      <c r="B191" s="107"/>
      <c r="C191" s="80"/>
      <c r="D191" s="80"/>
    </row>
    <row r="192" spans="1:4">
      <c r="A192" s="106" t="s">
        <v>1013</v>
      </c>
      <c r="B192" s="108" t="s">
        <v>1014</v>
      </c>
      <c r="C192" s="106" t="s">
        <v>1015</v>
      </c>
      <c r="D192" s="106" t="s">
        <v>1016</v>
      </c>
    </row>
    <row r="193" spans="1:5">
      <c r="A193" s="86" t="s">
        <v>1023</v>
      </c>
      <c r="B193" s="109" t="s">
        <v>1034</v>
      </c>
      <c r="C193" s="115"/>
      <c r="D193" s="86" t="s">
        <v>485</v>
      </c>
    </row>
    <row r="194" spans="1:5">
      <c r="A194" s="86" t="s">
        <v>1064</v>
      </c>
      <c r="B194" s="109" t="s">
        <v>1058</v>
      </c>
      <c r="C194" s="128"/>
      <c r="D194" t="s">
        <v>1098</v>
      </c>
    </row>
    <row r="195" spans="1:5" s="86" customFormat="1">
      <c r="A195" s="86" t="s">
        <v>1063</v>
      </c>
      <c r="B195" s="109" t="s">
        <v>1057</v>
      </c>
      <c r="C195" s="126"/>
      <c r="D195" s="86" t="s">
        <v>963</v>
      </c>
    </row>
    <row r="196" spans="1:5">
      <c r="A196" s="86" t="s">
        <v>1031</v>
      </c>
      <c r="B196" s="110" t="s">
        <v>1032</v>
      </c>
      <c r="C196" s="114"/>
      <c r="D196" t="s">
        <v>99</v>
      </c>
    </row>
    <row r="197" spans="1:5">
      <c r="A197" s="86" t="s">
        <v>1038</v>
      </c>
      <c r="B197" s="109" t="s">
        <v>1055</v>
      </c>
      <c r="C197" s="119"/>
      <c r="D197" t="s">
        <v>1105</v>
      </c>
      <c r="E197" s="86"/>
    </row>
    <row r="198" spans="1:5">
      <c r="A198" s="86" t="s">
        <v>1059</v>
      </c>
      <c r="B198" s="109" t="s">
        <v>1056</v>
      </c>
      <c r="C198" s="127"/>
      <c r="D198" t="s">
        <v>1106</v>
      </c>
      <c r="E198" s="86"/>
    </row>
    <row r="199" spans="1:5">
      <c r="A199" s="86" t="s">
        <v>1012</v>
      </c>
      <c r="B199" s="111" t="s">
        <v>1019</v>
      </c>
      <c r="C199" s="105"/>
      <c r="D199" t="s">
        <v>96</v>
      </c>
      <c r="E199" s="86"/>
    </row>
    <row r="200" spans="1:5">
      <c r="A200" s="86" t="s">
        <v>1040</v>
      </c>
      <c r="B200" s="109" t="s">
        <v>1036</v>
      </c>
      <c r="C200" s="120"/>
      <c r="D200" t="s">
        <v>95</v>
      </c>
    </row>
    <row r="201" spans="1:5">
      <c r="A201" s="86" t="s">
        <v>1025</v>
      </c>
      <c r="B201" s="110" t="s">
        <v>1026</v>
      </c>
      <c r="C201" s="104"/>
      <c r="D201" t="s">
        <v>1161</v>
      </c>
    </row>
    <row r="202" spans="1:5">
      <c r="A202" s="86" t="s">
        <v>1024</v>
      </c>
      <c r="B202" s="110" t="s">
        <v>1029</v>
      </c>
      <c r="C202" s="113"/>
      <c r="D202" t="s">
        <v>94</v>
      </c>
    </row>
    <row r="203" spans="1:5">
      <c r="A203" s="101" t="s">
        <v>1048</v>
      </c>
      <c r="B203" s="122" t="s">
        <v>1047</v>
      </c>
      <c r="C203" s="123"/>
      <c r="D203" t="s">
        <v>493</v>
      </c>
    </row>
    <row r="204" spans="1:5">
      <c r="A204" s="86" t="s">
        <v>1018</v>
      </c>
      <c r="B204" s="110" t="s">
        <v>1028</v>
      </c>
      <c r="C204" s="112"/>
      <c r="D204" t="s">
        <v>496</v>
      </c>
    </row>
    <row r="205" spans="1:5" s="86" customFormat="1">
      <c r="A205" s="86" t="s">
        <v>1109</v>
      </c>
      <c r="B205" s="110">
        <v>740000</v>
      </c>
      <c r="C205" s="131"/>
      <c r="D205" s="86" t="s">
        <v>961</v>
      </c>
    </row>
    <row r="206" spans="1:5" s="86" customFormat="1"/>
    <row r="207" spans="1:5">
      <c r="A207" s="81" t="s">
        <v>1305</v>
      </c>
      <c r="B207" s="107"/>
      <c r="C207" s="80"/>
      <c r="D207" s="80"/>
    </row>
    <row r="208" spans="1:5">
      <c r="A208" s="106" t="s">
        <v>1013</v>
      </c>
      <c r="B208" s="108" t="s">
        <v>1014</v>
      </c>
      <c r="C208" s="106" t="s">
        <v>1015</v>
      </c>
      <c r="D208" s="106" t="s">
        <v>1016</v>
      </c>
    </row>
    <row r="209" spans="1:4">
      <c r="A209" s="86" t="s">
        <v>1023</v>
      </c>
      <c r="B209" s="109" t="s">
        <v>1034</v>
      </c>
      <c r="C209" s="115"/>
      <c r="D209" s="86" t="s">
        <v>964</v>
      </c>
    </row>
    <row r="210" spans="1:4">
      <c r="A210" s="86" t="s">
        <v>1038</v>
      </c>
      <c r="B210" s="109" t="s">
        <v>1055</v>
      </c>
      <c r="C210" s="119"/>
      <c r="D210" s="86" t="s">
        <v>100</v>
      </c>
    </row>
    <row r="211" spans="1:4" s="86" customFormat="1">
      <c r="A211" s="86" t="s">
        <v>1041</v>
      </c>
      <c r="B211" s="109" t="s">
        <v>1037</v>
      </c>
      <c r="C211" s="121"/>
      <c r="D211" s="86" t="s">
        <v>1099</v>
      </c>
    </row>
    <row r="212" spans="1:4">
      <c r="A212" s="86" t="s">
        <v>1063</v>
      </c>
      <c r="B212" s="109" t="s">
        <v>1057</v>
      </c>
      <c r="C212" s="126"/>
      <c r="D212" s="86" t="s">
        <v>963</v>
      </c>
    </row>
    <row r="213" spans="1:4">
      <c r="A213" s="86" t="s">
        <v>1064</v>
      </c>
      <c r="B213" s="109" t="s">
        <v>1058</v>
      </c>
      <c r="C213" s="128"/>
      <c r="D213" s="86" t="s">
        <v>1098</v>
      </c>
    </row>
    <row r="214" spans="1:4">
      <c r="A214" s="86" t="s">
        <v>1031</v>
      </c>
      <c r="B214" s="110" t="s">
        <v>1032</v>
      </c>
      <c r="C214" s="114"/>
      <c r="D214" s="86" t="s">
        <v>99</v>
      </c>
    </row>
    <row r="215" spans="1:4">
      <c r="A215" s="86" t="s">
        <v>1040</v>
      </c>
      <c r="B215" s="109" t="s">
        <v>1036</v>
      </c>
      <c r="C215" s="120"/>
      <c r="D215" s="86" t="s">
        <v>1163</v>
      </c>
    </row>
    <row r="216" spans="1:4">
      <c r="A216" s="86" t="s">
        <v>1018</v>
      </c>
      <c r="B216" s="110" t="s">
        <v>1028</v>
      </c>
      <c r="C216" s="112"/>
      <c r="D216" s="86" t="s">
        <v>1162</v>
      </c>
    </row>
    <row r="217" spans="1:4">
      <c r="A217" s="86" t="s">
        <v>1024</v>
      </c>
      <c r="B217" s="110" t="s">
        <v>1029</v>
      </c>
      <c r="C217" s="113"/>
      <c r="D217" s="86" t="s">
        <v>94</v>
      </c>
    </row>
    <row r="218" spans="1:4">
      <c r="A218" s="86" t="s">
        <v>1025</v>
      </c>
      <c r="B218" s="110" t="s">
        <v>1026</v>
      </c>
      <c r="C218" s="104"/>
      <c r="D218" s="86" t="s">
        <v>1161</v>
      </c>
    </row>
    <row r="219" spans="1:4">
      <c r="A219" s="86" t="s">
        <v>1109</v>
      </c>
      <c r="B219" s="110">
        <v>740000</v>
      </c>
      <c r="C219" s="131"/>
      <c r="D219" s="86" t="s">
        <v>961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opLeftCell="H1" zoomScale="83" zoomScaleNormal="70" workbookViewId="0">
      <pane ySplit="1" topLeftCell="A2" activePane="bottomLeft" state="frozen"/>
      <selection pane="bottomLeft" activeCell="K6" sqref="K6"/>
    </sheetView>
  </sheetViews>
  <sheetFormatPr baseColWidth="10" defaultColWidth="9.1640625" defaultRowHeight="15"/>
  <cols>
    <col min="1" max="1" width="37.33203125" style="4" customWidth="1"/>
    <col min="2" max="2" width="27.5" style="4" customWidth="1"/>
    <col min="3" max="3" width="9" style="4" customWidth="1"/>
    <col min="4" max="4" width="18.6640625" style="4" customWidth="1"/>
    <col min="5" max="5" width="18.1640625" style="4" customWidth="1"/>
    <col min="6" max="6" width="34.1640625" style="4" customWidth="1"/>
    <col min="7" max="7" width="95" style="4" customWidth="1"/>
    <col min="8" max="8" width="37.5" style="4" customWidth="1"/>
    <col min="9" max="9" width="34.33203125" style="4" customWidth="1"/>
    <col min="10" max="10" width="25.5" style="4" customWidth="1"/>
    <col min="11" max="11" width="11.1640625" style="4" customWidth="1"/>
    <col min="12" max="13" width="16" style="4" customWidth="1"/>
    <col min="14" max="14" width="37.5" style="4" customWidth="1"/>
    <col min="15" max="15" width="25.5" style="4" customWidth="1"/>
    <col min="16" max="16" width="11.1640625" style="4" customWidth="1"/>
    <col min="17" max="18" width="16" style="4" customWidth="1"/>
    <col min="19" max="19" width="37.5" style="4" customWidth="1"/>
    <col min="20" max="16384" width="9.1640625" style="4"/>
  </cols>
  <sheetData>
    <row r="1" spans="1:19" s="3" customFormat="1" ht="32">
      <c r="A1" s="217" t="s">
        <v>701</v>
      </c>
      <c r="B1" s="136" t="s">
        <v>702</v>
      </c>
      <c r="C1" s="137" t="s">
        <v>1401</v>
      </c>
      <c r="D1" s="136" t="s">
        <v>64</v>
      </c>
      <c r="E1" s="136" t="s">
        <v>66</v>
      </c>
      <c r="F1" s="136" t="s">
        <v>489</v>
      </c>
      <c r="G1" s="136" t="s">
        <v>65</v>
      </c>
      <c r="H1" s="136" t="s">
        <v>724</v>
      </c>
      <c r="I1" s="218" t="s">
        <v>334</v>
      </c>
      <c r="J1" s="219" t="s">
        <v>1642</v>
      </c>
      <c r="K1" s="219" t="s">
        <v>1643</v>
      </c>
      <c r="L1" s="219" t="s">
        <v>1644</v>
      </c>
      <c r="M1" s="219" t="s">
        <v>1645</v>
      </c>
      <c r="N1" s="219" t="s">
        <v>1646</v>
      </c>
      <c r="O1" s="219" t="s">
        <v>1647</v>
      </c>
      <c r="P1" s="219" t="s">
        <v>1648</v>
      </c>
      <c r="Q1" s="219" t="s">
        <v>1649</v>
      </c>
      <c r="R1" s="219" t="s">
        <v>1650</v>
      </c>
      <c r="S1" s="219" t="s">
        <v>1651</v>
      </c>
    </row>
    <row r="2" spans="1:19" ht="64">
      <c r="A2" s="2" t="s">
        <v>732</v>
      </c>
      <c r="B2" s="4" t="s">
        <v>733</v>
      </c>
      <c r="C2" s="181">
        <v>1</v>
      </c>
      <c r="D2" s="4" t="s">
        <v>67</v>
      </c>
      <c r="E2" s="4" t="s">
        <v>68</v>
      </c>
      <c r="F2" s="4" t="str">
        <f>[1]UnitControlCenter!$B$3</f>
        <v>million metric tons / year</v>
      </c>
      <c r="G2" s="4" t="s">
        <v>195</v>
      </c>
      <c r="J2" s="4" t="s">
        <v>1946</v>
      </c>
      <c r="K2" s="4">
        <v>2030</v>
      </c>
      <c r="L2" s="212">
        <f>'Target Calculations'!F10</f>
        <v>56.60700700000001</v>
      </c>
      <c r="M2" s="212">
        <f>'Target Calculations'!G10</f>
        <v>75.52024999999999</v>
      </c>
      <c r="N2" s="4" t="str">
        <f>'Target Calculations'!K10</f>
        <v>In a scenario limiting global warming to 1.5 °C, Colorado would need to cut its total (including land use) emissions by 39 to 54 percent of 2005 levels.</v>
      </c>
      <c r="O2" s="4" t="s">
        <v>1930</v>
      </c>
      <c r="P2" s="4">
        <v>2050</v>
      </c>
      <c r="Q2" s="212">
        <f>'Target Calculations'!H10</f>
        <v>12.362532154116064</v>
      </c>
      <c r="R2" s="212">
        <f>Q2</f>
        <v>12.362532154116064</v>
      </c>
      <c r="S2" s="4" t="s">
        <v>1931</v>
      </c>
    </row>
    <row r="3" spans="1:19" ht="64">
      <c r="A3" s="2" t="s">
        <v>732</v>
      </c>
      <c r="B3" s="4" t="s">
        <v>734</v>
      </c>
      <c r="C3" s="90">
        <v>1</v>
      </c>
      <c r="D3" s="2" t="s">
        <v>67</v>
      </c>
      <c r="E3" s="2" t="s">
        <v>68</v>
      </c>
      <c r="F3" s="4" t="str">
        <f>[1]UnitControlCenter!$B$3</f>
        <v>million metric tons / year</v>
      </c>
      <c r="G3" s="4" t="s">
        <v>700</v>
      </c>
      <c r="J3" s="4" t="s">
        <v>1946</v>
      </c>
      <c r="K3" s="4">
        <v>2030</v>
      </c>
      <c r="L3" s="212">
        <f>'Target Calculations'!F11</f>
        <v>64.573487000000014</v>
      </c>
      <c r="M3" s="212">
        <f>'Target Calculations'!G11</f>
        <v>83.486729999999994</v>
      </c>
      <c r="N3" s="4" t="str">
        <f>'Target Calculations'!K11</f>
        <v>In a scenario limiting global warming to 1.5 °C, Colorado would need to cut its total (excluding land use) emissions by 37 to 51 percent of 2005 levels.</v>
      </c>
      <c r="O3" s="4" t="s">
        <v>1930</v>
      </c>
      <c r="P3" s="4">
        <v>2050</v>
      </c>
      <c r="Q3" s="212">
        <f>'Target Calculations'!H11</f>
        <v>13.159180154116065</v>
      </c>
      <c r="R3" s="212">
        <f>Q3</f>
        <v>13.159180154116065</v>
      </c>
      <c r="S3" s="4" t="s">
        <v>1931</v>
      </c>
    </row>
    <row r="4" spans="1:19" ht="80">
      <c r="A4" s="2" t="s">
        <v>732</v>
      </c>
      <c r="B4" s="2" t="s">
        <v>735</v>
      </c>
      <c r="C4" s="181">
        <v>1</v>
      </c>
      <c r="D4" s="4" t="s">
        <v>69</v>
      </c>
      <c r="E4" s="4" t="s">
        <v>70</v>
      </c>
      <c r="F4" s="4" t="str">
        <f>[1]UnitControlCenter!$B$3</f>
        <v>million metric tons / year</v>
      </c>
      <c r="G4" s="4" t="s">
        <v>1371</v>
      </c>
      <c r="H4" s="4" t="s">
        <v>1372</v>
      </c>
      <c r="I4" s="4" t="s">
        <v>1373</v>
      </c>
      <c r="L4" s="212"/>
      <c r="M4" s="212"/>
    </row>
    <row r="5" spans="1:19" ht="32">
      <c r="A5" s="2" t="s">
        <v>732</v>
      </c>
      <c r="B5" s="2" t="s">
        <v>736</v>
      </c>
      <c r="C5" s="181">
        <v>1</v>
      </c>
      <c r="D5" s="4" t="s">
        <v>69</v>
      </c>
      <c r="E5" s="4" t="s">
        <v>70</v>
      </c>
      <c r="F5" s="4" t="str">
        <f>[1]UnitControlCenter!$B$3</f>
        <v>million metric tons / year</v>
      </c>
      <c r="G5" s="4" t="s">
        <v>1374</v>
      </c>
      <c r="H5" s="4" t="s">
        <v>1375</v>
      </c>
      <c r="I5" s="4" t="s">
        <v>1376</v>
      </c>
      <c r="L5" s="212"/>
      <c r="M5" s="212"/>
    </row>
    <row r="6" spans="1:19" ht="32">
      <c r="A6" s="2" t="s">
        <v>732</v>
      </c>
      <c r="B6" s="2" t="s">
        <v>737</v>
      </c>
      <c r="C6" s="181">
        <v>1</v>
      </c>
      <c r="D6" s="4" t="s">
        <v>69</v>
      </c>
      <c r="E6" s="4" t="s">
        <v>70</v>
      </c>
      <c r="F6" s="4" t="str">
        <f>[1]UnitControlCenter!$B$3</f>
        <v>million metric tons / year</v>
      </c>
      <c r="G6" s="4" t="s">
        <v>1125</v>
      </c>
      <c r="H6" s="4" t="s">
        <v>1126</v>
      </c>
      <c r="I6" s="4" t="s">
        <v>1127</v>
      </c>
      <c r="L6" s="212"/>
      <c r="M6" s="212"/>
    </row>
    <row r="7" spans="1:19" ht="16">
      <c r="A7" s="2" t="s">
        <v>732</v>
      </c>
      <c r="B7" s="2" t="s">
        <v>1458</v>
      </c>
      <c r="C7" s="181">
        <v>0</v>
      </c>
      <c r="D7" s="4" t="s">
        <v>67</v>
      </c>
      <c r="E7" s="4" t="s">
        <v>68</v>
      </c>
      <c r="F7" s="4" t="str">
        <f>[1]UnitControlCenter!$B$4</f>
        <v>g CO2e / 2019 dollar</v>
      </c>
      <c r="G7" s="4" t="s">
        <v>1404</v>
      </c>
      <c r="L7" s="212"/>
      <c r="M7" s="212"/>
    </row>
    <row r="8" spans="1:19" ht="16">
      <c r="A8" s="2" t="s">
        <v>732</v>
      </c>
      <c r="B8" s="2" t="s">
        <v>149</v>
      </c>
      <c r="C8" s="181">
        <v>1</v>
      </c>
      <c r="D8" s="4" t="s">
        <v>67</v>
      </c>
      <c r="E8" s="4" t="s">
        <v>68</v>
      </c>
      <c r="F8" s="4" t="str">
        <f>[1]UnitControlCenter!$B$3</f>
        <v>million metric tons / year</v>
      </c>
      <c r="G8" s="4" t="s">
        <v>894</v>
      </c>
      <c r="L8" s="212"/>
      <c r="M8" s="212"/>
    </row>
    <row r="9" spans="1:19" ht="48">
      <c r="A9" s="2" t="s">
        <v>732</v>
      </c>
      <c r="B9" s="2" t="s">
        <v>892</v>
      </c>
      <c r="C9" s="181">
        <v>1</v>
      </c>
      <c r="D9" s="4" t="s">
        <v>67</v>
      </c>
      <c r="E9" s="4" t="s">
        <v>68</v>
      </c>
      <c r="F9" s="4" t="str">
        <f>[1]UnitControlCenter!$B$3</f>
        <v>million metric tons / year</v>
      </c>
      <c r="G9" s="4" t="s">
        <v>895</v>
      </c>
      <c r="J9" s="4" t="s">
        <v>1946</v>
      </c>
      <c r="K9" s="4">
        <v>2030</v>
      </c>
      <c r="L9" s="212">
        <f>'Target Calculations'!F3</f>
        <v>5.3984699999999997</v>
      </c>
      <c r="M9" s="212">
        <f>'Target Calculations'!G3</f>
        <v>7.1979600000000001</v>
      </c>
      <c r="N9" s="4" t="str">
        <f>'Target Calculations'!K3</f>
        <v>In a scenario limiting global warming to 1.5 °C, Colorado would need to cut its buildings emissions by 43 to 57 percent of 2005 levels.</v>
      </c>
    </row>
    <row r="10" spans="1:19" ht="16">
      <c r="A10" s="2" t="s">
        <v>732</v>
      </c>
      <c r="B10" s="2" t="s">
        <v>980</v>
      </c>
      <c r="C10" s="181">
        <v>1</v>
      </c>
      <c r="D10" s="4" t="s">
        <v>67</v>
      </c>
      <c r="E10" s="4" t="s">
        <v>68</v>
      </c>
      <c r="F10" s="4" t="str">
        <f>[1]UnitControlCenter!$B$3</f>
        <v>million metric tons / year</v>
      </c>
      <c r="G10" s="4" t="s">
        <v>993</v>
      </c>
      <c r="L10" s="212"/>
      <c r="M10" s="212"/>
    </row>
    <row r="11" spans="1:19" ht="48">
      <c r="A11" s="2" t="s">
        <v>732</v>
      </c>
      <c r="B11" s="2" t="s">
        <v>100</v>
      </c>
      <c r="C11" s="181">
        <v>1</v>
      </c>
      <c r="D11" s="4" t="s">
        <v>67</v>
      </c>
      <c r="E11" s="4" t="s">
        <v>68</v>
      </c>
      <c r="F11" s="4" t="str">
        <f>[1]UnitControlCenter!$B$3</f>
        <v>million metric tons / year</v>
      </c>
      <c r="G11" s="4" t="s">
        <v>896</v>
      </c>
      <c r="J11" s="4" t="s">
        <v>1946</v>
      </c>
      <c r="K11" s="4">
        <v>2030</v>
      </c>
      <c r="L11" s="212">
        <f>'Target Calculations'!F4</f>
        <v>3.2843249999999999</v>
      </c>
      <c r="M11" s="212">
        <f>'Target Calculations'!G4</f>
        <v>10.15155</v>
      </c>
      <c r="N11" s="4" t="str">
        <f>'Target Calculations'!K4</f>
        <v>In a scenario limiting global warming to 1.5 °C, Colorado would need to cut its electricity emissions by 75 to 92 percent of 2005 levels.</v>
      </c>
    </row>
    <row r="12" spans="1:19" ht="48">
      <c r="A12" s="2" t="s">
        <v>732</v>
      </c>
      <c r="B12" s="2" t="s">
        <v>9</v>
      </c>
      <c r="C12" s="181">
        <v>1</v>
      </c>
      <c r="D12" s="4" t="s">
        <v>67</v>
      </c>
      <c r="E12" s="4" t="s">
        <v>68</v>
      </c>
      <c r="F12" s="4" t="str">
        <f>[1]UnitControlCenter!$B$3</f>
        <v>million metric tons / year</v>
      </c>
      <c r="G12" s="4" t="s">
        <v>937</v>
      </c>
      <c r="J12" s="4" t="s">
        <v>1946</v>
      </c>
      <c r="K12" s="4">
        <v>2030</v>
      </c>
      <c r="L12" s="212">
        <f>'Target Calculations'!F5</f>
        <v>24.631320000000002</v>
      </c>
      <c r="M12" s="212">
        <f>'Target Calculations'!G5</f>
        <v>27.971159999999994</v>
      </c>
      <c r="N12" s="4" t="str">
        <f>'Target Calculations'!K5</f>
        <v>In a scenario limiting global warming to 1.5 °C, Colorado would need to cut its industry emissions by 14 to 25 percent of 2005 levels.</v>
      </c>
    </row>
    <row r="13" spans="1:19" ht="16">
      <c r="A13" s="2" t="s">
        <v>732</v>
      </c>
      <c r="B13" s="2" t="s">
        <v>893</v>
      </c>
      <c r="C13" s="181">
        <v>1</v>
      </c>
      <c r="D13" s="4" t="s">
        <v>67</v>
      </c>
      <c r="E13" s="4" t="s">
        <v>68</v>
      </c>
      <c r="F13" s="4" t="str">
        <f>[1]UnitControlCenter!$B$3</f>
        <v>million metric tons / year</v>
      </c>
      <c r="G13" s="4" t="s">
        <v>897</v>
      </c>
      <c r="L13" s="212"/>
      <c r="M13" s="212"/>
    </row>
    <row r="14" spans="1:19" ht="48">
      <c r="A14" s="2" t="s">
        <v>732</v>
      </c>
      <c r="B14" s="2" t="s">
        <v>4</v>
      </c>
      <c r="C14" s="181">
        <v>1</v>
      </c>
      <c r="D14" s="4" t="s">
        <v>67</v>
      </c>
      <c r="E14" s="4" t="s">
        <v>68</v>
      </c>
      <c r="F14" s="4" t="str">
        <f>[1]UnitControlCenter!$B$3</f>
        <v>million metric tons / year</v>
      </c>
      <c r="G14" s="4" t="s">
        <v>898</v>
      </c>
      <c r="J14" s="4" t="s">
        <v>1946</v>
      </c>
      <c r="K14" s="4">
        <v>2030</v>
      </c>
      <c r="L14" s="212">
        <f>'Target Calculations'!F6</f>
        <v>15.434848000000001</v>
      </c>
      <c r="M14" s="212">
        <f>'Target Calculations'!G6</f>
        <v>21.668151999999999</v>
      </c>
      <c r="N14" s="4" t="str">
        <f>'Target Calculations'!K6</f>
        <v>In a scenario limiting global warming to 1.5 °C, Colorado would need to cut its transportation emissions by 30 to 50 percent of 2005 levels.</v>
      </c>
    </row>
    <row r="15" spans="1:19" ht="17" thickBot="1">
      <c r="A15" s="220" t="s">
        <v>732</v>
      </c>
      <c r="B15" s="220" t="s">
        <v>902</v>
      </c>
      <c r="C15" s="138">
        <v>1</v>
      </c>
      <c r="D15" s="132" t="s">
        <v>67</v>
      </c>
      <c r="E15" s="132" t="s">
        <v>68</v>
      </c>
      <c r="F15" s="132" t="str">
        <f>[1]UnitControlCenter!$B$3</f>
        <v>million metric tons / year</v>
      </c>
      <c r="G15" s="132" t="s">
        <v>899</v>
      </c>
      <c r="H15" s="132"/>
      <c r="I15" s="132"/>
      <c r="J15" s="132"/>
      <c r="K15" s="132"/>
      <c r="L15" s="221"/>
      <c r="M15" s="221"/>
      <c r="N15" s="132"/>
      <c r="O15" s="132"/>
      <c r="P15" s="132"/>
      <c r="Q15" s="132"/>
      <c r="R15" s="132"/>
      <c r="S15" s="132"/>
    </row>
    <row r="16" spans="1:19" ht="16">
      <c r="A16" s="2" t="s">
        <v>738</v>
      </c>
      <c r="B16" s="2" t="s">
        <v>538</v>
      </c>
      <c r="C16" s="181">
        <v>1</v>
      </c>
      <c r="D16" s="4" t="s">
        <v>67</v>
      </c>
      <c r="E16" s="4" t="s">
        <v>68</v>
      </c>
      <c r="F16" s="4" t="str">
        <f>[1]UnitControlCenter!$B$3</f>
        <v>million metric tons / year</v>
      </c>
      <c r="G16" s="4" t="s">
        <v>723</v>
      </c>
    </row>
    <row r="17" spans="1:19" ht="16">
      <c r="A17" s="2" t="s">
        <v>738</v>
      </c>
      <c r="B17" s="2" t="s">
        <v>546</v>
      </c>
      <c r="C17" s="181">
        <v>1</v>
      </c>
      <c r="D17" s="4" t="s">
        <v>67</v>
      </c>
      <c r="E17" s="4" t="s">
        <v>68</v>
      </c>
      <c r="F17" s="4" t="str">
        <f>[1]UnitControlCenter!$B$3</f>
        <v>million metric tons / year</v>
      </c>
      <c r="G17" s="4" t="s">
        <v>714</v>
      </c>
    </row>
    <row r="18" spans="1:19" ht="16">
      <c r="A18" s="2" t="s">
        <v>738</v>
      </c>
      <c r="B18" s="2" t="s">
        <v>547</v>
      </c>
      <c r="C18" s="181">
        <v>1</v>
      </c>
      <c r="D18" s="4" t="s">
        <v>67</v>
      </c>
      <c r="E18" s="4" t="s">
        <v>68</v>
      </c>
      <c r="F18" s="4" t="str">
        <f>[1]UnitControlCenter!$B$3</f>
        <v>million metric tons / year</v>
      </c>
      <c r="G18" s="4" t="s">
        <v>713</v>
      </c>
    </row>
    <row r="19" spans="1:19" ht="16">
      <c r="A19" s="2" t="s">
        <v>738</v>
      </c>
      <c r="B19" s="2" t="s">
        <v>710</v>
      </c>
      <c r="C19" s="181">
        <v>1</v>
      </c>
      <c r="D19" s="4" t="s">
        <v>67</v>
      </c>
      <c r="E19" s="4" t="s">
        <v>68</v>
      </c>
      <c r="F19" s="4" t="str">
        <f>[1]UnitControlCenter!$B$3</f>
        <v>million metric tons / year</v>
      </c>
      <c r="G19" s="4" t="s">
        <v>712</v>
      </c>
    </row>
    <row r="20" spans="1:19" ht="16">
      <c r="A20" s="2" t="s">
        <v>738</v>
      </c>
      <c r="B20" s="2" t="s">
        <v>709</v>
      </c>
      <c r="C20" s="181">
        <v>1</v>
      </c>
      <c r="D20" s="4" t="s">
        <v>67</v>
      </c>
      <c r="E20" s="4" t="s">
        <v>68</v>
      </c>
      <c r="F20" s="4" t="str">
        <f>[1]UnitControlCenter!$B$5</f>
        <v>thousand metric tons / year</v>
      </c>
      <c r="G20" s="4" t="s">
        <v>718</v>
      </c>
    </row>
    <row r="21" spans="1:19" ht="16">
      <c r="A21" s="2" t="s">
        <v>738</v>
      </c>
      <c r="B21" s="2" t="s">
        <v>541</v>
      </c>
      <c r="C21" s="181">
        <v>1</v>
      </c>
      <c r="D21" s="4" t="s">
        <v>67</v>
      </c>
      <c r="E21" s="4" t="s">
        <v>68</v>
      </c>
      <c r="F21" s="4" t="str">
        <f>[1]UnitControlCenter!$B$5</f>
        <v>thousand metric tons / year</v>
      </c>
      <c r="G21" s="4" t="s">
        <v>719</v>
      </c>
    </row>
    <row r="22" spans="1:19" ht="16">
      <c r="A22" s="2" t="s">
        <v>738</v>
      </c>
      <c r="B22" s="2" t="s">
        <v>544</v>
      </c>
      <c r="C22" s="181">
        <v>1</v>
      </c>
      <c r="D22" s="4" t="s">
        <v>67</v>
      </c>
      <c r="E22" s="4" t="s">
        <v>68</v>
      </c>
      <c r="F22" s="4" t="str">
        <f>[1]UnitControlCenter!$B$5</f>
        <v>thousand metric tons / year</v>
      </c>
      <c r="G22" s="4" t="s">
        <v>716</v>
      </c>
    </row>
    <row r="23" spans="1:19" ht="16">
      <c r="A23" s="2" t="s">
        <v>738</v>
      </c>
      <c r="B23" s="2" t="s">
        <v>545</v>
      </c>
      <c r="C23" s="181">
        <v>1</v>
      </c>
      <c r="D23" s="4" t="s">
        <v>67</v>
      </c>
      <c r="E23" s="4" t="s">
        <v>68</v>
      </c>
      <c r="F23" s="4" t="str">
        <f>[1]UnitControlCenter!$B$5</f>
        <v>thousand metric tons / year</v>
      </c>
      <c r="G23" s="4" t="s">
        <v>715</v>
      </c>
    </row>
    <row r="24" spans="1:19" ht="16">
      <c r="A24" s="2" t="s">
        <v>738</v>
      </c>
      <c r="B24" s="2" t="s">
        <v>540</v>
      </c>
      <c r="C24" s="181">
        <v>1</v>
      </c>
      <c r="D24" s="4" t="s">
        <v>67</v>
      </c>
      <c r="E24" s="4" t="s">
        <v>68</v>
      </c>
      <c r="F24" s="4" t="str">
        <f>[1]UnitControlCenter!$B$3</f>
        <v>million metric tons / year</v>
      </c>
      <c r="G24" s="4" t="s">
        <v>720</v>
      </c>
    </row>
    <row r="25" spans="1:19" ht="16">
      <c r="A25" s="2" t="s">
        <v>738</v>
      </c>
      <c r="B25" s="2" t="s">
        <v>539</v>
      </c>
      <c r="C25" s="181">
        <v>1</v>
      </c>
      <c r="D25" s="4" t="s">
        <v>67</v>
      </c>
      <c r="E25" s="4" t="s">
        <v>68</v>
      </c>
      <c r="F25" s="4" t="str">
        <f>[1]UnitControlCenter!$B$5</f>
        <v>thousand metric tons / year</v>
      </c>
      <c r="G25" s="4" t="s">
        <v>722</v>
      </c>
    </row>
    <row r="26" spans="1:19" ht="16">
      <c r="A26" s="2" t="s">
        <v>738</v>
      </c>
      <c r="B26" s="2" t="s">
        <v>543</v>
      </c>
      <c r="C26" s="181">
        <v>1</v>
      </c>
      <c r="D26" s="4" t="s">
        <v>67</v>
      </c>
      <c r="E26" s="4" t="s">
        <v>68</v>
      </c>
      <c r="F26" s="4" t="str">
        <f>[1]UnitControlCenter!$B$3</f>
        <v>million metric tons / year</v>
      </c>
      <c r="G26" s="4" t="s">
        <v>717</v>
      </c>
    </row>
    <row r="27" spans="1:19" ht="17" thickBot="1">
      <c r="A27" s="220" t="s">
        <v>738</v>
      </c>
      <c r="B27" s="220" t="s">
        <v>533</v>
      </c>
      <c r="C27" s="138">
        <v>1</v>
      </c>
      <c r="D27" s="132" t="s">
        <v>67</v>
      </c>
      <c r="E27" s="132" t="s">
        <v>68</v>
      </c>
      <c r="F27" s="132" t="str">
        <f>[1]UnitControlCenter!$B$3</f>
        <v>million metric tons / year</v>
      </c>
      <c r="G27" s="132" t="s">
        <v>721</v>
      </c>
      <c r="H27" s="132"/>
      <c r="I27" s="132"/>
      <c r="J27" s="132"/>
      <c r="K27" s="132"/>
      <c r="L27" s="132"/>
      <c r="M27" s="132"/>
      <c r="N27" s="132"/>
      <c r="O27" s="132"/>
      <c r="P27" s="132"/>
      <c r="Q27" s="132"/>
      <c r="R27" s="132"/>
      <c r="S27" s="132"/>
    </row>
    <row r="28" spans="1:19" ht="80">
      <c r="A28" s="2" t="s">
        <v>739</v>
      </c>
      <c r="B28" s="2" t="s">
        <v>735</v>
      </c>
      <c r="C28" s="181">
        <v>1</v>
      </c>
      <c r="D28" s="4" t="s">
        <v>69</v>
      </c>
      <c r="E28" s="4" t="s">
        <v>70</v>
      </c>
      <c r="F28" s="4" t="str">
        <f>[1]UnitControlCenter!$B$3</f>
        <v>million metric tons / year</v>
      </c>
      <c r="G28" s="4" t="s">
        <v>1473</v>
      </c>
      <c r="H28" s="4" t="s">
        <v>1474</v>
      </c>
      <c r="I28" s="4" t="s">
        <v>1475</v>
      </c>
    </row>
    <row r="29" spans="1:19" ht="96">
      <c r="A29" s="2" t="s">
        <v>739</v>
      </c>
      <c r="B29" s="2" t="s">
        <v>994</v>
      </c>
      <c r="C29" s="181">
        <v>1</v>
      </c>
      <c r="D29" s="4" t="s">
        <v>69</v>
      </c>
      <c r="E29" s="4" t="s">
        <v>70</v>
      </c>
      <c r="F29" s="4" t="str">
        <f>[1]UnitControlCenter!$B$3</f>
        <v>million metric tons / year</v>
      </c>
      <c r="G29" s="4" t="s">
        <v>1476</v>
      </c>
      <c r="H29" s="4" t="s">
        <v>1477</v>
      </c>
      <c r="I29" s="4" t="s">
        <v>1478</v>
      </c>
    </row>
    <row r="30" spans="1:19" ht="48">
      <c r="A30" s="2" t="s">
        <v>739</v>
      </c>
      <c r="B30" s="2" t="s">
        <v>740</v>
      </c>
      <c r="C30" s="181">
        <v>1</v>
      </c>
      <c r="D30" s="4" t="s">
        <v>69</v>
      </c>
      <c r="E30" s="4" t="s">
        <v>70</v>
      </c>
      <c r="F30" s="4" t="str">
        <f>[1]UnitControlCenter!$B$3</f>
        <v>million metric tons / year</v>
      </c>
      <c r="G30" s="4" t="s">
        <v>1479</v>
      </c>
      <c r="H30" s="4" t="s">
        <v>1947</v>
      </c>
      <c r="I30" s="4" t="s">
        <v>1480</v>
      </c>
    </row>
    <row r="31" spans="1:19" ht="17" thickBot="1">
      <c r="A31" s="220" t="s">
        <v>739</v>
      </c>
      <c r="B31" s="220" t="s">
        <v>1458</v>
      </c>
      <c r="C31" s="138">
        <v>0</v>
      </c>
      <c r="D31" s="132" t="s">
        <v>67</v>
      </c>
      <c r="E31" s="132" t="s">
        <v>68</v>
      </c>
      <c r="F31" s="132" t="str">
        <f>[1]UnitControlCenter!$B$6</f>
        <v>g CO2 / 2019 dollar</v>
      </c>
      <c r="G31" s="132" t="s">
        <v>1403</v>
      </c>
      <c r="H31" s="132"/>
      <c r="I31" s="132"/>
      <c r="J31" s="132"/>
      <c r="K31" s="132"/>
      <c r="L31" s="132"/>
      <c r="M31" s="132"/>
      <c r="N31" s="132"/>
      <c r="O31" s="132"/>
      <c r="P31" s="132"/>
      <c r="Q31" s="132"/>
      <c r="R31" s="132"/>
      <c r="S31" s="132"/>
    </row>
    <row r="32" spans="1:19" ht="64">
      <c r="A32" s="2" t="s">
        <v>1273</v>
      </c>
      <c r="B32" s="2" t="s">
        <v>1080</v>
      </c>
      <c r="C32" s="181">
        <v>1</v>
      </c>
      <c r="D32" s="4" t="s">
        <v>67</v>
      </c>
      <c r="E32" s="4" t="s">
        <v>1656</v>
      </c>
      <c r="F32" s="4" t="str">
        <f>[1]UnitControlCenter!$B$3</f>
        <v>million metric tons / year</v>
      </c>
      <c r="G32" s="4" t="s">
        <v>195</v>
      </c>
      <c r="J32" s="4" t="s">
        <v>1946</v>
      </c>
      <c r="K32" s="4">
        <v>2030</v>
      </c>
      <c r="L32" s="212">
        <f>L2</f>
        <v>56.60700700000001</v>
      </c>
      <c r="M32" s="212">
        <f>M2</f>
        <v>75.52024999999999</v>
      </c>
      <c r="N32" s="212" t="str">
        <f>N2</f>
        <v>In a scenario limiting global warming to 1.5 °C, Colorado would need to cut its total (including land use) emissions by 39 to 54 percent of 2005 levels.</v>
      </c>
      <c r="O32" s="4" t="s">
        <v>1948</v>
      </c>
      <c r="P32" s="4">
        <v>2050</v>
      </c>
      <c r="Q32" s="212">
        <f>'[1]Target Calculations'!H10</f>
        <v>12.362532154116064</v>
      </c>
      <c r="R32" s="212">
        <f>Q32</f>
        <v>12.362532154116064</v>
      </c>
      <c r="S32" s="4" t="s">
        <v>1949</v>
      </c>
    </row>
    <row r="33" spans="1:19" ht="16">
      <c r="A33" s="2" t="s">
        <v>1273</v>
      </c>
      <c r="B33" s="2" t="s">
        <v>149</v>
      </c>
      <c r="C33" s="181">
        <v>1</v>
      </c>
      <c r="D33" s="4" t="s">
        <v>67</v>
      </c>
      <c r="E33" s="4" t="s">
        <v>1656</v>
      </c>
      <c r="F33" s="4" t="str">
        <f>[1]UnitControlCenter!$B$3</f>
        <v>million metric tons / year</v>
      </c>
      <c r="G33" s="4" t="s">
        <v>894</v>
      </c>
    </row>
    <row r="34" spans="1:19" ht="48">
      <c r="A34" s="2" t="s">
        <v>1273</v>
      </c>
      <c r="B34" s="2" t="s">
        <v>892</v>
      </c>
      <c r="C34" s="181">
        <v>1</v>
      </c>
      <c r="D34" s="4" t="s">
        <v>67</v>
      </c>
      <c r="E34" s="4" t="s">
        <v>1656</v>
      </c>
      <c r="F34" s="4" t="str">
        <f>[1]UnitControlCenter!$B$3</f>
        <v>million metric tons / year</v>
      </c>
      <c r="G34" s="4" t="s">
        <v>895</v>
      </c>
      <c r="J34" s="4" t="s">
        <v>1946</v>
      </c>
      <c r="K34" s="4">
        <v>2030</v>
      </c>
      <c r="L34" s="212">
        <f>L9</f>
        <v>5.3984699999999997</v>
      </c>
      <c r="M34" s="212">
        <f>M9</f>
        <v>7.1979600000000001</v>
      </c>
      <c r="N34" s="212" t="str">
        <f>N9</f>
        <v>In a scenario limiting global warming to 1.5 °C, Colorado would need to cut its buildings emissions by 43 to 57 percent of 2005 levels.</v>
      </c>
    </row>
    <row r="35" spans="1:19" ht="16">
      <c r="A35" s="2" t="s">
        <v>1273</v>
      </c>
      <c r="B35" s="2" t="s">
        <v>980</v>
      </c>
      <c r="C35" s="181">
        <v>1</v>
      </c>
      <c r="D35" s="4" t="s">
        <v>67</v>
      </c>
      <c r="E35" s="4" t="s">
        <v>1656</v>
      </c>
      <c r="F35" s="4" t="str">
        <f>[1]UnitControlCenter!$B$3</f>
        <v>million metric tons / year</v>
      </c>
      <c r="G35" s="4" t="s">
        <v>993</v>
      </c>
    </row>
    <row r="36" spans="1:19" ht="48">
      <c r="A36" s="2" t="s">
        <v>1273</v>
      </c>
      <c r="B36" s="2" t="s">
        <v>100</v>
      </c>
      <c r="C36" s="181">
        <v>1</v>
      </c>
      <c r="D36" s="4" t="s">
        <v>67</v>
      </c>
      <c r="E36" s="4" t="s">
        <v>1656</v>
      </c>
      <c r="F36" s="4" t="str">
        <f>[1]UnitControlCenter!$B$3</f>
        <v>million metric tons / year</v>
      </c>
      <c r="G36" s="4" t="s">
        <v>896</v>
      </c>
      <c r="J36" s="4" t="s">
        <v>1946</v>
      </c>
      <c r="K36" s="4">
        <v>2030</v>
      </c>
      <c r="L36" s="212">
        <f t="shared" ref="L36:N37" si="0">L11</f>
        <v>3.2843249999999999</v>
      </c>
      <c r="M36" s="212">
        <f t="shared" si="0"/>
        <v>10.15155</v>
      </c>
      <c r="N36" s="212" t="str">
        <f t="shared" si="0"/>
        <v>In a scenario limiting global warming to 1.5 °C, Colorado would need to cut its electricity emissions by 75 to 92 percent of 2005 levels.</v>
      </c>
    </row>
    <row r="37" spans="1:19" ht="48">
      <c r="A37" s="2" t="s">
        <v>1273</v>
      </c>
      <c r="B37" s="2" t="s">
        <v>9</v>
      </c>
      <c r="C37" s="181">
        <v>1</v>
      </c>
      <c r="D37" s="4" t="s">
        <v>67</v>
      </c>
      <c r="E37" s="4" t="s">
        <v>1656</v>
      </c>
      <c r="F37" s="4" t="str">
        <f>[1]UnitControlCenter!$B$3</f>
        <v>million metric tons / year</v>
      </c>
      <c r="G37" s="4" t="s">
        <v>937</v>
      </c>
      <c r="J37" s="4" t="s">
        <v>1946</v>
      </c>
      <c r="K37" s="4">
        <v>2030</v>
      </c>
      <c r="L37" s="212">
        <f t="shared" si="0"/>
        <v>24.631320000000002</v>
      </c>
      <c r="M37" s="212">
        <f t="shared" si="0"/>
        <v>27.971159999999994</v>
      </c>
      <c r="N37" s="212" t="str">
        <f t="shared" si="0"/>
        <v>In a scenario limiting global warming to 1.5 °C, Colorado would need to cut its industry emissions by 14 to 25 percent of 2005 levels.</v>
      </c>
    </row>
    <row r="38" spans="1:19" ht="49" thickBot="1">
      <c r="A38" s="220" t="s">
        <v>1273</v>
      </c>
      <c r="B38" s="220" t="s">
        <v>4</v>
      </c>
      <c r="C38" s="138">
        <v>1</v>
      </c>
      <c r="D38" s="132" t="s">
        <v>67</v>
      </c>
      <c r="E38" s="132" t="s">
        <v>1656</v>
      </c>
      <c r="F38" s="132" t="str">
        <f>[1]UnitControlCenter!$B$3</f>
        <v>million metric tons / year</v>
      </c>
      <c r="G38" s="132" t="s">
        <v>898</v>
      </c>
      <c r="H38" s="132"/>
      <c r="I38" s="132"/>
      <c r="J38" s="132" t="s">
        <v>1946</v>
      </c>
      <c r="K38" s="132">
        <v>2030</v>
      </c>
      <c r="L38" s="222">
        <f>L14</f>
        <v>15.434848000000001</v>
      </c>
      <c r="M38" s="222">
        <f>M14</f>
        <v>21.668151999999999</v>
      </c>
      <c r="N38" s="222" t="str">
        <f>N14</f>
        <v>In a scenario limiting global warming to 1.5 °C, Colorado would need to cut its transportation emissions by 30 to 50 percent of 2005 levels.</v>
      </c>
      <c r="O38" s="132"/>
      <c r="P38" s="132"/>
      <c r="Q38" s="132"/>
      <c r="R38" s="132"/>
      <c r="S38" s="132"/>
    </row>
    <row r="39" spans="1:19" ht="32">
      <c r="A39" s="2" t="s">
        <v>399</v>
      </c>
      <c r="B39" s="2" t="s">
        <v>1555</v>
      </c>
      <c r="C39" s="181">
        <v>1</v>
      </c>
      <c r="D39" s="4" t="s">
        <v>69</v>
      </c>
      <c r="E39" s="4" t="s">
        <v>487</v>
      </c>
      <c r="F39" s="4" t="str">
        <f>[1]UnitControlCenter!$B$7</f>
        <v>2019 dollars / ton CO2e abated, Annual average abatement potential (MtCO2e)</v>
      </c>
      <c r="G39" s="4" t="s">
        <v>834</v>
      </c>
      <c r="L39" s="212"/>
      <c r="M39" s="212"/>
    </row>
    <row r="40" spans="1:19" ht="33" thickBot="1">
      <c r="A40" s="220" t="s">
        <v>399</v>
      </c>
      <c r="B40" s="220" t="s">
        <v>1556</v>
      </c>
      <c r="C40" s="138">
        <v>1</v>
      </c>
      <c r="D40" s="132" t="s">
        <v>69</v>
      </c>
      <c r="E40" s="132" t="s">
        <v>487</v>
      </c>
      <c r="F40" s="132" t="str">
        <f>[1]UnitControlCenter!$B$7</f>
        <v>2019 dollars / ton CO2e abated, Annual average abatement potential (MtCO2e)</v>
      </c>
      <c r="G40" s="132" t="s">
        <v>834</v>
      </c>
      <c r="H40" s="132"/>
      <c r="I40" s="132"/>
      <c r="J40" s="132"/>
      <c r="K40" s="132"/>
      <c r="L40" s="132"/>
      <c r="M40" s="132"/>
      <c r="N40" s="132"/>
      <c r="O40" s="132"/>
      <c r="P40" s="132"/>
      <c r="Q40" s="132"/>
      <c r="R40" s="132"/>
      <c r="S40" s="132"/>
    </row>
    <row r="41" spans="1:19" ht="32">
      <c r="A41" s="2" t="s">
        <v>741</v>
      </c>
      <c r="B41" s="2" t="s">
        <v>1614</v>
      </c>
      <c r="C41" s="181">
        <v>1</v>
      </c>
      <c r="D41" s="4" t="s">
        <v>69</v>
      </c>
      <c r="E41" s="4" t="s">
        <v>68</v>
      </c>
      <c r="F41" s="4" t="str">
        <f>[1]UnitControlCenter!$B$8</f>
        <v>billion 2019 dollars / year</v>
      </c>
      <c r="G41" s="4" t="s">
        <v>1557</v>
      </c>
      <c r="H41" s="4" t="s">
        <v>836</v>
      </c>
      <c r="I41" s="4" t="s">
        <v>809</v>
      </c>
    </row>
    <row r="42" spans="1:19" ht="16">
      <c r="A42" s="2" t="s">
        <v>741</v>
      </c>
      <c r="B42" s="223" t="s">
        <v>1301</v>
      </c>
      <c r="C42" s="181">
        <v>1</v>
      </c>
      <c r="D42" s="4" t="s">
        <v>67</v>
      </c>
      <c r="E42" s="4" t="s">
        <v>68</v>
      </c>
      <c r="F42" s="4" t="str">
        <f>[1]UnitControlCenter!$B$8</f>
        <v>billion 2019 dollars / year</v>
      </c>
      <c r="G42" s="4" t="s">
        <v>1289</v>
      </c>
    </row>
    <row r="43" spans="1:19" ht="64">
      <c r="A43" s="2" t="s">
        <v>741</v>
      </c>
      <c r="B43" s="2" t="s">
        <v>1544</v>
      </c>
      <c r="C43" s="181">
        <v>1</v>
      </c>
      <c r="D43" s="4" t="s">
        <v>69</v>
      </c>
      <c r="E43" s="4" t="s">
        <v>70</v>
      </c>
      <c r="F43" s="4" t="str">
        <f>[1]UnitControlCenter!$B$8</f>
        <v>billion 2019 dollars / year</v>
      </c>
      <c r="G43" s="4" t="s">
        <v>1545</v>
      </c>
      <c r="H43" s="4" t="s">
        <v>1546</v>
      </c>
      <c r="I43" s="4" t="s">
        <v>1547</v>
      </c>
    </row>
    <row r="44" spans="1:19" ht="32">
      <c r="A44" s="2" t="s">
        <v>741</v>
      </c>
      <c r="B44" s="223" t="s">
        <v>1549</v>
      </c>
      <c r="C44" s="181">
        <v>1</v>
      </c>
      <c r="D44" s="4" t="s">
        <v>67</v>
      </c>
      <c r="E44" s="4" t="s">
        <v>68</v>
      </c>
      <c r="F44" s="4" t="str">
        <f>[1]UnitControlCenter!$B$9</f>
        <v>billion 2019 dollars</v>
      </c>
      <c r="G44" s="4" t="s">
        <v>1551</v>
      </c>
    </row>
    <row r="45" spans="1:19" ht="33" thickBot="1">
      <c r="A45" s="220" t="s">
        <v>741</v>
      </c>
      <c r="B45" s="224" t="s">
        <v>1552</v>
      </c>
      <c r="C45" s="138">
        <v>1</v>
      </c>
      <c r="D45" s="132" t="s">
        <v>67</v>
      </c>
      <c r="E45" s="132" t="s">
        <v>68</v>
      </c>
      <c r="F45" s="132" t="str">
        <f>[1]UnitControlCenter!$B$8</f>
        <v>billion 2019 dollars / year</v>
      </c>
      <c r="G45" s="132" t="s">
        <v>1553</v>
      </c>
      <c r="H45" s="132"/>
      <c r="I45" s="132"/>
      <c r="J45" s="132"/>
      <c r="K45" s="132"/>
      <c r="L45" s="132"/>
      <c r="M45" s="132"/>
      <c r="N45" s="132"/>
      <c r="O45" s="132"/>
      <c r="P45" s="132"/>
      <c r="Q45" s="132"/>
      <c r="R45" s="132"/>
      <c r="S45" s="132"/>
    </row>
    <row r="46" spans="1:19" ht="32">
      <c r="A46" s="2" t="s">
        <v>1445</v>
      </c>
      <c r="B46" s="223" t="s">
        <v>1462</v>
      </c>
      <c r="C46" s="181">
        <v>1</v>
      </c>
      <c r="D46" s="4" t="s">
        <v>69</v>
      </c>
      <c r="E46" s="4" t="s">
        <v>68</v>
      </c>
      <c r="F46" s="4" t="str">
        <f>[1]UnitControlCenter!$B$10</f>
        <v>jobs</v>
      </c>
      <c r="G46" s="4" t="s">
        <v>1453</v>
      </c>
      <c r="H46" s="4" t="s">
        <v>1452</v>
      </c>
      <c r="I46" s="4" t="s">
        <v>810</v>
      </c>
    </row>
    <row r="47" spans="1:19" ht="32">
      <c r="A47" s="2" t="s">
        <v>1445</v>
      </c>
      <c r="B47" s="223" t="s">
        <v>1463</v>
      </c>
      <c r="C47" s="181">
        <v>1</v>
      </c>
      <c r="D47" s="4" t="s">
        <v>69</v>
      </c>
      <c r="E47" s="4" t="s">
        <v>68</v>
      </c>
      <c r="F47" s="4" t="str">
        <f>[1]UnitControlCenter!$B$10</f>
        <v>jobs</v>
      </c>
      <c r="G47" s="4" t="s">
        <v>1466</v>
      </c>
      <c r="H47" s="4" t="s">
        <v>1467</v>
      </c>
      <c r="I47" s="4" t="s">
        <v>1468</v>
      </c>
    </row>
    <row r="48" spans="1:19" ht="32">
      <c r="A48" s="2" t="s">
        <v>1445</v>
      </c>
      <c r="B48" s="223" t="s">
        <v>1525</v>
      </c>
      <c r="C48" s="181">
        <v>1</v>
      </c>
      <c r="D48" s="4" t="s">
        <v>69</v>
      </c>
      <c r="E48" s="4" t="s">
        <v>68</v>
      </c>
      <c r="F48" s="4" t="str">
        <f>[1]UnitControlCenter!$B$10</f>
        <v>jobs</v>
      </c>
      <c r="G48" s="4" t="s">
        <v>1529</v>
      </c>
      <c r="H48" s="4" t="s">
        <v>1528</v>
      </c>
      <c r="I48" s="4" t="s">
        <v>1543</v>
      </c>
    </row>
    <row r="49" spans="1:19" ht="32">
      <c r="A49" s="2" t="s">
        <v>1445</v>
      </c>
      <c r="B49" s="223" t="s">
        <v>1653</v>
      </c>
      <c r="C49" s="181">
        <v>1</v>
      </c>
      <c r="D49" s="4" t="s">
        <v>69</v>
      </c>
      <c r="E49" s="4" t="s">
        <v>68</v>
      </c>
      <c r="F49" s="4" t="str">
        <f>[1]UnitControlCenter!$B$10</f>
        <v>jobs</v>
      </c>
      <c r="G49" s="4" t="s">
        <v>1652</v>
      </c>
      <c r="H49" s="4" t="s">
        <v>1452</v>
      </c>
      <c r="I49" s="4" t="s">
        <v>810</v>
      </c>
    </row>
    <row r="50" spans="1:19" ht="32">
      <c r="A50" s="2" t="s">
        <v>1445</v>
      </c>
      <c r="B50" s="223" t="s">
        <v>1447</v>
      </c>
      <c r="C50" s="181">
        <v>1</v>
      </c>
      <c r="D50" s="4" t="s">
        <v>69</v>
      </c>
      <c r="E50" s="4" t="s">
        <v>68</v>
      </c>
      <c r="F50" s="4" t="str">
        <f>[1]UnitControlCenter!$B$8</f>
        <v>billion 2019 dollars / year</v>
      </c>
      <c r="G50" s="4" t="s">
        <v>1454</v>
      </c>
      <c r="H50" s="4" t="s">
        <v>1456</v>
      </c>
      <c r="I50" s="4" t="s">
        <v>810</v>
      </c>
    </row>
    <row r="51" spans="1:19" ht="32">
      <c r="A51" s="2" t="s">
        <v>1445</v>
      </c>
      <c r="B51" s="223" t="s">
        <v>1469</v>
      </c>
      <c r="C51" s="181">
        <v>1</v>
      </c>
      <c r="D51" s="4" t="s">
        <v>69</v>
      </c>
      <c r="E51" s="4" t="s">
        <v>68</v>
      </c>
      <c r="F51" s="4" t="str">
        <f>[1]UnitControlCenter!$B$12</f>
        <v>% change</v>
      </c>
      <c r="G51" s="4" t="s">
        <v>1471</v>
      </c>
      <c r="H51" s="4" t="s">
        <v>1456</v>
      </c>
      <c r="I51" s="4" t="s">
        <v>810</v>
      </c>
    </row>
    <row r="52" spans="1:19" ht="32">
      <c r="A52" s="2" t="s">
        <v>1445</v>
      </c>
      <c r="B52" s="223" t="s">
        <v>1526</v>
      </c>
      <c r="C52" s="181">
        <v>1</v>
      </c>
      <c r="D52" s="4" t="s">
        <v>69</v>
      </c>
      <c r="E52" s="4" t="s">
        <v>68</v>
      </c>
      <c r="F52" s="4" t="str">
        <f>[1]UnitControlCenter!$B$8</f>
        <v>billion 2019 dollars / year</v>
      </c>
      <c r="G52" s="4" t="s">
        <v>1530</v>
      </c>
      <c r="H52" s="4" t="s">
        <v>1528</v>
      </c>
      <c r="I52" s="4" t="s">
        <v>1543</v>
      </c>
    </row>
    <row r="53" spans="1:19" ht="48">
      <c r="A53" s="2" t="s">
        <v>1445</v>
      </c>
      <c r="B53" s="223" t="s">
        <v>1461</v>
      </c>
      <c r="C53" s="181">
        <v>1</v>
      </c>
      <c r="D53" s="4" t="s">
        <v>69</v>
      </c>
      <c r="E53" s="4" t="s">
        <v>68</v>
      </c>
      <c r="F53" s="4" t="str">
        <f>[1]UnitControlCenter!$B$8</f>
        <v>billion 2019 dollars / year</v>
      </c>
      <c r="G53" s="4" t="s">
        <v>1457</v>
      </c>
      <c r="H53" s="4" t="s">
        <v>1455</v>
      </c>
      <c r="I53" s="4" t="s">
        <v>810</v>
      </c>
    </row>
    <row r="54" spans="1:19" ht="32">
      <c r="A54" s="2" t="s">
        <v>1445</v>
      </c>
      <c r="B54" s="223" t="s">
        <v>1459</v>
      </c>
      <c r="C54" s="181">
        <v>1</v>
      </c>
      <c r="D54" s="4" t="s">
        <v>67</v>
      </c>
      <c r="E54" s="4" t="s">
        <v>68</v>
      </c>
      <c r="F54" s="4" t="str">
        <f>[1]UnitControlCenter!$B$13</f>
        <v>2019 dollars / employee-year</v>
      </c>
      <c r="G54" s="4" t="s">
        <v>1460</v>
      </c>
    </row>
    <row r="55" spans="1:19" ht="33" thickBot="1">
      <c r="A55" s="220" t="s">
        <v>1445</v>
      </c>
      <c r="B55" s="224" t="s">
        <v>1527</v>
      </c>
      <c r="C55" s="138">
        <v>1</v>
      </c>
      <c r="D55" s="132" t="s">
        <v>69</v>
      </c>
      <c r="E55" s="132" t="s">
        <v>68</v>
      </c>
      <c r="F55" s="132" t="str">
        <f>[1]UnitControlCenter!$B$8</f>
        <v>billion 2019 dollars / year</v>
      </c>
      <c r="G55" s="132" t="s">
        <v>1531</v>
      </c>
      <c r="H55" s="132" t="s">
        <v>1528</v>
      </c>
      <c r="I55" s="132" t="s">
        <v>1543</v>
      </c>
      <c r="J55" s="132"/>
      <c r="K55" s="132"/>
      <c r="L55" s="132"/>
      <c r="M55" s="132"/>
      <c r="N55" s="132"/>
      <c r="O55" s="132"/>
      <c r="P55" s="132"/>
      <c r="Q55" s="132"/>
      <c r="R55" s="132"/>
      <c r="S55" s="132"/>
    </row>
    <row r="56" spans="1:19" ht="80">
      <c r="A56" s="2" t="s">
        <v>1446</v>
      </c>
      <c r="B56" s="2" t="s">
        <v>1194</v>
      </c>
      <c r="C56" s="181">
        <v>1</v>
      </c>
      <c r="D56" s="4" t="s">
        <v>69</v>
      </c>
      <c r="E56" s="4" t="s">
        <v>68</v>
      </c>
      <c r="F56" s="4" t="str">
        <f>[1]UnitControlCenter!$B$8</f>
        <v>billion 2019 dollars / year</v>
      </c>
      <c r="G56" s="4" t="s">
        <v>1195</v>
      </c>
      <c r="H56" s="4" t="s">
        <v>1196</v>
      </c>
      <c r="I56" s="4" t="s">
        <v>1170</v>
      </c>
    </row>
    <row r="57" spans="1:19" ht="48">
      <c r="A57" s="2" t="s">
        <v>1446</v>
      </c>
      <c r="B57" s="2" t="s">
        <v>1198</v>
      </c>
      <c r="C57" s="181">
        <v>1</v>
      </c>
      <c r="D57" s="4" t="s">
        <v>69</v>
      </c>
      <c r="E57" s="4" t="s">
        <v>68</v>
      </c>
      <c r="F57" s="4" t="str">
        <f>[1]UnitControlCenter!$B$8</f>
        <v>billion 2019 dollars / year</v>
      </c>
      <c r="G57" s="4" t="s">
        <v>1208</v>
      </c>
      <c r="H57" s="4" t="s">
        <v>1209</v>
      </c>
      <c r="I57" s="4" t="s">
        <v>1210</v>
      </c>
    </row>
    <row r="58" spans="1:19" ht="64">
      <c r="A58" s="2" t="s">
        <v>1446</v>
      </c>
      <c r="B58" s="2" t="s">
        <v>1199</v>
      </c>
      <c r="C58" s="181">
        <v>1</v>
      </c>
      <c r="D58" s="4" t="s">
        <v>69</v>
      </c>
      <c r="E58" s="4" t="s">
        <v>68</v>
      </c>
      <c r="F58" s="4" t="str">
        <f>[1]UnitControlCenter!$B$8</f>
        <v>billion 2019 dollars / year</v>
      </c>
      <c r="G58" s="4" t="s">
        <v>1219</v>
      </c>
      <c r="H58" s="4" t="s">
        <v>1217</v>
      </c>
      <c r="I58" s="4" t="s">
        <v>1218</v>
      </c>
    </row>
    <row r="59" spans="1:19" ht="48">
      <c r="A59" s="2" t="s">
        <v>1446</v>
      </c>
      <c r="B59" s="2" t="s">
        <v>1200</v>
      </c>
      <c r="C59" s="181">
        <v>1</v>
      </c>
      <c r="D59" s="4" t="s">
        <v>69</v>
      </c>
      <c r="E59" s="4" t="s">
        <v>68</v>
      </c>
      <c r="F59" s="4" t="str">
        <f>[1]UnitControlCenter!$B$8</f>
        <v>billion 2019 dollars / year</v>
      </c>
      <c r="G59" s="4" t="s">
        <v>1213</v>
      </c>
      <c r="H59" s="4" t="s">
        <v>1209</v>
      </c>
      <c r="I59" s="4" t="s">
        <v>1211</v>
      </c>
    </row>
    <row r="60" spans="1:19" ht="48">
      <c r="A60" s="2" t="s">
        <v>1446</v>
      </c>
      <c r="B60" s="2" t="s">
        <v>1201</v>
      </c>
      <c r="C60" s="181">
        <v>1</v>
      </c>
      <c r="D60" s="4" t="s">
        <v>69</v>
      </c>
      <c r="E60" s="4" t="s">
        <v>68</v>
      </c>
      <c r="F60" s="4" t="str">
        <f>[1]UnitControlCenter!$B$8</f>
        <v>billion 2019 dollars / year</v>
      </c>
      <c r="G60" s="4" t="s">
        <v>1214</v>
      </c>
      <c r="H60" s="4" t="s">
        <v>1209</v>
      </c>
      <c r="I60" s="4" t="s">
        <v>1212</v>
      </c>
    </row>
    <row r="61" spans="1:19" ht="64">
      <c r="A61" s="2" t="s">
        <v>1446</v>
      </c>
      <c r="B61" s="2" t="s">
        <v>1202</v>
      </c>
      <c r="C61" s="181">
        <v>1</v>
      </c>
      <c r="D61" s="4" t="s">
        <v>69</v>
      </c>
      <c r="E61" s="4" t="s">
        <v>68</v>
      </c>
      <c r="F61" s="4" t="str">
        <f>[1]UnitControlCenter!$B$8</f>
        <v>billion 2019 dollars / year</v>
      </c>
      <c r="G61" s="4" t="s">
        <v>1220</v>
      </c>
      <c r="H61" s="4" t="s">
        <v>1217</v>
      </c>
      <c r="I61" s="4" t="s">
        <v>1218</v>
      </c>
    </row>
    <row r="62" spans="1:19" ht="64">
      <c r="A62" s="2" t="s">
        <v>1446</v>
      </c>
      <c r="B62" s="2" t="s">
        <v>1203</v>
      </c>
      <c r="C62" s="181">
        <v>1</v>
      </c>
      <c r="D62" s="4" t="s">
        <v>69</v>
      </c>
      <c r="E62" s="4" t="s">
        <v>68</v>
      </c>
      <c r="F62" s="4" t="str">
        <f>[1]UnitControlCenter!$B$8</f>
        <v>billion 2019 dollars / year</v>
      </c>
      <c r="G62" s="4" t="s">
        <v>1221</v>
      </c>
      <c r="H62" s="4" t="s">
        <v>1217</v>
      </c>
      <c r="I62" s="4" t="s">
        <v>1218</v>
      </c>
    </row>
    <row r="63" spans="1:19" ht="64">
      <c r="A63" s="2" t="s">
        <v>1446</v>
      </c>
      <c r="B63" s="2" t="s">
        <v>1204</v>
      </c>
      <c r="C63" s="181">
        <v>1</v>
      </c>
      <c r="D63" s="4" t="s">
        <v>69</v>
      </c>
      <c r="E63" s="4" t="s">
        <v>68</v>
      </c>
      <c r="F63" s="4" t="str">
        <f>[1]UnitControlCenter!$B$8</f>
        <v>billion 2019 dollars / year</v>
      </c>
      <c r="G63" s="4" t="s">
        <v>1222</v>
      </c>
      <c r="H63" s="4" t="s">
        <v>1217</v>
      </c>
      <c r="I63" s="4" t="s">
        <v>1218</v>
      </c>
    </row>
    <row r="64" spans="1:19" ht="64">
      <c r="A64" s="2" t="s">
        <v>1446</v>
      </c>
      <c r="B64" s="2" t="s">
        <v>1228</v>
      </c>
      <c r="C64" s="181">
        <v>1</v>
      </c>
      <c r="D64" s="4" t="s">
        <v>69</v>
      </c>
      <c r="E64" s="4" t="s">
        <v>68</v>
      </c>
      <c r="F64" s="4" t="str">
        <f>[1]UnitControlCenter!$B$8</f>
        <v>billion 2019 dollars / year</v>
      </c>
      <c r="G64" s="4" t="s">
        <v>1226</v>
      </c>
      <c r="H64" s="4" t="s">
        <v>1217</v>
      </c>
      <c r="I64" s="4" t="s">
        <v>1224</v>
      </c>
    </row>
    <row r="65" spans="1:19" ht="65" thickBot="1">
      <c r="A65" s="220" t="s">
        <v>1446</v>
      </c>
      <c r="B65" s="220" t="s">
        <v>1229</v>
      </c>
      <c r="C65" s="138">
        <v>1</v>
      </c>
      <c r="D65" s="132" t="s">
        <v>69</v>
      </c>
      <c r="E65" s="132" t="s">
        <v>68</v>
      </c>
      <c r="F65" s="132" t="str">
        <f>[1]UnitControlCenter!$B$8</f>
        <v>billion 2019 dollars / year</v>
      </c>
      <c r="G65" s="132" t="s">
        <v>1227</v>
      </c>
      <c r="H65" s="132" t="s">
        <v>1217</v>
      </c>
      <c r="I65" s="132" t="s">
        <v>1225</v>
      </c>
      <c r="J65" s="132"/>
      <c r="K65" s="132"/>
      <c r="L65" s="132"/>
      <c r="M65" s="132"/>
      <c r="N65" s="132"/>
      <c r="O65" s="132"/>
      <c r="P65" s="132"/>
      <c r="Q65" s="132"/>
      <c r="R65" s="132"/>
      <c r="S65" s="132"/>
    </row>
    <row r="66" spans="1:19" ht="16">
      <c r="A66" s="2" t="s">
        <v>742</v>
      </c>
      <c r="B66" s="2" t="s">
        <v>1654</v>
      </c>
      <c r="C66" s="181">
        <v>1</v>
      </c>
      <c r="D66" s="4" t="s">
        <v>67</v>
      </c>
      <c r="E66" s="4" t="s">
        <v>1657</v>
      </c>
      <c r="F66" s="4" t="str">
        <f>[1]UnitControlCenter!$B$11</f>
        <v>incidents / year</v>
      </c>
      <c r="G66" s="4" t="s">
        <v>1495</v>
      </c>
    </row>
    <row r="67" spans="1:19" ht="16">
      <c r="A67" s="2" t="s">
        <v>742</v>
      </c>
      <c r="B67" s="2" t="s">
        <v>1487</v>
      </c>
      <c r="C67" s="181">
        <v>1</v>
      </c>
      <c r="D67" s="4" t="s">
        <v>67</v>
      </c>
      <c r="E67" s="4" t="s">
        <v>68</v>
      </c>
      <c r="F67" s="4" t="str">
        <f>[1]UnitControlCenter!$B$11</f>
        <v>incidents / year</v>
      </c>
      <c r="G67" s="4" t="s">
        <v>1495</v>
      </c>
    </row>
    <row r="68" spans="1:19" ht="32">
      <c r="A68" s="2" t="s">
        <v>742</v>
      </c>
      <c r="B68" s="2" t="s">
        <v>743</v>
      </c>
      <c r="C68" s="181">
        <v>1</v>
      </c>
      <c r="D68" s="4" t="s">
        <v>67</v>
      </c>
      <c r="E68" s="4" t="s">
        <v>68</v>
      </c>
      <c r="F68" s="4" t="str">
        <f>[1]UnitControlCenter!$B$8</f>
        <v>billion 2019 dollars / year</v>
      </c>
      <c r="G68" s="4" t="s">
        <v>71</v>
      </c>
    </row>
    <row r="69" spans="1:19" ht="16">
      <c r="A69" s="2" t="s">
        <v>742</v>
      </c>
      <c r="B69" s="2" t="s">
        <v>1488</v>
      </c>
      <c r="C69" s="181">
        <v>1</v>
      </c>
      <c r="D69" s="4" t="s">
        <v>67</v>
      </c>
      <c r="E69" s="4" t="s">
        <v>68</v>
      </c>
      <c r="F69" s="4" t="str">
        <f>[1]UnitControlCenter!$B$11</f>
        <v>incidents / year</v>
      </c>
      <c r="G69" s="4" t="s">
        <v>1496</v>
      </c>
    </row>
    <row r="70" spans="1:19" ht="32">
      <c r="A70" s="2" t="s">
        <v>742</v>
      </c>
      <c r="B70" s="2" t="s">
        <v>1489</v>
      </c>
      <c r="C70" s="181">
        <v>1</v>
      </c>
      <c r="D70" s="4" t="s">
        <v>67</v>
      </c>
      <c r="E70" s="4" t="s">
        <v>68</v>
      </c>
      <c r="F70" s="4" t="str">
        <f>[1]UnitControlCenter!$B$11</f>
        <v>incidents / year</v>
      </c>
      <c r="G70" s="4" t="s">
        <v>1497</v>
      </c>
    </row>
    <row r="71" spans="1:19" ht="16">
      <c r="A71" s="2" t="s">
        <v>742</v>
      </c>
      <c r="B71" s="2" t="s">
        <v>1502</v>
      </c>
      <c r="C71" s="181">
        <v>1</v>
      </c>
      <c r="D71" s="4" t="s">
        <v>67</v>
      </c>
      <c r="E71" s="4" t="s">
        <v>68</v>
      </c>
      <c r="F71" s="4" t="str">
        <f>[1]UnitControlCenter!$B$11</f>
        <v>incidents / year</v>
      </c>
      <c r="G71" s="4" t="s">
        <v>1503</v>
      </c>
    </row>
    <row r="72" spans="1:19" ht="16">
      <c r="A72" s="2" t="s">
        <v>742</v>
      </c>
      <c r="B72" s="2" t="s">
        <v>1490</v>
      </c>
      <c r="C72" s="181">
        <v>1</v>
      </c>
      <c r="D72" s="4" t="s">
        <v>67</v>
      </c>
      <c r="E72" s="4" t="s">
        <v>68</v>
      </c>
      <c r="F72" s="4" t="str">
        <f>[1]UnitControlCenter!$B$11</f>
        <v>incidents / year</v>
      </c>
      <c r="G72" s="4" t="s">
        <v>1498</v>
      </c>
    </row>
    <row r="73" spans="1:19" ht="16">
      <c r="A73" s="2" t="s">
        <v>742</v>
      </c>
      <c r="B73" s="2" t="s">
        <v>1491</v>
      </c>
      <c r="C73" s="181">
        <v>1</v>
      </c>
      <c r="D73" s="4" t="s">
        <v>67</v>
      </c>
      <c r="E73" s="4" t="s">
        <v>68</v>
      </c>
      <c r="F73" s="4" t="str">
        <f>[1]UnitControlCenter!$B$11</f>
        <v>incidents / year</v>
      </c>
      <c r="G73" s="4" t="s">
        <v>1499</v>
      </c>
    </row>
    <row r="74" spans="1:19" ht="16">
      <c r="A74" s="2" t="s">
        <v>742</v>
      </c>
      <c r="B74" s="2" t="s">
        <v>1492</v>
      </c>
      <c r="C74" s="181">
        <v>1</v>
      </c>
      <c r="D74" s="4" t="s">
        <v>67</v>
      </c>
      <c r="E74" s="4" t="s">
        <v>68</v>
      </c>
      <c r="F74" s="4" t="str">
        <f>[1]UnitControlCenter!$B$11</f>
        <v>incidents / year</v>
      </c>
      <c r="G74" s="4" t="s">
        <v>1500</v>
      </c>
    </row>
    <row r="75" spans="1:19" ht="33" thickBot="1">
      <c r="A75" s="220" t="s">
        <v>742</v>
      </c>
      <c r="B75" s="220" t="s">
        <v>1493</v>
      </c>
      <c r="C75" s="138">
        <v>1</v>
      </c>
      <c r="D75" s="132" t="s">
        <v>67</v>
      </c>
      <c r="E75" s="132" t="s">
        <v>68</v>
      </c>
      <c r="F75" s="132" t="str">
        <f>[1]UnitControlCenter!$B$11</f>
        <v>incidents / year</v>
      </c>
      <c r="G75" s="132" t="s">
        <v>1501</v>
      </c>
      <c r="H75" s="132"/>
      <c r="I75" s="132"/>
      <c r="J75" s="132"/>
      <c r="K75" s="132"/>
      <c r="L75" s="132"/>
      <c r="M75" s="132"/>
      <c r="N75" s="132"/>
      <c r="O75" s="132"/>
      <c r="P75" s="132"/>
      <c r="Q75" s="132"/>
      <c r="R75" s="132"/>
      <c r="S75" s="132"/>
    </row>
    <row r="76" spans="1:19" ht="128">
      <c r="A76" s="2" t="s">
        <v>955</v>
      </c>
      <c r="B76" s="2" t="s">
        <v>744</v>
      </c>
      <c r="C76" s="181">
        <v>1</v>
      </c>
      <c r="D76" s="4" t="s">
        <v>69</v>
      </c>
      <c r="E76" s="4" t="s">
        <v>70</v>
      </c>
      <c r="F76" s="4" t="str">
        <f>[1]UnitControlCenter!$B$15</f>
        <v>terawatt-hours (TWh) / year</v>
      </c>
      <c r="G76" s="4" t="s">
        <v>995</v>
      </c>
      <c r="H76" s="4" t="s">
        <v>1950</v>
      </c>
      <c r="I76" s="4" t="s">
        <v>999</v>
      </c>
    </row>
    <row r="77" spans="1:19" ht="144">
      <c r="A77" s="2" t="s">
        <v>955</v>
      </c>
      <c r="B77" s="2" t="s">
        <v>745</v>
      </c>
      <c r="C77" s="181">
        <v>1</v>
      </c>
      <c r="D77" s="4" t="s">
        <v>69</v>
      </c>
      <c r="E77" s="4" t="s">
        <v>68</v>
      </c>
      <c r="F77" s="4" t="str">
        <f>[1]UnitControlCenter!$B$15</f>
        <v>terawatt-hours (TWh) / year</v>
      </c>
      <c r="G77" s="4" t="s">
        <v>996</v>
      </c>
      <c r="H77" s="4" t="s">
        <v>1951</v>
      </c>
      <c r="I77" s="4" t="s">
        <v>1000</v>
      </c>
    </row>
    <row r="78" spans="1:19" ht="128">
      <c r="A78" s="2" t="s">
        <v>955</v>
      </c>
      <c r="B78" s="2" t="s">
        <v>746</v>
      </c>
      <c r="C78" s="181">
        <v>1</v>
      </c>
      <c r="D78" s="4" t="s">
        <v>69</v>
      </c>
      <c r="E78" s="4" t="s">
        <v>70</v>
      </c>
      <c r="F78" s="4" t="str">
        <f>[1]UnitControlCenter!$B$16</f>
        <v>gigawatts (GW) / year</v>
      </c>
      <c r="G78" s="4" t="s">
        <v>997</v>
      </c>
      <c r="H78" s="4" t="s">
        <v>1952</v>
      </c>
      <c r="I78" s="4" t="s">
        <v>1001</v>
      </c>
    </row>
    <row r="79" spans="1:19" ht="144">
      <c r="A79" s="2" t="s">
        <v>955</v>
      </c>
      <c r="B79" s="2" t="s">
        <v>747</v>
      </c>
      <c r="C79" s="181">
        <v>1</v>
      </c>
      <c r="D79" s="4" t="s">
        <v>69</v>
      </c>
      <c r="E79" s="4" t="s">
        <v>68</v>
      </c>
      <c r="F79" s="4" t="str">
        <f>[1]UnitControlCenter!$B$16</f>
        <v>gigawatts (GW) / year</v>
      </c>
      <c r="G79" s="4" t="s">
        <v>998</v>
      </c>
      <c r="H79" s="4" t="s">
        <v>1953</v>
      </c>
      <c r="I79" s="4" t="s">
        <v>1002</v>
      </c>
    </row>
    <row r="80" spans="1:19" ht="49" thickBot="1">
      <c r="A80" s="220" t="s">
        <v>955</v>
      </c>
      <c r="B80" s="220" t="s">
        <v>956</v>
      </c>
      <c r="C80" s="138">
        <v>1</v>
      </c>
      <c r="D80" s="132" t="s">
        <v>69</v>
      </c>
      <c r="E80" s="132" t="s">
        <v>70</v>
      </c>
      <c r="F80" s="132" t="str">
        <f>[1]UnitControlCenter!$B$15</f>
        <v>terawatt-hours (TWh) / year</v>
      </c>
      <c r="G80" s="132" t="s">
        <v>1412</v>
      </c>
      <c r="H80" s="132" t="s">
        <v>1413</v>
      </c>
      <c r="I80" s="132" t="s">
        <v>1003</v>
      </c>
      <c r="J80" s="132"/>
      <c r="K80" s="132"/>
      <c r="L80" s="132"/>
      <c r="M80" s="132"/>
      <c r="N80" s="132"/>
      <c r="O80" s="132"/>
      <c r="P80" s="132"/>
      <c r="Q80" s="132"/>
      <c r="R80" s="132"/>
      <c r="S80" s="132"/>
    </row>
    <row r="81" spans="1:19" ht="112">
      <c r="A81" s="2" t="s">
        <v>948</v>
      </c>
      <c r="B81" s="2" t="s">
        <v>748</v>
      </c>
      <c r="C81" s="181">
        <v>1</v>
      </c>
      <c r="D81" s="4" t="s">
        <v>69</v>
      </c>
      <c r="E81" s="4" t="s">
        <v>766</v>
      </c>
      <c r="F81" s="4" t="str">
        <f>[1]UnitControlCenter!$B$17</f>
        <v>2019 dollars / megawatt-hour (MWh)</v>
      </c>
      <c r="G81" s="4" t="s">
        <v>1004</v>
      </c>
      <c r="H81" s="4" t="s">
        <v>1954</v>
      </c>
      <c r="I81" s="4" t="s">
        <v>1005</v>
      </c>
    </row>
    <row r="82" spans="1:19" ht="32">
      <c r="A82" s="2" t="s">
        <v>948</v>
      </c>
      <c r="B82" s="2" t="s">
        <v>749</v>
      </c>
      <c r="C82" s="181">
        <v>1</v>
      </c>
      <c r="D82" s="4" t="s">
        <v>69</v>
      </c>
      <c r="E82" s="4" t="s">
        <v>70</v>
      </c>
      <c r="F82" s="4" t="str">
        <f>[1]UnitControlCenter!$B$15</f>
        <v>terawatt-hours (TWh) / year</v>
      </c>
      <c r="G82" s="4" t="s">
        <v>1328</v>
      </c>
      <c r="H82" s="4" t="s">
        <v>1329</v>
      </c>
      <c r="I82" s="4" t="s">
        <v>1330</v>
      </c>
    </row>
    <row r="83" spans="1:19" ht="96">
      <c r="A83" s="2" t="s">
        <v>948</v>
      </c>
      <c r="B83" s="2" t="s">
        <v>949</v>
      </c>
      <c r="C83" s="181">
        <v>1</v>
      </c>
      <c r="D83" s="4" t="s">
        <v>69</v>
      </c>
      <c r="E83" s="4" t="s">
        <v>70</v>
      </c>
      <c r="F83" s="4" t="str">
        <f>[1]UnitControlCenter!$B$18</f>
        <v>cubic km / yr</v>
      </c>
      <c r="G83" s="4" t="s">
        <v>1006</v>
      </c>
      <c r="H83" s="4" t="s">
        <v>1955</v>
      </c>
      <c r="I83" s="4" t="s">
        <v>1007</v>
      </c>
    </row>
    <row r="84" spans="1:19" ht="97" thickBot="1">
      <c r="A84" s="220" t="s">
        <v>948</v>
      </c>
      <c r="B84" s="220" t="s">
        <v>950</v>
      </c>
      <c r="C84" s="138">
        <v>1</v>
      </c>
      <c r="D84" s="132" t="s">
        <v>69</v>
      </c>
      <c r="E84" s="132" t="s">
        <v>70</v>
      </c>
      <c r="F84" s="132" t="str">
        <f>[1]UnitControlCenter!$B$18</f>
        <v>cubic km / yr</v>
      </c>
      <c r="G84" s="132" t="s">
        <v>1008</v>
      </c>
      <c r="H84" s="132" t="s">
        <v>1956</v>
      </c>
      <c r="I84" s="132" t="s">
        <v>1009</v>
      </c>
    </row>
    <row r="85" spans="1:19" ht="80">
      <c r="A85" s="2" t="s">
        <v>1290</v>
      </c>
      <c r="B85" s="2" t="s">
        <v>1291</v>
      </c>
      <c r="C85" s="181">
        <v>1</v>
      </c>
      <c r="D85" s="4" t="s">
        <v>69</v>
      </c>
      <c r="E85" s="4" t="s">
        <v>70</v>
      </c>
      <c r="F85" s="4" t="str">
        <f>[1]UnitControlCenter!$B$21</f>
        <v>million vehicles / year</v>
      </c>
      <c r="G85" s="4" t="s">
        <v>1130</v>
      </c>
      <c r="H85" s="4" t="s">
        <v>1131</v>
      </c>
      <c r="I85" s="4" t="s">
        <v>1132</v>
      </c>
    </row>
    <row r="86" spans="1:19" ht="80">
      <c r="A86" s="2" t="s">
        <v>1290</v>
      </c>
      <c r="B86" s="2" t="s">
        <v>1292</v>
      </c>
      <c r="C86" s="181">
        <v>1</v>
      </c>
      <c r="D86" s="4" t="s">
        <v>69</v>
      </c>
      <c r="E86" s="4" t="s">
        <v>70</v>
      </c>
      <c r="F86" s="4" t="str">
        <f>[1]UnitControlCenter!$B$22</f>
        <v>thousand vehicles / year</v>
      </c>
      <c r="G86" s="4" t="s">
        <v>1133</v>
      </c>
      <c r="H86" s="4" t="s">
        <v>1134</v>
      </c>
      <c r="I86" s="4" t="s">
        <v>1135</v>
      </c>
    </row>
    <row r="87" spans="1:19" ht="80">
      <c r="A87" s="2" t="s">
        <v>1290</v>
      </c>
      <c r="B87" s="2" t="s">
        <v>1293</v>
      </c>
      <c r="C87" s="181">
        <v>1</v>
      </c>
      <c r="D87" s="4" t="s">
        <v>69</v>
      </c>
      <c r="E87" s="4" t="s">
        <v>70</v>
      </c>
      <c r="F87" s="4" t="str">
        <f>[1]UnitControlCenter!$B$22</f>
        <v>thousand vehicles / year</v>
      </c>
      <c r="G87" s="4" t="s">
        <v>1136</v>
      </c>
      <c r="H87" s="4" t="s">
        <v>1131</v>
      </c>
      <c r="I87" s="4" t="s">
        <v>1132</v>
      </c>
    </row>
    <row r="88" spans="1:19" ht="80">
      <c r="A88" s="2" t="s">
        <v>1290</v>
      </c>
      <c r="B88" s="2" t="s">
        <v>1294</v>
      </c>
      <c r="C88" s="181">
        <v>1</v>
      </c>
      <c r="D88" s="4" t="s">
        <v>69</v>
      </c>
      <c r="E88" s="4" t="s">
        <v>70</v>
      </c>
      <c r="F88" s="4" t="str">
        <f>[1]UnitControlCenter!$B$22</f>
        <v>thousand vehicles / year</v>
      </c>
      <c r="G88" s="4" t="s">
        <v>1137</v>
      </c>
      <c r="H88" s="4" t="s">
        <v>1134</v>
      </c>
      <c r="I88" s="4" t="s">
        <v>1135</v>
      </c>
    </row>
    <row r="89" spans="1:19" ht="32">
      <c r="A89" s="2" t="s">
        <v>1290</v>
      </c>
      <c r="B89" s="2" t="s">
        <v>1295</v>
      </c>
      <c r="C89" s="181">
        <v>1</v>
      </c>
      <c r="D89" s="4" t="s">
        <v>69</v>
      </c>
      <c r="E89" s="4" t="s">
        <v>70</v>
      </c>
      <c r="F89" s="4" t="str">
        <f>[1]UnitControlCenter!$B$22</f>
        <v>thousand vehicles / year</v>
      </c>
      <c r="G89" s="4" t="s">
        <v>1010</v>
      </c>
      <c r="H89" s="4" t="s">
        <v>1011</v>
      </c>
      <c r="I89" s="4" t="s">
        <v>1114</v>
      </c>
    </row>
    <row r="90" spans="1:19" ht="64">
      <c r="A90" s="2" t="s">
        <v>1290</v>
      </c>
      <c r="B90" s="2" t="s">
        <v>1296</v>
      </c>
      <c r="C90" s="181">
        <v>1</v>
      </c>
      <c r="D90" s="4" t="s">
        <v>69</v>
      </c>
      <c r="E90" s="4" t="s">
        <v>70</v>
      </c>
      <c r="F90" s="4" t="str">
        <f>[1]UnitControlCenter!$B$23</f>
        <v>million vehicles</v>
      </c>
      <c r="G90" s="4" t="s">
        <v>1138</v>
      </c>
      <c r="H90" s="4" t="s">
        <v>1131</v>
      </c>
      <c r="I90" s="4" t="s">
        <v>1132</v>
      </c>
    </row>
    <row r="91" spans="1:19" ht="64">
      <c r="A91" s="2" t="s">
        <v>1290</v>
      </c>
      <c r="B91" s="2" t="s">
        <v>1297</v>
      </c>
      <c r="C91" s="181">
        <v>1</v>
      </c>
      <c r="D91" s="4" t="s">
        <v>69</v>
      </c>
      <c r="E91" s="4" t="s">
        <v>70</v>
      </c>
      <c r="F91" s="4" t="str">
        <f>[1]UnitControlCenter!$B$24</f>
        <v>thousand vehicles</v>
      </c>
      <c r="G91" s="4" t="s">
        <v>1410</v>
      </c>
      <c r="H91" s="4" t="s">
        <v>1134</v>
      </c>
      <c r="I91" s="4" t="s">
        <v>1135</v>
      </c>
    </row>
    <row r="92" spans="1:19" ht="64">
      <c r="A92" s="2" t="s">
        <v>1290</v>
      </c>
      <c r="B92" s="2" t="s">
        <v>1298</v>
      </c>
      <c r="C92" s="181">
        <v>1</v>
      </c>
      <c r="D92" s="4" t="s">
        <v>69</v>
      </c>
      <c r="E92" s="4" t="s">
        <v>70</v>
      </c>
      <c r="F92" s="4" t="str">
        <f>[1]UnitControlCenter!$B$23</f>
        <v>million vehicles</v>
      </c>
      <c r="G92" s="4" t="s">
        <v>1139</v>
      </c>
      <c r="H92" s="4" t="s">
        <v>1131</v>
      </c>
      <c r="I92" s="4" t="s">
        <v>1132</v>
      </c>
    </row>
    <row r="93" spans="1:19" ht="64">
      <c r="A93" s="2" t="s">
        <v>1290</v>
      </c>
      <c r="B93" s="2" t="s">
        <v>1299</v>
      </c>
      <c r="C93" s="181">
        <v>1</v>
      </c>
      <c r="D93" s="4" t="s">
        <v>69</v>
      </c>
      <c r="E93" s="4" t="s">
        <v>70</v>
      </c>
      <c r="F93" s="4" t="str">
        <f>[1]UnitControlCenter!$B$23</f>
        <v>million vehicles</v>
      </c>
      <c r="G93" s="4" t="s">
        <v>1140</v>
      </c>
      <c r="H93" s="4" t="s">
        <v>1134</v>
      </c>
      <c r="I93" s="4" t="s">
        <v>1135</v>
      </c>
    </row>
    <row r="94" spans="1:19" ht="33" thickBot="1">
      <c r="A94" s="220" t="s">
        <v>1290</v>
      </c>
      <c r="B94" s="220" t="s">
        <v>1300</v>
      </c>
      <c r="C94" s="138">
        <v>1</v>
      </c>
      <c r="D94" s="132" t="s">
        <v>69</v>
      </c>
      <c r="E94" s="132" t="s">
        <v>70</v>
      </c>
      <c r="F94" s="132" t="str">
        <f>[1]UnitControlCenter!$B$23</f>
        <v>million vehicles</v>
      </c>
      <c r="G94" s="132" t="s">
        <v>1115</v>
      </c>
      <c r="H94" s="132" t="s">
        <v>1011</v>
      </c>
      <c r="I94" s="132" t="s">
        <v>1114</v>
      </c>
      <c r="J94" s="132"/>
      <c r="K94" s="132"/>
      <c r="L94" s="132"/>
      <c r="M94" s="132"/>
      <c r="N94" s="132"/>
      <c r="O94" s="132"/>
      <c r="P94" s="132"/>
      <c r="Q94" s="132"/>
      <c r="R94" s="132"/>
      <c r="S94" s="132"/>
    </row>
    <row r="95" spans="1:19" ht="128">
      <c r="A95" s="2" t="s">
        <v>1442</v>
      </c>
      <c r="B95" s="2" t="s">
        <v>752</v>
      </c>
      <c r="C95" s="181">
        <v>1</v>
      </c>
      <c r="D95" s="4" t="s">
        <v>69</v>
      </c>
      <c r="E95" s="4" t="s">
        <v>70</v>
      </c>
      <c r="F95" s="4" t="str">
        <f>[1]UnitControlCenter!$B$3</f>
        <v>million metric tons / year</v>
      </c>
      <c r="G95" s="4" t="s">
        <v>1116</v>
      </c>
      <c r="H95" s="4" t="s">
        <v>1327</v>
      </c>
      <c r="I95" s="4" t="s">
        <v>1117</v>
      </c>
    </row>
    <row r="96" spans="1:19" ht="80">
      <c r="A96" s="2" t="s">
        <v>1442</v>
      </c>
      <c r="B96" s="2" t="s">
        <v>753</v>
      </c>
      <c r="C96" s="181">
        <v>1</v>
      </c>
      <c r="D96" s="4" t="s">
        <v>69</v>
      </c>
      <c r="E96" s="4" t="s">
        <v>70</v>
      </c>
      <c r="F96" s="4" t="str">
        <f>[1]UnitControlCenter!$B$25</f>
        <v>quads / year</v>
      </c>
      <c r="G96" s="4" t="s">
        <v>1326</v>
      </c>
      <c r="H96" s="4" t="s">
        <v>1141</v>
      </c>
      <c r="I96" s="4" t="s">
        <v>1142</v>
      </c>
    </row>
    <row r="97" spans="1:19" ht="112">
      <c r="A97" s="2" t="s">
        <v>1442</v>
      </c>
      <c r="B97" s="2" t="s">
        <v>808</v>
      </c>
      <c r="C97" s="181">
        <v>1</v>
      </c>
      <c r="D97" s="4" t="s">
        <v>69</v>
      </c>
      <c r="E97" s="4" t="s">
        <v>70</v>
      </c>
      <c r="F97" s="4" t="str">
        <f>[1]UnitControlCenter!$B$25</f>
        <v>quads / year</v>
      </c>
      <c r="G97" s="4" t="s">
        <v>1118</v>
      </c>
      <c r="H97" s="4" t="s">
        <v>1327</v>
      </c>
      <c r="I97" s="4" t="s">
        <v>1117</v>
      </c>
    </row>
    <row r="98" spans="1:19" ht="48">
      <c r="A98" s="2" t="s">
        <v>1442</v>
      </c>
      <c r="B98" s="2" t="s">
        <v>1443</v>
      </c>
      <c r="C98" s="181">
        <v>1</v>
      </c>
      <c r="D98" s="4" t="s">
        <v>69</v>
      </c>
      <c r="E98" s="4" t="s">
        <v>70</v>
      </c>
      <c r="F98" s="4" t="str">
        <f>[1]UnitControlCenter!$B$19</f>
        <v>trillion passenger-miles / year</v>
      </c>
      <c r="G98" s="4" t="s">
        <v>767</v>
      </c>
      <c r="H98" s="4" t="s">
        <v>1072</v>
      </c>
      <c r="I98" s="4" t="s">
        <v>1073</v>
      </c>
    </row>
    <row r="99" spans="1:19" ht="33" thickBot="1">
      <c r="A99" s="220" t="s">
        <v>1442</v>
      </c>
      <c r="B99" s="220" t="s">
        <v>1444</v>
      </c>
      <c r="C99" s="138">
        <v>1</v>
      </c>
      <c r="D99" s="132" t="s">
        <v>69</v>
      </c>
      <c r="E99" s="132" t="s">
        <v>70</v>
      </c>
      <c r="F99" s="132" t="str">
        <f>[1]UnitControlCenter!$B$20</f>
        <v>trillion freight ton-miles / year</v>
      </c>
      <c r="G99" s="132" t="s">
        <v>1111</v>
      </c>
      <c r="H99" s="132" t="s">
        <v>1112</v>
      </c>
      <c r="I99" s="132" t="s">
        <v>1113</v>
      </c>
      <c r="J99" s="132"/>
      <c r="K99" s="132"/>
      <c r="L99" s="132"/>
      <c r="M99" s="132"/>
      <c r="N99" s="132"/>
      <c r="O99" s="132"/>
      <c r="P99" s="132"/>
      <c r="Q99" s="132"/>
      <c r="R99" s="132"/>
      <c r="S99" s="132"/>
    </row>
    <row r="100" spans="1:19" ht="64">
      <c r="A100" s="2" t="s">
        <v>754</v>
      </c>
      <c r="B100" s="2" t="s">
        <v>1277</v>
      </c>
      <c r="C100" s="181">
        <v>1</v>
      </c>
      <c r="D100" s="4" t="s">
        <v>69</v>
      </c>
      <c r="E100" s="4" t="s">
        <v>70</v>
      </c>
      <c r="F100" s="4" t="str">
        <f>[1]UnitControlCenter!$B$25</f>
        <v>quads / year</v>
      </c>
      <c r="G100" s="4" t="s">
        <v>1123</v>
      </c>
      <c r="H100" s="4" t="s">
        <v>1120</v>
      </c>
      <c r="I100" s="4" t="s">
        <v>1121</v>
      </c>
    </row>
    <row r="101" spans="1:19" ht="80">
      <c r="A101" s="2" t="s">
        <v>754</v>
      </c>
      <c r="B101" s="2" t="s">
        <v>1278</v>
      </c>
      <c r="C101" s="181">
        <v>1</v>
      </c>
      <c r="D101" s="4" t="s">
        <v>69</v>
      </c>
      <c r="E101" s="4" t="s">
        <v>70</v>
      </c>
      <c r="F101" s="4" t="str">
        <f>[1]UnitControlCenter!$B$25</f>
        <v>quads / year</v>
      </c>
      <c r="G101" s="4" t="s">
        <v>1274</v>
      </c>
      <c r="H101" s="4" t="s">
        <v>1275</v>
      </c>
      <c r="I101" s="4" t="s">
        <v>1276</v>
      </c>
    </row>
    <row r="102" spans="1:19" ht="64">
      <c r="A102" s="2" t="s">
        <v>754</v>
      </c>
      <c r="B102" s="2" t="s">
        <v>1279</v>
      </c>
      <c r="C102" s="181">
        <v>1</v>
      </c>
      <c r="D102" s="4" t="s">
        <v>69</v>
      </c>
      <c r="E102" s="4" t="s">
        <v>70</v>
      </c>
      <c r="F102" s="4" t="str">
        <f>[1]UnitControlCenter!$B$25</f>
        <v>quads / year</v>
      </c>
      <c r="G102" s="4" t="s">
        <v>1281</v>
      </c>
      <c r="H102" s="4" t="s">
        <v>1120</v>
      </c>
      <c r="I102" s="4" t="s">
        <v>1121</v>
      </c>
    </row>
    <row r="103" spans="1:19" ht="113" thickBot="1">
      <c r="A103" s="220" t="s">
        <v>754</v>
      </c>
      <c r="B103" s="220" t="s">
        <v>1280</v>
      </c>
      <c r="C103" s="138">
        <v>1</v>
      </c>
      <c r="D103" s="132" t="s">
        <v>69</v>
      </c>
      <c r="E103" s="132" t="s">
        <v>70</v>
      </c>
      <c r="F103" s="132" t="str">
        <f>[1]UnitControlCenter!$B$25</f>
        <v>quads / year</v>
      </c>
      <c r="G103" s="132" t="s">
        <v>1282</v>
      </c>
      <c r="H103" s="132" t="s">
        <v>1275</v>
      </c>
      <c r="I103" s="132" t="s">
        <v>1276</v>
      </c>
      <c r="J103" s="132"/>
      <c r="K103" s="132"/>
      <c r="L103" s="132"/>
      <c r="M103" s="132"/>
      <c r="N103" s="132"/>
      <c r="O103" s="132"/>
      <c r="P103" s="132"/>
      <c r="Q103" s="132"/>
      <c r="R103" s="132"/>
      <c r="S103" s="132"/>
    </row>
    <row r="104" spans="1:19" ht="64">
      <c r="A104" s="2" t="s">
        <v>1391</v>
      </c>
      <c r="B104" s="2" t="s">
        <v>804</v>
      </c>
      <c r="C104" s="181">
        <v>1</v>
      </c>
      <c r="D104" s="4" t="s">
        <v>69</v>
      </c>
      <c r="E104" s="4" t="s">
        <v>70</v>
      </c>
      <c r="F104" s="4" t="str">
        <f>[1]UnitControlCenter!$B$3</f>
        <v>million metric tons / year</v>
      </c>
      <c r="G104" s="4" t="s">
        <v>1119</v>
      </c>
      <c r="H104" s="4" t="s">
        <v>1120</v>
      </c>
      <c r="I104" s="4" t="s">
        <v>1121</v>
      </c>
    </row>
    <row r="105" spans="1:19" ht="32">
      <c r="A105" s="2" t="s">
        <v>1391</v>
      </c>
      <c r="B105" s="2" t="s">
        <v>805</v>
      </c>
      <c r="C105" s="181">
        <v>1</v>
      </c>
      <c r="D105" s="4" t="s">
        <v>69</v>
      </c>
      <c r="E105" s="4" t="s">
        <v>70</v>
      </c>
      <c r="F105" s="4" t="str">
        <f>[1]UnitControlCenter!$B$3</f>
        <v>million metric tons / year</v>
      </c>
      <c r="G105" s="4" t="s">
        <v>1128</v>
      </c>
      <c r="H105" s="4" t="s">
        <v>1126</v>
      </c>
      <c r="I105" s="4" t="s">
        <v>1127</v>
      </c>
    </row>
    <row r="106" spans="1:19" ht="64">
      <c r="A106" s="2" t="s">
        <v>1391</v>
      </c>
      <c r="B106" s="2" t="s">
        <v>806</v>
      </c>
      <c r="C106" s="181">
        <v>1</v>
      </c>
      <c r="D106" s="4" t="s">
        <v>69</v>
      </c>
      <c r="E106" s="4" t="s">
        <v>70</v>
      </c>
      <c r="F106" s="4" t="str">
        <f>[1]UnitControlCenter!$B$3</f>
        <v>million metric tons / year</v>
      </c>
      <c r="G106" s="4" t="s">
        <v>1122</v>
      </c>
      <c r="H106" s="4" t="s">
        <v>1120</v>
      </c>
      <c r="I106" s="4" t="s">
        <v>1121</v>
      </c>
    </row>
    <row r="107" spans="1:19" ht="32">
      <c r="A107" s="2" t="s">
        <v>1391</v>
      </c>
      <c r="B107" s="2" t="s">
        <v>807</v>
      </c>
      <c r="C107" s="181">
        <v>1</v>
      </c>
      <c r="D107" s="4" t="s">
        <v>69</v>
      </c>
      <c r="E107" s="4" t="s">
        <v>70</v>
      </c>
      <c r="F107" s="4" t="str">
        <f>[1]UnitControlCenter!$B$3</f>
        <v>million metric tons / year</v>
      </c>
      <c r="G107" s="4" t="s">
        <v>1129</v>
      </c>
      <c r="H107" s="4" t="s">
        <v>1126</v>
      </c>
      <c r="I107" s="4" t="s">
        <v>1127</v>
      </c>
    </row>
    <row r="108" spans="1:19" ht="80">
      <c r="A108" s="2" t="s">
        <v>1391</v>
      </c>
      <c r="B108" s="2" t="s">
        <v>1389</v>
      </c>
      <c r="C108" s="181">
        <v>1</v>
      </c>
      <c r="D108" s="4" t="s">
        <v>69</v>
      </c>
      <c r="E108" s="4" t="s">
        <v>70</v>
      </c>
      <c r="F108" s="4" t="str">
        <f>[1]UnitControlCenter!$B$3</f>
        <v>million metric tons / year</v>
      </c>
      <c r="G108" s="4" t="s">
        <v>1394</v>
      </c>
      <c r="H108" s="4" t="s">
        <v>1120</v>
      </c>
      <c r="I108" s="4" t="s">
        <v>1121</v>
      </c>
    </row>
    <row r="109" spans="1:19" ht="33" thickBot="1">
      <c r="A109" s="220" t="s">
        <v>1391</v>
      </c>
      <c r="B109" s="220" t="s">
        <v>1390</v>
      </c>
      <c r="C109" s="138">
        <v>1</v>
      </c>
      <c r="D109" s="132" t="s">
        <v>69</v>
      </c>
      <c r="E109" s="132" t="s">
        <v>70</v>
      </c>
      <c r="F109" s="132" t="str">
        <f>[1]UnitControlCenter!$B$3</f>
        <v>million metric tons / year</v>
      </c>
      <c r="G109" s="132" t="s">
        <v>1439</v>
      </c>
      <c r="H109" s="132" t="s">
        <v>1392</v>
      </c>
      <c r="I109" s="132" t="s">
        <v>1393</v>
      </c>
      <c r="J109" s="132"/>
      <c r="K109" s="132"/>
      <c r="L109" s="132"/>
      <c r="M109" s="132"/>
      <c r="N109" s="132"/>
      <c r="O109" s="132"/>
      <c r="P109" s="132"/>
      <c r="Q109" s="132"/>
      <c r="R109" s="132"/>
      <c r="S109" s="132"/>
    </row>
    <row r="110" spans="1:19" ht="48">
      <c r="A110" s="2" t="s">
        <v>755</v>
      </c>
      <c r="B110" s="2" t="s">
        <v>756</v>
      </c>
      <c r="C110" s="181">
        <v>1</v>
      </c>
      <c r="D110" s="4" t="s">
        <v>69</v>
      </c>
      <c r="E110" s="4" t="s">
        <v>70</v>
      </c>
      <c r="F110" s="4" t="str">
        <f>[1]UnitControlCenter!$B$25</f>
        <v>quads / year</v>
      </c>
      <c r="G110" s="4" t="s">
        <v>770</v>
      </c>
      <c r="H110" s="4" t="s">
        <v>771</v>
      </c>
      <c r="I110" s="4" t="s">
        <v>1104</v>
      </c>
    </row>
    <row r="111" spans="1:19" ht="32">
      <c r="A111" s="2" t="s">
        <v>755</v>
      </c>
      <c r="B111" s="2" t="s">
        <v>757</v>
      </c>
      <c r="C111" s="181">
        <v>1</v>
      </c>
      <c r="D111" s="4" t="s">
        <v>69</v>
      </c>
      <c r="E111" s="4" t="s">
        <v>70</v>
      </c>
      <c r="F111" s="4" t="str">
        <f>[1]UnitControlCenter!$B$25</f>
        <v>quads / year</v>
      </c>
      <c r="G111" s="4" t="s">
        <v>788</v>
      </c>
      <c r="H111" s="4" t="s">
        <v>772</v>
      </c>
      <c r="I111" s="4" t="s">
        <v>773</v>
      </c>
    </row>
    <row r="112" spans="1:19" ht="81" thickBot="1">
      <c r="A112" s="220" t="s">
        <v>755</v>
      </c>
      <c r="B112" s="220" t="s">
        <v>758</v>
      </c>
      <c r="C112" s="138">
        <v>1</v>
      </c>
      <c r="D112" s="132" t="s">
        <v>69</v>
      </c>
      <c r="E112" s="132" t="s">
        <v>70</v>
      </c>
      <c r="F112" s="132" t="str">
        <f>[1]UnitControlCenter!$B$25</f>
        <v>quads / year</v>
      </c>
      <c r="G112" s="132" t="s">
        <v>1151</v>
      </c>
      <c r="H112" s="132" t="s">
        <v>1153</v>
      </c>
      <c r="I112" s="132" t="s">
        <v>1152</v>
      </c>
      <c r="J112" s="132"/>
      <c r="K112" s="132"/>
      <c r="L112" s="132"/>
      <c r="M112" s="132"/>
      <c r="N112" s="132"/>
      <c r="O112" s="132"/>
      <c r="P112" s="132"/>
      <c r="Q112" s="132"/>
      <c r="R112" s="132"/>
      <c r="S112" s="132"/>
    </row>
    <row r="113" spans="1:19" ht="96">
      <c r="A113" s="2" t="s">
        <v>837</v>
      </c>
      <c r="B113" s="2" t="s">
        <v>838</v>
      </c>
      <c r="C113" s="181">
        <v>1</v>
      </c>
      <c r="D113" s="4" t="s">
        <v>69</v>
      </c>
      <c r="E113" s="4" t="s">
        <v>70</v>
      </c>
      <c r="F113" s="4" t="str">
        <f>[1]UnitControlCenter!$B$25</f>
        <v>quads / year</v>
      </c>
      <c r="G113" s="4" t="s">
        <v>1171</v>
      </c>
      <c r="H113" s="4" t="s">
        <v>1957</v>
      </c>
      <c r="I113" s="4" t="s">
        <v>1172</v>
      </c>
    </row>
    <row r="114" spans="1:19" ht="48">
      <c r="A114" s="2" t="s">
        <v>837</v>
      </c>
      <c r="B114" s="2" t="s">
        <v>839</v>
      </c>
      <c r="C114" s="181">
        <v>1</v>
      </c>
      <c r="D114" s="4" t="s">
        <v>69</v>
      </c>
      <c r="E114" s="4" t="s">
        <v>70</v>
      </c>
      <c r="F114" s="4" t="str">
        <f>[1]UnitControlCenter!$B$25</f>
        <v>quads / year</v>
      </c>
      <c r="G114" s="4" t="s">
        <v>1321</v>
      </c>
      <c r="H114" s="4" t="s">
        <v>1322</v>
      </c>
      <c r="I114" s="4" t="s">
        <v>1323</v>
      </c>
    </row>
    <row r="115" spans="1:19" ht="16">
      <c r="A115" s="2" t="s">
        <v>837</v>
      </c>
      <c r="B115" s="2" t="s">
        <v>1458</v>
      </c>
      <c r="C115" s="181">
        <v>0</v>
      </c>
      <c r="D115" s="4" t="s">
        <v>67</v>
      </c>
      <c r="E115" s="4" t="s">
        <v>68</v>
      </c>
      <c r="F115" s="4" t="str">
        <f>[1]UnitControlCenter!$B$26</f>
        <v>thousand BTU / 2019 dollar</v>
      </c>
      <c r="G115" s="4" t="s">
        <v>1405</v>
      </c>
    </row>
    <row r="116" spans="1:19" ht="16">
      <c r="A116" s="2" t="s">
        <v>837</v>
      </c>
      <c r="B116" s="2" t="s">
        <v>840</v>
      </c>
      <c r="C116" s="181">
        <v>1</v>
      </c>
      <c r="D116" s="4" t="s">
        <v>67</v>
      </c>
      <c r="E116" s="4" t="s">
        <v>68</v>
      </c>
      <c r="F116" s="4" t="str">
        <f>[1]UnitControlCenter!$B$15</f>
        <v>terawatt-hours (TWh) / year</v>
      </c>
      <c r="G116" s="4" t="s">
        <v>708</v>
      </c>
    </row>
    <row r="117" spans="1:19" ht="16">
      <c r="A117" s="2" t="s">
        <v>837</v>
      </c>
      <c r="B117" s="2" t="s">
        <v>841</v>
      </c>
      <c r="C117" s="181">
        <v>1</v>
      </c>
      <c r="D117" s="4" t="s">
        <v>67</v>
      </c>
      <c r="E117" s="4" t="s">
        <v>68</v>
      </c>
      <c r="F117" s="4" t="str">
        <f>[1]UnitControlCenter!$B$27</f>
        <v>millions of short tons / year</v>
      </c>
      <c r="G117" s="4" t="s">
        <v>707</v>
      </c>
    </row>
    <row r="118" spans="1:19" ht="16">
      <c r="A118" s="2" t="s">
        <v>837</v>
      </c>
      <c r="B118" s="2" t="s">
        <v>842</v>
      </c>
      <c r="C118" s="181">
        <v>1</v>
      </c>
      <c r="D118" s="4" t="s">
        <v>67</v>
      </c>
      <c r="E118" s="4" t="s">
        <v>68</v>
      </c>
      <c r="F118" s="4" t="str">
        <f>[1]UnitControlCenter!$B$27</f>
        <v>millions of short tons / year</v>
      </c>
      <c r="G118" s="4" t="s">
        <v>706</v>
      </c>
    </row>
    <row r="119" spans="1:19" ht="16">
      <c r="A119" s="2" t="s">
        <v>837</v>
      </c>
      <c r="B119" s="2" t="s">
        <v>843</v>
      </c>
      <c r="C119" s="181">
        <v>1</v>
      </c>
      <c r="D119" s="4" t="s">
        <v>67</v>
      </c>
      <c r="E119" s="4" t="s">
        <v>68</v>
      </c>
      <c r="F119" s="4" t="str">
        <f>[1]UnitControlCenter!$B$28</f>
        <v>trillion cubic feet / year</v>
      </c>
      <c r="G119" s="4" t="s">
        <v>705</v>
      </c>
    </row>
    <row r="120" spans="1:19" ht="16">
      <c r="A120" s="2" t="s">
        <v>837</v>
      </c>
      <c r="B120" s="2" t="s">
        <v>844</v>
      </c>
      <c r="C120" s="181">
        <v>1</v>
      </c>
      <c r="D120" s="4" t="s">
        <v>67</v>
      </c>
      <c r="E120" s="4" t="s">
        <v>68</v>
      </c>
      <c r="F120" s="4" t="str">
        <f>[1]UnitControlCenter!$B$29</f>
        <v>million barrels / year</v>
      </c>
      <c r="G120" s="4" t="s">
        <v>704</v>
      </c>
    </row>
    <row r="121" spans="1:19" ht="16">
      <c r="A121" s="2" t="s">
        <v>837</v>
      </c>
      <c r="B121" s="2" t="s">
        <v>845</v>
      </c>
      <c r="C121" s="181">
        <v>1</v>
      </c>
      <c r="D121" s="4" t="s">
        <v>67</v>
      </c>
      <c r="E121" s="4" t="s">
        <v>68</v>
      </c>
      <c r="F121" s="4" t="str">
        <f>[1]UnitControlCenter!$B$29</f>
        <v>million barrels / year</v>
      </c>
      <c r="G121" s="4" t="s">
        <v>776</v>
      </c>
    </row>
    <row r="122" spans="1:19" ht="16">
      <c r="A122" s="2" t="s">
        <v>837</v>
      </c>
      <c r="B122" s="2" t="s">
        <v>846</v>
      </c>
      <c r="C122" s="181">
        <v>1</v>
      </c>
      <c r="D122" s="4" t="s">
        <v>67</v>
      </c>
      <c r="E122" s="4" t="s">
        <v>68</v>
      </c>
      <c r="F122" s="4" t="str">
        <f>[1]UnitControlCenter!$B$27</f>
        <v>millions of short tons / year</v>
      </c>
      <c r="G122" s="4" t="s">
        <v>777</v>
      </c>
    </row>
    <row r="123" spans="1:19" ht="32">
      <c r="A123" s="2" t="s">
        <v>837</v>
      </c>
      <c r="B123" s="2" t="s">
        <v>1154</v>
      </c>
      <c r="C123" s="181">
        <v>1</v>
      </c>
      <c r="D123" s="4" t="s">
        <v>67</v>
      </c>
      <c r="E123" s="4" t="s">
        <v>68</v>
      </c>
      <c r="F123" s="4" t="str">
        <f>[1]UnitControlCenter!$B$30</f>
        <v>million gallons / year</v>
      </c>
      <c r="G123" s="4" t="s">
        <v>1158</v>
      </c>
    </row>
    <row r="124" spans="1:19" ht="32">
      <c r="A124" s="2" t="s">
        <v>837</v>
      </c>
      <c r="B124" s="2" t="s">
        <v>1155</v>
      </c>
      <c r="C124" s="181">
        <v>1</v>
      </c>
      <c r="D124" s="4" t="s">
        <v>67</v>
      </c>
      <c r="E124" s="4" t="s">
        <v>68</v>
      </c>
      <c r="F124" s="4" t="str">
        <f>[1]UnitControlCenter!$B$27</f>
        <v>millions of short tons / year</v>
      </c>
      <c r="G124" s="4" t="s">
        <v>1159</v>
      </c>
    </row>
    <row r="125" spans="1:19" ht="17" thickBot="1">
      <c r="A125" s="220" t="s">
        <v>837</v>
      </c>
      <c r="B125" s="220" t="s">
        <v>1156</v>
      </c>
      <c r="C125" s="138">
        <v>1</v>
      </c>
      <c r="D125" s="132" t="s">
        <v>67</v>
      </c>
      <c r="E125" s="132" t="s">
        <v>68</v>
      </c>
      <c r="F125" s="132" t="str">
        <f>[1]UnitControlCenter!$B$5</f>
        <v>thousand metric tons / year</v>
      </c>
      <c r="G125" s="132" t="s">
        <v>1160</v>
      </c>
      <c r="H125" s="132"/>
      <c r="I125" s="132"/>
      <c r="J125" s="132"/>
      <c r="K125" s="132"/>
      <c r="L125" s="132"/>
      <c r="M125" s="132"/>
      <c r="N125" s="132"/>
      <c r="O125" s="132"/>
      <c r="P125" s="132"/>
      <c r="Q125" s="132"/>
      <c r="R125" s="132"/>
      <c r="S125" s="132"/>
    </row>
    <row r="126" spans="1:19" ht="48">
      <c r="A126" s="2" t="s">
        <v>1306</v>
      </c>
      <c r="B126" s="2" t="s">
        <v>1166</v>
      </c>
      <c r="C126" s="181">
        <v>1</v>
      </c>
      <c r="D126" s="4" t="s">
        <v>69</v>
      </c>
      <c r="E126" s="4" t="s">
        <v>70</v>
      </c>
      <c r="F126" s="4" t="str">
        <f>[1]UnitControlCenter!$B$31</f>
        <v>trillion BTU / year</v>
      </c>
      <c r="G126" s="4" t="s">
        <v>1173</v>
      </c>
      <c r="H126" s="4" t="s">
        <v>1174</v>
      </c>
      <c r="I126" s="4" t="s">
        <v>1175</v>
      </c>
    </row>
    <row r="127" spans="1:19" ht="64">
      <c r="A127" s="2" t="s">
        <v>1306</v>
      </c>
      <c r="B127" s="2" t="s">
        <v>847</v>
      </c>
      <c r="C127" s="181">
        <v>1</v>
      </c>
      <c r="D127" s="4" t="s">
        <v>69</v>
      </c>
      <c r="E127" s="4" t="s">
        <v>68</v>
      </c>
      <c r="F127" s="4" t="str">
        <f>[1]UnitControlCenter!$B$31</f>
        <v>trillion BTU / year</v>
      </c>
      <c r="G127" s="4" t="s">
        <v>1176</v>
      </c>
      <c r="H127" s="4" t="s">
        <v>1174</v>
      </c>
      <c r="I127" s="4" t="s">
        <v>1175</v>
      </c>
    </row>
    <row r="128" spans="1:19" ht="64">
      <c r="A128" s="2" t="s">
        <v>1306</v>
      </c>
      <c r="B128" s="2" t="s">
        <v>1167</v>
      </c>
      <c r="C128" s="181">
        <v>1</v>
      </c>
      <c r="D128" s="4" t="s">
        <v>69</v>
      </c>
      <c r="E128" s="4" t="s">
        <v>70</v>
      </c>
      <c r="F128" s="4" t="str">
        <f>[1]UnitControlCenter!$B$8</f>
        <v>billion 2019 dollars / year</v>
      </c>
      <c r="G128" s="4" t="s">
        <v>1177</v>
      </c>
      <c r="H128" s="4" t="s">
        <v>1174</v>
      </c>
      <c r="I128" s="4" t="s">
        <v>1175</v>
      </c>
    </row>
    <row r="129" spans="1:19" ht="64">
      <c r="A129" s="2" t="s">
        <v>1306</v>
      </c>
      <c r="B129" s="2" t="s">
        <v>1164</v>
      </c>
      <c r="C129" s="181">
        <v>1</v>
      </c>
      <c r="D129" s="4" t="s">
        <v>69</v>
      </c>
      <c r="E129" s="4" t="s">
        <v>68</v>
      </c>
      <c r="F129" s="4" t="str">
        <f>[1]UnitControlCenter!$B$8</f>
        <v>billion 2019 dollars / year</v>
      </c>
      <c r="G129" s="4" t="s">
        <v>1178</v>
      </c>
      <c r="H129" s="4" t="s">
        <v>1174</v>
      </c>
      <c r="I129" s="4" t="s">
        <v>1175</v>
      </c>
    </row>
    <row r="130" spans="1:19" ht="48">
      <c r="A130" s="2" t="s">
        <v>1306</v>
      </c>
      <c r="B130" s="2" t="s">
        <v>1481</v>
      </c>
      <c r="C130" s="181">
        <v>1</v>
      </c>
      <c r="D130" s="4" t="s">
        <v>69</v>
      </c>
      <c r="E130" s="4" t="s">
        <v>70</v>
      </c>
      <c r="F130" s="4" t="str">
        <f>[1]UnitControlCenter!B3</f>
        <v>million metric tons / year</v>
      </c>
      <c r="G130" s="4" t="s">
        <v>1485</v>
      </c>
      <c r="H130" s="4" t="s">
        <v>1483</v>
      </c>
      <c r="I130" s="4" t="s">
        <v>1484</v>
      </c>
    </row>
    <row r="131" spans="1:19" ht="64">
      <c r="A131" s="2" t="s">
        <v>1306</v>
      </c>
      <c r="B131" s="2" t="s">
        <v>1482</v>
      </c>
      <c r="C131" s="181">
        <v>1</v>
      </c>
      <c r="D131" s="4" t="s">
        <v>69</v>
      </c>
      <c r="E131" s="4" t="s">
        <v>68</v>
      </c>
      <c r="F131" s="4" t="str">
        <f>[1]UnitControlCenter!B3</f>
        <v>million metric tons / year</v>
      </c>
      <c r="G131" s="4" t="s">
        <v>1486</v>
      </c>
      <c r="H131" s="4" t="s">
        <v>1483</v>
      </c>
      <c r="I131" s="4" t="s">
        <v>1484</v>
      </c>
    </row>
    <row r="132" spans="1:19" ht="64">
      <c r="A132" s="2" t="s">
        <v>1306</v>
      </c>
      <c r="B132" s="2" t="s">
        <v>1168</v>
      </c>
      <c r="C132" s="181">
        <v>1</v>
      </c>
      <c r="D132" s="4" t="s">
        <v>69</v>
      </c>
      <c r="E132" s="4" t="s">
        <v>70</v>
      </c>
      <c r="F132" s="4" t="str">
        <f>[1]UnitControlCenter!$B$31</f>
        <v>trillion BTU / year</v>
      </c>
      <c r="G132" s="4" t="s">
        <v>1269</v>
      </c>
      <c r="H132" s="4" t="s">
        <v>1264</v>
      </c>
      <c r="I132" s="4" t="s">
        <v>1265</v>
      </c>
    </row>
    <row r="133" spans="1:19" ht="64">
      <c r="A133" s="2" t="s">
        <v>1306</v>
      </c>
      <c r="B133" s="2" t="s">
        <v>848</v>
      </c>
      <c r="C133" s="181">
        <v>1</v>
      </c>
      <c r="D133" s="4" t="s">
        <v>69</v>
      </c>
      <c r="E133" s="4" t="s">
        <v>68</v>
      </c>
      <c r="F133" s="4" t="str">
        <f>[1]UnitControlCenter!$B$31</f>
        <v>trillion BTU / year</v>
      </c>
      <c r="G133" s="4" t="s">
        <v>1270</v>
      </c>
      <c r="H133" s="4" t="s">
        <v>1264</v>
      </c>
      <c r="I133" s="4" t="s">
        <v>1266</v>
      </c>
    </row>
    <row r="134" spans="1:19" ht="80">
      <c r="A134" s="2" t="s">
        <v>1306</v>
      </c>
      <c r="B134" s="2" t="s">
        <v>1169</v>
      </c>
      <c r="C134" s="181">
        <v>1</v>
      </c>
      <c r="D134" s="4" t="s">
        <v>69</v>
      </c>
      <c r="E134" s="4" t="s">
        <v>70</v>
      </c>
      <c r="F134" s="4" t="str">
        <f>[1]UnitControlCenter!$B$8</f>
        <v>billion 2019 dollars / year</v>
      </c>
      <c r="G134" s="4" t="s">
        <v>1271</v>
      </c>
      <c r="H134" s="4" t="s">
        <v>1264</v>
      </c>
      <c r="I134" s="4" t="s">
        <v>1267</v>
      </c>
    </row>
    <row r="135" spans="1:19" ht="80">
      <c r="A135" s="2" t="s">
        <v>1306</v>
      </c>
      <c r="B135" s="2" t="s">
        <v>1165</v>
      </c>
      <c r="C135" s="181">
        <v>1</v>
      </c>
      <c r="D135" s="4" t="s">
        <v>69</v>
      </c>
      <c r="E135" s="4" t="s">
        <v>68</v>
      </c>
      <c r="F135" s="4" t="str">
        <f>[1]UnitControlCenter!$B$8</f>
        <v>billion 2019 dollars / year</v>
      </c>
      <c r="G135" s="4" t="s">
        <v>1272</v>
      </c>
      <c r="H135" s="4" t="s">
        <v>1264</v>
      </c>
      <c r="I135" s="4" t="s">
        <v>1268</v>
      </c>
    </row>
    <row r="136" spans="1:19" ht="96">
      <c r="A136" s="2" t="s">
        <v>1306</v>
      </c>
      <c r="B136" s="2" t="s">
        <v>1307</v>
      </c>
      <c r="C136" s="181">
        <v>1</v>
      </c>
      <c r="D136" s="4" t="s">
        <v>69</v>
      </c>
      <c r="E136" s="4" t="s">
        <v>70</v>
      </c>
      <c r="F136" s="4" t="str">
        <f>[1]UnitControlCenter!$B$25</f>
        <v>quads / year</v>
      </c>
      <c r="G136" s="4" t="s">
        <v>1309</v>
      </c>
      <c r="H136" s="4" t="s">
        <v>1311</v>
      </c>
      <c r="I136" s="4" t="s">
        <v>1312</v>
      </c>
    </row>
    <row r="137" spans="1:19" ht="113" thickBot="1">
      <c r="A137" s="220" t="s">
        <v>1306</v>
      </c>
      <c r="B137" s="220" t="s">
        <v>1308</v>
      </c>
      <c r="C137" s="138">
        <v>1</v>
      </c>
      <c r="D137" s="132" t="s">
        <v>69</v>
      </c>
      <c r="E137" s="132" t="s">
        <v>68</v>
      </c>
      <c r="F137" s="132" t="str">
        <f>[1]UnitControlCenter!$B$25</f>
        <v>quads / year</v>
      </c>
      <c r="G137" s="132" t="s">
        <v>1310</v>
      </c>
      <c r="H137" s="132" t="s">
        <v>1311</v>
      </c>
      <c r="I137" s="132" t="s">
        <v>1312</v>
      </c>
      <c r="J137" s="132"/>
      <c r="K137" s="132"/>
      <c r="L137" s="132"/>
      <c r="M137" s="132"/>
      <c r="N137" s="132"/>
      <c r="O137" s="132"/>
      <c r="P137" s="132"/>
      <c r="Q137" s="132"/>
      <c r="R137" s="132"/>
      <c r="S137" s="132"/>
    </row>
    <row r="138" spans="1:19" ht="64">
      <c r="A138" s="2" t="s">
        <v>759</v>
      </c>
      <c r="B138" s="2" t="s">
        <v>100</v>
      </c>
      <c r="C138" s="181">
        <v>1</v>
      </c>
      <c r="D138" s="4" t="s">
        <v>69</v>
      </c>
      <c r="E138" s="4" t="s">
        <v>766</v>
      </c>
      <c r="F138" s="4" t="str">
        <f>[1]UnitControlCenter!$B$17</f>
        <v>2019 dollars / megawatt-hour (MWh)</v>
      </c>
      <c r="G138" s="4" t="s">
        <v>1179</v>
      </c>
      <c r="H138" s="4" t="s">
        <v>1414</v>
      </c>
      <c r="I138" s="4" t="s">
        <v>1180</v>
      </c>
    </row>
    <row r="139" spans="1:19" ht="32">
      <c r="A139" s="2" t="s">
        <v>759</v>
      </c>
      <c r="B139" s="2" t="s">
        <v>496</v>
      </c>
      <c r="C139" s="181">
        <v>1</v>
      </c>
      <c r="D139" s="4" t="s">
        <v>69</v>
      </c>
      <c r="E139" s="4" t="s">
        <v>766</v>
      </c>
      <c r="F139" s="4" t="str">
        <f>[1]UnitControlCenter!$B$32</f>
        <v>2019 dollars / short ton</v>
      </c>
      <c r="G139" s="4" t="s">
        <v>1189</v>
      </c>
      <c r="H139" s="4" t="s">
        <v>1190</v>
      </c>
      <c r="I139" s="4" t="s">
        <v>1191</v>
      </c>
    </row>
    <row r="140" spans="1:19" ht="16">
      <c r="A140" s="2" t="s">
        <v>759</v>
      </c>
      <c r="B140" s="2" t="s">
        <v>493</v>
      </c>
      <c r="C140" s="181">
        <v>1</v>
      </c>
      <c r="D140" s="4" t="s">
        <v>69</v>
      </c>
      <c r="E140" s="4" t="s">
        <v>766</v>
      </c>
      <c r="F140" s="4" t="str">
        <f>[1]UnitControlCenter!$B$32</f>
        <v>2019 dollars / short ton</v>
      </c>
      <c r="G140" s="4" t="s">
        <v>779</v>
      </c>
      <c r="H140" s="4" t="s">
        <v>384</v>
      </c>
      <c r="I140" s="4" t="s">
        <v>1055</v>
      </c>
    </row>
    <row r="141" spans="1:19" ht="80">
      <c r="A141" s="2" t="s">
        <v>759</v>
      </c>
      <c r="B141" s="2" t="s">
        <v>94</v>
      </c>
      <c r="C141" s="181">
        <v>1</v>
      </c>
      <c r="D141" s="4" t="s">
        <v>69</v>
      </c>
      <c r="E141" s="4" t="s">
        <v>766</v>
      </c>
      <c r="F141" s="4" t="str">
        <f>[1]UnitControlCenter!$B$33</f>
        <v>2019 dollars / thousand cubic feet</v>
      </c>
      <c r="G141" s="4" t="s">
        <v>1181</v>
      </c>
      <c r="H141" s="4" t="s">
        <v>1182</v>
      </c>
      <c r="I141" s="4" t="s">
        <v>1183</v>
      </c>
    </row>
    <row r="142" spans="1:19" ht="16">
      <c r="A142" s="2" t="s">
        <v>759</v>
      </c>
      <c r="B142" s="2" t="s">
        <v>102</v>
      </c>
      <c r="C142" s="181">
        <v>1</v>
      </c>
      <c r="D142" s="4" t="s">
        <v>69</v>
      </c>
      <c r="E142" s="4" t="s">
        <v>766</v>
      </c>
      <c r="F142" s="4" t="str">
        <f>[1]UnitControlCenter!$B$34</f>
        <v>2019 dollars / gallon</v>
      </c>
      <c r="G142" s="4" t="s">
        <v>781</v>
      </c>
      <c r="H142" s="4" t="s">
        <v>379</v>
      </c>
      <c r="I142" s="181">
        <v>969696</v>
      </c>
    </row>
    <row r="143" spans="1:19" ht="80">
      <c r="A143" s="2" t="s">
        <v>759</v>
      </c>
      <c r="B143" s="2" t="s">
        <v>103</v>
      </c>
      <c r="C143" s="181">
        <v>1</v>
      </c>
      <c r="D143" s="4" t="s">
        <v>69</v>
      </c>
      <c r="E143" s="4" t="s">
        <v>766</v>
      </c>
      <c r="F143" s="4" t="str">
        <f>[1]UnitControlCenter!$B$34</f>
        <v>2019 dollars / gallon</v>
      </c>
      <c r="G143" s="4" t="s">
        <v>1184</v>
      </c>
      <c r="H143" s="4" t="s">
        <v>1182</v>
      </c>
      <c r="I143" s="4" t="s">
        <v>1183</v>
      </c>
    </row>
    <row r="144" spans="1:19" ht="64">
      <c r="A144" s="2" t="s">
        <v>759</v>
      </c>
      <c r="B144" s="2" t="s">
        <v>99</v>
      </c>
      <c r="C144" s="181">
        <v>1</v>
      </c>
      <c r="D144" s="4" t="s">
        <v>69</v>
      </c>
      <c r="E144" s="4" t="s">
        <v>766</v>
      </c>
      <c r="F144" s="4" t="str">
        <f>[1]UnitControlCenter!$B$32</f>
        <v>2019 dollars / short ton</v>
      </c>
      <c r="G144" s="4" t="s">
        <v>1185</v>
      </c>
      <c r="H144" s="4" t="s">
        <v>1186</v>
      </c>
      <c r="I144" s="4" t="s">
        <v>1187</v>
      </c>
    </row>
    <row r="145" spans="1:19" ht="64">
      <c r="A145" s="2" t="s">
        <v>759</v>
      </c>
      <c r="B145" s="2" t="s">
        <v>1107</v>
      </c>
      <c r="C145" s="181">
        <v>1</v>
      </c>
      <c r="D145" s="4" t="s">
        <v>69</v>
      </c>
      <c r="E145" s="4" t="s">
        <v>766</v>
      </c>
      <c r="F145" s="4" t="str">
        <f>[1]UnitControlCenter!$B$35</f>
        <v>2019 dollars / barrel</v>
      </c>
      <c r="G145" s="4" t="s">
        <v>1261</v>
      </c>
      <c r="H145" s="4" t="s">
        <v>1262</v>
      </c>
      <c r="I145" s="4" t="s">
        <v>1263</v>
      </c>
    </row>
    <row r="146" spans="1:19" ht="64">
      <c r="A146" s="2" t="s">
        <v>759</v>
      </c>
      <c r="B146" s="2" t="s">
        <v>1188</v>
      </c>
      <c r="C146" s="181">
        <v>1</v>
      </c>
      <c r="D146" s="4" t="s">
        <v>69</v>
      </c>
      <c r="E146" s="4" t="s">
        <v>766</v>
      </c>
      <c r="F146" s="4" t="str">
        <f>[1]UnitControlCenter!$B$34</f>
        <v>2019 dollars / gallon</v>
      </c>
      <c r="G146" s="4" t="s">
        <v>1192</v>
      </c>
      <c r="H146" s="4" t="s">
        <v>778</v>
      </c>
      <c r="I146" s="4" t="s">
        <v>1103</v>
      </c>
    </row>
    <row r="147" spans="1:19" ht="33" thickBot="1">
      <c r="A147" s="220" t="s">
        <v>759</v>
      </c>
      <c r="B147" s="220" t="s">
        <v>964</v>
      </c>
      <c r="C147" s="138">
        <v>1</v>
      </c>
      <c r="D147" s="132" t="s">
        <v>69</v>
      </c>
      <c r="E147" s="132" t="s">
        <v>766</v>
      </c>
      <c r="F147" s="132" t="str">
        <f>[1]UnitControlCenter!$B$36</f>
        <v>2019 dollars / kg</v>
      </c>
      <c r="G147" s="132" t="s">
        <v>1318</v>
      </c>
      <c r="H147" s="132" t="s">
        <v>1319</v>
      </c>
      <c r="I147" s="132" t="s">
        <v>1320</v>
      </c>
      <c r="J147" s="132"/>
      <c r="K147" s="132"/>
      <c r="L147" s="132"/>
      <c r="M147" s="132"/>
      <c r="N147" s="132"/>
      <c r="O147" s="132"/>
      <c r="P147" s="132"/>
      <c r="Q147" s="132"/>
      <c r="R147" s="132"/>
      <c r="S147" s="132"/>
    </row>
    <row r="148" spans="1:19" ht="16">
      <c r="A148" s="2" t="s">
        <v>760</v>
      </c>
      <c r="B148" s="2" t="s">
        <v>761</v>
      </c>
      <c r="C148" s="181">
        <v>1</v>
      </c>
      <c r="D148" s="4" t="s">
        <v>67</v>
      </c>
      <c r="E148" s="4" t="s">
        <v>68</v>
      </c>
      <c r="F148" s="4" t="str">
        <f>[1]UnitControlCenter!$B$37</f>
        <v>2019 dollars / kilowatt-hour (kWh)</v>
      </c>
      <c r="G148" s="4" t="s">
        <v>782</v>
      </c>
    </row>
    <row r="149" spans="1:19" ht="32">
      <c r="A149" s="2" t="s">
        <v>760</v>
      </c>
      <c r="B149" s="2" t="s">
        <v>762</v>
      </c>
      <c r="C149" s="181">
        <v>1</v>
      </c>
      <c r="D149" s="4" t="s">
        <v>69</v>
      </c>
      <c r="E149" s="4" t="s">
        <v>68</v>
      </c>
      <c r="F149" s="4" t="str">
        <f>[1]UnitControlCenter!$B$38</f>
        <v>cost of eqpt. to capture 1 metric ton CO2e/yr (2019 dollars)</v>
      </c>
      <c r="G149" s="4" t="s">
        <v>786</v>
      </c>
      <c r="H149" s="4" t="s">
        <v>787</v>
      </c>
      <c r="I149" s="4" t="s">
        <v>1062</v>
      </c>
    </row>
    <row r="150" spans="1:19" ht="16">
      <c r="A150" s="2" t="s">
        <v>760</v>
      </c>
      <c r="B150" s="2" t="s">
        <v>763</v>
      </c>
      <c r="C150" s="181">
        <v>1</v>
      </c>
      <c r="D150" s="4" t="s">
        <v>67</v>
      </c>
      <c r="E150" s="4" t="s">
        <v>68</v>
      </c>
      <c r="F150" s="4" t="str">
        <f>[1]UnitControlCenter!$B$39</f>
        <v>million 2019 dollars / megawatt (MW)</v>
      </c>
      <c r="G150" s="4" t="s">
        <v>783</v>
      </c>
    </row>
    <row r="151" spans="1:19" ht="16">
      <c r="A151" s="2" t="s">
        <v>760</v>
      </c>
      <c r="B151" s="2" t="s">
        <v>764</v>
      </c>
      <c r="C151" s="181">
        <v>1</v>
      </c>
      <c r="D151" s="4" t="s">
        <v>67</v>
      </c>
      <c r="E151" s="4" t="s">
        <v>68</v>
      </c>
      <c r="F151" s="4" t="str">
        <f>[1]UnitControlCenter!$B$39</f>
        <v>million 2019 dollars / megawatt (MW)</v>
      </c>
      <c r="G151" s="4" t="s">
        <v>784</v>
      </c>
    </row>
    <row r="152" spans="1:19" ht="16">
      <c r="A152" s="2" t="s">
        <v>760</v>
      </c>
      <c r="B152" s="2" t="s">
        <v>765</v>
      </c>
      <c r="C152" s="181">
        <v>1</v>
      </c>
      <c r="D152" s="4" t="s">
        <v>67</v>
      </c>
      <c r="E152" s="4" t="s">
        <v>68</v>
      </c>
      <c r="F152" s="4" t="str">
        <f>[1]UnitControlCenter!$B$39</f>
        <v>million 2019 dollars / megawatt (MW)</v>
      </c>
      <c r="G152" s="4" t="s">
        <v>785</v>
      </c>
    </row>
    <row r="153" spans="1:19" ht="33" thickBot="1">
      <c r="A153" s="220" t="s">
        <v>760</v>
      </c>
      <c r="B153" s="220" t="s">
        <v>981</v>
      </c>
      <c r="C153" s="138">
        <v>1</v>
      </c>
      <c r="D153" s="132" t="s">
        <v>67</v>
      </c>
      <c r="E153" s="132" t="s">
        <v>68</v>
      </c>
      <c r="F153" s="132" t="str">
        <f>[1]UnitControlCenter!$B$40</f>
        <v>cost of eqpt. to produce 1 kg H2/yr (2019 dollars)</v>
      </c>
      <c r="G153" s="132" t="s">
        <v>982</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11" sqref="B11"/>
    </sheetView>
  </sheetViews>
  <sheetFormatPr baseColWidth="10" defaultColWidth="8.83203125" defaultRowHeight="15"/>
  <cols>
    <col min="1" max="1" width="31.5" style="7" customWidth="1"/>
    <col min="2" max="2" width="28.1640625" style="7" customWidth="1"/>
    <col min="3" max="3" width="68" style="7" customWidth="1"/>
    <col min="4" max="16384" width="8.83203125" style="7"/>
  </cols>
  <sheetData>
    <row r="1" spans="1:3">
      <c r="A1" s="47" t="s">
        <v>76</v>
      </c>
      <c r="B1" s="47" t="s">
        <v>77</v>
      </c>
    </row>
    <row r="2" spans="1:3" ht="64">
      <c r="A2" s="86" t="s">
        <v>155</v>
      </c>
      <c r="B2" s="86" t="s">
        <v>1537</v>
      </c>
      <c r="C2" s="147" t="s">
        <v>1548</v>
      </c>
    </row>
    <row r="3" spans="1:3">
      <c r="A3" s="86" t="s">
        <v>1789</v>
      </c>
      <c r="B3" s="86" t="s">
        <v>1790</v>
      </c>
    </row>
    <row r="4" spans="1:3">
      <c r="A4" s="86" t="s">
        <v>1791</v>
      </c>
      <c r="B4" s="86" t="s">
        <v>1792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zoomScale="75" zoomScaleNormal="100" workbookViewId="0">
      <selection activeCell="G38" sqref="G38"/>
    </sheetView>
  </sheetViews>
  <sheetFormatPr baseColWidth="10" defaultColWidth="8.83203125" defaultRowHeight="15"/>
  <cols>
    <col min="1" max="1" width="20.83203125" style="86" customWidth="1"/>
    <col min="2" max="2" width="17.83203125" style="86" customWidth="1"/>
    <col min="3" max="3" width="15.6640625" style="86" customWidth="1"/>
    <col min="4" max="4" width="18.1640625" style="86" customWidth="1"/>
    <col min="5" max="5" width="17.83203125" style="86" customWidth="1"/>
    <col min="6" max="7" width="24" style="86" bestFit="1" customWidth="1"/>
    <col min="8" max="8" width="13.33203125" style="86" customWidth="1"/>
    <col min="9" max="9" width="31.6640625" style="86" bestFit="1" customWidth="1"/>
    <col min="10" max="10" width="16.33203125" style="86" customWidth="1"/>
    <col min="11" max="11" width="12" style="86" bestFit="1" customWidth="1"/>
    <col min="12" max="12" width="12.83203125" style="86" customWidth="1"/>
    <col min="13" max="14" width="12" style="86" bestFit="1" customWidth="1"/>
    <col min="15" max="15" width="11.6640625" style="86" customWidth="1"/>
    <col min="16" max="19" width="8.83203125" style="86"/>
    <col min="20" max="20" width="80.6640625" style="86" customWidth="1"/>
    <col min="21" max="16384" width="8.83203125" style="86"/>
  </cols>
  <sheetData>
    <row r="1" spans="1:11">
      <c r="A1" s="86" t="s">
        <v>1793</v>
      </c>
      <c r="B1" s="86" t="s">
        <v>1794</v>
      </c>
    </row>
    <row r="2" spans="1:11" ht="47" customHeight="1">
      <c r="B2" s="4">
        <v>2005</v>
      </c>
      <c r="C2" s="4" t="s">
        <v>1795</v>
      </c>
      <c r="D2" s="4" t="s">
        <v>1796</v>
      </c>
      <c r="E2" s="4" t="s">
        <v>1797</v>
      </c>
      <c r="F2" s="4" t="s">
        <v>1798</v>
      </c>
      <c r="G2" s="4" t="s">
        <v>1799</v>
      </c>
      <c r="H2" s="4" t="s">
        <v>1932</v>
      </c>
      <c r="I2" s="4" t="s">
        <v>1800</v>
      </c>
      <c r="J2" s="4" t="s">
        <v>1801</v>
      </c>
      <c r="K2" s="86" t="s">
        <v>1802</v>
      </c>
    </row>
    <row r="3" spans="1:11">
      <c r="A3" s="109" t="s">
        <v>1803</v>
      </c>
      <c r="B3" s="213">
        <f>'State 2005 Data'!J5</f>
        <v>12.692618506025962</v>
      </c>
      <c r="C3" s="214">
        <f>E26</f>
        <v>11.996600000000001</v>
      </c>
      <c r="D3" s="189">
        <v>0.55000000000000004</v>
      </c>
      <c r="E3" s="189">
        <v>0.4</v>
      </c>
      <c r="F3" s="190">
        <f t="shared" ref="F3:G9" si="0">$C3*(1-D3)</f>
        <v>5.3984699999999997</v>
      </c>
      <c r="G3" s="190">
        <f t="shared" si="0"/>
        <v>7.1979600000000001</v>
      </c>
      <c r="I3" s="191">
        <f t="shared" ref="I3:J11" si="1">1-F3/$B3</f>
        <v>0.57467641547431558</v>
      </c>
      <c r="J3" s="191">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13">
        <f>'State 2005 Data'!J6</f>
        <v>41.010186857201433</v>
      </c>
      <c r="C4" s="214">
        <f>G26</f>
        <v>29.857500000000002</v>
      </c>
      <c r="D4" s="189">
        <v>0.89</v>
      </c>
      <c r="E4" s="189">
        <v>0.66</v>
      </c>
      <c r="F4" s="190">
        <f t="shared" si="0"/>
        <v>3.2843249999999999</v>
      </c>
      <c r="G4" s="190">
        <f t="shared" si="0"/>
        <v>10.15155</v>
      </c>
      <c r="I4" s="191">
        <f t="shared" si="1"/>
        <v>0.91991441025528342</v>
      </c>
      <c r="J4" s="191">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1804</v>
      </c>
      <c r="B5" s="213">
        <f>'State 2005 Data'!J7</f>
        <v>32.710792991623947</v>
      </c>
      <c r="C5" s="215">
        <f>H26</f>
        <v>41.747999999999998</v>
      </c>
      <c r="D5" s="189">
        <v>0.41</v>
      </c>
      <c r="E5" s="189">
        <v>0.33</v>
      </c>
      <c r="F5" s="190">
        <f t="shared" si="0"/>
        <v>24.631320000000002</v>
      </c>
      <c r="G5" s="190">
        <f t="shared" si="0"/>
        <v>27.971159999999994</v>
      </c>
      <c r="I5" s="191">
        <f t="shared" si="1"/>
        <v>0.24699716065253463</v>
      </c>
      <c r="J5" s="191">
        <f t="shared" si="1"/>
        <v>0.1448950807410142</v>
      </c>
      <c r="K5" s="86" t="str">
        <f t="shared" si="2"/>
        <v>In a scenario limiting global warming to 1.5 °C, Colorado would need to cut its industry emissions by 14 to 25 percent of 2005 levels.</v>
      </c>
    </row>
    <row r="6" spans="1:11">
      <c r="A6" s="109" t="s">
        <v>1805</v>
      </c>
      <c r="B6" s="213">
        <f>'State 2005 Data'!J8</f>
        <v>30.793886200365325</v>
      </c>
      <c r="C6" s="215">
        <f>F26</f>
        <v>29.682400000000001</v>
      </c>
      <c r="D6" s="189">
        <v>0.48</v>
      </c>
      <c r="E6" s="189">
        <v>0.27</v>
      </c>
      <c r="F6" s="190">
        <f t="shared" si="0"/>
        <v>15.434848000000001</v>
      </c>
      <c r="G6" s="190">
        <f t="shared" si="0"/>
        <v>21.668151999999999</v>
      </c>
      <c r="I6" s="191">
        <f t="shared" si="1"/>
        <v>0.49876907709632023</v>
      </c>
      <c r="J6" s="191">
        <f t="shared" si="1"/>
        <v>0.29634889669291109</v>
      </c>
      <c r="K6" s="86" t="str">
        <f t="shared" si="2"/>
        <v>In a scenario limiting global warming to 1.5 °C, Colorado would need to cut its transportation emissions by 30 to 50 percent of 2005 levels.</v>
      </c>
    </row>
    <row r="7" spans="1:11">
      <c r="A7" s="109" t="s">
        <v>147</v>
      </c>
      <c r="B7" s="213">
        <f>'State 2005 Data'!J9</f>
        <v>11.420256865280981</v>
      </c>
      <c r="C7" s="215">
        <f>D26</f>
        <v>11.9434</v>
      </c>
      <c r="D7" s="189">
        <v>0.06</v>
      </c>
      <c r="E7" s="189">
        <v>0.02</v>
      </c>
      <c r="F7" s="190">
        <f t="shared" si="0"/>
        <v>11.226796</v>
      </c>
      <c r="G7" s="190">
        <f t="shared" si="0"/>
        <v>11.704532</v>
      </c>
      <c r="I7" s="191">
        <f t="shared" si="1"/>
        <v>1.694015008271188E-2</v>
      </c>
      <c r="J7" s="191">
        <f t="shared" si="1"/>
        <v>-2.4892183956321645E-2</v>
      </c>
      <c r="K7" s="86" t="str">
        <f t="shared" si="2"/>
        <v>In a scenario limiting global warming to 1.5 °C, Colorado would need to cut its agriculture emissions by -2 to 2 percent of 2005 levels.</v>
      </c>
    </row>
    <row r="8" spans="1:11">
      <c r="A8" s="109" t="s">
        <v>1933</v>
      </c>
      <c r="B8" s="213">
        <f>C8</f>
        <v>-7.9664799999999998</v>
      </c>
      <c r="C8" s="215">
        <f>J26</f>
        <v>-7.9664799999999998</v>
      </c>
      <c r="D8" s="192">
        <v>0</v>
      </c>
      <c r="E8" s="192">
        <v>0</v>
      </c>
      <c r="F8" s="190">
        <f t="shared" si="0"/>
        <v>-7.9664799999999998</v>
      </c>
      <c r="G8" s="190">
        <f t="shared" si="0"/>
        <v>-7.9664799999999998</v>
      </c>
      <c r="I8" s="191">
        <f t="shared" si="1"/>
        <v>0</v>
      </c>
      <c r="J8" s="191">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1807</v>
      </c>
      <c r="B9" s="213">
        <f>'State 2005 Data'!J11</f>
        <v>2.9640601206629897</v>
      </c>
      <c r="C9" s="215">
        <f>C26</f>
        <v>4.8912000000000004</v>
      </c>
      <c r="D9" s="189">
        <v>0.06</v>
      </c>
      <c r="E9" s="189">
        <v>0.02</v>
      </c>
      <c r="F9" s="190">
        <f t="shared" si="0"/>
        <v>4.597728</v>
      </c>
      <c r="G9" s="190">
        <f t="shared" si="0"/>
        <v>4.7933760000000003</v>
      </c>
      <c r="I9" s="191">
        <f t="shared" si="1"/>
        <v>-0.55115882027777419</v>
      </c>
      <c r="J9" s="191">
        <f t="shared" si="1"/>
        <v>-0.61716557858746679</v>
      </c>
      <c r="K9" s="86" t="str">
        <f t="shared" si="2"/>
        <v>In a scenario limiting global warming to 1.5 °C, Colorado would need to cut its waste emissions by -62 to -55 percent of 2005 levels.</v>
      </c>
    </row>
    <row r="10" spans="1:11">
      <c r="A10" s="109" t="s">
        <v>1808</v>
      </c>
      <c r="B10" s="193">
        <f>SUM(B3:B9)</f>
        <v>123.62532154116063</v>
      </c>
      <c r="C10" s="193">
        <f>SUM(C3:C9)</f>
        <v>122.15262</v>
      </c>
      <c r="D10" s="194">
        <f>1-F10/$C10</f>
        <v>0.53658786033406392</v>
      </c>
      <c r="E10" s="194">
        <f>1-G10/$C10</f>
        <v>0.38175497177219786</v>
      </c>
      <c r="F10" s="190">
        <f>SUM(F3:F9)</f>
        <v>56.60700700000001</v>
      </c>
      <c r="G10" s="190">
        <f>SUM(G3:G9)</f>
        <v>75.52024999999999</v>
      </c>
      <c r="H10" s="86">
        <f>B10*0.1</f>
        <v>12.362532154116064</v>
      </c>
      <c r="I10" s="191">
        <f>1-F10/$B10</f>
        <v>0.54210831329443376</v>
      </c>
      <c r="J10" s="191">
        <f t="shared" si="1"/>
        <v>0.38911989017674042</v>
      </c>
      <c r="K10" s="86" t="str">
        <f t="shared" si="2"/>
        <v>In a scenario limiting global warming to 1.5 °C, Colorado would need to cut its total (including land use) emissions by 39 to 54 percent of 2005 levels.</v>
      </c>
    </row>
    <row r="11" spans="1:11">
      <c r="A11" s="109" t="s">
        <v>1809</v>
      </c>
      <c r="B11" s="193">
        <f>SUM(B3:B9)-B8</f>
        <v>131.59180154116063</v>
      </c>
      <c r="C11" s="193">
        <f>SUM(C3:C9)-C8</f>
        <v>130.1191</v>
      </c>
      <c r="D11" s="194">
        <f>1-F11/$C11</f>
        <v>0.5037355238393133</v>
      </c>
      <c r="E11" s="194">
        <f>1-G11/$C11</f>
        <v>0.35838220522582775</v>
      </c>
      <c r="F11" s="190">
        <f>F10-F8</f>
        <v>64.573487000000014</v>
      </c>
      <c r="G11" s="190">
        <f>G10-G8</f>
        <v>83.486729999999994</v>
      </c>
      <c r="H11" s="86">
        <f>B11*0.1</f>
        <v>13.159180154116065</v>
      </c>
      <c r="I11" s="191">
        <f>1-F11/$B11</f>
        <v>0.50928943715538344</v>
      </c>
      <c r="J11" s="191">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16" t="s">
        <v>1934</v>
      </c>
      <c r="D12" s="190"/>
    </row>
    <row r="14" spans="1:11">
      <c r="A14" s="109" t="s">
        <v>1810</v>
      </c>
      <c r="B14" s="86">
        <f>CONVERT(2000,"lbm","kg")/1000</f>
        <v>0.90718474000000004</v>
      </c>
    </row>
    <row r="16" spans="1:11">
      <c r="A16" s="109" t="s">
        <v>1811</v>
      </c>
      <c r="B16" s="86" t="s">
        <v>1812</v>
      </c>
      <c r="C16" s="86" t="s">
        <v>1813</v>
      </c>
    </row>
    <row r="17" spans="1:10">
      <c r="A17" s="109" t="s">
        <v>538</v>
      </c>
      <c r="B17" s="86">
        <v>1</v>
      </c>
      <c r="C17" s="86" t="s">
        <v>1814</v>
      </c>
    </row>
    <row r="18" spans="1:10">
      <c r="A18" s="109" t="s">
        <v>547</v>
      </c>
      <c r="B18" s="86">
        <f>265/298</f>
        <v>0.88926174496644295</v>
      </c>
    </row>
    <row r="19" spans="1:10">
      <c r="A19" s="109" t="s">
        <v>546</v>
      </c>
      <c r="B19" s="86">
        <f>28/25</f>
        <v>1.1200000000000001</v>
      </c>
    </row>
    <row r="20" spans="1:10">
      <c r="A20" s="109" t="s">
        <v>1815</v>
      </c>
      <c r="B20" s="86">
        <v>1</v>
      </c>
      <c r="C20" s="86" t="s">
        <v>1816</v>
      </c>
    </row>
    <row r="21" spans="1:10">
      <c r="A21" s="109" t="s">
        <v>1817</v>
      </c>
      <c r="B21" s="86">
        <v>1</v>
      </c>
      <c r="C21" s="86" t="s">
        <v>1816</v>
      </c>
    </row>
    <row r="22" spans="1:10">
      <c r="A22" s="109" t="s">
        <v>536</v>
      </c>
      <c r="B22" s="86">
        <f>23500/22800</f>
        <v>1.0307017543859649</v>
      </c>
    </row>
    <row r="24" spans="1:10">
      <c r="A24" s="109" t="s">
        <v>1935</v>
      </c>
    </row>
    <row r="25" spans="1:10">
      <c r="A25" s="86" t="s">
        <v>1936</v>
      </c>
      <c r="B25" s="86" t="s">
        <v>1937</v>
      </c>
      <c r="C25" s="86" t="s">
        <v>1938</v>
      </c>
      <c r="D25" s="86" t="s">
        <v>1939</v>
      </c>
      <c r="E25" s="86" t="s">
        <v>1940</v>
      </c>
      <c r="F25" s="86" t="s">
        <v>1941</v>
      </c>
      <c r="G25" s="86" t="s">
        <v>1942</v>
      </c>
      <c r="H25" s="86" t="s">
        <v>1943</v>
      </c>
      <c r="I25" s="86" t="s">
        <v>1944</v>
      </c>
      <c r="J25" s="86" t="s">
        <v>1945</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workbookViewId="0">
      <selection activeCell="K22" sqref="K22"/>
    </sheetView>
  </sheetViews>
  <sheetFormatPr baseColWidth="10" defaultRowHeight="16"/>
  <cols>
    <col min="1" max="1" width="24.83203125" style="195" customWidth="1"/>
    <col min="2" max="2" width="10.83203125" style="195"/>
    <col min="3" max="3" width="16.33203125" style="195" customWidth="1"/>
    <col min="4" max="5" width="10.83203125" style="195" hidden="1" customWidth="1"/>
    <col min="6" max="7" width="10.83203125" style="195"/>
    <col min="8" max="8" width="21.1640625" style="195" customWidth="1"/>
    <col min="9" max="9" width="17.5" style="195" customWidth="1"/>
    <col min="10" max="16384" width="10.83203125" style="195"/>
  </cols>
  <sheetData>
    <row r="1" spans="1:11">
      <c r="A1" s="195" t="s">
        <v>1818</v>
      </c>
      <c r="B1" s="195" t="s">
        <v>1793</v>
      </c>
      <c r="C1" s="196" t="s">
        <v>1819</v>
      </c>
      <c r="F1" s="196" t="s">
        <v>1820</v>
      </c>
    </row>
    <row r="2" spans="1:11">
      <c r="A2" s="197" t="s">
        <v>1821</v>
      </c>
      <c r="B2" s="195" t="s">
        <v>1822</v>
      </c>
      <c r="C2" s="195" t="s">
        <v>1823</v>
      </c>
      <c r="F2" s="195">
        <v>-54.651095819949695</v>
      </c>
      <c r="I2" s="198"/>
      <c r="J2" s="198"/>
      <c r="K2" s="198"/>
    </row>
    <row r="3" spans="1:11">
      <c r="A3" s="197" t="s">
        <v>1824</v>
      </c>
      <c r="B3" s="195" t="s">
        <v>1825</v>
      </c>
      <c r="C3" s="195" t="s">
        <v>1823</v>
      </c>
      <c r="F3" s="195">
        <v>-5.9427464922921054</v>
      </c>
      <c r="I3" s="198"/>
      <c r="J3" s="198"/>
      <c r="K3" s="198"/>
    </row>
    <row r="4" spans="1:11">
      <c r="A4" s="197" t="s">
        <v>1826</v>
      </c>
      <c r="B4" s="195" t="s">
        <v>1827</v>
      </c>
      <c r="C4" s="195" t="s">
        <v>1823</v>
      </c>
      <c r="F4" s="195">
        <v>14.110681388807681</v>
      </c>
      <c r="I4" s="199" t="s">
        <v>1828</v>
      </c>
      <c r="J4" s="198" t="s">
        <v>1794</v>
      </c>
      <c r="K4" s="198"/>
    </row>
    <row r="5" spans="1:11">
      <c r="A5" s="197" t="s">
        <v>1829</v>
      </c>
      <c r="B5" s="195" t="s">
        <v>1830</v>
      </c>
      <c r="C5" s="195" t="s">
        <v>1823</v>
      </c>
      <c r="F5" s="195">
        <v>-32.560941459691399</v>
      </c>
      <c r="H5" s="109" t="s">
        <v>1803</v>
      </c>
      <c r="I5" s="198" t="s">
        <v>892</v>
      </c>
      <c r="J5" s="198">
        <f>SUMIFS(F:F,A:A,$J$4,C:C,I5)</f>
        <v>12.692618506025962</v>
      </c>
      <c r="K5" s="198"/>
    </row>
    <row r="6" spans="1:11">
      <c r="A6" s="197" t="s">
        <v>1831</v>
      </c>
      <c r="B6" s="195" t="s">
        <v>1832</v>
      </c>
      <c r="C6" s="195" t="s">
        <v>1823</v>
      </c>
      <c r="F6" s="195">
        <v>-47.127535558012717</v>
      </c>
      <c r="H6" s="109" t="s">
        <v>55</v>
      </c>
      <c r="I6" s="198" t="s">
        <v>100</v>
      </c>
      <c r="J6" s="198">
        <f>SUMIFS(F:F,A:A,$J$4,C:C,I6)</f>
        <v>41.010186857201433</v>
      </c>
      <c r="K6" s="198"/>
    </row>
    <row r="7" spans="1:11">
      <c r="A7" s="197" t="s">
        <v>1794</v>
      </c>
      <c r="B7" s="195" t="s">
        <v>533</v>
      </c>
      <c r="C7" s="195" t="s">
        <v>1823</v>
      </c>
      <c r="F7" s="195">
        <v>-2.6907445136881849</v>
      </c>
      <c r="H7" s="109" t="s">
        <v>1804</v>
      </c>
      <c r="I7" s="198" t="s">
        <v>9</v>
      </c>
      <c r="J7" s="198">
        <f t="shared" ref="J7:J11" si="0">SUMIFS(F:F,A:A,$J$4,C:C,I7)</f>
        <v>32.710792991623947</v>
      </c>
      <c r="K7" s="198"/>
    </row>
    <row r="8" spans="1:11">
      <c r="A8" s="197" t="s">
        <v>1833</v>
      </c>
      <c r="B8" s="195" t="s">
        <v>1834</v>
      </c>
      <c r="C8" s="195" t="s">
        <v>1823</v>
      </c>
      <c r="F8" s="195">
        <v>-1.0180997139831849</v>
      </c>
      <c r="H8" s="109" t="s">
        <v>1805</v>
      </c>
      <c r="I8" s="198" t="s">
        <v>4</v>
      </c>
      <c r="J8" s="198">
        <f t="shared" si="0"/>
        <v>30.793886200365325</v>
      </c>
      <c r="K8" s="198"/>
    </row>
    <row r="9" spans="1:11">
      <c r="A9" s="197" t="s">
        <v>1835</v>
      </c>
      <c r="B9" s="195" t="s">
        <v>1836</v>
      </c>
      <c r="C9" s="195" t="s">
        <v>1823</v>
      </c>
      <c r="F9" s="195">
        <v>-1.0812503370343296</v>
      </c>
      <c r="H9" s="109" t="s">
        <v>147</v>
      </c>
      <c r="I9" s="198" t="s">
        <v>149</v>
      </c>
      <c r="J9" s="198">
        <f>SUMIFS(F:F,A:A,$J$4,C:C,I9)</f>
        <v>11.420256865280981</v>
      </c>
      <c r="K9" s="198"/>
    </row>
    <row r="10" spans="1:11">
      <c r="A10" s="197" t="s">
        <v>1837</v>
      </c>
      <c r="B10" s="195" t="s">
        <v>1836</v>
      </c>
      <c r="C10" s="195" t="s">
        <v>1823</v>
      </c>
      <c r="F10" s="195">
        <v>-7.642627077964137E-2</v>
      </c>
      <c r="H10" s="109" t="s">
        <v>1806</v>
      </c>
      <c r="I10" s="198" t="s">
        <v>1823</v>
      </c>
      <c r="J10" s="198">
        <f>SUMIFS(F:F,A:A,$J$4,C:C,I10)</f>
        <v>-2.6907445136881849</v>
      </c>
      <c r="K10" s="198"/>
    </row>
    <row r="11" spans="1:11">
      <c r="A11" s="197" t="s">
        <v>1838</v>
      </c>
      <c r="B11" s="195" t="s">
        <v>1839</v>
      </c>
      <c r="C11" s="195" t="s">
        <v>1823</v>
      </c>
      <c r="F11" s="195">
        <v>-28.801510842298832</v>
      </c>
      <c r="H11" s="109" t="s">
        <v>1807</v>
      </c>
      <c r="I11" s="198" t="s">
        <v>1840</v>
      </c>
      <c r="J11" s="198">
        <f>SUMIFS(F:F,A:A,$J$4,C:C,I11)</f>
        <v>2.9640601206629897</v>
      </c>
      <c r="K11" s="198" t="s">
        <v>1841</v>
      </c>
    </row>
    <row r="12" spans="1:11">
      <c r="A12" s="197" t="s">
        <v>1842</v>
      </c>
      <c r="B12" s="195" t="s">
        <v>1843</v>
      </c>
      <c r="C12" s="195" t="s">
        <v>1823</v>
      </c>
      <c r="F12" s="195">
        <v>-46.216384074634021</v>
      </c>
      <c r="H12" s="109" t="s">
        <v>1808</v>
      </c>
      <c r="I12" s="198" t="s">
        <v>1844</v>
      </c>
      <c r="J12" s="198">
        <f>SUM(J5:J11)</f>
        <v>128.90105702747243</v>
      </c>
      <c r="K12" s="198"/>
    </row>
    <row r="13" spans="1:11">
      <c r="A13" s="197" t="s">
        <v>1845</v>
      </c>
      <c r="B13" s="195" t="s">
        <v>1846</v>
      </c>
      <c r="C13" s="195" t="s">
        <v>1823</v>
      </c>
      <c r="F13" s="195">
        <v>-0.26087033101173585</v>
      </c>
      <c r="H13" s="109" t="s">
        <v>1809</v>
      </c>
      <c r="I13" s="198" t="s">
        <v>1847</v>
      </c>
      <c r="J13" s="198">
        <f>SUM(J5:J11)-J10</f>
        <v>131.59180154116061</v>
      </c>
      <c r="K13" s="198"/>
    </row>
    <row r="14" spans="1:11">
      <c r="A14" s="197" t="s">
        <v>1848</v>
      </c>
      <c r="B14" s="195" t="s">
        <v>1849</v>
      </c>
      <c r="C14" s="195" t="s">
        <v>1823</v>
      </c>
      <c r="F14" s="195">
        <v>-6.7326554268061942</v>
      </c>
      <c r="H14" s="195" t="s">
        <v>1850</v>
      </c>
      <c r="I14" s="198"/>
      <c r="J14" s="198"/>
      <c r="K14" s="198"/>
    </row>
    <row r="15" spans="1:11">
      <c r="A15" s="197" t="s">
        <v>1851</v>
      </c>
      <c r="B15" s="195" t="s">
        <v>1852</v>
      </c>
      <c r="C15" s="195" t="s">
        <v>1823</v>
      </c>
      <c r="F15" s="195">
        <v>-27.900813631021062</v>
      </c>
      <c r="I15" s="198"/>
      <c r="J15" s="198"/>
      <c r="K15" s="198"/>
    </row>
    <row r="16" spans="1:11">
      <c r="A16" s="197" t="s">
        <v>1853</v>
      </c>
      <c r="B16" s="195" t="s">
        <v>1854</v>
      </c>
      <c r="C16" s="195" t="s">
        <v>1823</v>
      </c>
      <c r="F16" s="195">
        <v>-18.781436361783499</v>
      </c>
      <c r="I16" s="200" t="s">
        <v>1855</v>
      </c>
      <c r="J16" s="201">
        <f>28/25</f>
        <v>1.1200000000000001</v>
      </c>
      <c r="K16" s="198"/>
    </row>
    <row r="17" spans="1:11">
      <c r="A17" s="197" t="s">
        <v>1856</v>
      </c>
      <c r="B17" s="195" t="s">
        <v>1857</v>
      </c>
      <c r="C17" s="195" t="s">
        <v>1823</v>
      </c>
      <c r="F17" s="195">
        <v>-20.063061590964892</v>
      </c>
      <c r="I17" s="202" t="s">
        <v>1858</v>
      </c>
      <c r="J17" s="203">
        <f>265/298</f>
        <v>0.88926174496644295</v>
      </c>
      <c r="K17" s="198"/>
    </row>
    <row r="18" spans="1:11">
      <c r="A18" s="197" t="s">
        <v>1859</v>
      </c>
      <c r="B18" s="195" t="s">
        <v>1860</v>
      </c>
      <c r="C18" s="195" t="s">
        <v>1823</v>
      </c>
      <c r="F18" s="195">
        <v>-16.486996944707148</v>
      </c>
      <c r="I18" s="198"/>
      <c r="J18" s="198"/>
      <c r="K18" s="198"/>
    </row>
    <row r="19" spans="1:11">
      <c r="A19" s="197" t="s">
        <v>1861</v>
      </c>
      <c r="B19" s="195" t="s">
        <v>1862</v>
      </c>
      <c r="C19" s="195" t="s">
        <v>1823</v>
      </c>
      <c r="F19" s="195">
        <v>-25.111501978196998</v>
      </c>
      <c r="I19" s="198"/>
      <c r="J19" s="198"/>
      <c r="K19" s="198"/>
    </row>
    <row r="20" spans="1:11">
      <c r="A20" s="197" t="s">
        <v>1863</v>
      </c>
      <c r="B20" s="195" t="s">
        <v>1864</v>
      </c>
      <c r="C20" s="195" t="s">
        <v>1823</v>
      </c>
      <c r="F20" s="195">
        <v>-37.349535280838843</v>
      </c>
      <c r="I20" s="198"/>
      <c r="J20" s="198"/>
      <c r="K20" s="198"/>
    </row>
    <row r="21" spans="1:11">
      <c r="A21" s="197" t="s">
        <v>1865</v>
      </c>
      <c r="B21" s="195" t="s">
        <v>1866</v>
      </c>
      <c r="C21" s="195" t="s">
        <v>1823</v>
      </c>
      <c r="F21" s="195">
        <v>-7.3855560879097961</v>
      </c>
      <c r="I21" s="198"/>
      <c r="J21" s="198"/>
      <c r="K21" s="198"/>
    </row>
    <row r="22" spans="1:11">
      <c r="A22" s="197" t="s">
        <v>1867</v>
      </c>
      <c r="B22" s="195" t="s">
        <v>1868</v>
      </c>
      <c r="C22" s="195" t="s">
        <v>1823</v>
      </c>
      <c r="F22" s="195">
        <v>-6.5303935010815559</v>
      </c>
      <c r="I22" s="198"/>
      <c r="J22" s="198"/>
      <c r="K22" s="198"/>
    </row>
    <row r="23" spans="1:11">
      <c r="A23" s="197" t="s">
        <v>1869</v>
      </c>
      <c r="B23" s="195" t="s">
        <v>1870</v>
      </c>
      <c r="C23" s="195" t="s">
        <v>1823</v>
      </c>
      <c r="F23" s="195">
        <v>-8.4989830142117846</v>
      </c>
      <c r="I23" s="198"/>
      <c r="J23" s="198"/>
      <c r="K23" s="198"/>
    </row>
    <row r="24" spans="1:11">
      <c r="A24" s="197" t="s">
        <v>1871</v>
      </c>
      <c r="B24" s="195" t="s">
        <v>1872</v>
      </c>
      <c r="C24" s="195" t="s">
        <v>1823</v>
      </c>
      <c r="F24" s="195">
        <v>-56.70289430803291</v>
      </c>
      <c r="I24" s="198"/>
      <c r="J24" s="198"/>
      <c r="K24" s="198"/>
    </row>
    <row r="25" spans="1:11">
      <c r="A25" s="197" t="s">
        <v>1873</v>
      </c>
      <c r="B25" s="195" t="s">
        <v>1874</v>
      </c>
      <c r="C25" s="195" t="s">
        <v>1823</v>
      </c>
      <c r="F25" s="195">
        <v>-49.028525742820364</v>
      </c>
      <c r="I25" s="198"/>
      <c r="J25" s="198"/>
      <c r="K25" s="198"/>
    </row>
    <row r="26" spans="1:11">
      <c r="A26" s="197" t="s">
        <v>1875</v>
      </c>
      <c r="B26" s="195" t="s">
        <v>1876</v>
      </c>
      <c r="C26" s="195" t="s">
        <v>1823</v>
      </c>
      <c r="F26" s="195">
        <v>-55.486154452498113</v>
      </c>
      <c r="I26" s="198"/>
      <c r="J26" s="198"/>
      <c r="K26" s="198"/>
    </row>
    <row r="27" spans="1:11">
      <c r="A27" s="197" t="s">
        <v>1877</v>
      </c>
      <c r="B27" s="195" t="s">
        <v>1878</v>
      </c>
      <c r="C27" s="195" t="s">
        <v>1823</v>
      </c>
      <c r="F27" s="195">
        <v>-53.379403038433814</v>
      </c>
      <c r="I27" s="198"/>
      <c r="J27" s="198"/>
      <c r="K27" s="198"/>
    </row>
    <row r="28" spans="1:11">
      <c r="A28" s="197" t="s">
        <v>1879</v>
      </c>
      <c r="B28" s="195" t="s">
        <v>1880</v>
      </c>
      <c r="C28" s="195" t="s">
        <v>1823</v>
      </c>
      <c r="F28" s="195">
        <v>-23.903308552550214</v>
      </c>
      <c r="I28" s="198"/>
      <c r="J28" s="198"/>
      <c r="K28" s="198"/>
    </row>
    <row r="29" spans="1:11">
      <c r="A29" s="197" t="s">
        <v>1881</v>
      </c>
      <c r="B29" s="195" t="s">
        <v>534</v>
      </c>
      <c r="C29" s="195" t="s">
        <v>1823</v>
      </c>
      <c r="F29" s="195">
        <v>-10.834429612762822</v>
      </c>
      <c r="I29" s="198"/>
      <c r="J29" s="198"/>
      <c r="K29" s="198"/>
    </row>
    <row r="30" spans="1:11">
      <c r="A30" s="197" t="s">
        <v>1882</v>
      </c>
      <c r="B30" s="195" t="s">
        <v>1883</v>
      </c>
      <c r="C30" s="195" t="s">
        <v>1823</v>
      </c>
      <c r="F30" s="195">
        <v>1.2108036145684946</v>
      </c>
      <c r="I30" s="198"/>
      <c r="J30" s="198"/>
      <c r="K30" s="198"/>
    </row>
    <row r="31" spans="1:11">
      <c r="A31" s="197" t="s">
        <v>1884</v>
      </c>
      <c r="B31" s="195" t="s">
        <v>1885</v>
      </c>
      <c r="C31" s="195" t="s">
        <v>1823</v>
      </c>
      <c r="F31" s="195">
        <v>-7.7674235575247339</v>
      </c>
      <c r="I31" s="198"/>
      <c r="J31" s="198"/>
      <c r="K31" s="198"/>
    </row>
    <row r="32" spans="1:11">
      <c r="A32" s="197" t="s">
        <v>1886</v>
      </c>
      <c r="B32" s="195" t="s">
        <v>1887</v>
      </c>
      <c r="C32" s="195" t="s">
        <v>1823</v>
      </c>
      <c r="F32" s="195">
        <v>-5.804732152172404</v>
      </c>
      <c r="I32" s="198"/>
      <c r="J32" s="198"/>
      <c r="K32" s="198"/>
    </row>
    <row r="33" spans="1:11">
      <c r="A33" s="197" t="s">
        <v>1888</v>
      </c>
      <c r="B33" s="195" t="s">
        <v>1889</v>
      </c>
      <c r="C33" s="195" t="s">
        <v>1823</v>
      </c>
      <c r="F33" s="195">
        <v>4.7124774749117764</v>
      </c>
      <c r="I33" s="198"/>
      <c r="J33" s="198"/>
      <c r="K33" s="198"/>
    </row>
    <row r="34" spans="1:11">
      <c r="A34" s="197" t="s">
        <v>1890</v>
      </c>
      <c r="B34" s="195" t="s">
        <v>1891</v>
      </c>
      <c r="C34" s="195" t="s">
        <v>1823</v>
      </c>
      <c r="F34" s="195">
        <v>-35.075700183663436</v>
      </c>
      <c r="I34" s="198"/>
      <c r="J34" s="198"/>
      <c r="K34" s="198"/>
    </row>
    <row r="35" spans="1:11">
      <c r="A35" s="197" t="s">
        <v>1892</v>
      </c>
      <c r="B35" s="195" t="s">
        <v>1893</v>
      </c>
      <c r="C35" s="195" t="s">
        <v>1823</v>
      </c>
      <c r="F35" s="195">
        <v>-31.785830777054354</v>
      </c>
      <c r="I35" s="198"/>
      <c r="J35" s="198"/>
      <c r="K35" s="198"/>
    </row>
    <row r="36" spans="1:11">
      <c r="A36" s="197" t="s">
        <v>1894</v>
      </c>
      <c r="B36" s="195" t="s">
        <v>1895</v>
      </c>
      <c r="C36" s="195" t="s">
        <v>1823</v>
      </c>
      <c r="F36" s="195">
        <v>-3.5034355364398513</v>
      </c>
      <c r="I36" s="198"/>
      <c r="J36" s="198"/>
      <c r="K36" s="198"/>
    </row>
    <row r="37" spans="1:11">
      <c r="A37" s="197" t="s">
        <v>1896</v>
      </c>
      <c r="B37" s="195" t="s">
        <v>1897</v>
      </c>
      <c r="C37" s="195" t="s">
        <v>1823</v>
      </c>
      <c r="F37" s="195">
        <v>-24.94604556045255</v>
      </c>
      <c r="I37" s="198"/>
      <c r="J37" s="198"/>
      <c r="K37" s="198"/>
    </row>
    <row r="38" spans="1:11">
      <c r="A38" s="197" t="s">
        <v>1898</v>
      </c>
      <c r="B38" s="195" t="s">
        <v>1899</v>
      </c>
      <c r="C38" s="195" t="s">
        <v>1823</v>
      </c>
      <c r="F38" s="195">
        <v>-11.0495049974502</v>
      </c>
      <c r="I38" s="198"/>
      <c r="J38" s="198"/>
      <c r="K38" s="198"/>
    </row>
    <row r="39" spans="1:11">
      <c r="A39" s="197" t="s">
        <v>1900</v>
      </c>
      <c r="B39" s="195" t="s">
        <v>1901</v>
      </c>
      <c r="C39" s="195" t="s">
        <v>1823</v>
      </c>
      <c r="F39" s="195">
        <v>-1.9247945673542708</v>
      </c>
      <c r="I39" s="198"/>
      <c r="J39" s="198"/>
      <c r="K39" s="198"/>
    </row>
    <row r="40" spans="1:11">
      <c r="A40" s="197" t="s">
        <v>1902</v>
      </c>
      <c r="B40" s="195" t="s">
        <v>1903</v>
      </c>
      <c r="C40" s="195" t="s">
        <v>1823</v>
      </c>
      <c r="F40" s="195">
        <v>-34.910378078828131</v>
      </c>
      <c r="I40" s="198"/>
      <c r="J40" s="198"/>
      <c r="K40" s="198"/>
    </row>
    <row r="41" spans="1:11">
      <c r="A41" s="197" t="s">
        <v>1904</v>
      </c>
      <c r="B41" s="195" t="s">
        <v>1905</v>
      </c>
      <c r="C41" s="195" t="s">
        <v>1823</v>
      </c>
      <c r="F41" s="195">
        <v>-1.1039440581407975</v>
      </c>
      <c r="I41" s="198"/>
      <c r="J41" s="198"/>
      <c r="K41" s="198"/>
    </row>
    <row r="42" spans="1:11">
      <c r="A42" s="197" t="s">
        <v>1906</v>
      </c>
      <c r="B42" s="195" t="s">
        <v>1907</v>
      </c>
      <c r="C42" s="195" t="s">
        <v>1823</v>
      </c>
      <c r="F42" s="195">
        <v>-37.742136268725602</v>
      </c>
      <c r="I42" s="198"/>
      <c r="J42" s="198"/>
      <c r="K42" s="198"/>
    </row>
    <row r="43" spans="1:11">
      <c r="A43" s="197" t="s">
        <v>1908</v>
      </c>
      <c r="B43" s="195" t="s">
        <v>1909</v>
      </c>
      <c r="C43" s="195" t="s">
        <v>1823</v>
      </c>
      <c r="F43" s="195">
        <v>-6.6822163373437879</v>
      </c>
      <c r="I43" s="198"/>
      <c r="J43" s="198"/>
      <c r="K43" s="198"/>
    </row>
    <row r="44" spans="1:11">
      <c r="A44" s="197" t="s">
        <v>1910</v>
      </c>
      <c r="B44" s="195" t="s">
        <v>1911</v>
      </c>
      <c r="C44" s="195" t="s">
        <v>1823</v>
      </c>
      <c r="F44" s="195">
        <v>-29.682095892093724</v>
      </c>
      <c r="I44" s="198"/>
      <c r="J44" s="198"/>
      <c r="K44" s="198"/>
    </row>
    <row r="45" spans="1:11">
      <c r="A45" s="197" t="s">
        <v>1912</v>
      </c>
      <c r="B45" s="195" t="s">
        <v>1913</v>
      </c>
      <c r="C45" s="195" t="s">
        <v>1823</v>
      </c>
      <c r="F45" s="195">
        <v>-36.10534957119485</v>
      </c>
      <c r="I45" s="198"/>
      <c r="J45" s="198"/>
      <c r="K45" s="198"/>
    </row>
    <row r="46" spans="1:11">
      <c r="A46" s="197" t="s">
        <v>1914</v>
      </c>
      <c r="B46" s="195" t="s">
        <v>1915</v>
      </c>
      <c r="C46" s="195" t="s">
        <v>1823</v>
      </c>
      <c r="F46" s="195">
        <v>-2.84145008544307</v>
      </c>
      <c r="I46" s="198"/>
      <c r="J46" s="198"/>
      <c r="K46" s="198"/>
    </row>
    <row r="47" spans="1:11">
      <c r="A47" s="197" t="s">
        <v>1916</v>
      </c>
      <c r="B47" s="195" t="s">
        <v>1917</v>
      </c>
      <c r="C47" s="195" t="s">
        <v>1823</v>
      </c>
      <c r="F47" s="195">
        <v>-3.9111105022045773</v>
      </c>
      <c r="I47" s="198"/>
      <c r="J47" s="198"/>
      <c r="K47" s="198"/>
    </row>
    <row r="48" spans="1:11">
      <c r="A48" s="197" t="s">
        <v>1918</v>
      </c>
      <c r="B48" s="195" t="s">
        <v>1919</v>
      </c>
      <c r="C48" s="195" t="s">
        <v>1823</v>
      </c>
      <c r="F48" s="195">
        <v>-33.373670736872697</v>
      </c>
      <c r="I48" s="198"/>
      <c r="J48" s="198"/>
      <c r="K48" s="198"/>
    </row>
    <row r="49" spans="1:11">
      <c r="A49" s="197" t="s">
        <v>1920</v>
      </c>
      <c r="B49" s="195" t="s">
        <v>1921</v>
      </c>
      <c r="C49" s="195" t="s">
        <v>1823</v>
      </c>
      <c r="F49" s="195">
        <v>-35.75729607062145</v>
      </c>
      <c r="I49" s="198"/>
      <c r="J49" s="198"/>
      <c r="K49" s="198"/>
    </row>
    <row r="50" spans="1:11">
      <c r="A50" s="197" t="s">
        <v>1922</v>
      </c>
      <c r="B50" s="195" t="s">
        <v>1923</v>
      </c>
      <c r="C50" s="195" t="s">
        <v>1823</v>
      </c>
      <c r="F50" s="195">
        <v>-32.799968592237171</v>
      </c>
      <c r="I50" s="198"/>
      <c r="J50" s="198"/>
      <c r="K50" s="198"/>
    </row>
    <row r="51" spans="1:11">
      <c r="A51" s="197" t="s">
        <v>1924</v>
      </c>
      <c r="B51" s="195" t="s">
        <v>1925</v>
      </c>
      <c r="C51" s="195" t="s">
        <v>1823</v>
      </c>
      <c r="F51" s="195">
        <v>-54.633842204065907</v>
      </c>
      <c r="I51" s="198"/>
      <c r="J51" s="198"/>
      <c r="K51" s="198"/>
    </row>
    <row r="52" spans="1:11">
      <c r="A52" s="197" t="s">
        <v>1926</v>
      </c>
      <c r="B52" s="195" t="s">
        <v>1927</v>
      </c>
      <c r="C52" s="195" t="s">
        <v>1823</v>
      </c>
      <c r="F52" s="195">
        <v>20.200073916406961</v>
      </c>
    </row>
    <row r="53" spans="1:11">
      <c r="A53" s="197" t="s">
        <v>1821</v>
      </c>
      <c r="B53" s="195" t="s">
        <v>1822</v>
      </c>
      <c r="C53" s="195" t="s">
        <v>1840</v>
      </c>
      <c r="F53" s="195">
        <v>5.2008180013742411</v>
      </c>
    </row>
    <row r="54" spans="1:11">
      <c r="A54" s="197" t="s">
        <v>1824</v>
      </c>
      <c r="B54" s="195" t="s">
        <v>1825</v>
      </c>
      <c r="C54" s="195" t="s">
        <v>1840</v>
      </c>
      <c r="F54" s="195">
        <v>0.6328789577415137</v>
      </c>
    </row>
    <row r="55" spans="1:11">
      <c r="A55" s="197" t="s">
        <v>1826</v>
      </c>
      <c r="B55" s="195" t="s">
        <v>1827</v>
      </c>
      <c r="C55" s="195" t="s">
        <v>1840</v>
      </c>
      <c r="F55" s="195">
        <v>2.7580660261091943</v>
      </c>
    </row>
    <row r="56" spans="1:11">
      <c r="A56" s="197" t="s">
        <v>1829</v>
      </c>
      <c r="B56" s="195" t="s">
        <v>1830</v>
      </c>
      <c r="C56" s="195" t="s">
        <v>1840</v>
      </c>
      <c r="F56" s="195">
        <v>2.1091321704415291</v>
      </c>
    </row>
    <row r="57" spans="1:11">
      <c r="A57" s="197" t="s">
        <v>1831</v>
      </c>
      <c r="B57" s="195" t="s">
        <v>1832</v>
      </c>
      <c r="C57" s="195" t="s">
        <v>1840</v>
      </c>
      <c r="F57" s="195">
        <v>17.946700622194555</v>
      </c>
    </row>
    <row r="58" spans="1:11">
      <c r="A58" s="197" t="s">
        <v>1794</v>
      </c>
      <c r="B58" s="195" t="s">
        <v>533</v>
      </c>
      <c r="C58" s="195" t="s">
        <v>1840</v>
      </c>
      <c r="F58" s="195">
        <v>2.9640601206629897</v>
      </c>
    </row>
    <row r="59" spans="1:11">
      <c r="A59" s="197" t="s">
        <v>1833</v>
      </c>
      <c r="B59" s="195" t="s">
        <v>1834</v>
      </c>
      <c r="C59" s="195" t="s">
        <v>1840</v>
      </c>
      <c r="F59" s="195">
        <v>2.5849577210723842</v>
      </c>
    </row>
    <row r="60" spans="1:11">
      <c r="A60" s="197" t="s">
        <v>1835</v>
      </c>
      <c r="B60" s="195" t="s">
        <v>1836</v>
      </c>
      <c r="C60" s="195" t="s">
        <v>1840</v>
      </c>
      <c r="F60" s="195">
        <v>0.30260757417010287</v>
      </c>
    </row>
    <row r="61" spans="1:11">
      <c r="A61" s="197" t="s">
        <v>1837</v>
      </c>
      <c r="B61" s="195" t="s">
        <v>1836</v>
      </c>
      <c r="C61" s="195" t="s">
        <v>1840</v>
      </c>
      <c r="F61" s="195">
        <v>6.7943009351264433E-2</v>
      </c>
    </row>
    <row r="62" spans="1:11">
      <c r="A62" s="197" t="s">
        <v>1838</v>
      </c>
      <c r="B62" s="195" t="s">
        <v>1839</v>
      </c>
      <c r="C62" s="195" t="s">
        <v>1840</v>
      </c>
      <c r="F62" s="195">
        <v>14.439305994878847</v>
      </c>
    </row>
    <row r="63" spans="1:11">
      <c r="A63" s="197" t="s">
        <v>1842</v>
      </c>
      <c r="B63" s="195" t="s">
        <v>1843</v>
      </c>
      <c r="C63" s="195" t="s">
        <v>1840</v>
      </c>
      <c r="F63" s="195">
        <v>6.5240301625524797</v>
      </c>
    </row>
    <row r="64" spans="1:11">
      <c r="A64" s="197" t="s">
        <v>1845</v>
      </c>
      <c r="B64" s="195" t="s">
        <v>1846</v>
      </c>
      <c r="C64" s="195" t="s">
        <v>1840</v>
      </c>
      <c r="F64" s="195">
        <v>1.4701335135613653</v>
      </c>
    </row>
    <row r="65" spans="1:6">
      <c r="A65" s="197" t="s">
        <v>1848</v>
      </c>
      <c r="B65" s="195" t="s">
        <v>1849</v>
      </c>
      <c r="C65" s="195" t="s">
        <v>1840</v>
      </c>
      <c r="F65" s="195">
        <v>0.66657946908537102</v>
      </c>
    </row>
    <row r="66" spans="1:6">
      <c r="A66" s="197" t="s">
        <v>1851</v>
      </c>
      <c r="B66" s="195" t="s">
        <v>1852</v>
      </c>
      <c r="C66" s="195" t="s">
        <v>1840</v>
      </c>
      <c r="F66" s="195">
        <v>10.130164839970606</v>
      </c>
    </row>
    <row r="67" spans="1:6">
      <c r="A67" s="197" t="s">
        <v>1853</v>
      </c>
      <c r="B67" s="195" t="s">
        <v>1854</v>
      </c>
      <c r="C67" s="195" t="s">
        <v>1840</v>
      </c>
      <c r="F67" s="195">
        <v>5.8264303160598896</v>
      </c>
    </row>
    <row r="68" spans="1:6">
      <c r="A68" s="197" t="s">
        <v>1856</v>
      </c>
      <c r="B68" s="195" t="s">
        <v>1857</v>
      </c>
      <c r="C68" s="195" t="s">
        <v>1840</v>
      </c>
      <c r="F68" s="195">
        <v>2.939352039286903</v>
      </c>
    </row>
    <row r="69" spans="1:6">
      <c r="A69" s="197" t="s">
        <v>1859</v>
      </c>
      <c r="B69" s="195" t="s">
        <v>1860</v>
      </c>
      <c r="C69" s="195" t="s">
        <v>1840</v>
      </c>
      <c r="F69" s="195">
        <v>3.0939893467968829</v>
      </c>
    </row>
    <row r="70" spans="1:6">
      <c r="A70" s="197" t="s">
        <v>1861</v>
      </c>
      <c r="B70" s="195" t="s">
        <v>1862</v>
      </c>
      <c r="C70" s="195" t="s">
        <v>1840</v>
      </c>
      <c r="F70" s="195">
        <v>4.8395685471114378</v>
      </c>
    </row>
    <row r="71" spans="1:6">
      <c r="A71" s="197" t="s">
        <v>1863</v>
      </c>
      <c r="B71" s="195" t="s">
        <v>1864</v>
      </c>
      <c r="C71" s="195" t="s">
        <v>1840</v>
      </c>
      <c r="F71" s="195">
        <v>3.8008074147584487</v>
      </c>
    </row>
    <row r="72" spans="1:6">
      <c r="A72" s="197" t="s">
        <v>1865</v>
      </c>
      <c r="B72" s="195" t="s">
        <v>1866</v>
      </c>
      <c r="C72" s="195" t="s">
        <v>1840</v>
      </c>
      <c r="F72" s="195">
        <v>0.60554749065435198</v>
      </c>
    </row>
    <row r="73" spans="1:6">
      <c r="A73" s="197" t="s">
        <v>1867</v>
      </c>
      <c r="B73" s="195" t="s">
        <v>1868</v>
      </c>
      <c r="C73" s="195" t="s">
        <v>1840</v>
      </c>
      <c r="F73" s="195">
        <v>5.2152830624009434</v>
      </c>
    </row>
    <row r="74" spans="1:6">
      <c r="A74" s="197" t="s">
        <v>1869</v>
      </c>
      <c r="B74" s="195" t="s">
        <v>1870</v>
      </c>
      <c r="C74" s="195" t="s">
        <v>1840</v>
      </c>
      <c r="F74" s="195">
        <v>4.0453988612728908</v>
      </c>
    </row>
    <row r="75" spans="1:6">
      <c r="A75" s="197" t="s">
        <v>1871</v>
      </c>
      <c r="B75" s="195" t="s">
        <v>1872</v>
      </c>
      <c r="C75" s="195" t="s">
        <v>1840</v>
      </c>
      <c r="F75" s="195">
        <v>9.3754617640042408</v>
      </c>
    </row>
    <row r="76" spans="1:6">
      <c r="A76" s="197" t="s">
        <v>1873</v>
      </c>
      <c r="B76" s="195" t="s">
        <v>1874</v>
      </c>
      <c r="C76" s="195" t="s">
        <v>1840</v>
      </c>
      <c r="F76" s="195">
        <v>2.3464141456829308</v>
      </c>
    </row>
    <row r="77" spans="1:6">
      <c r="A77" s="197" t="s">
        <v>1875</v>
      </c>
      <c r="B77" s="195" t="s">
        <v>1876</v>
      </c>
      <c r="C77" s="195" t="s">
        <v>1840</v>
      </c>
      <c r="F77" s="195">
        <v>2.6841045544812623</v>
      </c>
    </row>
    <row r="78" spans="1:6">
      <c r="A78" s="197" t="s">
        <v>1877</v>
      </c>
      <c r="B78" s="195" t="s">
        <v>1878</v>
      </c>
      <c r="C78" s="195" t="s">
        <v>1840</v>
      </c>
      <c r="F78" s="195">
        <v>6.3000654739569519</v>
      </c>
    </row>
    <row r="79" spans="1:6">
      <c r="A79" s="197" t="s">
        <v>1879</v>
      </c>
      <c r="B79" s="195" t="s">
        <v>1880</v>
      </c>
      <c r="C79" s="195" t="s">
        <v>1840</v>
      </c>
      <c r="F79" s="195">
        <v>0.60666007392788868</v>
      </c>
    </row>
    <row r="80" spans="1:6">
      <c r="A80" s="197" t="s">
        <v>1881</v>
      </c>
      <c r="B80" s="195" t="s">
        <v>534</v>
      </c>
      <c r="C80" s="195" t="s">
        <v>1840</v>
      </c>
      <c r="F80" s="195">
        <v>1.6227547817201033</v>
      </c>
    </row>
    <row r="81" spans="1:6">
      <c r="A81" s="197" t="s">
        <v>1882</v>
      </c>
      <c r="B81" s="195" t="s">
        <v>1883</v>
      </c>
      <c r="C81" s="195" t="s">
        <v>1840</v>
      </c>
      <c r="F81" s="195">
        <v>1.8198807264733488</v>
      </c>
    </row>
    <row r="82" spans="1:6">
      <c r="A82" s="197" t="s">
        <v>1884</v>
      </c>
      <c r="B82" s="195" t="s">
        <v>1885</v>
      </c>
      <c r="C82" s="195" t="s">
        <v>1840</v>
      </c>
      <c r="F82" s="195">
        <v>0.47721577053519176</v>
      </c>
    </row>
    <row r="83" spans="1:6">
      <c r="A83" s="197" t="s">
        <v>1886</v>
      </c>
      <c r="B83" s="195" t="s">
        <v>1887</v>
      </c>
      <c r="C83" s="195" t="s">
        <v>1840</v>
      </c>
      <c r="F83" s="195">
        <v>4.607864068231283</v>
      </c>
    </row>
    <row r="84" spans="1:6">
      <c r="A84" s="197" t="s">
        <v>1888</v>
      </c>
      <c r="B84" s="195" t="s">
        <v>1889</v>
      </c>
      <c r="C84" s="195" t="s">
        <v>1840</v>
      </c>
      <c r="F84" s="195">
        <v>1.5819243221093804</v>
      </c>
    </row>
    <row r="85" spans="1:6">
      <c r="A85" s="197" t="s">
        <v>1890</v>
      </c>
      <c r="B85" s="195" t="s">
        <v>1891</v>
      </c>
      <c r="C85" s="195" t="s">
        <v>1840</v>
      </c>
      <c r="F85" s="195">
        <v>20.085159730983829</v>
      </c>
    </row>
    <row r="86" spans="1:6">
      <c r="A86" s="197" t="s">
        <v>1892</v>
      </c>
      <c r="B86" s="195" t="s">
        <v>1893</v>
      </c>
      <c r="C86" s="195" t="s">
        <v>1840</v>
      </c>
      <c r="F86" s="195">
        <v>7.1722213404621709</v>
      </c>
    </row>
    <row r="87" spans="1:6">
      <c r="A87" s="197" t="s">
        <v>1894</v>
      </c>
      <c r="B87" s="195" t="s">
        <v>1895</v>
      </c>
      <c r="C87" s="195" t="s">
        <v>1840</v>
      </c>
      <c r="F87" s="195">
        <v>0.4261605140062793</v>
      </c>
    </row>
    <row r="88" spans="1:6">
      <c r="A88" s="197" t="s">
        <v>1896</v>
      </c>
      <c r="B88" s="195" t="s">
        <v>1897</v>
      </c>
      <c r="C88" s="195" t="s">
        <v>1840</v>
      </c>
      <c r="F88" s="195">
        <v>10.253090538509772</v>
      </c>
    </row>
    <row r="89" spans="1:6">
      <c r="A89" s="197" t="s">
        <v>1898</v>
      </c>
      <c r="B89" s="195" t="s">
        <v>1899</v>
      </c>
      <c r="C89" s="195" t="s">
        <v>1840</v>
      </c>
      <c r="F89" s="195">
        <v>4.1247065545534278</v>
      </c>
    </row>
    <row r="90" spans="1:6">
      <c r="A90" s="197" t="s">
        <v>1900</v>
      </c>
      <c r="B90" s="195" t="s">
        <v>1901</v>
      </c>
      <c r="C90" s="195" t="s">
        <v>1840</v>
      </c>
      <c r="F90" s="195">
        <v>2.4144168013148564</v>
      </c>
    </row>
    <row r="91" spans="1:6">
      <c r="A91" s="197" t="s">
        <v>1902</v>
      </c>
      <c r="B91" s="195" t="s">
        <v>1903</v>
      </c>
      <c r="C91" s="195" t="s">
        <v>1840</v>
      </c>
      <c r="F91" s="195">
        <v>4.859659728010298</v>
      </c>
    </row>
    <row r="92" spans="1:6">
      <c r="A92" s="197" t="s">
        <v>1904</v>
      </c>
      <c r="B92" s="195" t="s">
        <v>1905</v>
      </c>
      <c r="C92" s="195" t="s">
        <v>1840</v>
      </c>
      <c r="F92" s="195">
        <v>0.1966129758619389</v>
      </c>
    </row>
    <row r="93" spans="1:6">
      <c r="A93" s="197" t="s">
        <v>1906</v>
      </c>
      <c r="B93" s="195" t="s">
        <v>1907</v>
      </c>
      <c r="C93" s="195" t="s">
        <v>1840</v>
      </c>
      <c r="F93" s="195">
        <v>4.2522465468662585</v>
      </c>
    </row>
    <row r="94" spans="1:6">
      <c r="A94" s="197" t="s">
        <v>1908</v>
      </c>
      <c r="B94" s="195" t="s">
        <v>1909</v>
      </c>
      <c r="C94" s="195" t="s">
        <v>1840</v>
      </c>
      <c r="F94" s="195">
        <v>0.61400939308951641</v>
      </c>
    </row>
    <row r="95" spans="1:6">
      <c r="A95" s="197" t="s">
        <v>1910</v>
      </c>
      <c r="B95" s="195" t="s">
        <v>1911</v>
      </c>
      <c r="C95" s="195" t="s">
        <v>1840</v>
      </c>
      <c r="F95" s="195">
        <v>4.0286596256362603</v>
      </c>
    </row>
    <row r="96" spans="1:6">
      <c r="A96" s="197" t="s">
        <v>1912</v>
      </c>
      <c r="B96" s="195" t="s">
        <v>1913</v>
      </c>
      <c r="C96" s="195" t="s">
        <v>1840</v>
      </c>
      <c r="F96" s="195">
        <v>22.392963891641529</v>
      </c>
    </row>
    <row r="97" spans="1:6">
      <c r="A97" s="197" t="s">
        <v>1914</v>
      </c>
      <c r="B97" s="195" t="s">
        <v>1915</v>
      </c>
      <c r="C97" s="195" t="s">
        <v>1840</v>
      </c>
      <c r="F97" s="195">
        <v>1.1659774672426744</v>
      </c>
    </row>
    <row r="98" spans="1:6">
      <c r="A98" s="197" t="s">
        <v>1916</v>
      </c>
      <c r="B98" s="195" t="s">
        <v>1917</v>
      </c>
      <c r="C98" s="195" t="s">
        <v>1840</v>
      </c>
      <c r="F98" s="195">
        <v>0.20969392566326076</v>
      </c>
    </row>
    <row r="99" spans="1:6">
      <c r="A99" s="197" t="s">
        <v>1918</v>
      </c>
      <c r="B99" s="195" t="s">
        <v>1919</v>
      </c>
      <c r="C99" s="195" t="s">
        <v>1840</v>
      </c>
      <c r="F99" s="195">
        <v>5.7600924654091932</v>
      </c>
    </row>
    <row r="100" spans="1:6">
      <c r="A100" s="197" t="s">
        <v>1920</v>
      </c>
      <c r="B100" s="195" t="s">
        <v>1921</v>
      </c>
      <c r="C100" s="195" t="s">
        <v>1840</v>
      </c>
      <c r="F100" s="195">
        <v>2.8562106710962132</v>
      </c>
    </row>
    <row r="101" spans="1:6">
      <c r="A101" s="197" t="s">
        <v>1922</v>
      </c>
      <c r="B101" s="195" t="s">
        <v>1923</v>
      </c>
      <c r="C101" s="195" t="s">
        <v>1840</v>
      </c>
      <c r="F101" s="195">
        <v>1.9997411985456937</v>
      </c>
    </row>
    <row r="102" spans="1:6">
      <c r="A102" s="197" t="s">
        <v>1924</v>
      </c>
      <c r="B102" s="195" t="s">
        <v>1925</v>
      </c>
      <c r="C102" s="195" t="s">
        <v>1840</v>
      </c>
      <c r="F102" s="195">
        <v>2.8099739843118821</v>
      </c>
    </row>
    <row r="103" spans="1:6">
      <c r="A103" s="197" t="s">
        <v>1926</v>
      </c>
      <c r="B103" s="195" t="s">
        <v>1927</v>
      </c>
      <c r="C103" s="195" t="s">
        <v>1840</v>
      </c>
      <c r="F103" s="195">
        <v>0.39526820183314498</v>
      </c>
    </row>
    <row r="104" spans="1:6">
      <c r="A104" s="197" t="s">
        <v>1821</v>
      </c>
      <c r="B104" s="195" t="s">
        <v>1822</v>
      </c>
      <c r="C104" s="195" t="s">
        <v>149</v>
      </c>
      <c r="F104" s="195">
        <v>6.0785186757677598</v>
      </c>
    </row>
    <row r="105" spans="1:6">
      <c r="A105" s="197" t="s">
        <v>1824</v>
      </c>
      <c r="B105" s="195" t="s">
        <v>1825</v>
      </c>
      <c r="C105" s="195" t="s">
        <v>149</v>
      </c>
      <c r="F105" s="195">
        <v>7.8678964407874058E-2</v>
      </c>
    </row>
    <row r="106" spans="1:6">
      <c r="A106" s="197" t="s">
        <v>1826</v>
      </c>
      <c r="B106" s="195" t="s">
        <v>1827</v>
      </c>
      <c r="C106" s="195" t="s">
        <v>149</v>
      </c>
      <c r="F106" s="195">
        <v>5.4553256563434553</v>
      </c>
    </row>
    <row r="107" spans="1:6">
      <c r="A107" s="197" t="s">
        <v>1829</v>
      </c>
      <c r="B107" s="195" t="s">
        <v>1830</v>
      </c>
      <c r="C107" s="195" t="s">
        <v>149</v>
      </c>
      <c r="F107" s="195">
        <v>14.931089141135962</v>
      </c>
    </row>
    <row r="108" spans="1:6">
      <c r="A108" s="197" t="s">
        <v>1831</v>
      </c>
      <c r="B108" s="195" t="s">
        <v>1832</v>
      </c>
      <c r="C108" s="195" t="s">
        <v>149</v>
      </c>
      <c r="F108" s="195">
        <v>34.273494787472899</v>
      </c>
    </row>
    <row r="109" spans="1:6">
      <c r="A109" s="197" t="s">
        <v>1794</v>
      </c>
      <c r="B109" s="195" t="s">
        <v>533</v>
      </c>
      <c r="C109" s="195" t="s">
        <v>149</v>
      </c>
      <c r="F109" s="195">
        <v>11.420256865280981</v>
      </c>
    </row>
    <row r="110" spans="1:6">
      <c r="A110" s="197" t="s">
        <v>1833</v>
      </c>
      <c r="B110" s="195" t="s">
        <v>1834</v>
      </c>
      <c r="C110" s="195" t="s">
        <v>149</v>
      </c>
      <c r="F110" s="195">
        <v>0.38204183167039457</v>
      </c>
    </row>
    <row r="111" spans="1:6">
      <c r="A111" s="197" t="s">
        <v>1835</v>
      </c>
      <c r="B111" s="195" t="s">
        <v>1836</v>
      </c>
      <c r="C111" s="195" t="s">
        <v>149</v>
      </c>
      <c r="F111" s="195">
        <v>0.49594104199421107</v>
      </c>
    </row>
    <row r="112" spans="1:6">
      <c r="A112" s="197" t="s">
        <v>1837</v>
      </c>
      <c r="B112" s="195" t="s">
        <v>1836</v>
      </c>
      <c r="C112" s="195" t="s">
        <v>149</v>
      </c>
      <c r="F112" s="195">
        <v>0</v>
      </c>
    </row>
    <row r="113" spans="1:6">
      <c r="A113" s="197" t="s">
        <v>1838</v>
      </c>
      <c r="B113" s="195" t="s">
        <v>1839</v>
      </c>
      <c r="C113" s="195" t="s">
        <v>149</v>
      </c>
      <c r="F113" s="195">
        <v>8.014372658002511</v>
      </c>
    </row>
    <row r="114" spans="1:6">
      <c r="A114" s="197" t="s">
        <v>1842</v>
      </c>
      <c r="B114" s="195" t="s">
        <v>1843</v>
      </c>
      <c r="C114" s="195" t="s">
        <v>149</v>
      </c>
      <c r="F114" s="195">
        <v>7.078259139086895</v>
      </c>
    </row>
    <row r="115" spans="1:6">
      <c r="A115" s="197" t="s">
        <v>1845</v>
      </c>
      <c r="B115" s="195" t="s">
        <v>1846</v>
      </c>
      <c r="C115" s="195" t="s">
        <v>149</v>
      </c>
      <c r="F115" s="195">
        <v>0.57837849165936361</v>
      </c>
    </row>
    <row r="116" spans="1:6">
      <c r="A116" s="197" t="s">
        <v>1848</v>
      </c>
      <c r="B116" s="195" t="s">
        <v>1849</v>
      </c>
      <c r="C116" s="195" t="s">
        <v>149</v>
      </c>
      <c r="F116" s="195">
        <v>11.515133764034053</v>
      </c>
    </row>
    <row r="117" spans="1:6">
      <c r="A117" s="197" t="s">
        <v>1851</v>
      </c>
      <c r="B117" s="195" t="s">
        <v>1852</v>
      </c>
      <c r="C117" s="195" t="s">
        <v>149</v>
      </c>
      <c r="F117" s="195">
        <v>18.448807091381003</v>
      </c>
    </row>
    <row r="118" spans="1:6">
      <c r="A118" s="197" t="s">
        <v>1853</v>
      </c>
      <c r="B118" s="195" t="s">
        <v>1854</v>
      </c>
      <c r="C118" s="195" t="s">
        <v>149</v>
      </c>
      <c r="F118" s="195">
        <v>12.301707161489311</v>
      </c>
    </row>
    <row r="119" spans="1:6">
      <c r="A119" s="197" t="s">
        <v>1856</v>
      </c>
      <c r="B119" s="195" t="s">
        <v>1857</v>
      </c>
      <c r="C119" s="195" t="s">
        <v>149</v>
      </c>
      <c r="F119" s="195">
        <v>33.715469481214086</v>
      </c>
    </row>
    <row r="120" spans="1:6">
      <c r="A120" s="197" t="s">
        <v>1859</v>
      </c>
      <c r="B120" s="195" t="s">
        <v>1860</v>
      </c>
      <c r="C120" s="195" t="s">
        <v>149</v>
      </c>
      <c r="F120" s="195">
        <v>29.441177029568401</v>
      </c>
    </row>
    <row r="121" spans="1:6">
      <c r="A121" s="197" t="s">
        <v>1861</v>
      </c>
      <c r="B121" s="195" t="s">
        <v>1862</v>
      </c>
      <c r="C121" s="195" t="s">
        <v>149</v>
      </c>
      <c r="F121" s="195">
        <v>9.5819015499978999</v>
      </c>
    </row>
    <row r="122" spans="1:6">
      <c r="A122" s="197" t="s">
        <v>1863</v>
      </c>
      <c r="B122" s="195" t="s">
        <v>1864</v>
      </c>
      <c r="C122" s="195" t="s">
        <v>149</v>
      </c>
      <c r="F122" s="195">
        <v>7.4822620999226395</v>
      </c>
    </row>
    <row r="123" spans="1:6">
      <c r="A123" s="197" t="s">
        <v>1865</v>
      </c>
      <c r="B123" s="195" t="s">
        <v>1866</v>
      </c>
      <c r="C123" s="195" t="s">
        <v>149</v>
      </c>
      <c r="F123" s="195">
        <v>0.57020245785021695</v>
      </c>
    </row>
    <row r="124" spans="1:6">
      <c r="A124" s="197" t="s">
        <v>1867</v>
      </c>
      <c r="B124" s="195" t="s">
        <v>1868</v>
      </c>
      <c r="C124" s="195" t="s">
        <v>149</v>
      </c>
      <c r="F124" s="195">
        <v>1.7979386529397108</v>
      </c>
    </row>
    <row r="125" spans="1:6">
      <c r="A125" s="197" t="s">
        <v>1869</v>
      </c>
      <c r="B125" s="195" t="s">
        <v>1870</v>
      </c>
      <c r="C125" s="195" t="s">
        <v>149</v>
      </c>
      <c r="F125" s="195">
        <v>0.31952172800242601</v>
      </c>
    </row>
    <row r="126" spans="1:6">
      <c r="A126" s="197" t="s">
        <v>1871</v>
      </c>
      <c r="B126" s="195" t="s">
        <v>1872</v>
      </c>
      <c r="C126" s="195" t="s">
        <v>149</v>
      </c>
      <c r="F126" s="195">
        <v>7.9167757605942288</v>
      </c>
    </row>
    <row r="127" spans="1:6">
      <c r="A127" s="197" t="s">
        <v>1873</v>
      </c>
      <c r="B127" s="195" t="s">
        <v>1874</v>
      </c>
      <c r="C127" s="195" t="s">
        <v>149</v>
      </c>
      <c r="F127" s="195">
        <v>19.667080798560153</v>
      </c>
    </row>
    <row r="128" spans="1:6">
      <c r="A128" s="197" t="s">
        <v>1875</v>
      </c>
      <c r="B128" s="195" t="s">
        <v>1876</v>
      </c>
      <c r="C128" s="195" t="s">
        <v>149</v>
      </c>
      <c r="F128" s="195">
        <v>6.9276871862912008</v>
      </c>
    </row>
    <row r="129" spans="1:6">
      <c r="A129" s="197" t="s">
        <v>1877</v>
      </c>
      <c r="B129" s="195" t="s">
        <v>1878</v>
      </c>
      <c r="C129" s="195" t="s">
        <v>149</v>
      </c>
      <c r="F129" s="195">
        <v>20.541175245149184</v>
      </c>
    </row>
    <row r="130" spans="1:6">
      <c r="A130" s="197" t="s">
        <v>1879</v>
      </c>
      <c r="B130" s="195" t="s">
        <v>1880</v>
      </c>
      <c r="C130" s="195" t="s">
        <v>149</v>
      </c>
      <c r="F130" s="195">
        <v>9.7836916467677728</v>
      </c>
    </row>
    <row r="131" spans="1:6">
      <c r="A131" s="197" t="s">
        <v>1881</v>
      </c>
      <c r="B131" s="195" t="s">
        <v>534</v>
      </c>
      <c r="C131" s="195" t="s">
        <v>149</v>
      </c>
      <c r="F131" s="195">
        <v>32.14581761399684</v>
      </c>
    </row>
    <row r="132" spans="1:6">
      <c r="A132" s="197" t="s">
        <v>1882</v>
      </c>
      <c r="B132" s="195" t="s">
        <v>1883</v>
      </c>
      <c r="C132" s="195" t="s">
        <v>149</v>
      </c>
      <c r="F132" s="195">
        <v>1.9160229338549362</v>
      </c>
    </row>
    <row r="133" spans="1:6">
      <c r="A133" s="197" t="s">
        <v>1884</v>
      </c>
      <c r="B133" s="195" t="s">
        <v>1885</v>
      </c>
      <c r="C133" s="195" t="s">
        <v>149</v>
      </c>
      <c r="F133" s="195">
        <v>0.20038224117163483</v>
      </c>
    </row>
    <row r="134" spans="1:6">
      <c r="A134" s="197" t="s">
        <v>1886</v>
      </c>
      <c r="B134" s="195" t="s">
        <v>1887</v>
      </c>
      <c r="C134" s="195" t="s">
        <v>149</v>
      </c>
      <c r="F134" s="195">
        <v>0.39596992400695857</v>
      </c>
    </row>
    <row r="135" spans="1:6">
      <c r="A135" s="197" t="s">
        <v>1888</v>
      </c>
      <c r="B135" s="195" t="s">
        <v>1889</v>
      </c>
      <c r="C135" s="195" t="s">
        <v>149</v>
      </c>
      <c r="F135" s="195">
        <v>7.3467290162071155</v>
      </c>
    </row>
    <row r="136" spans="1:6">
      <c r="A136" s="197" t="s">
        <v>1890</v>
      </c>
      <c r="B136" s="195" t="s">
        <v>1891</v>
      </c>
      <c r="C136" s="195" t="s">
        <v>149</v>
      </c>
      <c r="F136" s="195">
        <v>6.744180358536453</v>
      </c>
    </row>
    <row r="137" spans="1:6">
      <c r="A137" s="197" t="s">
        <v>1892</v>
      </c>
      <c r="B137" s="195" t="s">
        <v>1893</v>
      </c>
      <c r="C137" s="195" t="s">
        <v>149</v>
      </c>
      <c r="F137" s="195">
        <v>11.929893585805136</v>
      </c>
    </row>
    <row r="138" spans="1:6">
      <c r="A138" s="197" t="s">
        <v>1894</v>
      </c>
      <c r="B138" s="195" t="s">
        <v>1895</v>
      </c>
      <c r="C138" s="195" t="s">
        <v>149</v>
      </c>
      <c r="F138" s="195">
        <v>11.550352380744108</v>
      </c>
    </row>
    <row r="139" spans="1:6">
      <c r="A139" s="197" t="s">
        <v>1896</v>
      </c>
      <c r="B139" s="195" t="s">
        <v>1897</v>
      </c>
      <c r="C139" s="195" t="s">
        <v>149</v>
      </c>
      <c r="F139" s="195">
        <v>11.05247786920294</v>
      </c>
    </row>
    <row r="140" spans="1:6">
      <c r="A140" s="197" t="s">
        <v>1898</v>
      </c>
      <c r="B140" s="195" t="s">
        <v>1899</v>
      </c>
      <c r="C140" s="195" t="s">
        <v>149</v>
      </c>
      <c r="F140" s="195">
        <v>19.90656619203752</v>
      </c>
    </row>
    <row r="141" spans="1:6">
      <c r="A141" s="197" t="s">
        <v>1900</v>
      </c>
      <c r="B141" s="195" t="s">
        <v>1901</v>
      </c>
      <c r="C141" s="195" t="s">
        <v>149</v>
      </c>
      <c r="F141" s="195">
        <v>6.5643605396284324</v>
      </c>
    </row>
    <row r="142" spans="1:6">
      <c r="A142" s="197" t="s">
        <v>1902</v>
      </c>
      <c r="B142" s="195" t="s">
        <v>1903</v>
      </c>
      <c r="C142" s="195" t="s">
        <v>149</v>
      </c>
      <c r="F142" s="195">
        <v>7.7049237356988876</v>
      </c>
    </row>
    <row r="143" spans="1:6">
      <c r="A143" s="197" t="s">
        <v>1904</v>
      </c>
      <c r="B143" s="195" t="s">
        <v>1905</v>
      </c>
      <c r="C143" s="195" t="s">
        <v>149</v>
      </c>
      <c r="F143" s="195">
        <v>6.9835194983714849E-2</v>
      </c>
    </row>
    <row r="144" spans="1:6">
      <c r="A144" s="197" t="s">
        <v>1906</v>
      </c>
      <c r="B144" s="195" t="s">
        <v>1907</v>
      </c>
      <c r="C144" s="195" t="s">
        <v>149</v>
      </c>
      <c r="F144" s="195">
        <v>2.5452355345988806</v>
      </c>
    </row>
    <row r="145" spans="1:8">
      <c r="A145" s="197" t="s">
        <v>1908</v>
      </c>
      <c r="B145" s="195" t="s">
        <v>1909</v>
      </c>
      <c r="C145" s="195" t="s">
        <v>149</v>
      </c>
      <c r="F145" s="195">
        <v>18.553762894672349</v>
      </c>
    </row>
    <row r="146" spans="1:8">
      <c r="A146" s="197" t="s">
        <v>1910</v>
      </c>
      <c r="B146" s="195" t="s">
        <v>1911</v>
      </c>
      <c r="C146" s="195" t="s">
        <v>149</v>
      </c>
      <c r="F146" s="195">
        <v>8.3853602960643485</v>
      </c>
    </row>
    <row r="147" spans="1:8">
      <c r="A147" s="197" t="s">
        <v>1912</v>
      </c>
      <c r="B147" s="195" t="s">
        <v>1913</v>
      </c>
      <c r="C147" s="195" t="s">
        <v>149</v>
      </c>
      <c r="F147" s="195">
        <v>54.673320341150038</v>
      </c>
    </row>
    <row r="148" spans="1:8">
      <c r="A148" s="197" t="s">
        <v>1914</v>
      </c>
      <c r="B148" s="195" t="s">
        <v>1915</v>
      </c>
      <c r="C148" s="195" t="s">
        <v>149</v>
      </c>
      <c r="F148" s="195">
        <v>3.9241596840212427</v>
      </c>
    </row>
    <row r="149" spans="1:8">
      <c r="A149" s="197" t="s">
        <v>1916</v>
      </c>
      <c r="B149" s="195" t="s">
        <v>1917</v>
      </c>
      <c r="C149" s="195" t="s">
        <v>149</v>
      </c>
      <c r="F149" s="195">
        <v>1.2331066120161771</v>
      </c>
    </row>
    <row r="150" spans="1:8">
      <c r="A150" s="197" t="s">
        <v>1918</v>
      </c>
      <c r="B150" s="195" t="s">
        <v>1919</v>
      </c>
      <c r="C150" s="195" t="s">
        <v>149</v>
      </c>
      <c r="F150" s="195">
        <v>6.5586726442117129</v>
      </c>
    </row>
    <row r="151" spans="1:8">
      <c r="A151" s="197" t="s">
        <v>1920</v>
      </c>
      <c r="B151" s="195" t="s">
        <v>1921</v>
      </c>
      <c r="C151" s="195" t="s">
        <v>149</v>
      </c>
      <c r="F151" s="195">
        <v>6.739083818486761</v>
      </c>
    </row>
    <row r="152" spans="1:8">
      <c r="A152" s="197" t="s">
        <v>1922</v>
      </c>
      <c r="B152" s="195" t="s">
        <v>1923</v>
      </c>
      <c r="C152" s="195" t="s">
        <v>149</v>
      </c>
      <c r="F152" s="195">
        <v>1.6493492375157905</v>
      </c>
    </row>
    <row r="153" spans="1:8">
      <c r="A153" s="197" t="s">
        <v>1924</v>
      </c>
      <c r="B153" s="195" t="s">
        <v>1925</v>
      </c>
      <c r="C153" s="195" t="s">
        <v>149</v>
      </c>
      <c r="F153" s="195">
        <v>16.410265028440243</v>
      </c>
    </row>
    <row r="154" spans="1:8">
      <c r="A154" s="197" t="s">
        <v>1926</v>
      </c>
      <c r="B154" s="195" t="s">
        <v>1927</v>
      </c>
      <c r="C154" s="195" t="s">
        <v>149</v>
      </c>
      <c r="F154" s="195">
        <v>5.2864294409061161</v>
      </c>
    </row>
    <row r="157" spans="1:8">
      <c r="E157" s="204" t="s">
        <v>1928</v>
      </c>
      <c r="F157" s="204" t="s">
        <v>1929</v>
      </c>
    </row>
    <row r="158" spans="1:8">
      <c r="A158" s="195" t="s">
        <v>1826</v>
      </c>
      <c r="B158" s="205" t="s">
        <v>1827</v>
      </c>
      <c r="C158" s="195" t="s">
        <v>100</v>
      </c>
      <c r="D158" s="195" t="s">
        <v>538</v>
      </c>
      <c r="E158" s="206">
        <v>50.360372685285455</v>
      </c>
      <c r="F158" s="207">
        <f>IF(D158="CO2",E158,IF(D158="CH4",E158*'State 2005 Data'!$J$16,IF(D158="N2O",'State 2005 Data'!$J$17,IF(D158="Other",E158))))</f>
        <v>50.360372685285455</v>
      </c>
    </row>
    <row r="159" spans="1:8">
      <c r="A159" s="195" t="s">
        <v>1826</v>
      </c>
      <c r="B159" s="205" t="s">
        <v>1827</v>
      </c>
      <c r="C159" s="195" t="s">
        <v>100</v>
      </c>
      <c r="D159" s="195" t="s">
        <v>546</v>
      </c>
      <c r="E159" s="206">
        <v>1.5843389499999999E-2</v>
      </c>
      <c r="F159" s="207">
        <f>IF(D159="CO2",E159,IF(D159="CH4",E159*'State 2005 Data'!$J$16,IF(D159="N2O",'State 2005 Data'!$J$17,IF(D159="Other",E159))))</f>
        <v>1.774459624E-2</v>
      </c>
      <c r="H159" s="204"/>
    </row>
    <row r="160" spans="1:8">
      <c r="A160" s="195" t="s">
        <v>1826</v>
      </c>
      <c r="B160" s="205" t="s">
        <v>1827</v>
      </c>
      <c r="C160" s="195" t="s">
        <v>100</v>
      </c>
      <c r="D160" s="195" t="s">
        <v>547</v>
      </c>
      <c r="E160" s="206">
        <v>0.19076809123999997</v>
      </c>
      <c r="F160" s="207">
        <f>IF(D160="CO2",E160,IF(D160="CH4",E160*'State 2005 Data'!$J$16,IF(D160="N2O",'State 2005 Data'!$J$17,IF(D160="Other",E160))))</f>
        <v>0.88926174496644295</v>
      </c>
      <c r="H160" s="204"/>
    </row>
    <row r="161" spans="1:8">
      <c r="A161" s="195" t="s">
        <v>1826</v>
      </c>
      <c r="B161" s="205" t="s">
        <v>1827</v>
      </c>
      <c r="C161" s="195" t="s">
        <v>100</v>
      </c>
      <c r="D161" s="208" t="s">
        <v>535</v>
      </c>
      <c r="E161" s="206"/>
      <c r="F161" s="207">
        <f>IF(D161="CO2",E161,IF(D161="CH4",E161*'State 2005 Data'!$J$16,IF(D161="N2O",'State 2005 Data'!$J$17,IF(D161="Other",E161))))</f>
        <v>0</v>
      </c>
      <c r="H161" s="204"/>
    </row>
    <row r="162" spans="1:8">
      <c r="A162" s="195" t="s">
        <v>1826</v>
      </c>
      <c r="B162" s="205" t="s">
        <v>1827</v>
      </c>
      <c r="C162" s="195" t="s">
        <v>892</v>
      </c>
      <c r="D162" s="195" t="s">
        <v>538</v>
      </c>
      <c r="E162" s="206">
        <v>4.1342231629645863</v>
      </c>
      <c r="F162" s="207">
        <f>IF(D162="CO2",E162,IF(D162="CH4",E162*'State 2005 Data'!$J$16,IF(D162="N2O",'State 2005 Data'!$J$17,IF(D162="Other",E162))))</f>
        <v>4.1342231629645863</v>
      </c>
      <c r="H162" s="204"/>
    </row>
    <row r="163" spans="1:8">
      <c r="A163" s="195" t="s">
        <v>1826</v>
      </c>
      <c r="B163" s="205" t="s">
        <v>1827</v>
      </c>
      <c r="C163" s="195" t="s">
        <v>892</v>
      </c>
      <c r="D163" s="195" t="s">
        <v>546</v>
      </c>
      <c r="E163" s="206">
        <v>7.8895044999999997E-2</v>
      </c>
      <c r="F163" s="207">
        <f>IF(D163="CO2",E163,IF(D163="CH4",E163*'State 2005 Data'!$J$16,IF(D163="N2O",'State 2005 Data'!$J$17,IF(D163="Other",E163))))</f>
        <v>8.8362450400000001E-2</v>
      </c>
      <c r="H163" s="204"/>
    </row>
    <row r="164" spans="1:8">
      <c r="A164" s="195" t="s">
        <v>1826</v>
      </c>
      <c r="B164" s="205" t="s">
        <v>1827</v>
      </c>
      <c r="C164" s="195" t="s">
        <v>892</v>
      </c>
      <c r="D164" s="195" t="s">
        <v>547</v>
      </c>
      <c r="E164" s="206">
        <v>1.4053459479999995E-2</v>
      </c>
      <c r="F164" s="207">
        <f>IF(D164="CO2",E164,IF(D164="CH4",E164*'State 2005 Data'!$J$16,IF(D164="N2O",'State 2005 Data'!$J$17,IF(D164="Other",E164))))</f>
        <v>0.88926174496644295</v>
      </c>
      <c r="H164" s="204"/>
    </row>
    <row r="165" spans="1:8">
      <c r="A165" s="195" t="s">
        <v>1826</v>
      </c>
      <c r="B165" s="205" t="s">
        <v>1827</v>
      </c>
      <c r="C165" s="195" t="s">
        <v>892</v>
      </c>
      <c r="D165" s="208" t="s">
        <v>535</v>
      </c>
      <c r="E165" s="206"/>
      <c r="F165" s="207">
        <f>IF(D165="CO2",E165,IF(D165="CH4",E165*'State 2005 Data'!$J$16,IF(D165="N2O",'State 2005 Data'!$J$17,IF(D165="Other",E165))))</f>
        <v>0</v>
      </c>
      <c r="H165" s="204"/>
    </row>
    <row r="166" spans="1:8">
      <c r="A166" s="195" t="s">
        <v>1826</v>
      </c>
      <c r="B166" s="205" t="s">
        <v>1827</v>
      </c>
      <c r="C166" s="195" t="s">
        <v>4</v>
      </c>
      <c r="D166" s="195" t="s">
        <v>538</v>
      </c>
      <c r="E166" s="206">
        <v>36.892906379155242</v>
      </c>
      <c r="F166" s="207">
        <f>IF(D166="CO2",E166,IF(D166="CH4",E166*'State 2005 Data'!$J$16,IF(D166="N2O",'State 2005 Data'!$J$17,IF(D166="Other",E166))))</f>
        <v>36.892906379155242</v>
      </c>
      <c r="H166" s="204"/>
    </row>
    <row r="167" spans="1:8">
      <c r="A167" s="195" t="s">
        <v>1826</v>
      </c>
      <c r="B167" s="205" t="s">
        <v>1827</v>
      </c>
      <c r="C167" s="195" t="s">
        <v>4</v>
      </c>
      <c r="D167" s="195" t="s">
        <v>546</v>
      </c>
      <c r="E167" s="206">
        <v>8.2130164830722538E-2</v>
      </c>
      <c r="F167" s="207">
        <f>IF(D167="CO2",E167,IF(D167="CH4",E167*'State 2005 Data'!$J$16,IF(D167="N2O",'State 2005 Data'!$J$17,IF(D167="Other",E167))))</f>
        <v>9.1985784610409252E-2</v>
      </c>
      <c r="H167" s="204"/>
    </row>
    <row r="168" spans="1:8">
      <c r="A168" s="195" t="s">
        <v>1826</v>
      </c>
      <c r="B168" s="205" t="s">
        <v>1827</v>
      </c>
      <c r="C168" s="195" t="s">
        <v>4</v>
      </c>
      <c r="D168" s="195" t="s">
        <v>547</v>
      </c>
      <c r="E168" s="206">
        <v>1.0667549093099755</v>
      </c>
      <c r="F168" s="207">
        <f>IF(D168="CO2",E168,IF(D168="CH4",E168*'State 2005 Data'!$J$16,IF(D168="N2O",'State 2005 Data'!$J$17,IF(D168="Other",E168))))</f>
        <v>0.88926174496644295</v>
      </c>
      <c r="H168" s="204"/>
    </row>
    <row r="169" spans="1:8">
      <c r="A169" s="195" t="s">
        <v>1826</v>
      </c>
      <c r="B169" s="205" t="s">
        <v>1827</v>
      </c>
      <c r="C169" s="195" t="s">
        <v>4</v>
      </c>
      <c r="D169" s="208" t="s">
        <v>535</v>
      </c>
      <c r="E169" s="206"/>
      <c r="F169" s="207">
        <f>IF(D169="CO2",E169,IF(D169="CH4",E169*'State 2005 Data'!$J$16,IF(D169="N2O",'State 2005 Data'!$J$17,IF(D169="Other",E169))))</f>
        <v>0</v>
      </c>
      <c r="H169" s="204"/>
    </row>
    <row r="170" spans="1:8">
      <c r="A170" s="195" t="s">
        <v>1826</v>
      </c>
      <c r="B170" s="205" t="s">
        <v>1827</v>
      </c>
      <c r="C170" s="195" t="s">
        <v>9</v>
      </c>
      <c r="D170" s="195" t="s">
        <v>538</v>
      </c>
      <c r="E170" s="209">
        <v>6.4484197003645596</v>
      </c>
      <c r="F170" s="207">
        <f>IF(D170="CO2",E170,IF(D170="CH4",E170*'State 2005 Data'!$J$16,IF(D170="N2O",'State 2005 Data'!$J$17,IF(D170="Other",E170))))</f>
        <v>6.4484197003645596</v>
      </c>
      <c r="H170" s="204"/>
    </row>
    <row r="171" spans="1:8">
      <c r="A171" s="195" t="s">
        <v>1826</v>
      </c>
      <c r="B171" s="205" t="s">
        <v>1827</v>
      </c>
      <c r="C171" s="195" t="s">
        <v>9</v>
      </c>
      <c r="D171" s="195" t="s">
        <v>546</v>
      </c>
      <c r="E171" s="206">
        <v>1.3291550095109854</v>
      </c>
      <c r="F171" s="207">
        <f>IF(D171="CO2",E171,IF(D171="CH4",E171*'State 2005 Data'!$J$16,IF(D171="N2O",'State 2005 Data'!$J$17,IF(D171="Other",E171))))</f>
        <v>1.4886536106523038</v>
      </c>
      <c r="H171" s="204"/>
    </row>
    <row r="172" spans="1:8">
      <c r="A172" s="195" t="s">
        <v>1826</v>
      </c>
      <c r="B172" s="205" t="s">
        <v>1827</v>
      </c>
      <c r="C172" s="195" t="s">
        <v>9</v>
      </c>
      <c r="D172" s="195" t="s">
        <v>547</v>
      </c>
      <c r="E172" s="206">
        <v>1.4466876015225205E-2</v>
      </c>
      <c r="F172" s="207">
        <f>IF(D172="CO2",E172,IF(D172="CH4",E172*'State 2005 Data'!$J$16,IF(D172="N2O",'State 2005 Data'!$J$17,IF(D172="Other",E172))))</f>
        <v>0.88926174496644295</v>
      </c>
      <c r="H172" s="204"/>
    </row>
    <row r="173" spans="1:8">
      <c r="A173" s="195" t="s">
        <v>1826</v>
      </c>
      <c r="B173" s="205" t="s">
        <v>1827</v>
      </c>
      <c r="C173" s="195" t="s">
        <v>9</v>
      </c>
      <c r="D173" s="195" t="s">
        <v>535</v>
      </c>
      <c r="E173" s="206">
        <v>2.782833380710616</v>
      </c>
      <c r="F173" s="207">
        <f>IF(D173="CO2",E173,IF(D173="CH4",E173*'State 2005 Data'!$J$16,IF(D173="N2O",'State 2005 Data'!$J$17,IF(D173="Other",E173))))</f>
        <v>2.782833380710616</v>
      </c>
      <c r="H173" s="204"/>
    </row>
    <row r="174" spans="1:8">
      <c r="A174" s="195" t="s">
        <v>1794</v>
      </c>
      <c r="B174" s="205" t="s">
        <v>533</v>
      </c>
      <c r="C174" s="195" t="s">
        <v>100</v>
      </c>
      <c r="D174" s="195" t="s">
        <v>538</v>
      </c>
      <c r="E174" s="206">
        <v>40.107797868594993</v>
      </c>
      <c r="F174" s="207">
        <f>IF(D174="CO2",E174,IF(D174="CH4",E174*'State 2005 Data'!$J$16,IF(D174="N2O",'State 2005 Data'!$J$17,IF(D174="Other",E174))))</f>
        <v>40.107797868594993</v>
      </c>
      <c r="H174" s="204"/>
    </row>
    <row r="175" spans="1:8">
      <c r="A175" s="195" t="s">
        <v>1794</v>
      </c>
      <c r="B175" s="205" t="s">
        <v>533</v>
      </c>
      <c r="C175" s="195" t="s">
        <v>100</v>
      </c>
      <c r="D175" s="195" t="s">
        <v>546</v>
      </c>
      <c r="E175" s="206">
        <v>1.1720753249999999E-2</v>
      </c>
      <c r="F175" s="207">
        <f>IF(D175="CO2",E175,IF(D175="CH4",E175*'State 2005 Data'!$J$16,IF(D175="N2O",'State 2005 Data'!$J$17,IF(D175="Other",E175))))</f>
        <v>1.3127243639999999E-2</v>
      </c>
      <c r="H175" s="204"/>
    </row>
    <row r="176" spans="1:8">
      <c r="A176" s="195" t="s">
        <v>1794</v>
      </c>
      <c r="B176" s="205" t="s">
        <v>533</v>
      </c>
      <c r="C176" s="195" t="s">
        <v>100</v>
      </c>
      <c r="D176" s="195" t="s">
        <v>547</v>
      </c>
      <c r="E176" s="206">
        <v>0.17104304211999999</v>
      </c>
      <c r="F176" s="207">
        <f>IF(D176="CO2",E176,IF(D176="CH4",E176*'State 2005 Data'!$J$16,IF(D176="N2O",'State 2005 Data'!$J$17,IF(D176="Other",E176))))</f>
        <v>0.88926174496644295</v>
      </c>
      <c r="H176" s="204"/>
    </row>
    <row r="177" spans="1:8">
      <c r="A177" s="195" t="s">
        <v>1794</v>
      </c>
      <c r="B177" s="205" t="s">
        <v>533</v>
      </c>
      <c r="C177" s="195" t="s">
        <v>100</v>
      </c>
      <c r="D177" s="208" t="s">
        <v>535</v>
      </c>
      <c r="E177" s="206"/>
      <c r="F177" s="207">
        <f>IF(D177="CO2",E177,IF(D177="CH4",E177*'State 2005 Data'!$J$16,IF(D177="N2O",'State 2005 Data'!$J$17,IF(D177="Other",E177))))</f>
        <v>0</v>
      </c>
      <c r="H177" s="204"/>
    </row>
    <row r="178" spans="1:8">
      <c r="A178" s="195" t="s">
        <v>1794</v>
      </c>
      <c r="B178" s="205" t="s">
        <v>533</v>
      </c>
      <c r="C178" s="195" t="s">
        <v>892</v>
      </c>
      <c r="D178" s="195" t="s">
        <v>538</v>
      </c>
      <c r="E178" s="206">
        <v>11.706353540059519</v>
      </c>
      <c r="F178" s="207">
        <f>IF(D178="CO2",E178,IF(D178="CH4",E178*'State 2005 Data'!$J$16,IF(D178="N2O",'State 2005 Data'!$J$17,IF(D178="Other",E178))))</f>
        <v>11.706353540059519</v>
      </c>
      <c r="H178" s="204"/>
    </row>
    <row r="179" spans="1:8">
      <c r="A179" s="195" t="s">
        <v>1794</v>
      </c>
      <c r="B179" s="205" t="s">
        <v>533</v>
      </c>
      <c r="C179" s="195" t="s">
        <v>892</v>
      </c>
      <c r="D179" s="195" t="s">
        <v>546</v>
      </c>
      <c r="E179" s="206">
        <v>8.6610018750000003E-2</v>
      </c>
      <c r="F179" s="207">
        <f>IF(D179="CO2",E179,IF(D179="CH4",E179*'State 2005 Data'!$J$16,IF(D179="N2O",'State 2005 Data'!$J$17,IF(D179="Other",E179))))</f>
        <v>9.7003221000000014E-2</v>
      </c>
      <c r="H179" s="204"/>
    </row>
    <row r="180" spans="1:8">
      <c r="A180" s="195" t="s">
        <v>1794</v>
      </c>
      <c r="B180" s="205" t="s">
        <v>533</v>
      </c>
      <c r="C180" s="195" t="s">
        <v>892</v>
      </c>
      <c r="D180" s="195" t="s">
        <v>547</v>
      </c>
      <c r="E180" s="206">
        <v>1.8966043120000001E-2</v>
      </c>
      <c r="F180" s="207">
        <f>IF(D180="CO2",E180,IF(D180="CH4",E180*'State 2005 Data'!$J$16,IF(D180="N2O",'State 2005 Data'!$J$17,IF(D180="Other",E180))))</f>
        <v>0.88926174496644295</v>
      </c>
      <c r="H180" s="204"/>
    </row>
    <row r="181" spans="1:8">
      <c r="A181" s="195" t="s">
        <v>1794</v>
      </c>
      <c r="B181" s="205" t="s">
        <v>533</v>
      </c>
      <c r="C181" s="195" t="s">
        <v>892</v>
      </c>
      <c r="D181" s="208" t="s">
        <v>535</v>
      </c>
      <c r="E181" s="206"/>
      <c r="F181" s="207">
        <f>IF(D181="CO2",E181,IF(D181="CH4",E181*'State 2005 Data'!$J$16,IF(D181="N2O",'State 2005 Data'!$J$17,IF(D181="Other",E181))))</f>
        <v>0</v>
      </c>
      <c r="H181" s="204"/>
    </row>
    <row r="182" spans="1:8">
      <c r="A182" s="195" t="s">
        <v>1794</v>
      </c>
      <c r="B182" s="205" t="s">
        <v>533</v>
      </c>
      <c r="C182" s="195" t="s">
        <v>4</v>
      </c>
      <c r="D182" s="195" t="s">
        <v>538</v>
      </c>
      <c r="E182" s="206">
        <v>29.812638670788473</v>
      </c>
      <c r="F182" s="207">
        <f>IF(D182="CO2",E182,IF(D182="CH4",E182*'State 2005 Data'!$J$16,IF(D182="N2O",'State 2005 Data'!$J$17,IF(D182="Other",E182))))</f>
        <v>29.812638670788473</v>
      </c>
      <c r="H182" s="204"/>
    </row>
    <row r="183" spans="1:8">
      <c r="A183" s="195" t="s">
        <v>1794</v>
      </c>
      <c r="B183" s="205" t="s">
        <v>533</v>
      </c>
      <c r="C183" s="195" t="s">
        <v>4</v>
      </c>
      <c r="D183" s="195" t="s">
        <v>546</v>
      </c>
      <c r="E183" s="206">
        <v>8.2130164830722538E-2</v>
      </c>
      <c r="F183" s="207">
        <f>IF(D183="CO2",E183,IF(D183="CH4",E183*'State 2005 Data'!$J$16,IF(D183="N2O",'State 2005 Data'!$J$17,IF(D183="Other",E183))))</f>
        <v>9.1985784610409252E-2</v>
      </c>
      <c r="H183" s="204"/>
    </row>
    <row r="184" spans="1:8">
      <c r="A184" s="195" t="s">
        <v>1794</v>
      </c>
      <c r="B184" s="205" t="s">
        <v>533</v>
      </c>
      <c r="C184" s="195" t="s">
        <v>4</v>
      </c>
      <c r="D184" s="195" t="s">
        <v>547</v>
      </c>
      <c r="E184" s="206">
        <v>1.0667549093099755</v>
      </c>
      <c r="F184" s="207">
        <f>IF(D184="CO2",E184,IF(D184="CH4",E184*'State 2005 Data'!$J$16,IF(D184="N2O",'State 2005 Data'!$J$17,IF(D184="Other",E184))))</f>
        <v>0.88926174496644295</v>
      </c>
      <c r="H184" s="204"/>
    </row>
    <row r="185" spans="1:8">
      <c r="A185" s="195" t="s">
        <v>1794</v>
      </c>
      <c r="B185" s="205" t="s">
        <v>533</v>
      </c>
      <c r="C185" s="195" t="s">
        <v>4</v>
      </c>
      <c r="D185" s="208" t="s">
        <v>535</v>
      </c>
      <c r="E185" s="206"/>
      <c r="F185" s="207">
        <f>IF(D185="CO2",E185,IF(D185="CH4",E185*'State 2005 Data'!$J$16,IF(D185="N2O",'State 2005 Data'!$J$17,IF(D185="Other",E185))))</f>
        <v>0</v>
      </c>
      <c r="H185" s="204"/>
    </row>
    <row r="186" spans="1:8">
      <c r="A186" s="195" t="s">
        <v>1794</v>
      </c>
      <c r="B186" s="205" t="s">
        <v>533</v>
      </c>
      <c r="C186" s="195" t="s">
        <v>9</v>
      </c>
      <c r="D186" s="195" t="s">
        <v>538</v>
      </c>
      <c r="E186" s="209">
        <v>14.137695541094423</v>
      </c>
      <c r="F186" s="207">
        <f>IF(D186="CO2",E186,IF(D186="CH4",E186*'State 2005 Data'!$J$16,IF(D186="N2O",'State 2005 Data'!$J$17,IF(D186="Other",E186))))</f>
        <v>14.137695541094423</v>
      </c>
      <c r="H186" s="204"/>
    </row>
    <row r="187" spans="1:8">
      <c r="A187" s="195" t="s">
        <v>1794</v>
      </c>
      <c r="B187" s="205" t="s">
        <v>533</v>
      </c>
      <c r="C187" s="195" t="s">
        <v>9</v>
      </c>
      <c r="D187" s="195" t="s">
        <v>546</v>
      </c>
      <c r="E187" s="206">
        <v>14.130555994425798</v>
      </c>
      <c r="F187" s="207">
        <f>IF(D187="CO2",E187,IF(D187="CH4",E187*'State 2005 Data'!$J$16,IF(D187="N2O",'State 2005 Data'!$J$17,IF(D187="Other",E187))))</f>
        <v>15.826222713756895</v>
      </c>
      <c r="H187" s="204"/>
    </row>
    <row r="188" spans="1:8">
      <c r="A188" s="195" t="s">
        <v>1794</v>
      </c>
      <c r="B188" s="205" t="s">
        <v>533</v>
      </c>
      <c r="C188" s="195" t="s">
        <v>9</v>
      </c>
      <c r="D188" s="195" t="s">
        <v>547</v>
      </c>
      <c r="E188" s="206">
        <v>1.26924525690083E-2</v>
      </c>
      <c r="F188" s="207">
        <f>IF(D188="CO2",E188,IF(D188="CH4",E188*'State 2005 Data'!$J$16,IF(D188="N2O",'State 2005 Data'!$J$17,IF(D188="Other",E188))))</f>
        <v>0.88926174496644295</v>
      </c>
      <c r="H188" s="204"/>
    </row>
    <row r="189" spans="1:8">
      <c r="A189" s="195" t="s">
        <v>1794</v>
      </c>
      <c r="B189" s="205" t="s">
        <v>533</v>
      </c>
      <c r="C189" s="195" t="s">
        <v>9</v>
      </c>
      <c r="D189" s="195" t="s">
        <v>535</v>
      </c>
      <c r="E189" s="206">
        <v>1.8576129918061826</v>
      </c>
      <c r="F189" s="207">
        <f>IF(D189="CO2",E189,IF(D189="CH4",E189*'State 2005 Data'!$J$16,IF(D189="N2O",'State 2005 Data'!$J$17,IF(D189="Other",E189))))</f>
        <v>1.8576129918061826</v>
      </c>
      <c r="H189" s="204"/>
    </row>
    <row r="190" spans="1:8">
      <c r="A190" s="195" t="s">
        <v>1838</v>
      </c>
      <c r="B190" s="205" t="s">
        <v>1839</v>
      </c>
      <c r="C190" s="195" t="s">
        <v>100</v>
      </c>
      <c r="D190" s="195" t="s">
        <v>538</v>
      </c>
      <c r="E190" s="206">
        <v>124.34854050073351</v>
      </c>
      <c r="F190" s="207">
        <f>IF(D190="CO2",E190,IF(D190="CH4",E190*'State 2005 Data'!$J$16,IF(D190="N2O",'State 2005 Data'!$J$17,IF(D190="Other",E190))))</f>
        <v>124.34854050073351</v>
      </c>
      <c r="H190" s="204"/>
    </row>
    <row r="191" spans="1:8">
      <c r="A191" s="195" t="s">
        <v>1838</v>
      </c>
      <c r="B191" s="205" t="s">
        <v>1839</v>
      </c>
      <c r="C191" s="195" t="s">
        <v>100</v>
      </c>
      <c r="D191" s="195" t="s">
        <v>546</v>
      </c>
      <c r="E191" s="206">
        <v>6.7666522749999999E-2</v>
      </c>
      <c r="F191" s="207">
        <f>IF(D191="CO2",E191,IF(D191="CH4",E191*'State 2005 Data'!$J$16,IF(D191="N2O",'State 2005 Data'!$J$17,IF(D191="Other",E191))))</f>
        <v>7.5786505480000002E-2</v>
      </c>
      <c r="H191" s="204"/>
    </row>
    <row r="192" spans="1:8">
      <c r="A192" s="195" t="s">
        <v>1838</v>
      </c>
      <c r="B192" s="205" t="s">
        <v>1839</v>
      </c>
      <c r="C192" s="195" t="s">
        <v>100</v>
      </c>
      <c r="D192" s="195" t="s">
        <v>547</v>
      </c>
      <c r="E192" s="206">
        <v>0.38522212361999997</v>
      </c>
      <c r="F192" s="207">
        <f>IF(D192="CO2",E192,IF(D192="CH4",E192*'State 2005 Data'!$J$16,IF(D192="N2O",'State 2005 Data'!$J$17,IF(D192="Other",E192))))</f>
        <v>0.88926174496644295</v>
      </c>
      <c r="H192" s="204"/>
    </row>
    <row r="193" spans="1:8">
      <c r="A193" s="195" t="s">
        <v>1838</v>
      </c>
      <c r="B193" s="205" t="s">
        <v>1839</v>
      </c>
      <c r="C193" s="195" t="s">
        <v>100</v>
      </c>
      <c r="D193" s="208" t="s">
        <v>535</v>
      </c>
      <c r="E193" s="206"/>
      <c r="F193" s="207">
        <f>IF(D193="CO2",E193,IF(D193="CH4",E193*'State 2005 Data'!$J$16,IF(D193="N2O",'State 2005 Data'!$J$17,IF(D193="Other",E193))))</f>
        <v>0</v>
      </c>
      <c r="H193" s="204"/>
    </row>
    <row r="194" spans="1:8">
      <c r="A194" s="195" t="s">
        <v>1838</v>
      </c>
      <c r="B194" s="205" t="s">
        <v>1839</v>
      </c>
      <c r="C194" s="195" t="s">
        <v>892</v>
      </c>
      <c r="D194" s="195" t="s">
        <v>538</v>
      </c>
      <c r="E194" s="206">
        <v>7.1471620544010257</v>
      </c>
      <c r="F194" s="207">
        <f>IF(D194="CO2",E194,IF(D194="CH4",E194*'State 2005 Data'!$J$16,IF(D194="N2O",'State 2005 Data'!$J$17,IF(D194="Other",E194))))</f>
        <v>7.1471620544010257</v>
      </c>
      <c r="H194" s="204"/>
    </row>
    <row r="195" spans="1:8">
      <c r="A195" s="195" t="s">
        <v>1838</v>
      </c>
      <c r="B195" s="205" t="s">
        <v>1839</v>
      </c>
      <c r="C195" s="195" t="s">
        <v>892</v>
      </c>
      <c r="D195" s="195" t="s">
        <v>546</v>
      </c>
      <c r="E195" s="206">
        <v>3.8571613749999983E-2</v>
      </c>
      <c r="F195" s="207">
        <f>IF(D195="CO2",E195,IF(D195="CH4",E195*'State 2005 Data'!$J$16,IF(D195="N2O",'State 2005 Data'!$J$17,IF(D195="Other",E195))))</f>
        <v>4.3200207399999989E-2</v>
      </c>
      <c r="H195" s="204"/>
    </row>
    <row r="196" spans="1:8">
      <c r="A196" s="195" t="s">
        <v>1838</v>
      </c>
      <c r="B196" s="205" t="s">
        <v>1839</v>
      </c>
      <c r="C196" s="195" t="s">
        <v>892</v>
      </c>
      <c r="D196" s="195" t="s">
        <v>547</v>
      </c>
      <c r="E196" s="206">
        <v>1.2971853579999998E-2</v>
      </c>
      <c r="F196" s="207">
        <f>IF(D196="CO2",E196,IF(D196="CH4",E196*'State 2005 Data'!$J$16,IF(D196="N2O",'State 2005 Data'!$J$17,IF(D196="Other",E196))))</f>
        <v>0.88926174496644295</v>
      </c>
      <c r="H196" s="204"/>
    </row>
    <row r="197" spans="1:8">
      <c r="A197" s="195" t="s">
        <v>1838</v>
      </c>
      <c r="B197" s="205" t="s">
        <v>1839</v>
      </c>
      <c r="C197" s="195" t="s">
        <v>892</v>
      </c>
      <c r="D197" s="208" t="s">
        <v>535</v>
      </c>
      <c r="E197" s="206"/>
      <c r="F197" s="207">
        <f>IF(D197="CO2",E197,IF(D197="CH4",E197*'State 2005 Data'!$J$16,IF(D197="N2O",'State 2005 Data'!$J$17,IF(D197="Other",E197))))</f>
        <v>0</v>
      </c>
      <c r="H197" s="204"/>
    </row>
    <row r="198" spans="1:8">
      <c r="A198" s="195" t="s">
        <v>1838</v>
      </c>
      <c r="B198" s="205" t="s">
        <v>1839</v>
      </c>
      <c r="C198" s="195" t="s">
        <v>4</v>
      </c>
      <c r="D198" s="195" t="s">
        <v>538</v>
      </c>
      <c r="E198" s="206">
        <v>113.61701908194927</v>
      </c>
      <c r="F198" s="207">
        <f>IF(D198="CO2",E198,IF(D198="CH4",E198*'State 2005 Data'!$J$16,IF(D198="N2O",'State 2005 Data'!$J$17,IF(D198="Other",E198))))</f>
        <v>113.61701908194927</v>
      </c>
      <c r="H198" s="204"/>
    </row>
    <row r="199" spans="1:8">
      <c r="A199" s="195" t="s">
        <v>1838</v>
      </c>
      <c r="B199" s="205" t="s">
        <v>1839</v>
      </c>
      <c r="C199" s="195" t="s">
        <v>4</v>
      </c>
      <c r="D199" s="195" t="s">
        <v>546</v>
      </c>
      <c r="E199" s="206">
        <v>8.2130164830722538E-2</v>
      </c>
      <c r="F199" s="207">
        <f>IF(D199="CO2",E199,IF(D199="CH4",E199*'State 2005 Data'!$J$16,IF(D199="N2O",'State 2005 Data'!$J$17,IF(D199="Other",E199))))</f>
        <v>9.1985784610409252E-2</v>
      </c>
      <c r="H199" s="204"/>
    </row>
    <row r="200" spans="1:8">
      <c r="A200" s="195" t="s">
        <v>1838</v>
      </c>
      <c r="B200" s="205" t="s">
        <v>1839</v>
      </c>
      <c r="C200" s="195" t="s">
        <v>4</v>
      </c>
      <c r="D200" s="195" t="s">
        <v>547</v>
      </c>
      <c r="E200" s="206">
        <v>1.0667549093099755</v>
      </c>
      <c r="F200" s="207">
        <f>IF(D200="CO2",E200,IF(D200="CH4",E200*'State 2005 Data'!$J$16,IF(D200="N2O",'State 2005 Data'!$J$17,IF(D200="Other",E200))))</f>
        <v>0.88926174496644295</v>
      </c>
      <c r="H200" s="204"/>
    </row>
    <row r="201" spans="1:8">
      <c r="A201" s="195" t="s">
        <v>1838</v>
      </c>
      <c r="B201" s="205" t="s">
        <v>1839</v>
      </c>
      <c r="C201" s="195" t="s">
        <v>4</v>
      </c>
      <c r="D201" s="208" t="s">
        <v>535</v>
      </c>
      <c r="E201" s="206"/>
      <c r="F201" s="207">
        <f>IF(D201="CO2",E201,IF(D201="CH4",E201*'State 2005 Data'!$J$16,IF(D201="N2O",'State 2005 Data'!$J$17,IF(D201="Other",E201))))</f>
        <v>0</v>
      </c>
      <c r="H201" s="204"/>
    </row>
    <row r="202" spans="1:8">
      <c r="A202" s="195" t="s">
        <v>1838</v>
      </c>
      <c r="B202" s="205" t="s">
        <v>1839</v>
      </c>
      <c r="C202" s="195" t="s">
        <v>9</v>
      </c>
      <c r="D202" s="195" t="s">
        <v>538</v>
      </c>
      <c r="E202" s="209">
        <v>17.307304834425619</v>
      </c>
      <c r="F202" s="207">
        <f>IF(D202="CO2",E202,IF(D202="CH4",E202*'State 2005 Data'!$J$16,IF(D202="N2O",'State 2005 Data'!$J$17,IF(D202="Other",E202))))</f>
        <v>17.307304834425619</v>
      </c>
      <c r="H202" s="204"/>
    </row>
    <row r="203" spans="1:8">
      <c r="A203" s="195" t="s">
        <v>1838</v>
      </c>
      <c r="B203" s="205" t="s">
        <v>1839</v>
      </c>
      <c r="C203" s="195" t="s">
        <v>9</v>
      </c>
      <c r="D203" s="195" t="s">
        <v>546</v>
      </c>
      <c r="E203" s="206">
        <v>5.4055024195238595</v>
      </c>
      <c r="F203" s="207">
        <f>IF(D203="CO2",E203,IF(D203="CH4",E203*'State 2005 Data'!$J$16,IF(D203="N2O",'State 2005 Data'!$J$17,IF(D203="Other",E203))))</f>
        <v>6.0541627098667234</v>
      </c>
      <c r="H203" s="204"/>
    </row>
    <row r="204" spans="1:8">
      <c r="A204" s="195" t="s">
        <v>1838</v>
      </c>
      <c r="B204" s="205" t="s">
        <v>1839</v>
      </c>
      <c r="C204" s="195" t="s">
        <v>9</v>
      </c>
      <c r="D204" s="195" t="s">
        <v>547</v>
      </c>
      <c r="E204" s="206">
        <v>0.11919287496658588</v>
      </c>
      <c r="F204" s="207">
        <f>IF(D204="CO2",E204,IF(D204="CH4",E204*'State 2005 Data'!$J$16,IF(D204="N2O",'State 2005 Data'!$J$17,IF(D204="Other",E204))))</f>
        <v>0.88926174496644295</v>
      </c>
      <c r="H204" s="204"/>
    </row>
    <row r="205" spans="1:8">
      <c r="A205" s="195" t="s">
        <v>1838</v>
      </c>
      <c r="B205" s="205" t="s">
        <v>1839</v>
      </c>
      <c r="C205" s="195" t="s">
        <v>9</v>
      </c>
      <c r="D205" s="195" t="s">
        <v>535</v>
      </c>
      <c r="E205" s="206">
        <v>6.6549254490800127</v>
      </c>
      <c r="F205" s="207">
        <f>IF(D205="CO2",E205,IF(D205="CH4",E205*'State 2005 Data'!$J$16,IF(D205="N2O",'State 2005 Data'!$J$17,IF(D205="Other",E205))))</f>
        <v>6.6549254490800127</v>
      </c>
      <c r="H205" s="204"/>
    </row>
    <row r="206" spans="1:8">
      <c r="A206" s="195" t="s">
        <v>1856</v>
      </c>
      <c r="B206" s="205" t="s">
        <v>1852</v>
      </c>
      <c r="C206" s="195" t="s">
        <v>100</v>
      </c>
      <c r="D206" s="195" t="s">
        <v>538</v>
      </c>
      <c r="E206" s="206">
        <v>91.32605566711716</v>
      </c>
      <c r="F206" s="207">
        <f>IF(D206="CO2",E206,IF(D206="CH4",E206*'State 2005 Data'!$J$16,IF(D206="N2O",'State 2005 Data'!$J$17,IF(D206="Other",E206))))</f>
        <v>91.32605566711716</v>
      </c>
      <c r="H206" s="204"/>
    </row>
    <row r="207" spans="1:8">
      <c r="A207" s="195" t="s">
        <v>1856</v>
      </c>
      <c r="B207" s="205" t="s">
        <v>1852</v>
      </c>
      <c r="C207" s="195" t="s">
        <v>100</v>
      </c>
      <c r="D207" s="195" t="s">
        <v>546</v>
      </c>
      <c r="E207" s="206">
        <v>2.5502911999999999E-2</v>
      </c>
      <c r="F207" s="207">
        <f>IF(D207="CO2",E207,IF(D207="CH4",E207*'State 2005 Data'!$J$16,IF(D207="N2O",'State 2005 Data'!$J$17,IF(D207="Other",E207))))</f>
        <v>2.8563261440000001E-2</v>
      </c>
      <c r="H207" s="204"/>
    </row>
    <row r="208" spans="1:8">
      <c r="A208" s="195" t="s">
        <v>1856</v>
      </c>
      <c r="B208" s="205" t="s">
        <v>1852</v>
      </c>
      <c r="C208" s="195" t="s">
        <v>100</v>
      </c>
      <c r="D208" s="195" t="s">
        <v>547</v>
      </c>
      <c r="E208" s="206">
        <v>0.42768784775999996</v>
      </c>
      <c r="F208" s="207">
        <f>IF(D208="CO2",E208,IF(D208="CH4",E208*'State 2005 Data'!$J$16,IF(D208="N2O",'State 2005 Data'!$J$17,IF(D208="Other",E208))))</f>
        <v>0.88926174496644295</v>
      </c>
      <c r="H208" s="204"/>
    </row>
    <row r="209" spans="1:8">
      <c r="A209" s="195" t="s">
        <v>1856</v>
      </c>
      <c r="B209" s="205" t="s">
        <v>1852</v>
      </c>
      <c r="C209" s="195" t="s">
        <v>100</v>
      </c>
      <c r="D209" s="208" t="s">
        <v>535</v>
      </c>
      <c r="E209" s="206"/>
      <c r="F209" s="207">
        <f>IF(D209="CO2",E209,IF(D209="CH4",E209*'State 2005 Data'!$J$16,IF(D209="N2O",'State 2005 Data'!$J$17,IF(D209="Other",E209))))</f>
        <v>0</v>
      </c>
      <c r="H209" s="204"/>
    </row>
    <row r="210" spans="1:8">
      <c r="A210" s="195" t="s">
        <v>1856</v>
      </c>
      <c r="B210" s="205" t="s">
        <v>1852</v>
      </c>
      <c r="C210" s="195" t="s">
        <v>892</v>
      </c>
      <c r="D210" s="195" t="s">
        <v>538</v>
      </c>
      <c r="E210" s="206">
        <v>36.592351012463155</v>
      </c>
      <c r="F210" s="207">
        <f>IF(D210="CO2",E210,IF(D210="CH4",E210*'State 2005 Data'!$J$16,IF(D210="N2O",'State 2005 Data'!$J$17,IF(D210="Other",E210))))</f>
        <v>36.592351012463155</v>
      </c>
      <c r="H210" s="204"/>
    </row>
    <row r="211" spans="1:8">
      <c r="A211" s="195" t="s">
        <v>1856</v>
      </c>
      <c r="B211" s="205" t="s">
        <v>1852</v>
      </c>
      <c r="C211" s="195" t="s">
        <v>892</v>
      </c>
      <c r="D211" s="195" t="s">
        <v>546</v>
      </c>
      <c r="E211" s="206">
        <v>0.1392324305</v>
      </c>
      <c r="F211" s="207">
        <f>IF(D211="CO2",E211,IF(D211="CH4",E211*'State 2005 Data'!$J$16,IF(D211="N2O",'State 2005 Data'!$J$17,IF(D211="Other",E211))))</f>
        <v>0.15594032216000001</v>
      </c>
      <c r="H211" s="204"/>
    </row>
    <row r="212" spans="1:8">
      <c r="A212" s="195" t="s">
        <v>1856</v>
      </c>
      <c r="B212" s="205" t="s">
        <v>1852</v>
      </c>
      <c r="C212" s="195" t="s">
        <v>892</v>
      </c>
      <c r="D212" s="195" t="s">
        <v>547</v>
      </c>
      <c r="E212" s="206">
        <v>3.2298506499999997E-2</v>
      </c>
      <c r="F212" s="207">
        <f>IF(D212="CO2",E212,IF(D212="CH4",E212*'State 2005 Data'!$J$16,IF(D212="N2O",'State 2005 Data'!$J$17,IF(D212="Other",E212))))</f>
        <v>0.88926174496644295</v>
      </c>
      <c r="H212" s="204"/>
    </row>
    <row r="213" spans="1:8">
      <c r="A213" s="195" t="s">
        <v>1856</v>
      </c>
      <c r="B213" s="205" t="s">
        <v>1852</v>
      </c>
      <c r="C213" s="195" t="s">
        <v>892</v>
      </c>
      <c r="D213" s="208" t="s">
        <v>535</v>
      </c>
      <c r="E213" s="206"/>
      <c r="F213" s="207">
        <f>IF(D213="CO2",E213,IF(D213="CH4",E213*'State 2005 Data'!$J$16,IF(D213="N2O",'State 2005 Data'!$J$17,IF(D213="Other",E213))))</f>
        <v>0</v>
      </c>
      <c r="H213" s="204"/>
    </row>
    <row r="214" spans="1:8">
      <c r="A214" s="195" t="s">
        <v>1856</v>
      </c>
      <c r="B214" s="205" t="s">
        <v>1852</v>
      </c>
      <c r="C214" s="195" t="s">
        <v>4</v>
      </c>
      <c r="D214" s="195" t="s">
        <v>538</v>
      </c>
      <c r="E214" s="206">
        <v>76.820478528891528</v>
      </c>
      <c r="F214" s="207">
        <f>IF(D214="CO2",E214,IF(D214="CH4",E214*'State 2005 Data'!$J$16,IF(D214="N2O",'State 2005 Data'!$J$17,IF(D214="Other",E214))))</f>
        <v>76.820478528891528</v>
      </c>
      <c r="H214" s="204"/>
    </row>
    <row r="215" spans="1:8">
      <c r="A215" s="195" t="s">
        <v>1856</v>
      </c>
      <c r="B215" s="205" t="s">
        <v>1852</v>
      </c>
      <c r="C215" s="195" t="s">
        <v>4</v>
      </c>
      <c r="D215" s="195" t="s">
        <v>546</v>
      </c>
      <c r="E215" s="206">
        <v>8.2130164830722538E-2</v>
      </c>
      <c r="F215" s="207">
        <f>IF(D215="CO2",E215,IF(D215="CH4",E215*'State 2005 Data'!$J$16,IF(D215="N2O",'State 2005 Data'!$J$17,IF(D215="Other",E215))))</f>
        <v>9.1985784610409252E-2</v>
      </c>
      <c r="H215" s="204"/>
    </row>
    <row r="216" spans="1:8">
      <c r="A216" s="195" t="s">
        <v>1856</v>
      </c>
      <c r="B216" s="205" t="s">
        <v>1852</v>
      </c>
      <c r="C216" s="195" t="s">
        <v>4</v>
      </c>
      <c r="D216" s="195" t="s">
        <v>547</v>
      </c>
      <c r="E216" s="206">
        <v>1.0667549093099755</v>
      </c>
      <c r="F216" s="207">
        <f>IF(D216="CO2",E216,IF(D216="CH4",E216*'State 2005 Data'!$J$16,IF(D216="N2O",'State 2005 Data'!$J$17,IF(D216="Other",E216))))</f>
        <v>0.88926174496644295</v>
      </c>
      <c r="H216" s="204"/>
    </row>
    <row r="217" spans="1:8">
      <c r="A217" s="195" t="s">
        <v>1856</v>
      </c>
      <c r="B217" s="205" t="s">
        <v>1852</v>
      </c>
      <c r="C217" s="195" t="s">
        <v>4</v>
      </c>
      <c r="D217" s="208" t="s">
        <v>535</v>
      </c>
      <c r="E217" s="206"/>
      <c r="F217" s="207">
        <f>IF(D217="CO2",E217,IF(D217="CH4",E217*'State 2005 Data'!$J$16,IF(D217="N2O",'State 2005 Data'!$J$17,IF(D217="Other",E217))))</f>
        <v>0</v>
      </c>
      <c r="H217" s="204"/>
    </row>
    <row r="218" spans="1:8">
      <c r="A218" s="195" t="s">
        <v>1856</v>
      </c>
      <c r="B218" s="205" t="s">
        <v>1852</v>
      </c>
      <c r="C218" s="195" t="s">
        <v>9</v>
      </c>
      <c r="D218" s="195" t="s">
        <v>538</v>
      </c>
      <c r="E218" s="209">
        <v>44.346810454061938</v>
      </c>
      <c r="F218" s="207">
        <f>IF(D218="CO2",E218,IF(D218="CH4",E218*'State 2005 Data'!$J$16,IF(D218="N2O",'State 2005 Data'!$J$17,IF(D218="Other",E218))))</f>
        <v>44.346810454061938</v>
      </c>
      <c r="H218" s="204"/>
    </row>
    <row r="219" spans="1:8">
      <c r="A219" s="195" t="s">
        <v>1856</v>
      </c>
      <c r="B219" s="205" t="s">
        <v>1852</v>
      </c>
      <c r="C219" s="195" t="s">
        <v>9</v>
      </c>
      <c r="D219" s="195" t="s">
        <v>546</v>
      </c>
      <c r="E219" s="206">
        <v>7.3419556746771004</v>
      </c>
      <c r="F219" s="207">
        <f>IF(D219="CO2",E219,IF(D219="CH4",E219*'State 2005 Data'!$J$16,IF(D219="N2O",'State 2005 Data'!$J$17,IF(D219="Other",E219))))</f>
        <v>8.2229903556383537</v>
      </c>
      <c r="H219" s="204"/>
    </row>
    <row r="220" spans="1:8">
      <c r="A220" s="195" t="s">
        <v>1856</v>
      </c>
      <c r="B220" s="205" t="s">
        <v>1852</v>
      </c>
      <c r="C220" s="195" t="s">
        <v>9</v>
      </c>
      <c r="D220" s="195" t="s">
        <v>547</v>
      </c>
      <c r="E220" s="206">
        <v>7.3166243436791858E-2</v>
      </c>
      <c r="F220" s="207">
        <f>IF(D220="CO2",E220,IF(D220="CH4",E220*'State 2005 Data'!$J$16,IF(D220="N2O",'State 2005 Data'!$J$17,IF(D220="Other",E220))))</f>
        <v>0.88926174496644295</v>
      </c>
      <c r="H220" s="204"/>
    </row>
    <row r="221" spans="1:8">
      <c r="A221" s="195" t="s">
        <v>1856</v>
      </c>
      <c r="B221" s="205" t="s">
        <v>1852</v>
      </c>
      <c r="C221" s="195" t="s">
        <v>9</v>
      </c>
      <c r="D221" s="195" t="s">
        <v>535</v>
      </c>
      <c r="E221" s="206">
        <v>4.7202127697351726</v>
      </c>
      <c r="F221" s="207">
        <f>IF(D221="CO2",E221,IF(D221="CH4",E221*'State 2005 Data'!$J$16,IF(D221="N2O",'State 2005 Data'!$J$17,IF(D221="Other",E221))))</f>
        <v>4.7202127697351726</v>
      </c>
      <c r="H221" s="204"/>
    </row>
    <row r="222" spans="1:8">
      <c r="A222" s="195" t="s">
        <v>1851</v>
      </c>
      <c r="B222" s="205" t="s">
        <v>1854</v>
      </c>
      <c r="C222" s="195" t="s">
        <v>100</v>
      </c>
      <c r="D222" s="195" t="s">
        <v>538</v>
      </c>
      <c r="E222" s="206">
        <v>118.84179018991334</v>
      </c>
      <c r="F222" s="207">
        <f>IF(D222="CO2",E222,IF(D222="CH4",E222*'State 2005 Data'!$J$16,IF(D222="N2O",'State 2005 Data'!$J$17,IF(D222="Other",E222))))</f>
        <v>118.84179018991334</v>
      </c>
      <c r="H222" s="204"/>
    </row>
    <row r="223" spans="1:8">
      <c r="A223" s="195" t="s">
        <v>1851</v>
      </c>
      <c r="B223" s="205" t="s">
        <v>1854</v>
      </c>
      <c r="C223" s="195" t="s">
        <v>100</v>
      </c>
      <c r="D223" s="195" t="s">
        <v>546</v>
      </c>
      <c r="E223" s="206">
        <v>3.2869988000000003E-2</v>
      </c>
      <c r="F223" s="207">
        <f>IF(D223="CO2",E223,IF(D223="CH4",E223*'State 2005 Data'!$J$16,IF(D223="N2O",'State 2005 Data'!$J$17,IF(D223="Other",E223))))</f>
        <v>3.6814386560000009E-2</v>
      </c>
      <c r="H223" s="204"/>
    </row>
    <row r="224" spans="1:8">
      <c r="A224" s="195" t="s">
        <v>1851</v>
      </c>
      <c r="B224" s="205" t="s">
        <v>1854</v>
      </c>
      <c r="C224" s="195" t="s">
        <v>100</v>
      </c>
      <c r="D224" s="195" t="s">
        <v>547</v>
      </c>
      <c r="E224" s="206">
        <v>0.56993080206000002</v>
      </c>
      <c r="F224" s="207">
        <f>IF(D224="CO2",E224,IF(D224="CH4",E224*'State 2005 Data'!$J$16,IF(D224="N2O",'State 2005 Data'!$J$17,IF(D224="Other",E224))))</f>
        <v>0.88926174496644295</v>
      </c>
      <c r="H224" s="204"/>
    </row>
    <row r="225" spans="1:8">
      <c r="A225" s="195" t="s">
        <v>1851</v>
      </c>
      <c r="B225" s="205" t="s">
        <v>1854</v>
      </c>
      <c r="C225" s="195" t="s">
        <v>100</v>
      </c>
      <c r="D225" s="208" t="s">
        <v>535</v>
      </c>
      <c r="E225" s="206"/>
      <c r="F225" s="207">
        <f>IF(D225="CO2",E225,IF(D225="CH4",E225*'State 2005 Data'!$J$16,IF(D225="N2O",'State 2005 Data'!$J$17,IF(D225="Other",E225))))</f>
        <v>0</v>
      </c>
      <c r="H225" s="204"/>
    </row>
    <row r="226" spans="1:8">
      <c r="A226" s="195" t="s">
        <v>1851</v>
      </c>
      <c r="B226" s="205" t="s">
        <v>1854</v>
      </c>
      <c r="C226" s="195" t="s">
        <v>892</v>
      </c>
      <c r="D226" s="195" t="s">
        <v>538</v>
      </c>
      <c r="E226" s="206">
        <v>14.945147394013535</v>
      </c>
      <c r="F226" s="207">
        <f>IF(D226="CO2",E226,IF(D226="CH4",E226*'State 2005 Data'!$J$16,IF(D226="N2O",'State 2005 Data'!$J$17,IF(D226="Other",E226))))</f>
        <v>14.945147394013535</v>
      </c>
      <c r="H226" s="204"/>
    </row>
    <row r="227" spans="1:8">
      <c r="A227" s="195" t="s">
        <v>1851</v>
      </c>
      <c r="B227" s="205" t="s">
        <v>1854</v>
      </c>
      <c r="C227" s="195" t="s">
        <v>892</v>
      </c>
      <c r="D227" s="195" t="s">
        <v>546</v>
      </c>
      <c r="E227" s="206">
        <v>0.14570402825000001</v>
      </c>
      <c r="F227" s="207">
        <f>IF(D227="CO2",E227,IF(D227="CH4",E227*'State 2005 Data'!$J$16,IF(D227="N2O",'State 2005 Data'!$J$17,IF(D227="Other",E227))))</f>
        <v>0.16318851164000003</v>
      </c>
      <c r="H227" s="204"/>
    </row>
    <row r="228" spans="1:8">
      <c r="A228" s="195" t="s">
        <v>1851</v>
      </c>
      <c r="B228" s="205" t="s">
        <v>1854</v>
      </c>
      <c r="C228" s="195" t="s">
        <v>892</v>
      </c>
      <c r="D228" s="195" t="s">
        <v>547</v>
      </c>
      <c r="E228" s="206">
        <v>3.1460560300000003E-2</v>
      </c>
      <c r="F228" s="207">
        <f>IF(D228="CO2",E228,IF(D228="CH4",E228*'State 2005 Data'!$J$16,IF(D228="N2O",'State 2005 Data'!$J$17,IF(D228="Other",E228))))</f>
        <v>0.88926174496644295</v>
      </c>
      <c r="H228" s="204"/>
    </row>
    <row r="229" spans="1:8">
      <c r="A229" s="195" t="s">
        <v>1851</v>
      </c>
      <c r="B229" s="205" t="s">
        <v>1854</v>
      </c>
      <c r="C229" s="195" t="s">
        <v>892</v>
      </c>
      <c r="D229" s="208" t="s">
        <v>535</v>
      </c>
      <c r="E229" s="206"/>
      <c r="F229" s="207">
        <f>IF(D229="CO2",E229,IF(D229="CH4",E229*'State 2005 Data'!$J$16,IF(D229="N2O",'State 2005 Data'!$J$17,IF(D229="Other",E229))))</f>
        <v>0</v>
      </c>
      <c r="H229" s="204"/>
    </row>
    <row r="230" spans="1:8">
      <c r="A230" s="195" t="s">
        <v>1851</v>
      </c>
      <c r="B230" s="205" t="s">
        <v>1854</v>
      </c>
      <c r="C230" s="195" t="s">
        <v>4</v>
      </c>
      <c r="D230" s="195" t="s">
        <v>538</v>
      </c>
      <c r="E230" s="206">
        <v>45.307164047810055</v>
      </c>
      <c r="F230" s="207">
        <f>IF(D230="CO2",E230,IF(D230="CH4",E230*'State 2005 Data'!$J$16,IF(D230="N2O",'State 2005 Data'!$J$17,IF(D230="Other",E230))))</f>
        <v>45.307164047810055</v>
      </c>
      <c r="H230" s="204"/>
    </row>
    <row r="231" spans="1:8">
      <c r="A231" s="195" t="s">
        <v>1851</v>
      </c>
      <c r="B231" s="205" t="s">
        <v>1854</v>
      </c>
      <c r="C231" s="195" t="s">
        <v>4</v>
      </c>
      <c r="D231" s="195" t="s">
        <v>546</v>
      </c>
      <c r="E231" s="206">
        <v>8.2130164830722538E-2</v>
      </c>
      <c r="F231" s="207">
        <f>IF(D231="CO2",E231,IF(D231="CH4",E231*'State 2005 Data'!$J$16,IF(D231="N2O",'State 2005 Data'!$J$17,IF(D231="Other",E231))))</f>
        <v>9.1985784610409252E-2</v>
      </c>
      <c r="H231" s="204"/>
    </row>
    <row r="232" spans="1:8">
      <c r="A232" s="195" t="s">
        <v>1851</v>
      </c>
      <c r="B232" s="205" t="s">
        <v>1854</v>
      </c>
      <c r="C232" s="195" t="s">
        <v>4</v>
      </c>
      <c r="D232" s="195" t="s">
        <v>547</v>
      </c>
      <c r="E232" s="206">
        <v>1.0667549093099755</v>
      </c>
      <c r="F232" s="207">
        <f>IF(D232="CO2",E232,IF(D232="CH4",E232*'State 2005 Data'!$J$16,IF(D232="N2O",'State 2005 Data'!$J$17,IF(D232="Other",E232))))</f>
        <v>0.88926174496644295</v>
      </c>
      <c r="H232" s="204"/>
    </row>
    <row r="233" spans="1:8">
      <c r="A233" s="195" t="s">
        <v>1851</v>
      </c>
      <c r="B233" s="205" t="s">
        <v>1854</v>
      </c>
      <c r="C233" s="195" t="s">
        <v>4</v>
      </c>
      <c r="D233" s="208" t="s">
        <v>535</v>
      </c>
      <c r="E233" s="206"/>
      <c r="F233" s="207">
        <f>IF(D233="CO2",E233,IF(D233="CH4",E233*'State 2005 Data'!$J$16,IF(D233="N2O",'State 2005 Data'!$J$17,IF(D233="Other",E233))))</f>
        <v>0</v>
      </c>
      <c r="H233" s="204"/>
    </row>
    <row r="234" spans="1:8">
      <c r="A234" s="195" t="s">
        <v>1851</v>
      </c>
      <c r="B234" s="205" t="s">
        <v>1854</v>
      </c>
      <c r="C234" s="195" t="s">
        <v>9</v>
      </c>
      <c r="D234" s="195" t="s">
        <v>538</v>
      </c>
      <c r="E234" s="209">
        <v>73.835147937354691</v>
      </c>
      <c r="F234" s="207">
        <f>IF(D234="CO2",E234,IF(D234="CH4",E234*'State 2005 Data'!$J$16,IF(D234="N2O",'State 2005 Data'!$J$17,IF(D234="Other",E234))))</f>
        <v>73.835147937354691</v>
      </c>
      <c r="H234" s="204"/>
    </row>
    <row r="235" spans="1:8">
      <c r="A235" s="195" t="s">
        <v>1851</v>
      </c>
      <c r="B235" s="205" t="s">
        <v>1854</v>
      </c>
      <c r="C235" s="195" t="s">
        <v>9</v>
      </c>
      <c r="D235" s="195" t="s">
        <v>546</v>
      </c>
      <c r="E235" s="206">
        <v>4.5960954520579351</v>
      </c>
      <c r="F235" s="207">
        <f>IF(D235="CO2",E235,IF(D235="CH4",E235*'State 2005 Data'!$J$16,IF(D235="N2O",'State 2005 Data'!$J$17,IF(D235="Other",E235))))</f>
        <v>5.1476269063048878</v>
      </c>
      <c r="H235" s="204"/>
    </row>
    <row r="236" spans="1:8">
      <c r="A236" s="195" t="s">
        <v>1851</v>
      </c>
      <c r="B236" s="205" t="s">
        <v>1854</v>
      </c>
      <c r="C236" s="195" t="s">
        <v>9</v>
      </c>
      <c r="D236" s="195" t="s">
        <v>547</v>
      </c>
      <c r="E236" s="206">
        <v>8.6851378995289677E-2</v>
      </c>
      <c r="F236" s="207">
        <f>IF(D236="CO2",E236,IF(D236="CH4",E236*'State 2005 Data'!$J$16,IF(D236="N2O",'State 2005 Data'!$J$17,IF(D236="Other",E236))))</f>
        <v>0.88926174496644295</v>
      </c>
      <c r="H236" s="204"/>
    </row>
    <row r="237" spans="1:8">
      <c r="A237" s="195" t="s">
        <v>1851</v>
      </c>
      <c r="B237" s="205" t="s">
        <v>1854</v>
      </c>
      <c r="C237" s="195" t="s">
        <v>9</v>
      </c>
      <c r="D237" s="195" t="s">
        <v>535</v>
      </c>
      <c r="E237" s="206">
        <v>2.7295367168902973</v>
      </c>
      <c r="F237" s="207">
        <f>IF(D237="CO2",E237,IF(D237="CH4",E237*'State 2005 Data'!$J$16,IF(D237="N2O",'State 2005 Data'!$J$17,IF(D237="Other",E237))))</f>
        <v>2.7295367168902973</v>
      </c>
      <c r="H237" s="204"/>
    </row>
    <row r="238" spans="1:8">
      <c r="A238" s="195" t="s">
        <v>1853</v>
      </c>
      <c r="B238" s="205" t="s">
        <v>1857</v>
      </c>
      <c r="C238" s="195" t="s">
        <v>100</v>
      </c>
      <c r="D238" s="195" t="s">
        <v>538</v>
      </c>
      <c r="E238" s="206">
        <v>35.197852706175141</v>
      </c>
      <c r="F238" s="207">
        <f>IF(D238="CO2",E238,IF(D238="CH4",E238*'State 2005 Data'!$J$16,IF(D238="N2O",'State 2005 Data'!$J$17,IF(D238="Other",E238))))</f>
        <v>35.197852706175141</v>
      </c>
      <c r="H238" s="204"/>
    </row>
    <row r="239" spans="1:8">
      <c r="A239" s="195" t="s">
        <v>1853</v>
      </c>
      <c r="B239" s="205" t="s">
        <v>1857</v>
      </c>
      <c r="C239" s="195" t="s">
        <v>100</v>
      </c>
      <c r="D239" s="195" t="s">
        <v>546</v>
      </c>
      <c r="E239" s="206">
        <v>9.7670457499999998E-3</v>
      </c>
      <c r="F239" s="207">
        <f>IF(D239="CO2",E239,IF(D239="CH4",E239*'State 2005 Data'!$J$16,IF(D239="N2O",'State 2005 Data'!$J$17,IF(D239="Other",E239))))</f>
        <v>1.0939091240000001E-2</v>
      </c>
      <c r="H239" s="204"/>
    </row>
    <row r="240" spans="1:8">
      <c r="A240" s="195" t="s">
        <v>1853</v>
      </c>
      <c r="B240" s="205" t="s">
        <v>1857</v>
      </c>
      <c r="C240" s="195" t="s">
        <v>100</v>
      </c>
      <c r="D240" s="195" t="s">
        <v>547</v>
      </c>
      <c r="E240" s="206">
        <v>0.16373188032</v>
      </c>
      <c r="F240" s="207">
        <f>IF(D240="CO2",E240,IF(D240="CH4",E240*'State 2005 Data'!$J$16,IF(D240="N2O",'State 2005 Data'!$J$17,IF(D240="Other",E240))))</f>
        <v>0.88926174496644295</v>
      </c>
      <c r="H240" s="204"/>
    </row>
    <row r="241" spans="1:8">
      <c r="A241" s="195" t="s">
        <v>1853</v>
      </c>
      <c r="B241" s="205" t="s">
        <v>1857</v>
      </c>
      <c r="C241" s="195" t="s">
        <v>100</v>
      </c>
      <c r="D241" s="208" t="s">
        <v>535</v>
      </c>
      <c r="E241" s="206"/>
      <c r="F241" s="207">
        <f>IF(D241="CO2",E241,IF(D241="CH4",E241*'State 2005 Data'!$J$16,IF(D241="N2O",'State 2005 Data'!$J$17,IF(D241="Other",E241))))</f>
        <v>0</v>
      </c>
      <c r="H241" s="204"/>
    </row>
    <row r="242" spans="1:8">
      <c r="A242" s="195" t="s">
        <v>1853</v>
      </c>
      <c r="B242" s="205" t="s">
        <v>1857</v>
      </c>
      <c r="C242" s="195" t="s">
        <v>892</v>
      </c>
      <c r="D242" s="195" t="s">
        <v>538</v>
      </c>
      <c r="E242" s="206">
        <v>8.3074301404111939</v>
      </c>
      <c r="F242" s="207">
        <f>IF(D242="CO2",E242,IF(D242="CH4",E242*'State 2005 Data'!$J$16,IF(D242="N2O",'State 2005 Data'!$J$17,IF(D242="Other",E242))))</f>
        <v>8.3074301404111939</v>
      </c>
      <c r="H242" s="204"/>
    </row>
    <row r="243" spans="1:8">
      <c r="A243" s="195" t="s">
        <v>1853</v>
      </c>
      <c r="B243" s="205" t="s">
        <v>1857</v>
      </c>
      <c r="C243" s="195" t="s">
        <v>892</v>
      </c>
      <c r="D243" s="195" t="s">
        <v>546</v>
      </c>
      <c r="E243" s="206">
        <v>6.1174107499999991E-2</v>
      </c>
      <c r="F243" s="207">
        <f>IF(D243="CO2",E243,IF(D243="CH4",E243*'State 2005 Data'!$J$16,IF(D243="N2O",'State 2005 Data'!$J$17,IF(D243="Other",E243))))</f>
        <v>6.8515000399999998E-2</v>
      </c>
      <c r="H243" s="204"/>
    </row>
    <row r="244" spans="1:8">
      <c r="A244" s="195" t="s">
        <v>1853</v>
      </c>
      <c r="B244" s="205" t="s">
        <v>1857</v>
      </c>
      <c r="C244" s="195" t="s">
        <v>892</v>
      </c>
      <c r="D244" s="195" t="s">
        <v>547</v>
      </c>
      <c r="E244" s="206">
        <v>1.6326922340000001E-2</v>
      </c>
      <c r="F244" s="207">
        <f>IF(D244="CO2",E244,IF(D244="CH4",E244*'State 2005 Data'!$J$16,IF(D244="N2O",'State 2005 Data'!$J$17,IF(D244="Other",E244))))</f>
        <v>0.88926174496644295</v>
      </c>
      <c r="H244" s="204"/>
    </row>
    <row r="245" spans="1:8">
      <c r="A245" s="195" t="s">
        <v>1853</v>
      </c>
      <c r="B245" s="205" t="s">
        <v>1857</v>
      </c>
      <c r="C245" s="195" t="s">
        <v>892</v>
      </c>
      <c r="D245" s="208" t="s">
        <v>535</v>
      </c>
      <c r="E245" s="206"/>
      <c r="F245" s="207">
        <f>IF(D245="CO2",E245,IF(D245="CH4",E245*'State 2005 Data'!$J$16,IF(D245="N2O",'State 2005 Data'!$J$17,IF(D245="Other",E245))))</f>
        <v>0</v>
      </c>
      <c r="H245" s="204"/>
    </row>
    <row r="246" spans="1:8">
      <c r="A246" s="195" t="s">
        <v>1853</v>
      </c>
      <c r="B246" s="205" t="s">
        <v>1857</v>
      </c>
      <c r="C246" s="195" t="s">
        <v>4</v>
      </c>
      <c r="D246" s="195" t="s">
        <v>538</v>
      </c>
      <c r="E246" s="206">
        <v>21.191823288749038</v>
      </c>
      <c r="F246" s="207">
        <f>IF(D246="CO2",E246,IF(D246="CH4",E246*'State 2005 Data'!$J$16,IF(D246="N2O",'State 2005 Data'!$J$17,IF(D246="Other",E246))))</f>
        <v>21.191823288749038</v>
      </c>
      <c r="H246" s="204"/>
    </row>
    <row r="247" spans="1:8">
      <c r="A247" s="195" t="s">
        <v>1853</v>
      </c>
      <c r="B247" s="205" t="s">
        <v>1857</v>
      </c>
      <c r="C247" s="195" t="s">
        <v>4</v>
      </c>
      <c r="D247" s="195" t="s">
        <v>546</v>
      </c>
      <c r="E247" s="206">
        <v>8.2130164830722538E-2</v>
      </c>
      <c r="F247" s="207">
        <f>IF(D247="CO2",E247,IF(D247="CH4",E247*'State 2005 Data'!$J$16,IF(D247="N2O",'State 2005 Data'!$J$17,IF(D247="Other",E247))))</f>
        <v>9.1985784610409252E-2</v>
      </c>
      <c r="H247" s="204"/>
    </row>
    <row r="248" spans="1:8">
      <c r="A248" s="195" t="s">
        <v>1853</v>
      </c>
      <c r="B248" s="205" t="s">
        <v>1857</v>
      </c>
      <c r="C248" s="195" t="s">
        <v>4</v>
      </c>
      <c r="D248" s="195" t="s">
        <v>547</v>
      </c>
      <c r="E248" s="206">
        <v>1.0667549093099755</v>
      </c>
      <c r="F248" s="207">
        <f>IF(D248="CO2",E248,IF(D248="CH4",E248*'State 2005 Data'!$J$16,IF(D248="N2O",'State 2005 Data'!$J$17,IF(D248="Other",E248))))</f>
        <v>0.88926174496644295</v>
      </c>
      <c r="H248" s="204"/>
    </row>
    <row r="249" spans="1:8">
      <c r="A249" s="195" t="s">
        <v>1853</v>
      </c>
      <c r="B249" s="205" t="s">
        <v>1857</v>
      </c>
      <c r="C249" s="195" t="s">
        <v>4</v>
      </c>
      <c r="D249" s="208" t="s">
        <v>535</v>
      </c>
      <c r="E249" s="206"/>
      <c r="F249" s="207">
        <f>IF(D249="CO2",E249,IF(D249="CH4",E249*'State 2005 Data'!$J$16,IF(D249="N2O",'State 2005 Data'!$J$17,IF(D249="Other",E249))))</f>
        <v>0</v>
      </c>
      <c r="H249" s="204"/>
    </row>
    <row r="250" spans="1:8">
      <c r="A250" s="195" t="s">
        <v>1853</v>
      </c>
      <c r="B250" s="205" t="s">
        <v>1857</v>
      </c>
      <c r="C250" s="195" t="s">
        <v>9</v>
      </c>
      <c r="D250" s="195" t="s">
        <v>538</v>
      </c>
      <c r="E250" s="209">
        <v>17.013229871744368</v>
      </c>
      <c r="F250" s="207">
        <f>IF(D250="CO2",E250,IF(D250="CH4",E250*'State 2005 Data'!$J$16,IF(D250="N2O",'State 2005 Data'!$J$17,IF(D250="Other",E250))))</f>
        <v>17.013229871744368</v>
      </c>
      <c r="H250" s="204"/>
    </row>
    <row r="251" spans="1:8">
      <c r="A251" s="195" t="s">
        <v>1853</v>
      </c>
      <c r="B251" s="205" t="s">
        <v>1857</v>
      </c>
      <c r="C251" s="195" t="s">
        <v>9</v>
      </c>
      <c r="D251" s="195" t="s">
        <v>546</v>
      </c>
      <c r="E251" s="206">
        <v>1.5032823171326355</v>
      </c>
      <c r="F251" s="207">
        <f>IF(D251="CO2",E251,IF(D251="CH4",E251*'State 2005 Data'!$J$16,IF(D251="N2O",'State 2005 Data'!$J$17,IF(D251="Other",E251))))</f>
        <v>1.6836761951885519</v>
      </c>
      <c r="H251" s="204"/>
    </row>
    <row r="252" spans="1:8">
      <c r="A252" s="195" t="s">
        <v>1853</v>
      </c>
      <c r="B252" s="205" t="s">
        <v>1857</v>
      </c>
      <c r="C252" s="195" t="s">
        <v>9</v>
      </c>
      <c r="D252" s="195" t="s">
        <v>547</v>
      </c>
      <c r="E252" s="206">
        <v>3.7586866480623066E-2</v>
      </c>
      <c r="F252" s="207">
        <f>IF(D252="CO2",E252,IF(D252="CH4",E252*'State 2005 Data'!$J$16,IF(D252="N2O",'State 2005 Data'!$J$17,IF(D252="Other",E252))))</f>
        <v>0.88926174496644295</v>
      </c>
      <c r="H252" s="204"/>
    </row>
    <row r="253" spans="1:8">
      <c r="A253" s="195" t="s">
        <v>1853</v>
      </c>
      <c r="B253" s="205" t="s">
        <v>1857</v>
      </c>
      <c r="C253" s="195" t="s">
        <v>9</v>
      </c>
      <c r="D253" s="195" t="s">
        <v>535</v>
      </c>
      <c r="E253" s="206">
        <v>1.1169514849478956</v>
      </c>
      <c r="F253" s="207">
        <f>IF(D253="CO2",E253,IF(D253="CH4",E253*'State 2005 Data'!$J$16,IF(D253="N2O",'State 2005 Data'!$J$17,IF(D253="Other",E253))))</f>
        <v>1.1169514849478956</v>
      </c>
      <c r="H253" s="204"/>
    </row>
    <row r="254" spans="1:8">
      <c r="A254" s="195" t="s">
        <v>1867</v>
      </c>
      <c r="B254" s="205" t="s">
        <v>1866</v>
      </c>
      <c r="C254" s="195" t="s">
        <v>100</v>
      </c>
      <c r="D254" s="195" t="s">
        <v>538</v>
      </c>
      <c r="E254" s="206">
        <v>3.7935504518224383</v>
      </c>
      <c r="F254" s="207">
        <f>IF(D254="CO2",E254,IF(D254="CH4",E254*'State 2005 Data'!$J$16,IF(D254="N2O",'State 2005 Data'!$J$17,IF(D254="Other",E254))))</f>
        <v>3.7935504518224383</v>
      </c>
      <c r="H254" s="204"/>
    </row>
    <row r="255" spans="1:8">
      <c r="A255" s="195" t="s">
        <v>1867</v>
      </c>
      <c r="B255" s="205" t="s">
        <v>1866</v>
      </c>
      <c r="C255" s="195" t="s">
        <v>100</v>
      </c>
      <c r="D255" s="195" t="s">
        <v>546</v>
      </c>
      <c r="E255" s="206">
        <v>3.030358524999999E-2</v>
      </c>
      <c r="F255" s="207">
        <f>IF(D255="CO2",E255,IF(D255="CH4",E255*'State 2005 Data'!$J$16,IF(D255="N2O",'State 2005 Data'!$J$17,IF(D255="Other",E255))))</f>
        <v>3.3940015479999995E-2</v>
      </c>
      <c r="H255" s="204"/>
    </row>
    <row r="256" spans="1:8">
      <c r="A256" s="195" t="s">
        <v>1867</v>
      </c>
      <c r="B256" s="205" t="s">
        <v>1866</v>
      </c>
      <c r="C256" s="195" t="s">
        <v>100</v>
      </c>
      <c r="D256" s="195" t="s">
        <v>547</v>
      </c>
      <c r="E256" s="206">
        <v>4.9726762340000001E-2</v>
      </c>
      <c r="F256" s="207">
        <f>IF(D256="CO2",E256,IF(D256="CH4",E256*'State 2005 Data'!$J$16,IF(D256="N2O",'State 2005 Data'!$J$17,IF(D256="Other",E256))))</f>
        <v>0.88926174496644295</v>
      </c>
      <c r="H256" s="204"/>
    </row>
    <row r="257" spans="1:8">
      <c r="A257" s="195" t="s">
        <v>1867</v>
      </c>
      <c r="B257" s="205" t="s">
        <v>1866</v>
      </c>
      <c r="C257" s="195" t="s">
        <v>100</v>
      </c>
      <c r="D257" s="208" t="s">
        <v>535</v>
      </c>
      <c r="E257" s="206"/>
      <c r="F257" s="207">
        <f>IF(D257="CO2",E257,IF(D257="CH4",E257*'State 2005 Data'!$J$16,IF(D257="N2O",'State 2005 Data'!$J$17,IF(D257="Other",E257))))</f>
        <v>0</v>
      </c>
      <c r="H257" s="204"/>
    </row>
    <row r="258" spans="1:8">
      <c r="A258" s="195" t="s">
        <v>1867</v>
      </c>
      <c r="B258" s="205" t="s">
        <v>1866</v>
      </c>
      <c r="C258" s="195" t="s">
        <v>892</v>
      </c>
      <c r="D258" s="195" t="s">
        <v>538</v>
      </c>
      <c r="E258" s="206">
        <v>6.7272215642933535</v>
      </c>
      <c r="F258" s="207">
        <f>IF(D258="CO2",E258,IF(D258="CH4",E258*'State 2005 Data'!$J$16,IF(D258="N2O",'State 2005 Data'!$J$17,IF(D258="Other",E258))))</f>
        <v>6.7272215642933535</v>
      </c>
      <c r="H258" s="204"/>
    </row>
    <row r="259" spans="1:8">
      <c r="A259" s="195" t="s">
        <v>1867</v>
      </c>
      <c r="B259" s="205" t="s">
        <v>1866</v>
      </c>
      <c r="C259" s="195" t="s">
        <v>892</v>
      </c>
      <c r="D259" s="195" t="s">
        <v>546</v>
      </c>
      <c r="E259" s="206">
        <v>7.2678225749999992E-2</v>
      </c>
      <c r="F259" s="207">
        <f>IF(D259="CO2",E259,IF(D259="CH4",E259*'State 2005 Data'!$J$16,IF(D259="N2O",'State 2005 Data'!$J$17,IF(D259="Other",E259))))</f>
        <v>8.1399612839999996E-2</v>
      </c>
      <c r="H259" s="204"/>
    </row>
    <row r="260" spans="1:8">
      <c r="A260" s="195" t="s">
        <v>1867</v>
      </c>
      <c r="B260" s="205" t="s">
        <v>1866</v>
      </c>
      <c r="C260" s="195" t="s">
        <v>892</v>
      </c>
      <c r="D260" s="195" t="s">
        <v>547</v>
      </c>
      <c r="E260" s="206">
        <v>2.3824346059999998E-2</v>
      </c>
      <c r="F260" s="207">
        <f>IF(D260="CO2",E260,IF(D260="CH4",E260*'State 2005 Data'!$J$16,IF(D260="N2O",'State 2005 Data'!$J$17,IF(D260="Other",E260))))</f>
        <v>0.88926174496644295</v>
      </c>
      <c r="H260" s="204"/>
    </row>
    <row r="261" spans="1:8">
      <c r="A261" s="195" t="s">
        <v>1867</v>
      </c>
      <c r="B261" s="205" t="s">
        <v>1866</v>
      </c>
      <c r="C261" s="195" t="s">
        <v>892</v>
      </c>
      <c r="D261" s="208" t="s">
        <v>535</v>
      </c>
      <c r="E261" s="206"/>
      <c r="F261" s="207">
        <f>IF(D261="CO2",E261,IF(D261="CH4",E261*'State 2005 Data'!$J$16,IF(D261="N2O",'State 2005 Data'!$J$17,IF(D261="Other",E261))))</f>
        <v>0</v>
      </c>
      <c r="H261" s="204"/>
    </row>
    <row r="262" spans="1:8">
      <c r="A262" s="195" t="s">
        <v>1867</v>
      </c>
      <c r="B262" s="205" t="s">
        <v>1866</v>
      </c>
      <c r="C262" s="195" t="s">
        <v>4</v>
      </c>
      <c r="D262" s="195" t="s">
        <v>538</v>
      </c>
      <c r="E262" s="206">
        <v>9.3515418329207129</v>
      </c>
      <c r="F262" s="207">
        <f>IF(D262="CO2",E262,IF(D262="CH4",E262*'State 2005 Data'!$J$16,IF(D262="N2O",'State 2005 Data'!$J$17,IF(D262="Other",E262))))</f>
        <v>9.3515418329207129</v>
      </c>
      <c r="H262" s="204"/>
    </row>
    <row r="263" spans="1:8">
      <c r="A263" s="195" t="s">
        <v>1867</v>
      </c>
      <c r="B263" s="205" t="s">
        <v>1866</v>
      </c>
      <c r="C263" s="195" t="s">
        <v>4</v>
      </c>
      <c r="D263" s="195" t="s">
        <v>546</v>
      </c>
      <c r="E263" s="206">
        <v>8.2130164830722538E-2</v>
      </c>
      <c r="F263" s="207">
        <f>IF(D263="CO2",E263,IF(D263="CH4",E263*'State 2005 Data'!$J$16,IF(D263="N2O",'State 2005 Data'!$J$17,IF(D263="Other",E263))))</f>
        <v>9.1985784610409252E-2</v>
      </c>
      <c r="H263" s="204"/>
    </row>
    <row r="264" spans="1:8">
      <c r="A264" s="195" t="s">
        <v>1867</v>
      </c>
      <c r="B264" s="205" t="s">
        <v>1866</v>
      </c>
      <c r="C264" s="195" t="s">
        <v>4</v>
      </c>
      <c r="D264" s="195" t="s">
        <v>547</v>
      </c>
      <c r="E264" s="206">
        <v>1.0667549093099755</v>
      </c>
      <c r="F264" s="207">
        <f>IF(D264="CO2",E264,IF(D264="CH4",E264*'State 2005 Data'!$J$16,IF(D264="N2O",'State 2005 Data'!$J$17,IF(D264="Other",E264))))</f>
        <v>0.88926174496644295</v>
      </c>
      <c r="H264" s="204"/>
    </row>
    <row r="265" spans="1:8">
      <c r="A265" s="195" t="s">
        <v>1867</v>
      </c>
      <c r="B265" s="205" t="s">
        <v>1866</v>
      </c>
      <c r="C265" s="195" t="s">
        <v>4</v>
      </c>
      <c r="D265" s="208" t="s">
        <v>535</v>
      </c>
      <c r="E265" s="206"/>
      <c r="F265" s="207">
        <f>IF(D265="CO2",E265,IF(D265="CH4",E265*'State 2005 Data'!$J$16,IF(D265="N2O",'State 2005 Data'!$J$17,IF(D265="Other",E265))))</f>
        <v>0</v>
      </c>
      <c r="H265" s="204"/>
    </row>
    <row r="266" spans="1:8">
      <c r="A266" s="195" t="s">
        <v>1867</v>
      </c>
      <c r="B266" s="205" t="s">
        <v>1866</v>
      </c>
      <c r="C266" s="195" t="s">
        <v>9</v>
      </c>
      <c r="D266" s="195" t="s">
        <v>538</v>
      </c>
      <c r="E266" s="209">
        <v>3.934310155889575</v>
      </c>
      <c r="F266" s="207">
        <f>IF(D266="CO2",E266,IF(D266="CH4",E266*'State 2005 Data'!$J$16,IF(D266="N2O",'State 2005 Data'!$J$17,IF(D266="Other",E266))))</f>
        <v>3.934310155889575</v>
      </c>
      <c r="H266" s="204"/>
    </row>
    <row r="267" spans="1:8">
      <c r="A267" s="195" t="s">
        <v>1867</v>
      </c>
      <c r="B267" s="205" t="s">
        <v>1866</v>
      </c>
      <c r="C267" s="195" t="s">
        <v>9</v>
      </c>
      <c r="D267" s="195" t="s">
        <v>546</v>
      </c>
      <c r="E267" s="206">
        <v>0.23767575650850534</v>
      </c>
      <c r="F267" s="207">
        <f>IF(D267="CO2",E267,IF(D267="CH4",E267*'State 2005 Data'!$J$16,IF(D267="N2O",'State 2005 Data'!$J$17,IF(D267="Other",E267))))</f>
        <v>0.26619684728952603</v>
      </c>
      <c r="H267" s="204"/>
    </row>
    <row r="268" spans="1:8">
      <c r="A268" s="195" t="s">
        <v>1867</v>
      </c>
      <c r="B268" s="205" t="s">
        <v>1866</v>
      </c>
      <c r="C268" s="195" t="s">
        <v>9</v>
      </c>
      <c r="D268" s="195" t="s">
        <v>547</v>
      </c>
      <c r="E268" s="206">
        <v>8.2453086900261194E-2</v>
      </c>
      <c r="F268" s="207">
        <f>IF(D268="CO2",E268,IF(D268="CH4",E268*'State 2005 Data'!$J$16,IF(D268="N2O",'State 2005 Data'!$J$17,IF(D268="Other",E268))))</f>
        <v>0.88926174496644295</v>
      </c>
      <c r="H268" s="204"/>
    </row>
    <row r="269" spans="1:8">
      <c r="A269" s="195" t="s">
        <v>1867</v>
      </c>
      <c r="B269" s="205" t="s">
        <v>1866</v>
      </c>
      <c r="C269" s="195" t="s">
        <v>9</v>
      </c>
      <c r="D269" s="195" t="s">
        <v>535</v>
      </c>
      <c r="E269" s="206">
        <v>0.48102752916835578</v>
      </c>
      <c r="F269" s="207">
        <f>IF(D269="CO2",E269,IF(D269="CH4",E269*'State 2005 Data'!$J$16,IF(D269="N2O",'State 2005 Data'!$J$17,IF(D269="Other",E269))))</f>
        <v>0.48102752916835578</v>
      </c>
      <c r="H269" s="204"/>
    </row>
    <row r="270" spans="1:8">
      <c r="A270" s="195" t="s">
        <v>1865</v>
      </c>
      <c r="B270" s="205" t="s">
        <v>1868</v>
      </c>
      <c r="C270" s="195" t="s">
        <v>100</v>
      </c>
      <c r="D270" s="195" t="s">
        <v>538</v>
      </c>
      <c r="E270" s="206">
        <v>31.597643531999747</v>
      </c>
      <c r="F270" s="207">
        <f>IF(D270="CO2",E270,IF(D270="CH4",E270*'State 2005 Data'!$J$16,IF(D270="N2O",'State 2005 Data'!$J$17,IF(D270="Other",E270))))</f>
        <v>31.597643531999747</v>
      </c>
      <c r="H270" s="204"/>
    </row>
    <row r="271" spans="1:8">
      <c r="A271" s="195" t="s">
        <v>1865</v>
      </c>
      <c r="B271" s="205" t="s">
        <v>1868</v>
      </c>
      <c r="C271" s="195" t="s">
        <v>100</v>
      </c>
      <c r="D271" s="195" t="s">
        <v>546</v>
      </c>
      <c r="E271" s="206">
        <v>1.0942924E-2</v>
      </c>
      <c r="F271" s="207">
        <f>IF(D271="CO2",E271,IF(D271="CH4",E271*'State 2005 Data'!$J$16,IF(D271="N2O",'State 2005 Data'!$J$17,IF(D271="Other",E271))))</f>
        <v>1.225607488E-2</v>
      </c>
      <c r="H271" s="204"/>
    </row>
    <row r="272" spans="1:8">
      <c r="A272" s="195" t="s">
        <v>1865</v>
      </c>
      <c r="B272" s="205" t="s">
        <v>1868</v>
      </c>
      <c r="C272" s="195" t="s">
        <v>100</v>
      </c>
      <c r="D272" s="195" t="s">
        <v>547</v>
      </c>
      <c r="E272" s="206">
        <v>0.13991847384</v>
      </c>
      <c r="F272" s="207">
        <f>IF(D272="CO2",E272,IF(D272="CH4",E272*'State 2005 Data'!$J$16,IF(D272="N2O",'State 2005 Data'!$J$17,IF(D272="Other",E272))))</f>
        <v>0.88926174496644295</v>
      </c>
      <c r="H272" s="204"/>
    </row>
    <row r="273" spans="1:8">
      <c r="A273" s="195" t="s">
        <v>1865</v>
      </c>
      <c r="B273" s="205" t="s">
        <v>1868</v>
      </c>
      <c r="C273" s="195" t="s">
        <v>100</v>
      </c>
      <c r="D273" s="208" t="s">
        <v>535</v>
      </c>
      <c r="E273" s="206"/>
      <c r="F273" s="207">
        <f>IF(D273="CO2",E273,IF(D273="CH4",E273*'State 2005 Data'!$J$16,IF(D273="N2O",'State 2005 Data'!$J$17,IF(D273="Other",E273))))</f>
        <v>0</v>
      </c>
      <c r="H273" s="204"/>
    </row>
    <row r="274" spans="1:8">
      <c r="A274" s="195" t="s">
        <v>1865</v>
      </c>
      <c r="B274" s="205" t="s">
        <v>1868</v>
      </c>
      <c r="C274" s="195" t="s">
        <v>892</v>
      </c>
      <c r="D274" s="195" t="s">
        <v>538</v>
      </c>
      <c r="E274" s="206">
        <v>12.174163438091993</v>
      </c>
      <c r="F274" s="207">
        <f>IF(D274="CO2",E274,IF(D274="CH4",E274*'State 2005 Data'!$J$16,IF(D274="N2O",'State 2005 Data'!$J$17,IF(D274="Other",E274))))</f>
        <v>12.174163438091993</v>
      </c>
      <c r="H274" s="204"/>
    </row>
    <row r="275" spans="1:8">
      <c r="A275" s="195" t="s">
        <v>1865</v>
      </c>
      <c r="B275" s="205" t="s">
        <v>1868</v>
      </c>
      <c r="C275" s="195" t="s">
        <v>892</v>
      </c>
      <c r="D275" s="195" t="s">
        <v>546</v>
      </c>
      <c r="E275" s="206">
        <v>7.5854208499999992E-2</v>
      </c>
      <c r="F275" s="207">
        <f>IF(D275="CO2",E275,IF(D275="CH4",E275*'State 2005 Data'!$J$16,IF(D275="N2O",'State 2005 Data'!$J$17,IF(D275="Other",E275))))</f>
        <v>8.4956713520000005E-2</v>
      </c>
      <c r="H275" s="204"/>
    </row>
    <row r="276" spans="1:8">
      <c r="A276" s="195" t="s">
        <v>1865</v>
      </c>
      <c r="B276" s="205" t="s">
        <v>1868</v>
      </c>
      <c r="C276" s="195" t="s">
        <v>892</v>
      </c>
      <c r="D276" s="195" t="s">
        <v>547</v>
      </c>
      <c r="E276" s="206">
        <v>2.0307150399999998E-2</v>
      </c>
      <c r="F276" s="207">
        <f>IF(D276="CO2",E276,IF(D276="CH4",E276*'State 2005 Data'!$J$16,IF(D276="N2O",'State 2005 Data'!$J$17,IF(D276="Other",E276))))</f>
        <v>0.88926174496644295</v>
      </c>
      <c r="H276" s="204"/>
    </row>
    <row r="277" spans="1:8">
      <c r="A277" s="195" t="s">
        <v>1865</v>
      </c>
      <c r="B277" s="205" t="s">
        <v>1868</v>
      </c>
      <c r="C277" s="195" t="s">
        <v>892</v>
      </c>
      <c r="D277" s="208" t="s">
        <v>535</v>
      </c>
      <c r="E277" s="206"/>
      <c r="F277" s="207">
        <f>IF(D277="CO2",E277,IF(D277="CH4",E277*'State 2005 Data'!$J$16,IF(D277="N2O",'State 2005 Data'!$J$17,IF(D277="Other",E277))))</f>
        <v>0</v>
      </c>
      <c r="H277" s="204"/>
    </row>
    <row r="278" spans="1:8">
      <c r="A278" s="195" t="s">
        <v>1865</v>
      </c>
      <c r="B278" s="205" t="s">
        <v>1868</v>
      </c>
      <c r="C278" s="195" t="s">
        <v>4</v>
      </c>
      <c r="D278" s="195" t="s">
        <v>538</v>
      </c>
      <c r="E278" s="206">
        <v>31.984353590306291</v>
      </c>
      <c r="F278" s="207">
        <f>IF(D278="CO2",E278,IF(D278="CH4",E278*'State 2005 Data'!$J$16,IF(D278="N2O",'State 2005 Data'!$J$17,IF(D278="Other",E278))))</f>
        <v>31.984353590306291</v>
      </c>
      <c r="H278" s="204"/>
    </row>
    <row r="279" spans="1:8">
      <c r="A279" s="195" t="s">
        <v>1865</v>
      </c>
      <c r="B279" s="205" t="s">
        <v>1868</v>
      </c>
      <c r="C279" s="195" t="s">
        <v>4</v>
      </c>
      <c r="D279" s="195" t="s">
        <v>546</v>
      </c>
      <c r="E279" s="206">
        <v>8.2130164830722538E-2</v>
      </c>
      <c r="F279" s="207">
        <f>IF(D279="CO2",E279,IF(D279="CH4",E279*'State 2005 Data'!$J$16,IF(D279="N2O",'State 2005 Data'!$J$17,IF(D279="Other",E279))))</f>
        <v>9.1985784610409252E-2</v>
      </c>
      <c r="H279" s="204"/>
    </row>
    <row r="280" spans="1:8">
      <c r="A280" s="195" t="s">
        <v>1865</v>
      </c>
      <c r="B280" s="205" t="s">
        <v>1868</v>
      </c>
      <c r="C280" s="195" t="s">
        <v>4</v>
      </c>
      <c r="D280" s="195" t="s">
        <v>547</v>
      </c>
      <c r="E280" s="206">
        <v>1.0667549093099755</v>
      </c>
      <c r="F280" s="207">
        <f>IF(D280="CO2",E280,IF(D280="CH4",E280*'State 2005 Data'!$J$16,IF(D280="N2O",'State 2005 Data'!$J$17,IF(D280="Other",E280))))</f>
        <v>0.88926174496644295</v>
      </c>
      <c r="H280" s="204"/>
    </row>
    <row r="281" spans="1:8">
      <c r="A281" s="195" t="s">
        <v>1865</v>
      </c>
      <c r="B281" s="205" t="s">
        <v>1868</v>
      </c>
      <c r="C281" s="195" t="s">
        <v>4</v>
      </c>
      <c r="D281" s="208" t="s">
        <v>535</v>
      </c>
      <c r="E281" s="206"/>
      <c r="F281" s="207">
        <f>IF(D281="CO2",E281,IF(D281="CH4",E281*'State 2005 Data'!$J$16,IF(D281="N2O",'State 2005 Data'!$J$17,IF(D281="Other",E281))))</f>
        <v>0</v>
      </c>
      <c r="H281" s="204"/>
    </row>
    <row r="282" spans="1:8">
      <c r="A282" s="195" t="s">
        <v>1865</v>
      </c>
      <c r="B282" s="205" t="s">
        <v>1868</v>
      </c>
      <c r="C282" s="195" t="s">
        <v>9</v>
      </c>
      <c r="D282" s="195" t="s">
        <v>538</v>
      </c>
      <c r="E282" s="209">
        <v>10.720007384219727</v>
      </c>
      <c r="F282" s="207">
        <f>IF(D282="CO2",E282,IF(D282="CH4",E282*'State 2005 Data'!$J$16,IF(D282="N2O",'State 2005 Data'!$J$17,IF(D282="Other",E282))))</f>
        <v>10.720007384219727</v>
      </c>
      <c r="H282" s="204"/>
    </row>
    <row r="283" spans="1:8">
      <c r="A283" s="195" t="s">
        <v>1865</v>
      </c>
      <c r="B283" s="205" t="s">
        <v>1868</v>
      </c>
      <c r="C283" s="195" t="s">
        <v>9</v>
      </c>
      <c r="D283" s="195" t="s">
        <v>546</v>
      </c>
      <c r="E283" s="206">
        <v>1.0689291825199037</v>
      </c>
      <c r="F283" s="207">
        <f>IF(D283="CO2",E283,IF(D283="CH4",E283*'State 2005 Data'!$J$16,IF(D283="N2O",'State 2005 Data'!$J$17,IF(D283="Other",E283))))</f>
        <v>1.1972006844222922</v>
      </c>
      <c r="H283" s="204"/>
    </row>
    <row r="284" spans="1:8">
      <c r="A284" s="195" t="s">
        <v>1865</v>
      </c>
      <c r="B284" s="205" t="s">
        <v>1868</v>
      </c>
      <c r="C284" s="195" t="s">
        <v>9</v>
      </c>
      <c r="D284" s="195" t="s">
        <v>547</v>
      </c>
      <c r="E284" s="206">
        <v>3.526156079221298E-2</v>
      </c>
      <c r="F284" s="207">
        <f>IF(D284="CO2",E284,IF(D284="CH4",E284*'State 2005 Data'!$J$16,IF(D284="N2O",'State 2005 Data'!$J$17,IF(D284="Other",E284))))</f>
        <v>0.88926174496644295</v>
      </c>
      <c r="H284" s="204"/>
    </row>
    <row r="285" spans="1:8">
      <c r="A285" s="195" t="s">
        <v>1865</v>
      </c>
      <c r="B285" s="205" t="s">
        <v>1868</v>
      </c>
      <c r="C285" s="195" t="s">
        <v>9</v>
      </c>
      <c r="D285" s="195" t="s">
        <v>535</v>
      </c>
      <c r="E285" s="206">
        <v>2.288636497563771</v>
      </c>
      <c r="F285" s="207">
        <f>IF(D285="CO2",E285,IF(D285="CH4",E285*'State 2005 Data'!$J$16,IF(D285="N2O",'State 2005 Data'!$J$17,IF(D285="Other",E285))))</f>
        <v>2.288636497563771</v>
      </c>
      <c r="H285" s="204"/>
    </row>
    <row r="286" spans="1:8">
      <c r="A286" s="195" t="s">
        <v>1871</v>
      </c>
      <c r="B286" s="205" t="s">
        <v>1872</v>
      </c>
      <c r="C286" s="195" t="s">
        <v>100</v>
      </c>
      <c r="D286" s="195" t="s">
        <v>538</v>
      </c>
      <c r="E286" s="210">
        <v>74.302446823678565</v>
      </c>
      <c r="F286" s="207">
        <f>IF(D286="CO2",E286,IF(D286="CH4",E286*'State 2005 Data'!$J$16,IF(D286="N2O",'State 2005 Data'!$J$17,IF(D286="Other",E286))))</f>
        <v>74.302446823678565</v>
      </c>
      <c r="H286" s="204"/>
    </row>
    <row r="287" spans="1:8">
      <c r="A287" s="195" t="s">
        <v>1871</v>
      </c>
      <c r="B287" s="205" t="s">
        <v>1872</v>
      </c>
      <c r="C287" s="195" t="s">
        <v>100</v>
      </c>
      <c r="D287" s="195" t="s">
        <v>546</v>
      </c>
      <c r="E287" s="210">
        <v>3.3007092749999994E-2</v>
      </c>
      <c r="F287" s="207">
        <f>IF(D287="CO2",E287,IF(D287="CH4",E287*'State 2005 Data'!$J$16,IF(D287="N2O",'State 2005 Data'!$J$17,IF(D287="Other",E287))))</f>
        <v>3.696794388E-2</v>
      </c>
      <c r="H287" s="204"/>
    </row>
    <row r="288" spans="1:8">
      <c r="A288" s="195" t="s">
        <v>1871</v>
      </c>
      <c r="B288" s="205" t="s">
        <v>1872</v>
      </c>
      <c r="C288" s="195" t="s">
        <v>100</v>
      </c>
      <c r="D288" s="195" t="s">
        <v>547</v>
      </c>
      <c r="E288" s="210">
        <v>0.34412862689999996</v>
      </c>
      <c r="F288" s="207">
        <f>IF(D288="CO2",E288,IF(D288="CH4",E288*'State 2005 Data'!$J$16,IF(D288="N2O",'State 2005 Data'!$J$17,IF(D288="Other",E288))))</f>
        <v>0.88926174496644295</v>
      </c>
      <c r="H288" s="204"/>
    </row>
    <row r="289" spans="1:8">
      <c r="A289" s="195" t="s">
        <v>1871</v>
      </c>
      <c r="B289" s="205" t="s">
        <v>1872</v>
      </c>
      <c r="C289" s="195" t="s">
        <v>100</v>
      </c>
      <c r="D289" s="208" t="s">
        <v>535</v>
      </c>
      <c r="E289" s="206"/>
      <c r="F289" s="207">
        <f>IF(D289="CO2",E289,IF(D289="CH4",E289*'State 2005 Data'!$J$16,IF(D289="N2O",'State 2005 Data'!$J$17,IF(D289="Other",E289))))</f>
        <v>0</v>
      </c>
      <c r="H289" s="204"/>
    </row>
    <row r="290" spans="1:8">
      <c r="A290" s="195" t="s">
        <v>1871</v>
      </c>
      <c r="B290" s="205" t="s">
        <v>1872</v>
      </c>
      <c r="C290" s="195" t="s">
        <v>892</v>
      </c>
      <c r="D290" s="195" t="s">
        <v>538</v>
      </c>
      <c r="E290" s="210">
        <v>34.50504557231578</v>
      </c>
      <c r="F290" s="207">
        <f>IF(D290="CO2",E290,IF(D290="CH4",E290*'State 2005 Data'!$J$16,IF(D290="N2O",'State 2005 Data'!$J$17,IF(D290="Other",E290))))</f>
        <v>34.50504557231578</v>
      </c>
      <c r="H290" s="204"/>
    </row>
    <row r="291" spans="1:8">
      <c r="A291" s="195" t="s">
        <v>1871</v>
      </c>
      <c r="B291" s="205" t="s">
        <v>1872</v>
      </c>
      <c r="C291" s="195" t="s">
        <v>892</v>
      </c>
      <c r="D291" s="195" t="s">
        <v>546</v>
      </c>
      <c r="E291" s="210">
        <v>0.30018533824999999</v>
      </c>
      <c r="F291" s="207">
        <f>IF(D291="CO2",E291,IF(D291="CH4",E291*'State 2005 Data'!$J$16,IF(D291="N2O",'State 2005 Data'!$J$17,IF(D291="Other",E291))))</f>
        <v>0.33620757884000002</v>
      </c>
      <c r="H291" s="204"/>
    </row>
    <row r="292" spans="1:8">
      <c r="A292" s="195" t="s">
        <v>1871</v>
      </c>
      <c r="B292" s="205" t="s">
        <v>1872</v>
      </c>
      <c r="C292" s="195" t="s">
        <v>892</v>
      </c>
      <c r="D292" s="195" t="s">
        <v>547</v>
      </c>
      <c r="E292" s="210">
        <v>6.4880577879999998E-2</v>
      </c>
      <c r="F292" s="207">
        <f>IF(D292="CO2",E292,IF(D292="CH4",E292*'State 2005 Data'!$J$16,IF(D292="N2O",'State 2005 Data'!$J$17,IF(D292="Other",E292))))</f>
        <v>0.88926174496644295</v>
      </c>
      <c r="H292" s="204"/>
    </row>
    <row r="293" spans="1:8">
      <c r="A293" s="195" t="s">
        <v>1871</v>
      </c>
      <c r="B293" s="205" t="s">
        <v>1872</v>
      </c>
      <c r="C293" s="195" t="s">
        <v>892</v>
      </c>
      <c r="D293" s="208" t="s">
        <v>535</v>
      </c>
      <c r="E293" s="206"/>
      <c r="F293" s="207">
        <f>IF(D293="CO2",E293,IF(D293="CH4",E293*'State 2005 Data'!$J$16,IF(D293="N2O",'State 2005 Data'!$J$17,IF(D293="Other",E293))))</f>
        <v>0</v>
      </c>
      <c r="H293" s="204"/>
    </row>
    <row r="294" spans="1:8">
      <c r="A294" s="195" t="s">
        <v>1871</v>
      </c>
      <c r="B294" s="205" t="s">
        <v>1872</v>
      </c>
      <c r="C294" s="195" t="s">
        <v>4</v>
      </c>
      <c r="D294" s="195" t="s">
        <v>538</v>
      </c>
      <c r="E294" s="210">
        <v>55.646309218508286</v>
      </c>
      <c r="F294" s="207">
        <f>IF(D294="CO2",E294,IF(D294="CH4",E294*'State 2005 Data'!$J$16,IF(D294="N2O",'State 2005 Data'!$J$17,IF(D294="Other",E294))))</f>
        <v>55.646309218508286</v>
      </c>
      <c r="H294" s="204"/>
    </row>
    <row r="295" spans="1:8">
      <c r="A295" s="195" t="s">
        <v>1871</v>
      </c>
      <c r="B295" s="205" t="s">
        <v>1872</v>
      </c>
      <c r="C295" s="195" t="s">
        <v>4</v>
      </c>
      <c r="D295" s="195" t="s">
        <v>546</v>
      </c>
      <c r="E295" s="210">
        <v>8.2130164830722538E-2</v>
      </c>
      <c r="F295" s="207">
        <f>IF(D295="CO2",E295,IF(D295="CH4",E295*'State 2005 Data'!$J$16,IF(D295="N2O",'State 2005 Data'!$J$17,IF(D295="Other",E295))))</f>
        <v>9.1985784610409252E-2</v>
      </c>
      <c r="H295" s="204"/>
    </row>
    <row r="296" spans="1:8">
      <c r="A296" s="195" t="s">
        <v>1871</v>
      </c>
      <c r="B296" s="205" t="s">
        <v>1872</v>
      </c>
      <c r="C296" s="195" t="s">
        <v>4</v>
      </c>
      <c r="D296" s="195" t="s">
        <v>547</v>
      </c>
      <c r="E296" s="210">
        <v>1.0667549093099755</v>
      </c>
      <c r="F296" s="207">
        <f>IF(D296="CO2",E296,IF(D296="CH4",E296*'State 2005 Data'!$J$16,IF(D296="N2O",'State 2005 Data'!$J$17,IF(D296="Other",E296))))</f>
        <v>0.88926174496644295</v>
      </c>
      <c r="H296" s="204"/>
    </row>
    <row r="297" spans="1:8">
      <c r="A297" s="195" t="s">
        <v>1871</v>
      </c>
      <c r="B297" s="205" t="s">
        <v>1872</v>
      </c>
      <c r="C297" s="195" t="s">
        <v>4</v>
      </c>
      <c r="D297" s="208" t="s">
        <v>535</v>
      </c>
      <c r="E297" s="206"/>
      <c r="F297" s="207">
        <f>IF(D297="CO2",E297,IF(D297="CH4",E297*'State 2005 Data'!$J$16,IF(D297="N2O",'State 2005 Data'!$J$17,IF(D297="Other",E297))))</f>
        <v>0</v>
      </c>
      <c r="H297" s="204"/>
    </row>
    <row r="298" spans="1:8">
      <c r="A298" s="195" t="s">
        <v>1871</v>
      </c>
      <c r="B298" s="205" t="s">
        <v>1872</v>
      </c>
      <c r="C298" s="195" t="s">
        <v>9</v>
      </c>
      <c r="D298" s="195" t="s">
        <v>538</v>
      </c>
      <c r="E298" s="211">
        <v>31.141583318786438</v>
      </c>
      <c r="F298" s="207">
        <f>IF(D298="CO2",E298,IF(D298="CH4",E298*'State 2005 Data'!$J$16,IF(D298="N2O",'State 2005 Data'!$J$17,IF(D298="Other",E298))))</f>
        <v>31.141583318786438</v>
      </c>
      <c r="H298" s="204"/>
    </row>
    <row r="299" spans="1:8">
      <c r="A299" s="195" t="s">
        <v>1871</v>
      </c>
      <c r="B299" s="205" t="s">
        <v>1872</v>
      </c>
      <c r="C299" s="195" t="s">
        <v>9</v>
      </c>
      <c r="D299" s="195" t="s">
        <v>546</v>
      </c>
      <c r="E299" s="210">
        <v>3.6813153683274562</v>
      </c>
      <c r="F299" s="207">
        <f>IF(D299="CO2",E299,IF(D299="CH4",E299*'State 2005 Data'!$J$16,IF(D299="N2O",'State 2005 Data'!$J$17,IF(D299="Other",E299))))</f>
        <v>4.1230732125267515</v>
      </c>
      <c r="H299" s="204"/>
    </row>
    <row r="300" spans="1:8">
      <c r="A300" s="195" t="s">
        <v>1871</v>
      </c>
      <c r="B300" s="205" t="s">
        <v>1872</v>
      </c>
      <c r="C300" s="195" t="s">
        <v>9</v>
      </c>
      <c r="D300" s="195" t="s">
        <v>547</v>
      </c>
      <c r="E300" s="210">
        <v>7.4628588714381883E-2</v>
      </c>
      <c r="F300" s="207">
        <f>IF(D300="CO2",E300,IF(D300="CH4",E300*'State 2005 Data'!$J$16,IF(D300="N2O",'State 2005 Data'!$J$17,IF(D300="Other",E300))))</f>
        <v>0.88926174496644295</v>
      </c>
      <c r="H300" s="204"/>
    </row>
    <row r="301" spans="1:8">
      <c r="A301" s="195" t="s">
        <v>1871</v>
      </c>
      <c r="B301" s="205" t="s">
        <v>1872</v>
      </c>
      <c r="C301" s="195" t="s">
        <v>9</v>
      </c>
      <c r="D301" s="195" t="s">
        <v>535</v>
      </c>
      <c r="E301" s="210">
        <v>3.739649195133214</v>
      </c>
      <c r="F301" s="207">
        <f>IF(D301="CO2",E301,IF(D301="CH4",E301*'State 2005 Data'!$J$16,IF(D301="N2O",'State 2005 Data'!$J$17,IF(D301="Other",E301))))</f>
        <v>3.739649195133214</v>
      </c>
      <c r="H301" s="204"/>
    </row>
    <row r="302" spans="1:8">
      <c r="A302" s="195" t="s">
        <v>1873</v>
      </c>
      <c r="B302" s="205" t="s">
        <v>1874</v>
      </c>
      <c r="C302" s="195" t="s">
        <v>100</v>
      </c>
      <c r="D302" s="195" t="s">
        <v>538</v>
      </c>
      <c r="E302" s="210">
        <v>35.160137607274301</v>
      </c>
      <c r="F302" s="207">
        <f>IF(D302="CO2",E302,IF(D302="CH4",E302*'State 2005 Data'!$J$16,IF(D302="N2O",'State 2005 Data'!$J$17,IF(D302="Other",E302))))</f>
        <v>35.160137607274301</v>
      </c>
      <c r="H302" s="204"/>
    </row>
    <row r="303" spans="1:8">
      <c r="A303" s="195" t="s">
        <v>1873</v>
      </c>
      <c r="B303" s="205" t="s">
        <v>1874</v>
      </c>
      <c r="C303" s="195" t="s">
        <v>100</v>
      </c>
      <c r="D303" s="195" t="s">
        <v>546</v>
      </c>
      <c r="E303" s="210">
        <v>1.1656097749999999E-2</v>
      </c>
      <c r="F303" s="207">
        <f>IF(D303="CO2",E303,IF(D303="CH4",E303*'State 2005 Data'!$J$16,IF(D303="N2O",'State 2005 Data'!$J$17,IF(D303="Other",E303))))</f>
        <v>1.305482948E-2</v>
      </c>
      <c r="H303" s="204"/>
    </row>
    <row r="304" spans="1:8">
      <c r="A304" s="195" t="s">
        <v>1873</v>
      </c>
      <c r="B304" s="205" t="s">
        <v>1874</v>
      </c>
      <c r="C304" s="195" t="s">
        <v>100</v>
      </c>
      <c r="D304" s="195" t="s">
        <v>547</v>
      </c>
      <c r="E304" s="210">
        <v>0.16249772523999997</v>
      </c>
      <c r="F304" s="207">
        <f>IF(D304="CO2",E304,IF(D304="CH4",E304*'State 2005 Data'!$J$16,IF(D304="N2O",'State 2005 Data'!$J$17,IF(D304="Other",E304))))</f>
        <v>0.88926174496644295</v>
      </c>
      <c r="H304" s="204"/>
    </row>
    <row r="305" spans="1:8">
      <c r="A305" s="195" t="s">
        <v>1873</v>
      </c>
      <c r="B305" s="205" t="s">
        <v>1874</v>
      </c>
      <c r="C305" s="195" t="s">
        <v>100</v>
      </c>
      <c r="D305" s="208" t="s">
        <v>535</v>
      </c>
      <c r="E305" s="206"/>
      <c r="F305" s="207">
        <f>IF(D305="CO2",E305,IF(D305="CH4",E305*'State 2005 Data'!$J$16,IF(D305="N2O",'State 2005 Data'!$J$17,IF(D305="Other",E305))))</f>
        <v>0</v>
      </c>
      <c r="H305" s="204"/>
    </row>
    <row r="306" spans="1:8">
      <c r="A306" s="195" t="s">
        <v>1873</v>
      </c>
      <c r="B306" s="205" t="s">
        <v>1874</v>
      </c>
      <c r="C306" s="195" t="s">
        <v>892</v>
      </c>
      <c r="D306" s="195" t="s">
        <v>538</v>
      </c>
      <c r="E306" s="210">
        <v>15.045440852904015</v>
      </c>
      <c r="F306" s="207">
        <f>IF(D306="CO2",E306,IF(D306="CH4",E306*'State 2005 Data'!$J$16,IF(D306="N2O",'State 2005 Data'!$J$17,IF(D306="Other",E306))))</f>
        <v>15.045440852904015</v>
      </c>
      <c r="H306" s="204"/>
    </row>
    <row r="307" spans="1:8">
      <c r="A307" s="195" t="s">
        <v>1873</v>
      </c>
      <c r="B307" s="205" t="s">
        <v>1874</v>
      </c>
      <c r="C307" s="195" t="s">
        <v>892</v>
      </c>
      <c r="D307" s="195" t="s">
        <v>546</v>
      </c>
      <c r="E307" s="210">
        <v>0.12688159099999999</v>
      </c>
      <c r="F307" s="207">
        <f>IF(D307="CO2",E307,IF(D307="CH4",E307*'State 2005 Data'!$J$16,IF(D307="N2O",'State 2005 Data'!$J$17,IF(D307="Other",E307))))</f>
        <v>0.14210738192</v>
      </c>
      <c r="H307" s="204"/>
    </row>
    <row r="308" spans="1:8">
      <c r="A308" s="195" t="s">
        <v>1873</v>
      </c>
      <c r="B308" s="205" t="s">
        <v>1874</v>
      </c>
      <c r="C308" s="195" t="s">
        <v>892</v>
      </c>
      <c r="D308" s="195" t="s">
        <v>547</v>
      </c>
      <c r="E308" s="210">
        <v>2.8302097039999995E-2</v>
      </c>
      <c r="F308" s="207">
        <f>IF(D308="CO2",E308,IF(D308="CH4",E308*'State 2005 Data'!$J$16,IF(D308="N2O",'State 2005 Data'!$J$17,IF(D308="Other",E308))))</f>
        <v>0.88926174496644295</v>
      </c>
      <c r="H308" s="204"/>
    </row>
    <row r="309" spans="1:8">
      <c r="A309" s="195" t="s">
        <v>1873</v>
      </c>
      <c r="B309" s="205" t="s">
        <v>1874</v>
      </c>
      <c r="C309" s="195" t="s">
        <v>892</v>
      </c>
      <c r="D309" s="208" t="s">
        <v>535</v>
      </c>
      <c r="E309" s="206"/>
      <c r="F309" s="207">
        <f>IF(D309="CO2",E309,IF(D309="CH4",E309*'State 2005 Data'!$J$16,IF(D309="N2O",'State 2005 Data'!$J$17,IF(D309="Other",E309))))</f>
        <v>0</v>
      </c>
      <c r="H309" s="204"/>
    </row>
    <row r="310" spans="1:8">
      <c r="A310" s="195" t="s">
        <v>1873</v>
      </c>
      <c r="B310" s="205" t="s">
        <v>1874</v>
      </c>
      <c r="C310" s="195" t="s">
        <v>4</v>
      </c>
      <c r="D310" s="195" t="s">
        <v>538</v>
      </c>
      <c r="E310" s="210">
        <v>36.514380807319171</v>
      </c>
      <c r="F310" s="207">
        <f>IF(D310="CO2",E310,IF(D310="CH4",E310*'State 2005 Data'!$J$16,IF(D310="N2O",'State 2005 Data'!$J$17,IF(D310="Other",E310))))</f>
        <v>36.514380807319171</v>
      </c>
      <c r="H310" s="204"/>
    </row>
    <row r="311" spans="1:8">
      <c r="A311" s="195" t="s">
        <v>1873</v>
      </c>
      <c r="B311" s="205" t="s">
        <v>1874</v>
      </c>
      <c r="C311" s="195" t="s">
        <v>4</v>
      </c>
      <c r="D311" s="195" t="s">
        <v>546</v>
      </c>
      <c r="E311" s="210">
        <v>8.2130164830722538E-2</v>
      </c>
      <c r="F311" s="207">
        <f>IF(D311="CO2",E311,IF(D311="CH4",E311*'State 2005 Data'!$J$16,IF(D311="N2O",'State 2005 Data'!$J$17,IF(D311="Other",E311))))</f>
        <v>9.1985784610409252E-2</v>
      </c>
      <c r="H311" s="204"/>
    </row>
    <row r="312" spans="1:8">
      <c r="A312" s="195" t="s">
        <v>1873</v>
      </c>
      <c r="B312" s="205" t="s">
        <v>1874</v>
      </c>
      <c r="C312" s="195" t="s">
        <v>4</v>
      </c>
      <c r="D312" s="195" t="s">
        <v>547</v>
      </c>
      <c r="E312" s="210">
        <v>1.0667549093099755</v>
      </c>
      <c r="F312" s="207">
        <f>IF(D312="CO2",E312,IF(D312="CH4",E312*'State 2005 Data'!$J$16,IF(D312="N2O",'State 2005 Data'!$J$17,IF(D312="Other",E312))))</f>
        <v>0.88926174496644295</v>
      </c>
      <c r="H312" s="204"/>
    </row>
    <row r="313" spans="1:8">
      <c r="A313" s="195" t="s">
        <v>1873</v>
      </c>
      <c r="B313" s="205" t="s">
        <v>1874</v>
      </c>
      <c r="C313" s="195" t="s">
        <v>4</v>
      </c>
      <c r="D313" s="208" t="s">
        <v>535</v>
      </c>
      <c r="E313" s="206"/>
      <c r="F313" s="207">
        <f>IF(D313="CO2",E313,IF(D313="CH4",E313*'State 2005 Data'!$J$16,IF(D313="N2O",'State 2005 Data'!$J$17,IF(D313="Other",E313))))</f>
        <v>0</v>
      </c>
      <c r="H313" s="204"/>
    </row>
    <row r="314" spans="1:8">
      <c r="A314" s="195" t="s">
        <v>1873</v>
      </c>
      <c r="B314" s="205" t="s">
        <v>1874</v>
      </c>
      <c r="C314" s="195" t="s">
        <v>9</v>
      </c>
      <c r="D314" s="195" t="s">
        <v>538</v>
      </c>
      <c r="E314" s="211">
        <v>15.028759977351619</v>
      </c>
      <c r="F314" s="207">
        <f>IF(D314="CO2",E314,IF(D314="CH4",E314*'State 2005 Data'!$J$16,IF(D314="N2O",'State 2005 Data'!$J$17,IF(D314="Other",E314))))</f>
        <v>15.028759977351619</v>
      </c>
      <c r="H314" s="204"/>
    </row>
    <row r="315" spans="1:8">
      <c r="A315" s="195" t="s">
        <v>1873</v>
      </c>
      <c r="B315" s="205" t="s">
        <v>1874</v>
      </c>
      <c r="C315" s="195" t="s">
        <v>9</v>
      </c>
      <c r="D315" s="195" t="s">
        <v>546</v>
      </c>
      <c r="E315" s="210">
        <v>1.7935344935747464</v>
      </c>
      <c r="F315" s="207">
        <f>IF(D315="CO2",E315,IF(D315="CH4",E315*'State 2005 Data'!$J$16,IF(D315="N2O",'State 2005 Data'!$J$17,IF(D315="Other",E315))))</f>
        <v>2.0087586328037159</v>
      </c>
      <c r="H315" s="204"/>
    </row>
    <row r="316" spans="1:8">
      <c r="A316" s="195" t="s">
        <v>1873</v>
      </c>
      <c r="B316" s="205" t="s">
        <v>1874</v>
      </c>
      <c r="C316" s="195" t="s">
        <v>9</v>
      </c>
      <c r="D316" s="195" t="s">
        <v>547</v>
      </c>
      <c r="E316" s="210">
        <v>6.4795824067013799E-2</v>
      </c>
      <c r="F316" s="207">
        <f>IF(D316="CO2",E316,IF(D316="CH4",E316*'State 2005 Data'!$J$16,IF(D316="N2O",'State 2005 Data'!$J$17,IF(D316="Other",E316))))</f>
        <v>0.88926174496644295</v>
      </c>
      <c r="H316" s="204"/>
    </row>
    <row r="317" spans="1:8">
      <c r="A317" s="195" t="s">
        <v>1873</v>
      </c>
      <c r="B317" s="205" t="s">
        <v>1874</v>
      </c>
      <c r="C317" s="195" t="s">
        <v>9</v>
      </c>
      <c r="D317" s="195" t="s">
        <v>535</v>
      </c>
      <c r="E317" s="210">
        <v>1.9438149569357062</v>
      </c>
      <c r="F317" s="207">
        <f>IF(D317="CO2",E317,IF(D317="CH4",E317*'State 2005 Data'!$J$16,IF(D317="N2O",'State 2005 Data'!$J$17,IF(D317="Other",E317))))</f>
        <v>1.9438149569357062</v>
      </c>
      <c r="H317" s="204"/>
    </row>
    <row r="318" spans="1:8">
      <c r="A318" s="195" t="s">
        <v>1892</v>
      </c>
      <c r="B318" s="205" t="s">
        <v>1883</v>
      </c>
      <c r="C318" s="195" t="s">
        <v>100</v>
      </c>
      <c r="D318" s="195" t="s">
        <v>538</v>
      </c>
      <c r="E318" s="210">
        <v>26.121217160085248</v>
      </c>
      <c r="F318" s="207">
        <f>IF(D318="CO2",E318,IF(D318="CH4",E318*'State 2005 Data'!$J$16,IF(D318="N2O",'State 2005 Data'!$J$17,IF(D318="Other",E318))))</f>
        <v>26.121217160085248</v>
      </c>
      <c r="H318" s="204"/>
    </row>
    <row r="319" spans="1:8">
      <c r="A319" s="195" t="s">
        <v>1892</v>
      </c>
      <c r="B319" s="205" t="s">
        <v>1883</v>
      </c>
      <c r="C319" s="195" t="s">
        <v>100</v>
      </c>
      <c r="D319" s="195" t="s">
        <v>546</v>
      </c>
      <c r="E319" s="210">
        <v>8.4860812500000011E-3</v>
      </c>
      <c r="F319" s="207">
        <f>IF(D319="CO2",E319,IF(D319="CH4",E319*'State 2005 Data'!$J$16,IF(D319="N2O",'State 2005 Data'!$J$17,IF(D319="Other",E319))))</f>
        <v>9.5044110000000025E-3</v>
      </c>
      <c r="H319" s="204"/>
    </row>
    <row r="320" spans="1:8">
      <c r="A320" s="195" t="s">
        <v>1892</v>
      </c>
      <c r="B320" s="205" t="s">
        <v>1883</v>
      </c>
      <c r="C320" s="195" t="s">
        <v>100</v>
      </c>
      <c r="D320" s="195" t="s">
        <v>547</v>
      </c>
      <c r="E320" s="210">
        <v>9.0507558719999992E-2</v>
      </c>
      <c r="F320" s="207">
        <f>IF(D320="CO2",E320,IF(D320="CH4",E320*'State 2005 Data'!$J$16,IF(D320="N2O",'State 2005 Data'!$J$17,IF(D320="Other",E320))))</f>
        <v>0.88926174496644295</v>
      </c>
      <c r="H320" s="204"/>
    </row>
    <row r="321" spans="1:8">
      <c r="A321" s="195" t="s">
        <v>1892</v>
      </c>
      <c r="B321" s="205" t="s">
        <v>1883</v>
      </c>
      <c r="C321" s="195" t="s">
        <v>100</v>
      </c>
      <c r="D321" s="208" t="s">
        <v>535</v>
      </c>
      <c r="E321" s="206"/>
      <c r="F321" s="207">
        <f>IF(D321="CO2",E321,IF(D321="CH4",E321*'State 2005 Data'!$J$16,IF(D321="N2O",'State 2005 Data'!$J$17,IF(D321="Other",E321))))</f>
        <v>0</v>
      </c>
      <c r="H321" s="204"/>
    </row>
    <row r="322" spans="1:8">
      <c r="A322" s="195" t="s">
        <v>1892</v>
      </c>
      <c r="B322" s="205" t="s">
        <v>1883</v>
      </c>
      <c r="C322" s="195" t="s">
        <v>892</v>
      </c>
      <c r="D322" s="195" t="s">
        <v>538</v>
      </c>
      <c r="E322" s="210">
        <v>3.9809726960932164</v>
      </c>
      <c r="F322" s="207">
        <f>IF(D322="CO2",E322,IF(D322="CH4",E322*'State 2005 Data'!$J$16,IF(D322="N2O",'State 2005 Data'!$J$17,IF(D322="Other",E322))))</f>
        <v>3.9809726960932164</v>
      </c>
      <c r="H322" s="204"/>
    </row>
    <row r="323" spans="1:8">
      <c r="A323" s="195" t="s">
        <v>1892</v>
      </c>
      <c r="B323" s="205" t="s">
        <v>1883</v>
      </c>
      <c r="C323" s="195" t="s">
        <v>892</v>
      </c>
      <c r="D323" s="195" t="s">
        <v>546</v>
      </c>
      <c r="E323" s="210">
        <v>2.5710086499999996E-2</v>
      </c>
      <c r="F323" s="207">
        <f>IF(D323="CO2",E323,IF(D323="CH4",E323*'State 2005 Data'!$J$16,IF(D323="N2O",'State 2005 Data'!$J$17,IF(D323="Other",E323))))</f>
        <v>2.8795296879999998E-2</v>
      </c>
      <c r="H323" s="204"/>
    </row>
    <row r="324" spans="1:8">
      <c r="A324" s="195" t="s">
        <v>1892</v>
      </c>
      <c r="B324" s="205" t="s">
        <v>1883</v>
      </c>
      <c r="C324" s="195" t="s">
        <v>892</v>
      </c>
      <c r="D324" s="195" t="s">
        <v>547</v>
      </c>
      <c r="E324" s="210">
        <v>5.6117929599999988E-3</v>
      </c>
      <c r="F324" s="207">
        <f>IF(D324="CO2",E324,IF(D324="CH4",E324*'State 2005 Data'!$J$16,IF(D324="N2O",'State 2005 Data'!$J$17,IF(D324="Other",E324))))</f>
        <v>0.88926174496644295</v>
      </c>
      <c r="H324" s="204"/>
    </row>
    <row r="325" spans="1:8">
      <c r="A325" s="195" t="s">
        <v>1892</v>
      </c>
      <c r="B325" s="205" t="s">
        <v>1883</v>
      </c>
      <c r="C325" s="195" t="s">
        <v>892</v>
      </c>
      <c r="D325" s="208" t="s">
        <v>535</v>
      </c>
      <c r="E325" s="206"/>
      <c r="F325" s="207">
        <f>IF(D325="CO2",E325,IF(D325="CH4",E325*'State 2005 Data'!$J$16,IF(D325="N2O",'State 2005 Data'!$J$17,IF(D325="Other",E325))))</f>
        <v>0</v>
      </c>
      <c r="H325" s="204"/>
    </row>
    <row r="326" spans="1:8">
      <c r="A326" s="195" t="s">
        <v>1892</v>
      </c>
      <c r="B326" s="205" t="s">
        <v>1883</v>
      </c>
      <c r="C326" s="195" t="s">
        <v>4</v>
      </c>
      <c r="D326" s="195" t="s">
        <v>538</v>
      </c>
      <c r="E326" s="210">
        <v>16.784247192510229</v>
      </c>
      <c r="F326" s="207">
        <f>IF(D326="CO2",E326,IF(D326="CH4",E326*'State 2005 Data'!$J$16,IF(D326="N2O",'State 2005 Data'!$J$17,IF(D326="Other",E326))))</f>
        <v>16.784247192510229</v>
      </c>
      <c r="H326" s="204"/>
    </row>
    <row r="327" spans="1:8">
      <c r="A327" s="195" t="s">
        <v>1892</v>
      </c>
      <c r="B327" s="205" t="s">
        <v>1883</v>
      </c>
      <c r="C327" s="195" t="s">
        <v>4</v>
      </c>
      <c r="D327" s="195" t="s">
        <v>546</v>
      </c>
      <c r="E327" s="210">
        <v>8.2130164830722538E-2</v>
      </c>
      <c r="F327" s="207">
        <f>IF(D327="CO2",E327,IF(D327="CH4",E327*'State 2005 Data'!$J$16,IF(D327="N2O",'State 2005 Data'!$J$17,IF(D327="Other",E327))))</f>
        <v>9.1985784610409252E-2</v>
      </c>
      <c r="H327" s="204"/>
    </row>
    <row r="328" spans="1:8">
      <c r="A328" s="195" t="s">
        <v>1892</v>
      </c>
      <c r="B328" s="205" t="s">
        <v>1883</v>
      </c>
      <c r="C328" s="195" t="s">
        <v>4</v>
      </c>
      <c r="D328" s="195" t="s">
        <v>547</v>
      </c>
      <c r="E328" s="210">
        <v>1.0667549093099755</v>
      </c>
      <c r="F328" s="207">
        <f>IF(D328="CO2",E328,IF(D328="CH4",E328*'State 2005 Data'!$J$16,IF(D328="N2O",'State 2005 Data'!$J$17,IF(D328="Other",E328))))</f>
        <v>0.88926174496644295</v>
      </c>
      <c r="H328" s="204"/>
    </row>
    <row r="329" spans="1:8">
      <c r="A329" s="195" t="s">
        <v>1892</v>
      </c>
      <c r="B329" s="205" t="s">
        <v>1883</v>
      </c>
      <c r="C329" s="195" t="s">
        <v>4</v>
      </c>
      <c r="D329" s="208" t="s">
        <v>535</v>
      </c>
      <c r="E329" s="206"/>
      <c r="F329" s="207">
        <f>IF(D329="CO2",E329,IF(D329="CH4",E329*'State 2005 Data'!$J$16,IF(D329="N2O",'State 2005 Data'!$J$17,IF(D329="Other",E329))))</f>
        <v>0</v>
      </c>
      <c r="H329" s="204"/>
    </row>
    <row r="330" spans="1:8">
      <c r="A330" s="195" t="s">
        <v>1892</v>
      </c>
      <c r="B330" s="205" t="s">
        <v>1883</v>
      </c>
      <c r="C330" s="195" t="s">
        <v>9</v>
      </c>
      <c r="D330" s="195" t="s">
        <v>538</v>
      </c>
      <c r="E330" s="211">
        <v>3.5286096234909947</v>
      </c>
      <c r="F330" s="207">
        <f>IF(D330="CO2",E330,IF(D330="CH4",E330*'State 2005 Data'!$J$16,IF(D330="N2O",'State 2005 Data'!$J$17,IF(D330="Other",E330))))</f>
        <v>3.5286096234909947</v>
      </c>
      <c r="H330" s="204"/>
    </row>
    <row r="331" spans="1:8">
      <c r="A331" s="195" t="s">
        <v>1892</v>
      </c>
      <c r="B331" s="205" t="s">
        <v>1883</v>
      </c>
      <c r="C331" s="195" t="s">
        <v>9</v>
      </c>
      <c r="D331" s="195" t="s">
        <v>546</v>
      </c>
      <c r="E331" s="210">
        <v>1.1301796988561517</v>
      </c>
      <c r="F331" s="207">
        <f>IF(D331="CO2",E331,IF(D331="CH4",E331*'State 2005 Data'!$J$16,IF(D331="N2O",'State 2005 Data'!$J$17,IF(D331="Other",E331))))</f>
        <v>1.2658012627188899</v>
      </c>
      <c r="H331" s="204"/>
    </row>
    <row r="332" spans="1:8">
      <c r="A332" s="195" t="s">
        <v>1892</v>
      </c>
      <c r="B332" s="205" t="s">
        <v>1883</v>
      </c>
      <c r="C332" s="195" t="s">
        <v>9</v>
      </c>
      <c r="D332" s="195" t="s">
        <v>547</v>
      </c>
      <c r="E332" s="210">
        <v>6.9108538810215871E-3</v>
      </c>
      <c r="F332" s="207">
        <f>IF(D332="CO2",E332,IF(D332="CH4",E332*'State 2005 Data'!$J$16,IF(D332="N2O",'State 2005 Data'!$J$17,IF(D332="Other",E332))))</f>
        <v>0.88926174496644295</v>
      </c>
      <c r="H332" s="204"/>
    </row>
    <row r="333" spans="1:8">
      <c r="A333" s="195" t="s">
        <v>1892</v>
      </c>
      <c r="B333" s="205" t="s">
        <v>1883</v>
      </c>
      <c r="C333" s="195" t="s">
        <v>9</v>
      </c>
      <c r="D333" s="195" t="s">
        <v>535</v>
      </c>
      <c r="E333" s="210">
        <v>0.90402756149910923</v>
      </c>
      <c r="F333" s="207">
        <f>IF(D333="CO2",E333,IF(D333="CH4",E333*'State 2005 Data'!$J$16,IF(D333="N2O",'State 2005 Data'!$J$17,IF(D333="Other",E333))))</f>
        <v>0.90402756149910923</v>
      </c>
      <c r="H333" s="204"/>
    </row>
    <row r="334" spans="1:8">
      <c r="A334" s="195" t="s">
        <v>1886</v>
      </c>
      <c r="B334" s="205" t="s">
        <v>1887</v>
      </c>
      <c r="C334" s="195" t="s">
        <v>100</v>
      </c>
      <c r="D334" s="195" t="s">
        <v>538</v>
      </c>
      <c r="E334" s="210">
        <v>19.073403286742497</v>
      </c>
      <c r="F334" s="207">
        <f>IF(D334="CO2",E334,IF(D334="CH4",E334*'State 2005 Data'!$J$16,IF(D334="N2O",'State 2005 Data'!$J$17,IF(D334="Other",E334))))</f>
        <v>19.073403286742497</v>
      </c>
      <c r="H334" s="204"/>
    </row>
    <row r="335" spans="1:8">
      <c r="A335" s="195" t="s">
        <v>1886</v>
      </c>
      <c r="B335" s="205" t="s">
        <v>1887</v>
      </c>
      <c r="C335" s="195" t="s">
        <v>100</v>
      </c>
      <c r="D335" s="195" t="s">
        <v>546</v>
      </c>
      <c r="E335" s="210">
        <v>6.8025587499999998E-3</v>
      </c>
      <c r="F335" s="207">
        <f>IF(D335="CO2",E335,IF(D335="CH4",E335*'State 2005 Data'!$J$16,IF(D335="N2O",'State 2005 Data'!$J$17,IF(D335="Other",E335))))</f>
        <v>7.6188658000000001E-3</v>
      </c>
      <c r="H335" s="204"/>
    </row>
    <row r="336" spans="1:8">
      <c r="A336" s="195" t="s">
        <v>1886</v>
      </c>
      <c r="B336" s="205" t="s">
        <v>1887</v>
      </c>
      <c r="C336" s="195" t="s">
        <v>100</v>
      </c>
      <c r="D336" s="195" t="s">
        <v>547</v>
      </c>
      <c r="E336" s="210">
        <v>6.0822753599999994E-2</v>
      </c>
      <c r="F336" s="207">
        <f>IF(D336="CO2",E336,IF(D336="CH4",E336*'State 2005 Data'!$J$16,IF(D336="N2O",'State 2005 Data'!$J$17,IF(D336="Other",E336))))</f>
        <v>0.88926174496644295</v>
      </c>
      <c r="H336" s="204"/>
    </row>
    <row r="337" spans="1:8">
      <c r="A337" s="195" t="s">
        <v>1886</v>
      </c>
      <c r="B337" s="205" t="s">
        <v>1887</v>
      </c>
      <c r="C337" s="195" t="s">
        <v>100</v>
      </c>
      <c r="D337" s="208" t="s">
        <v>535</v>
      </c>
      <c r="E337" s="206"/>
      <c r="F337" s="207">
        <f>IF(D337="CO2",E337,IF(D337="CH4",E337*'State 2005 Data'!$J$16,IF(D337="N2O",'State 2005 Data'!$J$17,IF(D337="Other",E337))))</f>
        <v>0</v>
      </c>
      <c r="H337" s="204"/>
    </row>
    <row r="338" spans="1:8">
      <c r="A338" s="195" t="s">
        <v>1886</v>
      </c>
      <c r="B338" s="205" t="s">
        <v>1887</v>
      </c>
      <c r="C338" s="195" t="s">
        <v>892</v>
      </c>
      <c r="D338" s="195" t="s">
        <v>538</v>
      </c>
      <c r="E338" s="210">
        <v>28.19990849989653</v>
      </c>
      <c r="F338" s="207">
        <f>IF(D338="CO2",E338,IF(D338="CH4",E338*'State 2005 Data'!$J$16,IF(D338="N2O",'State 2005 Data'!$J$17,IF(D338="Other",E338))))</f>
        <v>28.19990849989653</v>
      </c>
      <c r="H338" s="204"/>
    </row>
    <row r="339" spans="1:8">
      <c r="A339" s="195" t="s">
        <v>1886</v>
      </c>
      <c r="B339" s="205" t="s">
        <v>1887</v>
      </c>
      <c r="C339" s="195" t="s">
        <v>892</v>
      </c>
      <c r="D339" s="195" t="s">
        <v>546</v>
      </c>
      <c r="E339" s="210">
        <v>8.2088608249999986E-2</v>
      </c>
      <c r="F339" s="207">
        <f>IF(D339="CO2",E339,IF(D339="CH4",E339*'State 2005 Data'!$J$16,IF(D339="N2O",'State 2005 Data'!$J$17,IF(D339="Other",E339))))</f>
        <v>9.1939241239999997E-2</v>
      </c>
      <c r="H339" s="204"/>
    </row>
    <row r="340" spans="1:8">
      <c r="A340" s="195" t="s">
        <v>1886</v>
      </c>
      <c r="B340" s="205" t="s">
        <v>1887</v>
      </c>
      <c r="C340" s="195" t="s">
        <v>892</v>
      </c>
      <c r="D340" s="195" t="s">
        <v>547</v>
      </c>
      <c r="E340" s="210">
        <v>2.7936069599999998E-2</v>
      </c>
      <c r="F340" s="207">
        <f>IF(D340="CO2",E340,IF(D340="CH4",E340*'State 2005 Data'!$J$16,IF(D340="N2O",'State 2005 Data'!$J$17,IF(D340="Other",E340))))</f>
        <v>0.88926174496644295</v>
      </c>
      <c r="H340" s="204"/>
    </row>
    <row r="341" spans="1:8">
      <c r="A341" s="195" t="s">
        <v>1886</v>
      </c>
      <c r="B341" s="205" t="s">
        <v>1887</v>
      </c>
      <c r="C341" s="195" t="s">
        <v>892</v>
      </c>
      <c r="D341" s="208" t="s">
        <v>535</v>
      </c>
      <c r="E341" s="206"/>
      <c r="F341" s="207">
        <f>IF(D341="CO2",E341,IF(D341="CH4",E341*'State 2005 Data'!$J$16,IF(D341="N2O",'State 2005 Data'!$J$17,IF(D341="Other",E341))))</f>
        <v>0</v>
      </c>
      <c r="H341" s="204"/>
    </row>
    <row r="342" spans="1:8">
      <c r="A342" s="195" t="s">
        <v>1886</v>
      </c>
      <c r="B342" s="205" t="s">
        <v>1887</v>
      </c>
      <c r="C342" s="195" t="s">
        <v>4</v>
      </c>
      <c r="D342" s="195" t="s">
        <v>538</v>
      </c>
      <c r="E342" s="210">
        <v>69.307166089333677</v>
      </c>
      <c r="F342" s="207">
        <f>IF(D342="CO2",E342,IF(D342="CH4",E342*'State 2005 Data'!$J$16,IF(D342="N2O",'State 2005 Data'!$J$17,IF(D342="Other",E342))))</f>
        <v>69.307166089333677</v>
      </c>
      <c r="H342" s="204"/>
    </row>
    <row r="343" spans="1:8">
      <c r="A343" s="195" t="s">
        <v>1886</v>
      </c>
      <c r="B343" s="205" t="s">
        <v>1887</v>
      </c>
      <c r="C343" s="195" t="s">
        <v>4</v>
      </c>
      <c r="D343" s="195" t="s">
        <v>546</v>
      </c>
      <c r="E343" s="210">
        <v>8.2130164830722538E-2</v>
      </c>
      <c r="F343" s="207">
        <f>IF(D343="CO2",E343,IF(D343="CH4",E343*'State 2005 Data'!$J$16,IF(D343="N2O",'State 2005 Data'!$J$17,IF(D343="Other",E343))))</f>
        <v>9.1985784610409252E-2</v>
      </c>
      <c r="H343" s="204"/>
    </row>
    <row r="344" spans="1:8">
      <c r="A344" s="195" t="s">
        <v>1886</v>
      </c>
      <c r="B344" s="205" t="s">
        <v>1887</v>
      </c>
      <c r="C344" s="195" t="s">
        <v>4</v>
      </c>
      <c r="D344" s="195" t="s">
        <v>547</v>
      </c>
      <c r="E344" s="210">
        <v>1.0667549093099755</v>
      </c>
      <c r="F344" s="207">
        <f>IF(D344="CO2",E344,IF(D344="CH4",E344*'State 2005 Data'!$J$16,IF(D344="N2O",'State 2005 Data'!$J$17,IF(D344="Other",E344))))</f>
        <v>0.88926174496644295</v>
      </c>
      <c r="H344" s="204"/>
    </row>
    <row r="345" spans="1:8">
      <c r="A345" s="195" t="s">
        <v>1886</v>
      </c>
      <c r="B345" s="205" t="s">
        <v>1887</v>
      </c>
      <c r="C345" s="195" t="s">
        <v>4</v>
      </c>
      <c r="D345" s="208" t="s">
        <v>535</v>
      </c>
      <c r="E345" s="206"/>
      <c r="F345" s="207">
        <f>IF(D345="CO2",E345,IF(D345="CH4",E345*'State 2005 Data'!$J$16,IF(D345="N2O",'State 2005 Data'!$J$17,IF(D345="Other",E345))))</f>
        <v>0</v>
      </c>
      <c r="H345" s="204"/>
    </row>
    <row r="346" spans="1:8">
      <c r="A346" s="195" t="s">
        <v>1886</v>
      </c>
      <c r="B346" s="205" t="s">
        <v>1887</v>
      </c>
      <c r="C346" s="195" t="s">
        <v>9</v>
      </c>
      <c r="D346" s="195" t="s">
        <v>538</v>
      </c>
      <c r="E346" s="211">
        <v>15.15651317275506</v>
      </c>
      <c r="F346" s="207">
        <f>IF(D346="CO2",E346,IF(D346="CH4",E346*'State 2005 Data'!$J$16,IF(D346="N2O",'State 2005 Data'!$J$17,IF(D346="Other",E346))))</f>
        <v>15.15651317275506</v>
      </c>
      <c r="H346" s="204"/>
    </row>
    <row r="347" spans="1:8">
      <c r="A347" s="195" t="s">
        <v>1886</v>
      </c>
      <c r="B347" s="205" t="s">
        <v>1887</v>
      </c>
      <c r="C347" s="195" t="s">
        <v>9</v>
      </c>
      <c r="D347" s="195" t="s">
        <v>546</v>
      </c>
      <c r="E347" s="210">
        <v>2.7113333638268453</v>
      </c>
      <c r="F347" s="207">
        <f>IF(D347="CO2",E347,IF(D347="CH4",E347*'State 2005 Data'!$J$16,IF(D347="N2O",'State 2005 Data'!$J$17,IF(D347="Other",E347))))</f>
        <v>3.036693367486067</v>
      </c>
      <c r="H347" s="204"/>
    </row>
    <row r="348" spans="1:8">
      <c r="A348" s="195" t="s">
        <v>1886</v>
      </c>
      <c r="B348" s="205" t="s">
        <v>1887</v>
      </c>
      <c r="C348" s="195" t="s">
        <v>9</v>
      </c>
      <c r="D348" s="195" t="s">
        <v>547</v>
      </c>
      <c r="E348" s="210">
        <v>2.4609400845117535E-2</v>
      </c>
      <c r="F348" s="207">
        <f>IF(D348="CO2",E348,IF(D348="CH4",E348*'State 2005 Data'!$J$16,IF(D348="N2O",'State 2005 Data'!$J$17,IF(D348="Other",E348))))</f>
        <v>0.88926174496644295</v>
      </c>
      <c r="H348" s="204"/>
    </row>
    <row r="349" spans="1:8">
      <c r="A349" s="195" t="s">
        <v>1886</v>
      </c>
      <c r="B349" s="205" t="s">
        <v>1887</v>
      </c>
      <c r="C349" s="195" t="s">
        <v>9</v>
      </c>
      <c r="D349" s="195" t="s">
        <v>535</v>
      </c>
      <c r="E349" s="210">
        <v>3.2070629886555779</v>
      </c>
      <c r="F349" s="207">
        <f>IF(D349="CO2",E349,IF(D349="CH4",E349*'State 2005 Data'!$J$16,IF(D349="N2O",'State 2005 Data'!$J$17,IF(D349="Other",E349))))</f>
        <v>3.2070629886555779</v>
      </c>
      <c r="H349" s="204"/>
    </row>
    <row r="350" spans="1:8">
      <c r="A350" s="195" t="s">
        <v>1888</v>
      </c>
      <c r="B350" s="205" t="s">
        <v>1889</v>
      </c>
      <c r="C350" s="195" t="s">
        <v>100</v>
      </c>
      <c r="D350" s="195" t="s">
        <v>538</v>
      </c>
      <c r="E350" s="210">
        <v>31.761746660017359</v>
      </c>
      <c r="F350" s="207">
        <f>IF(D350="CO2",E350,IF(D350="CH4",E350*'State 2005 Data'!$J$16,IF(D350="N2O",'State 2005 Data'!$J$17,IF(D350="Other",E350))))</f>
        <v>31.761746660017359</v>
      </c>
      <c r="H350" s="204"/>
    </row>
    <row r="351" spans="1:8">
      <c r="A351" s="195" t="s">
        <v>1888</v>
      </c>
      <c r="B351" s="205" t="s">
        <v>1889</v>
      </c>
      <c r="C351" s="195" t="s">
        <v>100</v>
      </c>
      <c r="D351" s="195" t="s">
        <v>546</v>
      </c>
      <c r="E351" s="210">
        <v>8.9100522499999998E-3</v>
      </c>
      <c r="F351" s="207">
        <f>IF(D351="CO2",E351,IF(D351="CH4",E351*'State 2005 Data'!$J$16,IF(D351="N2O",'State 2005 Data'!$J$17,IF(D351="Other",E351))))</f>
        <v>9.9792585200000009E-3</v>
      </c>
      <c r="H351" s="204"/>
    </row>
    <row r="352" spans="1:8">
      <c r="A352" s="195" t="s">
        <v>1888</v>
      </c>
      <c r="B352" s="205" t="s">
        <v>1889</v>
      </c>
      <c r="C352" s="195" t="s">
        <v>100</v>
      </c>
      <c r="D352" s="195" t="s">
        <v>547</v>
      </c>
      <c r="E352" s="210">
        <v>0.14239210925999998</v>
      </c>
      <c r="F352" s="207">
        <f>IF(D352="CO2",E352,IF(D352="CH4",E352*'State 2005 Data'!$J$16,IF(D352="N2O",'State 2005 Data'!$J$17,IF(D352="Other",E352))))</f>
        <v>0.88926174496644295</v>
      </c>
      <c r="H352" s="204"/>
    </row>
    <row r="353" spans="1:8">
      <c r="A353" s="195" t="s">
        <v>1888</v>
      </c>
      <c r="B353" s="205" t="s">
        <v>1889</v>
      </c>
      <c r="C353" s="195" t="s">
        <v>100</v>
      </c>
      <c r="D353" s="208" t="s">
        <v>535</v>
      </c>
      <c r="E353" s="206"/>
      <c r="F353" s="207">
        <f>IF(D353="CO2",E353,IF(D353="CH4",E353*'State 2005 Data'!$J$16,IF(D353="N2O",'State 2005 Data'!$J$17,IF(D353="Other",E353))))</f>
        <v>0</v>
      </c>
      <c r="H353" s="204"/>
    </row>
    <row r="354" spans="1:8">
      <c r="A354" s="195" t="s">
        <v>1888</v>
      </c>
      <c r="B354" s="205" t="s">
        <v>1889</v>
      </c>
      <c r="C354" s="195" t="s">
        <v>892</v>
      </c>
      <c r="D354" s="195" t="s">
        <v>538</v>
      </c>
      <c r="E354" s="210">
        <v>3.969007653422536</v>
      </c>
      <c r="F354" s="207">
        <f>IF(D354="CO2",E354,IF(D354="CH4",E354*'State 2005 Data'!$J$16,IF(D354="N2O",'State 2005 Data'!$J$17,IF(D354="Other",E354))))</f>
        <v>3.969007653422536</v>
      </c>
      <c r="H354" s="204"/>
    </row>
    <row r="355" spans="1:8">
      <c r="A355" s="195" t="s">
        <v>1888</v>
      </c>
      <c r="B355" s="205" t="s">
        <v>1889</v>
      </c>
      <c r="C355" s="195" t="s">
        <v>892</v>
      </c>
      <c r="D355" s="195" t="s">
        <v>546</v>
      </c>
      <c r="E355" s="210">
        <v>8.4685363499999999E-2</v>
      </c>
      <c r="F355" s="207">
        <f>IF(D355="CO2",E355,IF(D355="CH4",E355*'State 2005 Data'!$J$16,IF(D355="N2O",'State 2005 Data'!$J$17,IF(D355="Other",E355))))</f>
        <v>9.484760712000001E-2</v>
      </c>
      <c r="H355" s="204"/>
    </row>
    <row r="356" spans="1:8">
      <c r="A356" s="195" t="s">
        <v>1888</v>
      </c>
      <c r="B356" s="205" t="s">
        <v>1889</v>
      </c>
      <c r="C356" s="195" t="s">
        <v>892</v>
      </c>
      <c r="D356" s="195" t="s">
        <v>547</v>
      </c>
      <c r="E356" s="210">
        <v>1.5742866180000002E-2</v>
      </c>
      <c r="F356" s="207">
        <f>IF(D356="CO2",E356,IF(D356="CH4",E356*'State 2005 Data'!$J$16,IF(D356="N2O",'State 2005 Data'!$J$17,IF(D356="Other",E356))))</f>
        <v>0.88926174496644295</v>
      </c>
      <c r="H356" s="204"/>
    </row>
    <row r="357" spans="1:8">
      <c r="A357" s="195" t="s">
        <v>1888</v>
      </c>
      <c r="B357" s="205" t="s">
        <v>1889</v>
      </c>
      <c r="C357" s="195" t="s">
        <v>892</v>
      </c>
      <c r="D357" s="208" t="s">
        <v>535</v>
      </c>
      <c r="E357" s="206"/>
      <c r="F357" s="207">
        <f>IF(D357="CO2",E357,IF(D357="CH4",E357*'State 2005 Data'!$J$16,IF(D357="N2O",'State 2005 Data'!$J$17,IF(D357="Other",E357))))</f>
        <v>0</v>
      </c>
      <c r="H357" s="204"/>
    </row>
    <row r="358" spans="1:8">
      <c r="A358" s="195" t="s">
        <v>1888</v>
      </c>
      <c r="B358" s="205" t="s">
        <v>1889</v>
      </c>
      <c r="C358" s="195" t="s">
        <v>4</v>
      </c>
      <c r="D358" s="195" t="s">
        <v>538</v>
      </c>
      <c r="E358" s="210">
        <v>15.326639430366592</v>
      </c>
      <c r="F358" s="207">
        <f>IF(D358="CO2",E358,IF(D358="CH4",E358*'State 2005 Data'!$J$16,IF(D358="N2O",'State 2005 Data'!$J$17,IF(D358="Other",E358))))</f>
        <v>15.326639430366592</v>
      </c>
      <c r="H358" s="204"/>
    </row>
    <row r="359" spans="1:8">
      <c r="A359" s="195" t="s">
        <v>1888</v>
      </c>
      <c r="B359" s="205" t="s">
        <v>1889</v>
      </c>
      <c r="C359" s="195" t="s">
        <v>4</v>
      </c>
      <c r="D359" s="195" t="s">
        <v>546</v>
      </c>
      <c r="E359" s="210">
        <v>8.2130164830722538E-2</v>
      </c>
      <c r="F359" s="207">
        <f>IF(D359="CO2",E359,IF(D359="CH4",E359*'State 2005 Data'!$J$16,IF(D359="N2O",'State 2005 Data'!$J$17,IF(D359="Other",E359))))</f>
        <v>9.1985784610409252E-2</v>
      </c>
      <c r="H359" s="204"/>
    </row>
    <row r="360" spans="1:8">
      <c r="A360" s="195" t="s">
        <v>1888</v>
      </c>
      <c r="B360" s="205" t="s">
        <v>1889</v>
      </c>
      <c r="C360" s="195" t="s">
        <v>4</v>
      </c>
      <c r="D360" s="195" t="s">
        <v>547</v>
      </c>
      <c r="E360" s="210">
        <v>1.0667549093099755</v>
      </c>
      <c r="F360" s="207">
        <f>IF(D360="CO2",E360,IF(D360="CH4",E360*'State 2005 Data'!$J$16,IF(D360="N2O",'State 2005 Data'!$J$17,IF(D360="Other",E360))))</f>
        <v>0.88926174496644295</v>
      </c>
      <c r="H360" s="204"/>
    </row>
    <row r="361" spans="1:8">
      <c r="A361" s="195" t="s">
        <v>1888</v>
      </c>
      <c r="B361" s="205" t="s">
        <v>1889</v>
      </c>
      <c r="C361" s="195" t="s">
        <v>4</v>
      </c>
      <c r="D361" s="208" t="s">
        <v>535</v>
      </c>
      <c r="E361" s="206"/>
      <c r="F361" s="207">
        <f>IF(D361="CO2",E361,IF(D361="CH4",E361*'State 2005 Data'!$J$16,IF(D361="N2O",'State 2005 Data'!$J$17,IF(D361="Other",E361))))</f>
        <v>0</v>
      </c>
      <c r="H361" s="204"/>
    </row>
    <row r="362" spans="1:8">
      <c r="A362" s="195" t="s">
        <v>1888</v>
      </c>
      <c r="B362" s="205" t="s">
        <v>1889</v>
      </c>
      <c r="C362" s="195" t="s">
        <v>9</v>
      </c>
      <c r="D362" s="195" t="s">
        <v>538</v>
      </c>
      <c r="E362" s="211">
        <v>8.8772343023822344</v>
      </c>
      <c r="F362" s="207">
        <f>IF(D362="CO2",E362,IF(D362="CH4",E362*'State 2005 Data'!$J$16,IF(D362="N2O",'State 2005 Data'!$J$17,IF(D362="Other",E362))))</f>
        <v>8.8772343023822344</v>
      </c>
      <c r="H362" s="204"/>
    </row>
    <row r="363" spans="1:8">
      <c r="A363" s="195" t="s">
        <v>1888</v>
      </c>
      <c r="B363" s="205" t="s">
        <v>1889</v>
      </c>
      <c r="C363" s="195" t="s">
        <v>9</v>
      </c>
      <c r="D363" s="195" t="s">
        <v>546</v>
      </c>
      <c r="E363" s="210">
        <v>7.7228623531720197</v>
      </c>
      <c r="F363" s="207">
        <f>IF(D363="CO2",E363,IF(D363="CH4",E363*'State 2005 Data'!$J$16,IF(D363="N2O",'State 2005 Data'!$J$17,IF(D363="Other",E363))))</f>
        <v>8.6496058355526628</v>
      </c>
      <c r="H363" s="204"/>
    </row>
    <row r="364" spans="1:8">
      <c r="A364" s="195" t="s">
        <v>1888</v>
      </c>
      <c r="B364" s="205" t="s">
        <v>1889</v>
      </c>
      <c r="C364" s="195" t="s">
        <v>9</v>
      </c>
      <c r="D364" s="195" t="s">
        <v>547</v>
      </c>
      <c r="E364" s="210">
        <v>8.9553741906309957E-3</v>
      </c>
      <c r="F364" s="207">
        <f>IF(D364="CO2",E364,IF(D364="CH4",E364*'State 2005 Data'!$J$16,IF(D364="N2O",'State 2005 Data'!$J$17,IF(D364="Other",E364))))</f>
        <v>0.88926174496644295</v>
      </c>
      <c r="H364" s="204"/>
    </row>
    <row r="365" spans="1:8">
      <c r="A365" s="195" t="s">
        <v>1888</v>
      </c>
      <c r="B365" s="205" t="s">
        <v>1889</v>
      </c>
      <c r="C365" s="195" t="s">
        <v>9</v>
      </c>
      <c r="D365" s="195" t="s">
        <v>535</v>
      </c>
      <c r="E365" s="210">
        <v>0.70775943837997424</v>
      </c>
      <c r="F365" s="207">
        <f>IF(D365="CO2",E365,IF(D365="CH4",E365*'State 2005 Data'!$J$16,IF(D365="N2O",'State 2005 Data'!$J$17,IF(D365="Other",E365))))</f>
        <v>0.70775943837997424</v>
      </c>
      <c r="H365" s="204"/>
    </row>
    <row r="366" spans="1:8">
      <c r="A366" s="195" t="s">
        <v>1882</v>
      </c>
      <c r="B366" s="205" t="s">
        <v>1893</v>
      </c>
      <c r="C366" s="195" t="s">
        <v>100</v>
      </c>
      <c r="D366" s="195" t="s">
        <v>538</v>
      </c>
      <c r="E366" s="206">
        <v>72.897286892707726</v>
      </c>
      <c r="F366" s="207">
        <f>IF(D366="CO2",E366,IF(D366="CH4",E366*'State 2005 Data'!$J$16,IF(D366="N2O",'State 2005 Data'!$J$17,IF(D366="Other",E366))))</f>
        <v>72.897286892707726</v>
      </c>
      <c r="H366" s="204"/>
    </row>
    <row r="367" spans="1:8">
      <c r="A367" s="195" t="s">
        <v>1882</v>
      </c>
      <c r="B367" s="205" t="s">
        <v>1893</v>
      </c>
      <c r="C367" s="195" t="s">
        <v>100</v>
      </c>
      <c r="D367" s="195" t="s">
        <v>546</v>
      </c>
      <c r="E367" s="206">
        <v>2.4073302000000005E-2</v>
      </c>
      <c r="F367" s="207">
        <f>IF(D367="CO2",E367,IF(D367="CH4",E367*'State 2005 Data'!$J$16,IF(D367="N2O",'State 2005 Data'!$J$17,IF(D367="Other",E367))))</f>
        <v>2.6962098240000006E-2</v>
      </c>
      <c r="H367" s="204"/>
    </row>
    <row r="368" spans="1:8">
      <c r="A368" s="195" t="s">
        <v>1882</v>
      </c>
      <c r="B368" s="205" t="s">
        <v>1893</v>
      </c>
      <c r="C368" s="195" t="s">
        <v>100</v>
      </c>
      <c r="D368" s="195" t="s">
        <v>547</v>
      </c>
      <c r="E368" s="206">
        <v>0.35225560541999995</v>
      </c>
      <c r="F368" s="207">
        <f>IF(D368="CO2",E368,IF(D368="CH4",E368*'State 2005 Data'!$J$16,IF(D368="N2O",'State 2005 Data'!$J$17,IF(D368="Other",E368))))</f>
        <v>0.88926174496644295</v>
      </c>
      <c r="H368" s="204"/>
    </row>
    <row r="369" spans="1:8">
      <c r="A369" s="195" t="s">
        <v>1882</v>
      </c>
      <c r="B369" s="205" t="s">
        <v>1893</v>
      </c>
      <c r="C369" s="195" t="s">
        <v>100</v>
      </c>
      <c r="D369" s="208" t="s">
        <v>535</v>
      </c>
      <c r="E369" s="206"/>
      <c r="F369" s="207">
        <f>IF(D369="CO2",E369,IF(D369="CH4",E369*'State 2005 Data'!$J$16,IF(D369="N2O",'State 2005 Data'!$J$17,IF(D369="Other",E369))))</f>
        <v>0</v>
      </c>
      <c r="H369" s="204"/>
    </row>
    <row r="370" spans="1:8">
      <c r="A370" s="195" t="s">
        <v>1882</v>
      </c>
      <c r="B370" s="205" t="s">
        <v>1893</v>
      </c>
      <c r="C370" s="195" t="s">
        <v>892</v>
      </c>
      <c r="D370" s="195" t="s">
        <v>538</v>
      </c>
      <c r="E370" s="206">
        <v>11.60344041878637</v>
      </c>
      <c r="F370" s="207">
        <f>IF(D370="CO2",E370,IF(D370="CH4",E370*'State 2005 Data'!$J$16,IF(D370="N2O",'State 2005 Data'!$J$17,IF(D370="Other",E370))))</f>
        <v>11.60344041878637</v>
      </c>
      <c r="H370" s="204"/>
    </row>
    <row r="371" spans="1:8">
      <c r="A371" s="195" t="s">
        <v>1882</v>
      </c>
      <c r="B371" s="205" t="s">
        <v>1893</v>
      </c>
      <c r="C371" s="195" t="s">
        <v>892</v>
      </c>
      <c r="D371" s="195" t="s">
        <v>546</v>
      </c>
      <c r="E371" s="206">
        <v>0.16278580774999998</v>
      </c>
      <c r="F371" s="207">
        <f>IF(D371="CO2",E371,IF(D371="CH4",E371*'State 2005 Data'!$J$16,IF(D371="N2O",'State 2005 Data'!$J$17,IF(D371="Other",E371))))</f>
        <v>0.18232010468000001</v>
      </c>
      <c r="H371" s="204"/>
    </row>
    <row r="372" spans="1:8">
      <c r="A372" s="195" t="s">
        <v>1882</v>
      </c>
      <c r="B372" s="205" t="s">
        <v>1893</v>
      </c>
      <c r="C372" s="195" t="s">
        <v>892</v>
      </c>
      <c r="D372" s="195" t="s">
        <v>547</v>
      </c>
      <c r="E372" s="206">
        <v>3.8347456519999989E-2</v>
      </c>
      <c r="F372" s="207">
        <f>IF(D372="CO2",E372,IF(D372="CH4",E372*'State 2005 Data'!$J$16,IF(D372="N2O",'State 2005 Data'!$J$17,IF(D372="Other",E372))))</f>
        <v>0.88926174496644295</v>
      </c>
      <c r="H372" s="204"/>
    </row>
    <row r="373" spans="1:8">
      <c r="A373" s="195" t="s">
        <v>1882</v>
      </c>
      <c r="B373" s="205" t="s">
        <v>1893</v>
      </c>
      <c r="C373" s="195" t="s">
        <v>892</v>
      </c>
      <c r="D373" s="208" t="s">
        <v>535</v>
      </c>
      <c r="E373" s="206"/>
      <c r="F373" s="207">
        <f>IF(D373="CO2",E373,IF(D373="CH4",E373*'State 2005 Data'!$J$16,IF(D373="N2O",'State 2005 Data'!$J$17,IF(D373="Other",E373))))</f>
        <v>0</v>
      </c>
      <c r="H373" s="204"/>
    </row>
    <row r="374" spans="1:8">
      <c r="A374" s="195" t="s">
        <v>1882</v>
      </c>
      <c r="B374" s="205" t="s">
        <v>1893</v>
      </c>
      <c r="C374" s="195" t="s">
        <v>4</v>
      </c>
      <c r="D374" s="195" t="s">
        <v>538</v>
      </c>
      <c r="E374" s="206">
        <v>53.421232397023452</v>
      </c>
      <c r="F374" s="207">
        <f>IF(D374="CO2",E374,IF(D374="CH4",E374*'State 2005 Data'!$J$16,IF(D374="N2O",'State 2005 Data'!$J$17,IF(D374="Other",E374))))</f>
        <v>53.421232397023452</v>
      </c>
      <c r="H374" s="204"/>
    </row>
    <row r="375" spans="1:8">
      <c r="A375" s="195" t="s">
        <v>1882</v>
      </c>
      <c r="B375" s="205" t="s">
        <v>1893</v>
      </c>
      <c r="C375" s="195" t="s">
        <v>4</v>
      </c>
      <c r="D375" s="195" t="s">
        <v>546</v>
      </c>
      <c r="E375" s="206">
        <v>8.2130164830722538E-2</v>
      </c>
      <c r="F375" s="207">
        <f>IF(D375="CO2",E375,IF(D375="CH4",E375*'State 2005 Data'!$J$16,IF(D375="N2O",'State 2005 Data'!$J$17,IF(D375="Other",E375))))</f>
        <v>9.1985784610409252E-2</v>
      </c>
      <c r="H375" s="204"/>
    </row>
    <row r="376" spans="1:8">
      <c r="A376" s="195" t="s">
        <v>1882</v>
      </c>
      <c r="B376" s="205" t="s">
        <v>1893</v>
      </c>
      <c r="C376" s="195" t="s">
        <v>4</v>
      </c>
      <c r="D376" s="195" t="s">
        <v>547</v>
      </c>
      <c r="E376" s="206">
        <v>1.0667549093099755</v>
      </c>
      <c r="F376" s="207">
        <f>IF(D376="CO2",E376,IF(D376="CH4",E376*'State 2005 Data'!$J$16,IF(D376="N2O",'State 2005 Data'!$J$17,IF(D376="Other",E376))))</f>
        <v>0.88926174496644295</v>
      </c>
      <c r="H376" s="204"/>
    </row>
    <row r="377" spans="1:8">
      <c r="A377" s="195" t="s">
        <v>1882</v>
      </c>
      <c r="B377" s="205" t="s">
        <v>1893</v>
      </c>
      <c r="C377" s="195" t="s">
        <v>4</v>
      </c>
      <c r="D377" s="208" t="s">
        <v>535</v>
      </c>
      <c r="E377" s="206"/>
      <c r="F377" s="207">
        <f>IF(D377="CO2",E377,IF(D377="CH4",E377*'State 2005 Data'!$J$16,IF(D377="N2O",'State 2005 Data'!$J$17,IF(D377="Other",E377))))</f>
        <v>0</v>
      </c>
      <c r="H377" s="204"/>
    </row>
    <row r="378" spans="1:8">
      <c r="A378" s="195" t="s">
        <v>1882</v>
      </c>
      <c r="B378" s="205" t="s">
        <v>1893</v>
      </c>
      <c r="C378" s="195" t="s">
        <v>9</v>
      </c>
      <c r="D378" s="195" t="s">
        <v>538</v>
      </c>
      <c r="E378" s="209">
        <v>15.25533332270239</v>
      </c>
      <c r="F378" s="207">
        <f>IF(D378="CO2",E378,IF(D378="CH4",E378*'State 2005 Data'!$J$16,IF(D378="N2O",'State 2005 Data'!$J$17,IF(D378="Other",E378))))</f>
        <v>15.25533332270239</v>
      </c>
      <c r="H378" s="204"/>
    </row>
    <row r="379" spans="1:8">
      <c r="A379" s="195" t="s">
        <v>1882</v>
      </c>
      <c r="B379" s="205" t="s">
        <v>1893</v>
      </c>
      <c r="C379" s="195" t="s">
        <v>9</v>
      </c>
      <c r="D379" s="195" t="s">
        <v>546</v>
      </c>
      <c r="E379" s="206">
        <v>2.0012774032605485</v>
      </c>
      <c r="F379" s="207">
        <f>IF(D379="CO2",E379,IF(D379="CH4",E379*'State 2005 Data'!$J$16,IF(D379="N2O",'State 2005 Data'!$J$17,IF(D379="Other",E379))))</f>
        <v>2.2414306916518143</v>
      </c>
      <c r="H379" s="204"/>
    </row>
    <row r="380" spans="1:8">
      <c r="A380" s="195" t="s">
        <v>1882</v>
      </c>
      <c r="B380" s="205" t="s">
        <v>1893</v>
      </c>
      <c r="C380" s="195" t="s">
        <v>9</v>
      </c>
      <c r="D380" s="195" t="s">
        <v>547</v>
      </c>
      <c r="E380" s="206">
        <v>0.10349967517168784</v>
      </c>
      <c r="F380" s="207">
        <f>IF(D380="CO2",E380,IF(D380="CH4",E380*'State 2005 Data'!$J$16,IF(D380="N2O",'State 2005 Data'!$J$17,IF(D380="Other",E380))))</f>
        <v>0.88926174496644295</v>
      </c>
      <c r="H380" s="204"/>
    </row>
    <row r="381" spans="1:8">
      <c r="A381" s="195" t="s">
        <v>1882</v>
      </c>
      <c r="B381" s="205" t="s">
        <v>1893</v>
      </c>
      <c r="C381" s="195" t="s">
        <v>9</v>
      </c>
      <c r="D381" s="195" t="s">
        <v>535</v>
      </c>
      <c r="E381" s="206">
        <v>3.5053523724717981</v>
      </c>
      <c r="F381" s="207">
        <f>IF(D381="CO2",E381,IF(D381="CH4",E381*'State 2005 Data'!$J$16,IF(D381="N2O",'State 2005 Data'!$J$17,IF(D381="Other",E381))))</f>
        <v>3.5053523724717981</v>
      </c>
      <c r="H381" s="204"/>
    </row>
    <row r="382" spans="1:8">
      <c r="A382" s="195" t="s">
        <v>1896</v>
      </c>
      <c r="B382" s="205" t="s">
        <v>1897</v>
      </c>
      <c r="C382" s="195" t="s">
        <v>100</v>
      </c>
      <c r="D382" s="195" t="s">
        <v>538</v>
      </c>
      <c r="E382" s="206">
        <v>129.25485853389347</v>
      </c>
      <c r="F382" s="207">
        <f>IF(D382="CO2",E382,IF(D382="CH4",E382*'State 2005 Data'!$J$16,IF(D382="N2O",'State 2005 Data'!$J$17,IF(D382="Other",E382))))</f>
        <v>129.25485853389347</v>
      </c>
      <c r="H382" s="204"/>
    </row>
    <row r="383" spans="1:8">
      <c r="A383" s="195" t="s">
        <v>1896</v>
      </c>
      <c r="B383" s="205" t="s">
        <v>1897</v>
      </c>
      <c r="C383" s="195" t="s">
        <v>100</v>
      </c>
      <c r="D383" s="195" t="s">
        <v>546</v>
      </c>
      <c r="E383" s="206">
        <v>3.6717777000000007E-2</v>
      </c>
      <c r="F383" s="207">
        <f>IF(D383="CO2",E383,IF(D383="CH4",E383*'State 2005 Data'!$J$16,IF(D383="N2O",'State 2005 Data'!$J$17,IF(D383="Other",E383))))</f>
        <v>4.1123910240000013E-2</v>
      </c>
      <c r="H383" s="204"/>
    </row>
    <row r="384" spans="1:8">
      <c r="A384" s="195" t="s">
        <v>1896</v>
      </c>
      <c r="B384" s="205" t="s">
        <v>1897</v>
      </c>
      <c r="C384" s="195" t="s">
        <v>100</v>
      </c>
      <c r="D384" s="195" t="s">
        <v>547</v>
      </c>
      <c r="E384" s="206">
        <v>0.61809251906000007</v>
      </c>
      <c r="F384" s="207">
        <f>IF(D384="CO2",E384,IF(D384="CH4",E384*'State 2005 Data'!$J$16,IF(D384="N2O",'State 2005 Data'!$J$17,IF(D384="Other",E384))))</f>
        <v>0.88926174496644295</v>
      </c>
      <c r="H384" s="204"/>
    </row>
    <row r="385" spans="1:8">
      <c r="A385" s="195" t="s">
        <v>1896</v>
      </c>
      <c r="B385" s="205" t="s">
        <v>1897</v>
      </c>
      <c r="C385" s="195" t="s">
        <v>100</v>
      </c>
      <c r="D385" s="208" t="s">
        <v>535</v>
      </c>
      <c r="E385" s="206"/>
      <c r="F385" s="207">
        <f>IF(D385="CO2",E385,IF(D385="CH4",E385*'State 2005 Data'!$J$16,IF(D385="N2O",'State 2005 Data'!$J$17,IF(D385="Other",E385))))</f>
        <v>0</v>
      </c>
      <c r="H385" s="204"/>
    </row>
    <row r="386" spans="1:8">
      <c r="A386" s="195" t="s">
        <v>1896</v>
      </c>
      <c r="B386" s="205" t="s">
        <v>1897</v>
      </c>
      <c r="C386" s="195" t="s">
        <v>892</v>
      </c>
      <c r="D386" s="195" t="s">
        <v>538</v>
      </c>
      <c r="E386" s="206">
        <v>31.447512837947954</v>
      </c>
      <c r="F386" s="207">
        <f>IF(D386="CO2",E386,IF(D386="CH4",E386*'State 2005 Data'!$J$16,IF(D386="N2O",'State 2005 Data'!$J$17,IF(D386="Other",E386))))</f>
        <v>31.447512837947954</v>
      </c>
      <c r="H386" s="204"/>
    </row>
    <row r="387" spans="1:8">
      <c r="A387" s="195" t="s">
        <v>1896</v>
      </c>
      <c r="B387" s="205" t="s">
        <v>1897</v>
      </c>
      <c r="C387" s="195" t="s">
        <v>892</v>
      </c>
      <c r="D387" s="195" t="s">
        <v>546</v>
      </c>
      <c r="E387" s="206">
        <v>0.25428930149999995</v>
      </c>
      <c r="F387" s="207">
        <f>IF(D387="CO2",E387,IF(D387="CH4",E387*'State 2005 Data'!$J$16,IF(D387="N2O",'State 2005 Data'!$J$17,IF(D387="Other",E387))))</f>
        <v>0.28480401767999997</v>
      </c>
      <c r="H387" s="204"/>
    </row>
    <row r="388" spans="1:8">
      <c r="A388" s="195" t="s">
        <v>1896</v>
      </c>
      <c r="B388" s="205" t="s">
        <v>1897</v>
      </c>
      <c r="C388" s="195" t="s">
        <v>892</v>
      </c>
      <c r="D388" s="195" t="s">
        <v>547</v>
      </c>
      <c r="E388" s="206">
        <v>5.4327000260000001E-2</v>
      </c>
      <c r="F388" s="207">
        <f>IF(D388="CO2",E388,IF(D388="CH4",E388*'State 2005 Data'!$J$16,IF(D388="N2O",'State 2005 Data'!$J$17,IF(D388="Other",E388))))</f>
        <v>0.88926174496644295</v>
      </c>
      <c r="H388" s="204"/>
    </row>
    <row r="389" spans="1:8">
      <c r="A389" s="195" t="s">
        <v>1896</v>
      </c>
      <c r="B389" s="205" t="s">
        <v>1897</v>
      </c>
      <c r="C389" s="195" t="s">
        <v>892</v>
      </c>
      <c r="D389" s="208" t="s">
        <v>535</v>
      </c>
      <c r="E389" s="206"/>
      <c r="F389" s="207">
        <f>IF(D389="CO2",E389,IF(D389="CH4",E389*'State 2005 Data'!$J$16,IF(D389="N2O",'State 2005 Data'!$J$17,IF(D389="Other",E389))))</f>
        <v>0</v>
      </c>
      <c r="H389" s="204"/>
    </row>
    <row r="390" spans="1:8">
      <c r="A390" s="195" t="s">
        <v>1896</v>
      </c>
      <c r="B390" s="205" t="s">
        <v>1897</v>
      </c>
      <c r="C390" s="195" t="s">
        <v>4</v>
      </c>
      <c r="D390" s="195" t="s">
        <v>538</v>
      </c>
      <c r="E390" s="206">
        <v>71.077371138019117</v>
      </c>
      <c r="F390" s="207">
        <f>IF(D390="CO2",E390,IF(D390="CH4",E390*'State 2005 Data'!$J$16,IF(D390="N2O",'State 2005 Data'!$J$17,IF(D390="Other",E390))))</f>
        <v>71.077371138019117</v>
      </c>
      <c r="H390" s="204"/>
    </row>
    <row r="391" spans="1:8">
      <c r="A391" s="195" t="s">
        <v>1896</v>
      </c>
      <c r="B391" s="205" t="s">
        <v>1897</v>
      </c>
      <c r="C391" s="195" t="s">
        <v>4</v>
      </c>
      <c r="D391" s="195" t="s">
        <v>546</v>
      </c>
      <c r="E391" s="206">
        <v>8.2130164830722538E-2</v>
      </c>
      <c r="F391" s="207">
        <f>IF(D391="CO2",E391,IF(D391="CH4",E391*'State 2005 Data'!$J$16,IF(D391="N2O",'State 2005 Data'!$J$17,IF(D391="Other",E391))))</f>
        <v>9.1985784610409252E-2</v>
      </c>
      <c r="H391" s="204"/>
    </row>
    <row r="392" spans="1:8">
      <c r="A392" s="195" t="s">
        <v>1896</v>
      </c>
      <c r="B392" s="205" t="s">
        <v>1897</v>
      </c>
      <c r="C392" s="195" t="s">
        <v>4</v>
      </c>
      <c r="D392" s="195" t="s">
        <v>547</v>
      </c>
      <c r="E392" s="206">
        <v>1.0667549093099755</v>
      </c>
      <c r="F392" s="207">
        <f>IF(D392="CO2",E392,IF(D392="CH4",E392*'State 2005 Data'!$J$16,IF(D392="N2O",'State 2005 Data'!$J$17,IF(D392="Other",E392))))</f>
        <v>0.88926174496644295</v>
      </c>
      <c r="H392" s="204"/>
    </row>
    <row r="393" spans="1:8">
      <c r="A393" s="195" t="s">
        <v>1896</v>
      </c>
      <c r="B393" s="205" t="s">
        <v>1897</v>
      </c>
      <c r="C393" s="195" t="s">
        <v>4</v>
      </c>
      <c r="D393" s="208" t="s">
        <v>535</v>
      </c>
      <c r="E393" s="206"/>
      <c r="F393" s="207">
        <f>IF(D393="CO2",E393,IF(D393="CH4",E393*'State 2005 Data'!$J$16,IF(D393="N2O",'State 2005 Data'!$J$17,IF(D393="Other",E393))))</f>
        <v>0</v>
      </c>
      <c r="H393" s="204"/>
    </row>
    <row r="394" spans="1:8">
      <c r="A394" s="195" t="s">
        <v>1896</v>
      </c>
      <c r="B394" s="205" t="s">
        <v>1897</v>
      </c>
      <c r="C394" s="195" t="s">
        <v>9</v>
      </c>
      <c r="D394" s="195" t="s">
        <v>538</v>
      </c>
      <c r="E394" s="209">
        <v>50.382944286617096</v>
      </c>
      <c r="F394" s="207">
        <f>IF(D394="CO2",E394,IF(D394="CH4",E394*'State 2005 Data'!$J$16,IF(D394="N2O",'State 2005 Data'!$J$17,IF(D394="Other",E394))))</f>
        <v>50.382944286617096</v>
      </c>
      <c r="H394" s="204"/>
    </row>
    <row r="395" spans="1:8">
      <c r="A395" s="195" t="s">
        <v>1896</v>
      </c>
      <c r="B395" s="205" t="s">
        <v>1897</v>
      </c>
      <c r="C395" s="195" t="s">
        <v>9</v>
      </c>
      <c r="D395" s="195" t="s">
        <v>546</v>
      </c>
      <c r="E395" s="206">
        <v>9.9920505138324156</v>
      </c>
      <c r="F395" s="207">
        <f>IF(D395="CO2",E395,IF(D395="CH4",E395*'State 2005 Data'!$J$16,IF(D395="N2O",'State 2005 Data'!$J$17,IF(D395="Other",E395))))</f>
        <v>11.191096575492306</v>
      </c>
      <c r="H395" s="204"/>
    </row>
    <row r="396" spans="1:8">
      <c r="A396" s="195" t="s">
        <v>1896</v>
      </c>
      <c r="B396" s="205" t="s">
        <v>1897</v>
      </c>
      <c r="C396" s="195" t="s">
        <v>9</v>
      </c>
      <c r="D396" s="195" t="s">
        <v>547</v>
      </c>
      <c r="E396" s="206">
        <v>7.2958946098916899E-2</v>
      </c>
      <c r="F396" s="207">
        <f>IF(D396="CO2",E396,IF(D396="CH4",E396*'State 2005 Data'!$J$16,IF(D396="N2O",'State 2005 Data'!$J$17,IF(D396="Other",E396))))</f>
        <v>0.88926174496644295</v>
      </c>
      <c r="H396" s="204"/>
    </row>
    <row r="397" spans="1:8">
      <c r="A397" s="195" t="s">
        <v>1896</v>
      </c>
      <c r="B397" s="205" t="s">
        <v>1897</v>
      </c>
      <c r="C397" s="195" t="s">
        <v>9</v>
      </c>
      <c r="D397" s="195" t="s">
        <v>535</v>
      </c>
      <c r="E397" s="206">
        <v>4.6265515030714139</v>
      </c>
      <c r="F397" s="207">
        <f>IF(D397="CO2",E397,IF(D397="CH4",E397*'State 2005 Data'!$J$16,IF(D397="N2O",'State 2005 Data'!$J$17,IF(D397="Other",E397))))</f>
        <v>4.6265515030714139</v>
      </c>
      <c r="H397" s="204"/>
    </row>
    <row r="398" spans="1:8">
      <c r="A398" s="195" t="s">
        <v>1900</v>
      </c>
      <c r="B398" s="205" t="s">
        <v>1901</v>
      </c>
      <c r="C398" s="195" t="s">
        <v>100</v>
      </c>
      <c r="D398" s="195" t="s">
        <v>538</v>
      </c>
      <c r="E398" s="206">
        <v>8.0496207506359134</v>
      </c>
      <c r="F398" s="207">
        <f>IF(D398="CO2",E398,IF(D398="CH4",E398*'State 2005 Data'!$J$16,IF(D398="N2O",'State 2005 Data'!$J$17,IF(D398="Other",E398))))</f>
        <v>8.0496207506359134</v>
      </c>
      <c r="H398" s="204"/>
    </row>
    <row r="399" spans="1:8">
      <c r="A399" s="195" t="s">
        <v>1900</v>
      </c>
      <c r="B399" s="205" t="s">
        <v>1901</v>
      </c>
      <c r="C399" s="195" t="s">
        <v>100</v>
      </c>
      <c r="D399" s="195" t="s">
        <v>546</v>
      </c>
      <c r="E399" s="206">
        <v>7.5452594999999983E-3</v>
      </c>
      <c r="F399" s="207">
        <f>IF(D399="CO2",E399,IF(D399="CH4",E399*'State 2005 Data'!$J$16,IF(D399="N2O",'State 2005 Data'!$J$17,IF(D399="Other",E399))))</f>
        <v>8.4506906399999995E-3</v>
      </c>
      <c r="H399" s="204"/>
    </row>
    <row r="400" spans="1:8">
      <c r="A400" s="195" t="s">
        <v>1900</v>
      </c>
      <c r="B400" s="205" t="s">
        <v>1901</v>
      </c>
      <c r="C400" s="195" t="s">
        <v>100</v>
      </c>
      <c r="D400" s="195" t="s">
        <v>547</v>
      </c>
      <c r="E400" s="206">
        <v>2.5469550420000001E-2</v>
      </c>
      <c r="F400" s="207">
        <f>IF(D400="CO2",E400,IF(D400="CH4",E400*'State 2005 Data'!$J$16,IF(D400="N2O",'State 2005 Data'!$J$17,IF(D400="Other",E400))))</f>
        <v>0.88926174496644295</v>
      </c>
      <c r="H400" s="204"/>
    </row>
    <row r="401" spans="1:8">
      <c r="A401" s="195" t="s">
        <v>1900</v>
      </c>
      <c r="B401" s="205" t="s">
        <v>1901</v>
      </c>
      <c r="C401" s="195" t="s">
        <v>100</v>
      </c>
      <c r="D401" s="208" t="s">
        <v>535</v>
      </c>
      <c r="E401" s="206"/>
      <c r="F401" s="207">
        <f>IF(D401="CO2",E401,IF(D401="CH4",E401*'State 2005 Data'!$J$16,IF(D401="N2O",'State 2005 Data'!$J$17,IF(D401="Other",E401))))</f>
        <v>0</v>
      </c>
      <c r="H401" s="204"/>
    </row>
    <row r="402" spans="1:8">
      <c r="A402" s="195" t="s">
        <v>1900</v>
      </c>
      <c r="B402" s="205" t="s">
        <v>1901</v>
      </c>
      <c r="C402" s="195" t="s">
        <v>892</v>
      </c>
      <c r="D402" s="195" t="s">
        <v>538</v>
      </c>
      <c r="E402" s="206">
        <v>4.5119796063237256</v>
      </c>
      <c r="F402" s="207">
        <f>IF(D402="CO2",E402,IF(D402="CH4",E402*'State 2005 Data'!$J$16,IF(D402="N2O",'State 2005 Data'!$J$17,IF(D402="Other",E402))))</f>
        <v>4.5119796063237256</v>
      </c>
      <c r="H402" s="204"/>
    </row>
    <row r="403" spans="1:8">
      <c r="A403" s="195" t="s">
        <v>1900</v>
      </c>
      <c r="B403" s="205" t="s">
        <v>1901</v>
      </c>
      <c r="C403" s="195" t="s">
        <v>892</v>
      </c>
      <c r="D403" s="195" t="s">
        <v>546</v>
      </c>
      <c r="E403" s="206">
        <v>9.3047960499999999E-2</v>
      </c>
      <c r="F403" s="207">
        <f>IF(D403="CO2",E403,IF(D403="CH4",E403*'State 2005 Data'!$J$16,IF(D403="N2O",'State 2005 Data'!$J$17,IF(D403="Other",E403))))</f>
        <v>0.10421371576000001</v>
      </c>
      <c r="H403" s="204"/>
    </row>
    <row r="404" spans="1:8">
      <c r="A404" s="195" t="s">
        <v>1900</v>
      </c>
      <c r="B404" s="205" t="s">
        <v>1901</v>
      </c>
      <c r="C404" s="195" t="s">
        <v>892</v>
      </c>
      <c r="D404" s="195" t="s">
        <v>547</v>
      </c>
      <c r="E404" s="206">
        <v>1.694723616E-2</v>
      </c>
      <c r="F404" s="207">
        <f>IF(D404="CO2",E404,IF(D404="CH4",E404*'State 2005 Data'!$J$16,IF(D404="N2O",'State 2005 Data'!$J$17,IF(D404="Other",E404))))</f>
        <v>0.88926174496644295</v>
      </c>
      <c r="H404" s="204"/>
    </row>
    <row r="405" spans="1:8">
      <c r="A405" s="195" t="s">
        <v>1900</v>
      </c>
      <c r="B405" s="205" t="s">
        <v>1901</v>
      </c>
      <c r="C405" s="195" t="s">
        <v>892</v>
      </c>
      <c r="D405" s="208" t="s">
        <v>535</v>
      </c>
      <c r="E405" s="206"/>
      <c r="F405" s="207">
        <f>IF(D405="CO2",E405,IF(D405="CH4",E405*'State 2005 Data'!$J$16,IF(D405="N2O",'State 2005 Data'!$J$17,IF(D405="Other",E405))))</f>
        <v>0</v>
      </c>
      <c r="H405" s="204"/>
    </row>
    <row r="406" spans="1:8">
      <c r="A406" s="195" t="s">
        <v>1900</v>
      </c>
      <c r="B406" s="205" t="s">
        <v>1901</v>
      </c>
      <c r="C406" s="195" t="s">
        <v>4</v>
      </c>
      <c r="D406" s="195" t="s">
        <v>538</v>
      </c>
      <c r="E406" s="206">
        <v>23.319662382119294</v>
      </c>
      <c r="F406" s="207">
        <f>IF(D406="CO2",E406,IF(D406="CH4",E406*'State 2005 Data'!$J$16,IF(D406="N2O",'State 2005 Data'!$J$17,IF(D406="Other",E406))))</f>
        <v>23.319662382119294</v>
      </c>
      <c r="H406" s="204"/>
    </row>
    <row r="407" spans="1:8">
      <c r="A407" s="195" t="s">
        <v>1900</v>
      </c>
      <c r="B407" s="205" t="s">
        <v>1901</v>
      </c>
      <c r="C407" s="195" t="s">
        <v>4</v>
      </c>
      <c r="D407" s="195" t="s">
        <v>546</v>
      </c>
      <c r="E407" s="206">
        <v>8.2130164830722538E-2</v>
      </c>
      <c r="F407" s="207">
        <f>IF(D407="CO2",E407,IF(D407="CH4",E407*'State 2005 Data'!$J$16,IF(D407="N2O",'State 2005 Data'!$J$17,IF(D407="Other",E407))))</f>
        <v>9.1985784610409252E-2</v>
      </c>
      <c r="H407" s="204"/>
    </row>
    <row r="408" spans="1:8">
      <c r="A408" s="195" t="s">
        <v>1900</v>
      </c>
      <c r="B408" s="205" t="s">
        <v>1901</v>
      </c>
      <c r="C408" s="195" t="s">
        <v>4</v>
      </c>
      <c r="D408" s="195" t="s">
        <v>547</v>
      </c>
      <c r="E408" s="206">
        <v>1.0667549093099755</v>
      </c>
      <c r="F408" s="207">
        <f>IF(D408="CO2",E408,IF(D408="CH4",E408*'State 2005 Data'!$J$16,IF(D408="N2O",'State 2005 Data'!$J$17,IF(D408="Other",E408))))</f>
        <v>0.88926174496644295</v>
      </c>
      <c r="H408" s="204"/>
    </row>
    <row r="409" spans="1:8">
      <c r="A409" s="195" t="s">
        <v>1900</v>
      </c>
      <c r="B409" s="205" t="s">
        <v>1901</v>
      </c>
      <c r="C409" s="195" t="s">
        <v>4</v>
      </c>
      <c r="D409" s="208" t="s">
        <v>535</v>
      </c>
      <c r="E409" s="206"/>
      <c r="F409" s="207">
        <f>IF(D409="CO2",E409,IF(D409="CH4",E409*'State 2005 Data'!$J$16,IF(D409="N2O",'State 2005 Data'!$J$17,IF(D409="Other",E409))))</f>
        <v>0</v>
      </c>
      <c r="H409" s="204"/>
    </row>
    <row r="410" spans="1:8">
      <c r="A410" s="195" t="s">
        <v>1900</v>
      </c>
      <c r="B410" s="205" t="s">
        <v>1901</v>
      </c>
      <c r="C410" s="195" t="s">
        <v>9</v>
      </c>
      <c r="D410" s="195" t="s">
        <v>538</v>
      </c>
      <c r="E410" s="209">
        <v>6.2774264263725224</v>
      </c>
      <c r="F410" s="207">
        <f>IF(D410="CO2",E410,IF(D410="CH4",E410*'State 2005 Data'!$J$16,IF(D410="N2O",'State 2005 Data'!$J$17,IF(D410="Other",E410))))</f>
        <v>6.2774264263725224</v>
      </c>
      <c r="H410" s="204"/>
    </row>
    <row r="411" spans="1:8">
      <c r="A411" s="195" t="s">
        <v>1900</v>
      </c>
      <c r="B411" s="205" t="s">
        <v>1901</v>
      </c>
      <c r="C411" s="195" t="s">
        <v>9</v>
      </c>
      <c r="D411" s="195" t="s">
        <v>546</v>
      </c>
      <c r="E411" s="206">
        <v>0.90504658564617801</v>
      </c>
      <c r="F411" s="207">
        <f>IF(D411="CO2",E411,IF(D411="CH4",E411*'State 2005 Data'!$J$16,IF(D411="N2O",'State 2005 Data'!$J$17,IF(D411="Other",E411))))</f>
        <v>1.0136521759237194</v>
      </c>
      <c r="H411" s="204"/>
    </row>
    <row r="412" spans="1:8">
      <c r="A412" s="195" t="s">
        <v>1900</v>
      </c>
      <c r="B412" s="205" t="s">
        <v>1901</v>
      </c>
      <c r="C412" s="195" t="s">
        <v>9</v>
      </c>
      <c r="D412" s="195" t="s">
        <v>547</v>
      </c>
      <c r="E412" s="206">
        <v>3.4265076385022256E-2</v>
      </c>
      <c r="F412" s="207">
        <f>IF(D412="CO2",E412,IF(D412="CH4",E412*'State 2005 Data'!$J$16,IF(D412="N2O",'State 2005 Data'!$J$17,IF(D412="Other",E412))))</f>
        <v>0.88926174496644295</v>
      </c>
      <c r="H412" s="204"/>
    </row>
    <row r="413" spans="1:8">
      <c r="A413" s="195" t="s">
        <v>1900</v>
      </c>
      <c r="B413" s="205" t="s">
        <v>1901</v>
      </c>
      <c r="C413" s="195" t="s">
        <v>9</v>
      </c>
      <c r="D413" s="195" t="s">
        <v>535</v>
      </c>
      <c r="E413" s="206">
        <v>2.5067291449200999</v>
      </c>
      <c r="F413" s="207">
        <f>IF(D413="CO2",E413,IF(D413="CH4",E413*'State 2005 Data'!$J$16,IF(D413="N2O",'State 2005 Data'!$J$17,IF(D413="Other",E413))))</f>
        <v>2.5067291449200999</v>
      </c>
      <c r="H413" s="204"/>
    </row>
    <row r="414" spans="1:8">
      <c r="A414" s="195" t="s">
        <v>1902</v>
      </c>
      <c r="B414" s="205" t="s">
        <v>1903</v>
      </c>
      <c r="C414" s="195" t="s">
        <v>100</v>
      </c>
      <c r="D414" s="195" t="s">
        <v>538</v>
      </c>
      <c r="E414" s="206">
        <v>120.96847356511917</v>
      </c>
      <c r="F414" s="207">
        <f>IF(D414="CO2",E414,IF(D414="CH4",E414*'State 2005 Data'!$J$16,IF(D414="N2O",'State 2005 Data'!$J$17,IF(D414="Other",E414))))</f>
        <v>120.96847356511917</v>
      </c>
      <c r="H414" s="204"/>
    </row>
    <row r="415" spans="1:8">
      <c r="A415" s="195" t="s">
        <v>1902</v>
      </c>
      <c r="B415" s="205" t="s">
        <v>1903</v>
      </c>
      <c r="C415" s="195" t="s">
        <v>100</v>
      </c>
      <c r="D415" s="195" t="s">
        <v>546</v>
      </c>
      <c r="E415" s="206">
        <v>3.9463811750000001E-2</v>
      </c>
      <c r="F415" s="207">
        <f>IF(D415="CO2",E415,IF(D415="CH4",E415*'State 2005 Data'!$J$16,IF(D415="N2O",'State 2005 Data'!$J$17,IF(D415="Other",E415))))</f>
        <v>4.4199469160000004E-2</v>
      </c>
      <c r="H415" s="204"/>
    </row>
    <row r="416" spans="1:8">
      <c r="A416" s="195" t="s">
        <v>1902</v>
      </c>
      <c r="B416" s="205" t="s">
        <v>1903</v>
      </c>
      <c r="C416" s="195" t="s">
        <v>100</v>
      </c>
      <c r="D416" s="195" t="s">
        <v>547</v>
      </c>
      <c r="E416" s="206">
        <v>0.56392181681999987</v>
      </c>
      <c r="F416" s="207">
        <f>IF(D416="CO2",E416,IF(D416="CH4",E416*'State 2005 Data'!$J$16,IF(D416="N2O",'State 2005 Data'!$J$17,IF(D416="Other",E416))))</f>
        <v>0.88926174496644295</v>
      </c>
      <c r="H416" s="204"/>
    </row>
    <row r="417" spans="1:8">
      <c r="A417" s="195" t="s">
        <v>1902</v>
      </c>
      <c r="B417" s="205" t="s">
        <v>1903</v>
      </c>
      <c r="C417" s="195" t="s">
        <v>100</v>
      </c>
      <c r="D417" s="208" t="s">
        <v>535</v>
      </c>
      <c r="E417" s="206"/>
      <c r="F417" s="207">
        <f>IF(D417="CO2",E417,IF(D417="CH4",E417*'State 2005 Data'!$J$16,IF(D417="N2O",'State 2005 Data'!$J$17,IF(D417="Other",E417))))</f>
        <v>0</v>
      </c>
      <c r="H417" s="204"/>
    </row>
    <row r="418" spans="1:8">
      <c r="A418" s="195" t="s">
        <v>1902</v>
      </c>
      <c r="B418" s="205" t="s">
        <v>1903</v>
      </c>
      <c r="C418" s="195" t="s">
        <v>892</v>
      </c>
      <c r="D418" s="195" t="s">
        <v>538</v>
      </c>
      <c r="E418" s="206">
        <v>36.847916960526646</v>
      </c>
      <c r="F418" s="207">
        <f>IF(D418="CO2",E418,IF(D418="CH4",E418*'State 2005 Data'!$J$16,IF(D418="N2O",'State 2005 Data'!$J$17,IF(D418="Other",E418))))</f>
        <v>36.847916960526646</v>
      </c>
      <c r="H418" s="204"/>
    </row>
    <row r="419" spans="1:8">
      <c r="A419" s="195" t="s">
        <v>1902</v>
      </c>
      <c r="B419" s="205" t="s">
        <v>1903</v>
      </c>
      <c r="C419" s="195" t="s">
        <v>892</v>
      </c>
      <c r="D419" s="195" t="s">
        <v>546</v>
      </c>
      <c r="E419" s="206">
        <v>0.2361318855</v>
      </c>
      <c r="F419" s="207">
        <f>IF(D419="CO2",E419,IF(D419="CH4",E419*'State 2005 Data'!$J$16,IF(D419="N2O",'State 2005 Data'!$J$17,IF(D419="Other",E419))))</f>
        <v>0.26446771176</v>
      </c>
      <c r="H419" s="204"/>
    </row>
    <row r="420" spans="1:8">
      <c r="A420" s="195" t="s">
        <v>1902</v>
      </c>
      <c r="B420" s="205" t="s">
        <v>1903</v>
      </c>
      <c r="C420" s="195" t="s">
        <v>892</v>
      </c>
      <c r="D420" s="195" t="s">
        <v>547</v>
      </c>
      <c r="E420" s="206">
        <v>7.200682173999999E-2</v>
      </c>
      <c r="F420" s="207">
        <f>IF(D420="CO2",E420,IF(D420="CH4",E420*'State 2005 Data'!$J$16,IF(D420="N2O",'State 2005 Data'!$J$17,IF(D420="Other",E420))))</f>
        <v>0.88926174496644295</v>
      </c>
      <c r="H420" s="204"/>
    </row>
    <row r="421" spans="1:8">
      <c r="A421" s="195" t="s">
        <v>1902</v>
      </c>
      <c r="B421" s="205" t="s">
        <v>1903</v>
      </c>
      <c r="C421" s="195" t="s">
        <v>892</v>
      </c>
      <c r="D421" s="208" t="s">
        <v>535</v>
      </c>
      <c r="E421" s="206"/>
      <c r="F421" s="207">
        <f>IF(D421="CO2",E421,IF(D421="CH4",E421*'State 2005 Data'!$J$16,IF(D421="N2O",'State 2005 Data'!$J$17,IF(D421="Other",E421))))</f>
        <v>0</v>
      </c>
      <c r="H421" s="204"/>
    </row>
    <row r="422" spans="1:8">
      <c r="A422" s="195" t="s">
        <v>1902</v>
      </c>
      <c r="B422" s="205" t="s">
        <v>1903</v>
      </c>
      <c r="C422" s="195" t="s">
        <v>4</v>
      </c>
      <c r="D422" s="195" t="s">
        <v>538</v>
      </c>
      <c r="E422" s="206">
        <v>72.606090242674739</v>
      </c>
      <c r="F422" s="207">
        <f>IF(D422="CO2",E422,IF(D422="CH4",E422*'State 2005 Data'!$J$16,IF(D422="N2O",'State 2005 Data'!$J$17,IF(D422="Other",E422))))</f>
        <v>72.606090242674739</v>
      </c>
      <c r="H422" s="204"/>
    </row>
    <row r="423" spans="1:8">
      <c r="A423" s="195" t="s">
        <v>1902</v>
      </c>
      <c r="B423" s="205" t="s">
        <v>1903</v>
      </c>
      <c r="C423" s="195" t="s">
        <v>4</v>
      </c>
      <c r="D423" s="195" t="s">
        <v>546</v>
      </c>
      <c r="E423" s="206">
        <v>8.2130164830722538E-2</v>
      </c>
      <c r="F423" s="207">
        <f>IF(D423="CO2",E423,IF(D423="CH4",E423*'State 2005 Data'!$J$16,IF(D423="N2O",'State 2005 Data'!$J$17,IF(D423="Other",E423))))</f>
        <v>9.1985784610409252E-2</v>
      </c>
      <c r="H423" s="204"/>
    </row>
    <row r="424" spans="1:8">
      <c r="A424" s="195" t="s">
        <v>1902</v>
      </c>
      <c r="B424" s="205" t="s">
        <v>1903</v>
      </c>
      <c r="C424" s="195" t="s">
        <v>4</v>
      </c>
      <c r="D424" s="195" t="s">
        <v>547</v>
      </c>
      <c r="E424" s="206">
        <v>1.0667549093099755</v>
      </c>
      <c r="F424" s="207">
        <f>IF(D424="CO2",E424,IF(D424="CH4",E424*'State 2005 Data'!$J$16,IF(D424="N2O",'State 2005 Data'!$J$17,IF(D424="Other",E424))))</f>
        <v>0.88926174496644295</v>
      </c>
      <c r="H424" s="204"/>
    </row>
    <row r="425" spans="1:8">
      <c r="A425" s="195" t="s">
        <v>1902</v>
      </c>
      <c r="B425" s="205" t="s">
        <v>1903</v>
      </c>
      <c r="C425" s="195" t="s">
        <v>4</v>
      </c>
      <c r="D425" s="208" t="s">
        <v>535</v>
      </c>
      <c r="E425" s="206"/>
      <c r="F425" s="207">
        <f>IF(D425="CO2",E425,IF(D425="CH4",E425*'State 2005 Data'!$J$16,IF(D425="N2O",'State 2005 Data'!$J$17,IF(D425="Other",E425))))</f>
        <v>0</v>
      </c>
      <c r="H425" s="204"/>
    </row>
    <row r="426" spans="1:8">
      <c r="A426" s="195" t="s">
        <v>1902</v>
      </c>
      <c r="B426" s="205" t="s">
        <v>1903</v>
      </c>
      <c r="C426" s="195" t="s">
        <v>9</v>
      </c>
      <c r="D426" s="195" t="s">
        <v>538</v>
      </c>
      <c r="E426" s="209">
        <v>55.472587501136843</v>
      </c>
      <c r="F426" s="207">
        <f>IF(D426="CO2",E426,IF(D426="CH4",E426*'State 2005 Data'!$J$16,IF(D426="N2O",'State 2005 Data'!$J$17,IF(D426="Other",E426))))</f>
        <v>55.472587501136843</v>
      </c>
      <c r="H426" s="204"/>
    </row>
    <row r="427" spans="1:8">
      <c r="A427" s="195" t="s">
        <v>1902</v>
      </c>
      <c r="B427" s="205" t="s">
        <v>1903</v>
      </c>
      <c r="C427" s="195" t="s">
        <v>9</v>
      </c>
      <c r="D427" s="195" t="s">
        <v>546</v>
      </c>
      <c r="E427" s="206">
        <v>27.901532819423412</v>
      </c>
      <c r="F427" s="207">
        <f>IF(D427="CO2",E427,IF(D427="CH4",E427*'State 2005 Data'!$J$16,IF(D427="N2O",'State 2005 Data'!$J$17,IF(D427="Other",E427))))</f>
        <v>31.249716757754225</v>
      </c>
      <c r="H427" s="204"/>
    </row>
    <row r="428" spans="1:8">
      <c r="A428" s="195" t="s">
        <v>1902</v>
      </c>
      <c r="B428" s="205" t="s">
        <v>1903</v>
      </c>
      <c r="C428" s="195" t="s">
        <v>9</v>
      </c>
      <c r="D428" s="195" t="s">
        <v>547</v>
      </c>
      <c r="E428" s="206">
        <v>9.8685987809492171E-2</v>
      </c>
      <c r="F428" s="207">
        <f>IF(D428="CO2",E428,IF(D428="CH4",E428*'State 2005 Data'!$J$16,IF(D428="N2O",'State 2005 Data'!$J$17,IF(D428="Other",E428))))</f>
        <v>0.88926174496644295</v>
      </c>
      <c r="H428" s="204"/>
    </row>
    <row r="429" spans="1:8">
      <c r="A429" s="195" t="s">
        <v>1902</v>
      </c>
      <c r="B429" s="205" t="s">
        <v>1903</v>
      </c>
      <c r="C429" s="195" t="s">
        <v>9</v>
      </c>
      <c r="D429" s="195" t="s">
        <v>535</v>
      </c>
      <c r="E429" s="206">
        <v>4.6418259120680876</v>
      </c>
      <c r="F429" s="207">
        <f>IF(D429="CO2",E429,IF(D429="CH4",E429*'State 2005 Data'!$J$16,IF(D429="N2O",'State 2005 Data'!$J$17,IF(D429="Other",E429))))</f>
        <v>4.6418259120680876</v>
      </c>
      <c r="H429" s="204"/>
    </row>
    <row r="430" spans="1:8">
      <c r="A430" s="195" t="s">
        <v>1912</v>
      </c>
      <c r="B430" s="205" t="s">
        <v>1913</v>
      </c>
      <c r="C430" s="195" t="s">
        <v>100</v>
      </c>
      <c r="D430" s="195" t="s">
        <v>538</v>
      </c>
      <c r="E430" s="206">
        <v>228.9052889156165</v>
      </c>
      <c r="F430" s="207">
        <f>IF(D430="CO2",E430,IF(D430="CH4",E430*'State 2005 Data'!$J$16,IF(D430="N2O",'State 2005 Data'!$J$17,IF(D430="Other",E430))))</f>
        <v>228.9052889156165</v>
      </c>
      <c r="H430" s="204"/>
    </row>
    <row r="431" spans="1:8">
      <c r="A431" s="195" t="s">
        <v>1912</v>
      </c>
      <c r="B431" s="205" t="s">
        <v>1913</v>
      </c>
      <c r="C431" s="195" t="s">
        <v>100</v>
      </c>
      <c r="D431" s="195" t="s">
        <v>546</v>
      </c>
      <c r="E431" s="206">
        <v>7.6062762999999992E-2</v>
      </c>
      <c r="F431" s="207">
        <f>IF(D431="CO2",E431,IF(D431="CH4",E431*'State 2005 Data'!$J$16,IF(D431="N2O",'State 2005 Data'!$J$17,IF(D431="Other",E431))))</f>
        <v>8.5190294560000004E-2</v>
      </c>
      <c r="H431" s="204"/>
    </row>
    <row r="432" spans="1:8">
      <c r="A432" s="195" t="s">
        <v>1912</v>
      </c>
      <c r="B432" s="205" t="s">
        <v>1913</v>
      </c>
      <c r="C432" s="195" t="s">
        <v>100</v>
      </c>
      <c r="D432" s="195" t="s">
        <v>547</v>
      </c>
      <c r="E432" s="206">
        <v>0.73976905104000001</v>
      </c>
      <c r="F432" s="207">
        <f>IF(D432="CO2",E432,IF(D432="CH4",E432*'State 2005 Data'!$J$16,IF(D432="N2O",'State 2005 Data'!$J$17,IF(D432="Other",E432))))</f>
        <v>0.88926174496644295</v>
      </c>
      <c r="H432" s="204"/>
    </row>
    <row r="433" spans="1:8">
      <c r="A433" s="195" t="s">
        <v>1912</v>
      </c>
      <c r="B433" s="205" t="s">
        <v>1913</v>
      </c>
      <c r="C433" s="195" t="s">
        <v>100</v>
      </c>
      <c r="D433" s="208" t="s">
        <v>535</v>
      </c>
      <c r="E433" s="206"/>
      <c r="F433" s="207">
        <f>IF(D433="CO2",E433,IF(D433="CH4",E433*'State 2005 Data'!$J$16,IF(D433="N2O",'State 2005 Data'!$J$17,IF(D433="Other",E433))))</f>
        <v>0</v>
      </c>
      <c r="H433" s="204"/>
    </row>
    <row r="434" spans="1:8">
      <c r="A434" s="195" t="s">
        <v>1912</v>
      </c>
      <c r="B434" s="205" t="s">
        <v>1913</v>
      </c>
      <c r="C434" s="195" t="s">
        <v>892</v>
      </c>
      <c r="D434" s="195" t="s">
        <v>538</v>
      </c>
      <c r="E434" s="206">
        <v>22.621422460851612</v>
      </c>
      <c r="F434" s="207">
        <f>IF(D434="CO2",E434,IF(D434="CH4",E434*'State 2005 Data'!$J$16,IF(D434="N2O",'State 2005 Data'!$J$17,IF(D434="Other",E434))))</f>
        <v>22.621422460851612</v>
      </c>
      <c r="H434" s="204"/>
    </row>
    <row r="435" spans="1:8">
      <c r="A435" s="195" t="s">
        <v>1912</v>
      </c>
      <c r="B435" s="205" t="s">
        <v>1913</v>
      </c>
      <c r="C435" s="195" t="s">
        <v>892</v>
      </c>
      <c r="D435" s="195" t="s">
        <v>546</v>
      </c>
      <c r="E435" s="206">
        <v>0.20811788799999997</v>
      </c>
      <c r="F435" s="207">
        <f>IF(D435="CO2",E435,IF(D435="CH4",E435*'State 2005 Data'!$J$16,IF(D435="N2O",'State 2005 Data'!$J$17,IF(D435="Other",E435))))</f>
        <v>0.23309203455999999</v>
      </c>
      <c r="H435" s="204"/>
    </row>
    <row r="436" spans="1:8">
      <c r="A436" s="195" t="s">
        <v>1912</v>
      </c>
      <c r="B436" s="205" t="s">
        <v>1913</v>
      </c>
      <c r="C436" s="195" t="s">
        <v>892</v>
      </c>
      <c r="D436" s="195" t="s">
        <v>547</v>
      </c>
      <c r="E436" s="206">
        <v>4.4030617500000001E-2</v>
      </c>
      <c r="F436" s="207">
        <f>IF(D436="CO2",E436,IF(D436="CH4",E436*'State 2005 Data'!$J$16,IF(D436="N2O",'State 2005 Data'!$J$17,IF(D436="Other",E436))))</f>
        <v>0.88926174496644295</v>
      </c>
      <c r="H436" s="204"/>
    </row>
    <row r="437" spans="1:8">
      <c r="A437" s="195" t="s">
        <v>1912</v>
      </c>
      <c r="B437" s="205" t="s">
        <v>1913</v>
      </c>
      <c r="C437" s="195" t="s">
        <v>892</v>
      </c>
      <c r="D437" s="208" t="s">
        <v>535</v>
      </c>
      <c r="E437" s="206"/>
      <c r="F437" s="207">
        <f>IF(D437="CO2",E437,IF(D437="CH4",E437*'State 2005 Data'!$J$16,IF(D437="N2O",'State 2005 Data'!$J$17,IF(D437="Other",E437))))</f>
        <v>0</v>
      </c>
      <c r="H437" s="204"/>
    </row>
    <row r="438" spans="1:8">
      <c r="A438" s="195" t="s">
        <v>1912</v>
      </c>
      <c r="B438" s="205" t="s">
        <v>1913</v>
      </c>
      <c r="C438" s="195" t="s">
        <v>4</v>
      </c>
      <c r="D438" s="195" t="s">
        <v>538</v>
      </c>
      <c r="E438" s="206">
        <v>194.38273027156794</v>
      </c>
      <c r="F438" s="207">
        <f>IF(D438="CO2",E438,IF(D438="CH4",E438*'State 2005 Data'!$J$16,IF(D438="N2O",'State 2005 Data'!$J$17,IF(D438="Other",E438))))</f>
        <v>194.38273027156794</v>
      </c>
      <c r="H438" s="204"/>
    </row>
    <row r="439" spans="1:8">
      <c r="A439" s="195" t="s">
        <v>1912</v>
      </c>
      <c r="B439" s="205" t="s">
        <v>1913</v>
      </c>
      <c r="C439" s="195" t="s">
        <v>4</v>
      </c>
      <c r="D439" s="195" t="s">
        <v>546</v>
      </c>
      <c r="E439" s="206">
        <v>8.2130164830722538E-2</v>
      </c>
      <c r="F439" s="207">
        <f>IF(D439="CO2",E439,IF(D439="CH4",E439*'State 2005 Data'!$J$16,IF(D439="N2O",'State 2005 Data'!$J$17,IF(D439="Other",E439))))</f>
        <v>9.1985784610409252E-2</v>
      </c>
      <c r="H439" s="204"/>
    </row>
    <row r="440" spans="1:8">
      <c r="A440" s="195" t="s">
        <v>1912</v>
      </c>
      <c r="B440" s="205" t="s">
        <v>1913</v>
      </c>
      <c r="C440" s="195" t="s">
        <v>4</v>
      </c>
      <c r="D440" s="195" t="s">
        <v>547</v>
      </c>
      <c r="E440" s="206">
        <v>1.0667549093099755</v>
      </c>
      <c r="F440" s="207">
        <f>IF(D440="CO2",E440,IF(D440="CH4",E440*'State 2005 Data'!$J$16,IF(D440="N2O",'State 2005 Data'!$J$17,IF(D440="Other",E440))))</f>
        <v>0.88926174496644295</v>
      </c>
      <c r="H440" s="204"/>
    </row>
    <row r="441" spans="1:8">
      <c r="A441" s="195" t="s">
        <v>1912</v>
      </c>
      <c r="B441" s="205" t="s">
        <v>1913</v>
      </c>
      <c r="C441" s="195" t="s">
        <v>4</v>
      </c>
      <c r="D441" s="208" t="s">
        <v>535</v>
      </c>
      <c r="E441" s="206"/>
      <c r="F441" s="207">
        <f>IF(D441="CO2",E441,IF(D441="CH4",E441*'State 2005 Data'!$J$16,IF(D441="N2O",'State 2005 Data'!$J$17,IF(D441="Other",E441))))</f>
        <v>0</v>
      </c>
      <c r="H441" s="204"/>
    </row>
    <row r="442" spans="1:8">
      <c r="A442" s="195" t="s">
        <v>1912</v>
      </c>
      <c r="B442" s="205" t="s">
        <v>1913</v>
      </c>
      <c r="C442" s="195" t="s">
        <v>9</v>
      </c>
      <c r="D442" s="195" t="s">
        <v>538</v>
      </c>
      <c r="E442" s="209">
        <v>239.03992143787721</v>
      </c>
      <c r="F442" s="207">
        <f>IF(D442="CO2",E442,IF(D442="CH4",E442*'State 2005 Data'!$J$16,IF(D442="N2O",'State 2005 Data'!$J$17,IF(D442="Other",E442))))</f>
        <v>239.03992143787721</v>
      </c>
      <c r="H442" s="204"/>
    </row>
    <row r="443" spans="1:8">
      <c r="A443" s="195" t="s">
        <v>1912</v>
      </c>
      <c r="B443" s="205" t="s">
        <v>1913</v>
      </c>
      <c r="C443" s="195" t="s">
        <v>9</v>
      </c>
      <c r="D443" s="195" t="s">
        <v>546</v>
      </c>
      <c r="E443" s="206">
        <v>49.593006651916163</v>
      </c>
      <c r="F443" s="207">
        <f>IF(D443="CO2",E443,IF(D443="CH4",E443*'State 2005 Data'!$J$16,IF(D443="N2O",'State 2005 Data'!$J$17,IF(D443="Other",E443))))</f>
        <v>55.544167450146105</v>
      </c>
      <c r="H443" s="204"/>
    </row>
    <row r="444" spans="1:8">
      <c r="A444" s="195" t="s">
        <v>1912</v>
      </c>
      <c r="B444" s="205" t="s">
        <v>1913</v>
      </c>
      <c r="C444" s="195" t="s">
        <v>9</v>
      </c>
      <c r="D444" s="195" t="s">
        <v>547</v>
      </c>
      <c r="E444" s="206">
        <v>0.31381401959941413</v>
      </c>
      <c r="F444" s="207">
        <f>IF(D444="CO2",E444,IF(D444="CH4",E444*'State 2005 Data'!$J$16,IF(D444="N2O",'State 2005 Data'!$J$17,IF(D444="Other",E444))))</f>
        <v>0.88926174496644295</v>
      </c>
      <c r="H444" s="204"/>
    </row>
    <row r="445" spans="1:8">
      <c r="A445" s="195" t="s">
        <v>1912</v>
      </c>
      <c r="B445" s="205" t="s">
        <v>1913</v>
      </c>
      <c r="C445" s="195" t="s">
        <v>9</v>
      </c>
      <c r="D445" s="195" t="s">
        <v>535</v>
      </c>
      <c r="E445" s="206">
        <v>9.6342224411450221</v>
      </c>
      <c r="F445" s="207">
        <f>IF(D445="CO2",E445,IF(D445="CH4",E445*'State 2005 Data'!$J$16,IF(D445="N2O",'State 2005 Data'!$J$17,IF(D445="Other",E445))))</f>
        <v>9.6342224411450221</v>
      </c>
      <c r="H445" s="204"/>
    </row>
    <row r="446" spans="1:8">
      <c r="A446" s="195" t="s">
        <v>1918</v>
      </c>
      <c r="B446" s="205" t="s">
        <v>1919</v>
      </c>
      <c r="C446" s="195" t="s">
        <v>100</v>
      </c>
      <c r="D446" s="195" t="s">
        <v>538</v>
      </c>
      <c r="E446" s="206">
        <v>40.915728782347834</v>
      </c>
      <c r="F446" s="207">
        <f>IF(D446="CO2",E446,IF(D446="CH4",E446*'State 2005 Data'!$J$16,IF(D446="N2O",'State 2005 Data'!$J$17,IF(D446="Other",E446))))</f>
        <v>40.915728782347834</v>
      </c>
      <c r="H446" s="204"/>
    </row>
    <row r="447" spans="1:8">
      <c r="A447" s="195" t="s">
        <v>1918</v>
      </c>
      <c r="B447" s="205" t="s">
        <v>1919</v>
      </c>
      <c r="C447" s="195" t="s">
        <v>100</v>
      </c>
      <c r="D447" s="195" t="s">
        <v>546</v>
      </c>
      <c r="E447" s="206">
        <v>1.8761313249999998E-2</v>
      </c>
      <c r="F447" s="207">
        <f>IF(D447="CO2",E447,IF(D447="CH4",E447*'State 2005 Data'!$J$16,IF(D447="N2O",'State 2005 Data'!$J$17,IF(D447="Other",E447))))</f>
        <v>2.1012670840000001E-2</v>
      </c>
      <c r="H447" s="204"/>
    </row>
    <row r="448" spans="1:8">
      <c r="A448" s="195" t="s">
        <v>1918</v>
      </c>
      <c r="B448" s="205" t="s">
        <v>1919</v>
      </c>
      <c r="C448" s="195" t="s">
        <v>100</v>
      </c>
      <c r="D448" s="195" t="s">
        <v>547</v>
      </c>
      <c r="E448" s="206">
        <v>0.18168430325999999</v>
      </c>
      <c r="F448" s="207">
        <f>IF(D448="CO2",E448,IF(D448="CH4",E448*'State 2005 Data'!$J$16,IF(D448="N2O",'State 2005 Data'!$J$17,IF(D448="Other",E448))))</f>
        <v>0.88926174496644295</v>
      </c>
      <c r="H448" s="204"/>
    </row>
    <row r="449" spans="1:8">
      <c r="A449" s="195" t="s">
        <v>1918</v>
      </c>
      <c r="B449" s="205" t="s">
        <v>1919</v>
      </c>
      <c r="C449" s="195" t="s">
        <v>100</v>
      </c>
      <c r="D449" s="208" t="s">
        <v>535</v>
      </c>
      <c r="E449" s="206"/>
      <c r="F449" s="207">
        <f>IF(D449="CO2",E449,IF(D449="CH4",E449*'State 2005 Data'!$J$16,IF(D449="N2O",'State 2005 Data'!$J$17,IF(D449="Other",E449))))</f>
        <v>0</v>
      </c>
      <c r="H449" s="204"/>
    </row>
    <row r="450" spans="1:8">
      <c r="A450" s="195" t="s">
        <v>1918</v>
      </c>
      <c r="B450" s="205" t="s">
        <v>1919</v>
      </c>
      <c r="C450" s="195" t="s">
        <v>892</v>
      </c>
      <c r="D450" s="195" t="s">
        <v>538</v>
      </c>
      <c r="E450" s="206">
        <v>14.055786910967303</v>
      </c>
      <c r="F450" s="207">
        <f>IF(D450="CO2",E450,IF(D450="CH4",E450*'State 2005 Data'!$J$16,IF(D450="N2O",'State 2005 Data'!$J$17,IF(D450="Other",E450))))</f>
        <v>14.055786910967303</v>
      </c>
      <c r="H450" s="204"/>
    </row>
    <row r="451" spans="1:8">
      <c r="A451" s="195" t="s">
        <v>1918</v>
      </c>
      <c r="B451" s="205" t="s">
        <v>1919</v>
      </c>
      <c r="C451" s="195" t="s">
        <v>892</v>
      </c>
      <c r="D451" s="195" t="s">
        <v>546</v>
      </c>
      <c r="E451" s="206">
        <v>0.16596348375000003</v>
      </c>
      <c r="F451" s="207">
        <f>IF(D451="CO2",E451,IF(D451="CH4",E451*'State 2005 Data'!$J$16,IF(D451="N2O",'State 2005 Data'!$J$17,IF(D451="Other",E451))))</f>
        <v>0.18587910180000006</v>
      </c>
      <c r="H451" s="204"/>
    </row>
    <row r="452" spans="1:8">
      <c r="A452" s="195" t="s">
        <v>1918</v>
      </c>
      <c r="B452" s="205" t="s">
        <v>1919</v>
      </c>
      <c r="C452" s="195" t="s">
        <v>892</v>
      </c>
      <c r="D452" s="195" t="s">
        <v>547</v>
      </c>
      <c r="E452" s="206">
        <v>3.9168667040000001E-2</v>
      </c>
      <c r="F452" s="207">
        <f>IF(D452="CO2",E452,IF(D452="CH4",E452*'State 2005 Data'!$J$16,IF(D452="N2O",'State 2005 Data'!$J$17,IF(D452="Other",E452))))</f>
        <v>0.88926174496644295</v>
      </c>
      <c r="H452" s="204"/>
    </row>
    <row r="453" spans="1:8">
      <c r="A453" s="195" t="s">
        <v>1918</v>
      </c>
      <c r="B453" s="205" t="s">
        <v>1919</v>
      </c>
      <c r="C453" s="195" t="s">
        <v>892</v>
      </c>
      <c r="D453" s="208" t="s">
        <v>535</v>
      </c>
      <c r="E453" s="206"/>
      <c r="F453" s="207">
        <f>IF(D453="CO2",E453,IF(D453="CH4",E453*'State 2005 Data'!$J$16,IF(D453="N2O",'State 2005 Data'!$J$17,IF(D453="Other",E453))))</f>
        <v>0</v>
      </c>
      <c r="H453" s="204"/>
    </row>
    <row r="454" spans="1:8">
      <c r="A454" s="195" t="s">
        <v>1918</v>
      </c>
      <c r="B454" s="205" t="s">
        <v>1919</v>
      </c>
      <c r="C454" s="195" t="s">
        <v>4</v>
      </c>
      <c r="D454" s="195" t="s">
        <v>538</v>
      </c>
      <c r="E454" s="206">
        <v>55.53174867671175</v>
      </c>
      <c r="F454" s="207">
        <f>IF(D454="CO2",E454,IF(D454="CH4",E454*'State 2005 Data'!$J$16,IF(D454="N2O",'State 2005 Data'!$J$17,IF(D454="Other",E454))))</f>
        <v>55.53174867671175</v>
      </c>
      <c r="H454" s="204"/>
    </row>
    <row r="455" spans="1:8">
      <c r="A455" s="195" t="s">
        <v>1918</v>
      </c>
      <c r="B455" s="205" t="s">
        <v>1919</v>
      </c>
      <c r="C455" s="195" t="s">
        <v>4</v>
      </c>
      <c r="D455" s="195" t="s">
        <v>546</v>
      </c>
      <c r="E455" s="206">
        <v>8.2130164830722538E-2</v>
      </c>
      <c r="F455" s="207">
        <f>IF(D455="CO2",E455,IF(D455="CH4",E455*'State 2005 Data'!$J$16,IF(D455="N2O",'State 2005 Data'!$J$17,IF(D455="Other",E455))))</f>
        <v>9.1985784610409252E-2</v>
      </c>
      <c r="H455" s="204"/>
    </row>
    <row r="456" spans="1:8">
      <c r="A456" s="195" t="s">
        <v>1918</v>
      </c>
      <c r="B456" s="205" t="s">
        <v>1919</v>
      </c>
      <c r="C456" s="195" t="s">
        <v>4</v>
      </c>
      <c r="D456" s="195" t="s">
        <v>547</v>
      </c>
      <c r="E456" s="206">
        <v>1.0667549093099755</v>
      </c>
      <c r="F456" s="207">
        <f>IF(D456="CO2",E456,IF(D456="CH4",E456*'State 2005 Data'!$J$16,IF(D456="N2O",'State 2005 Data'!$J$17,IF(D456="Other",E456))))</f>
        <v>0.88926174496644295</v>
      </c>
      <c r="H456" s="204"/>
    </row>
    <row r="457" spans="1:8">
      <c r="A457" s="195" t="s">
        <v>1918</v>
      </c>
      <c r="B457" s="205" t="s">
        <v>1919</v>
      </c>
      <c r="C457" s="195" t="s">
        <v>4</v>
      </c>
      <c r="D457" s="208" t="s">
        <v>535</v>
      </c>
      <c r="E457" s="206"/>
      <c r="F457" s="207">
        <f>IF(D457="CO2",E457,IF(D457="CH4",E457*'State 2005 Data'!$J$16,IF(D457="N2O",'State 2005 Data'!$J$17,IF(D457="Other",E457))))</f>
        <v>0</v>
      </c>
      <c r="H457" s="204"/>
    </row>
    <row r="458" spans="1:8">
      <c r="A458" s="195" t="s">
        <v>1918</v>
      </c>
      <c r="B458" s="205" t="s">
        <v>1919</v>
      </c>
      <c r="C458" s="195" t="s">
        <v>9</v>
      </c>
      <c r="D458" s="195" t="s">
        <v>538</v>
      </c>
      <c r="E458" s="209">
        <v>19.734515731178863</v>
      </c>
      <c r="F458" s="207">
        <f>IF(D458="CO2",E458,IF(D458="CH4",E458*'State 2005 Data'!$J$16,IF(D458="N2O",'State 2005 Data'!$J$17,IF(D458="Other",E458))))</f>
        <v>19.734515731178863</v>
      </c>
      <c r="H458" s="204"/>
    </row>
    <row r="459" spans="1:8">
      <c r="A459" s="195" t="s">
        <v>1918</v>
      </c>
      <c r="B459" s="205" t="s">
        <v>1919</v>
      </c>
      <c r="C459" s="195" t="s">
        <v>9</v>
      </c>
      <c r="D459" s="195" t="s">
        <v>546</v>
      </c>
      <c r="E459" s="206">
        <v>7.4961926934250647</v>
      </c>
      <c r="F459" s="207">
        <f>IF(D459="CO2",E459,IF(D459="CH4",E459*'State 2005 Data'!$J$16,IF(D459="N2O",'State 2005 Data'!$J$17,IF(D459="Other",E459))))</f>
        <v>8.3957358166360727</v>
      </c>
      <c r="H459" s="204"/>
    </row>
    <row r="460" spans="1:8">
      <c r="A460" s="195" t="s">
        <v>1918</v>
      </c>
      <c r="B460" s="205" t="s">
        <v>1919</v>
      </c>
      <c r="C460" s="195" t="s">
        <v>9</v>
      </c>
      <c r="D460" s="195" t="s">
        <v>547</v>
      </c>
      <c r="E460" s="206">
        <v>0.11873688243837199</v>
      </c>
      <c r="F460" s="207">
        <f>IF(D460="CO2",E460,IF(D460="CH4",E460*'State 2005 Data'!$J$16,IF(D460="N2O",'State 2005 Data'!$J$17,IF(D460="Other",E460))))</f>
        <v>0.88926174496644295</v>
      </c>
      <c r="H460" s="204"/>
    </row>
    <row r="461" spans="1:8">
      <c r="A461" s="195" t="s">
        <v>1918</v>
      </c>
      <c r="B461" s="205" t="s">
        <v>1919</v>
      </c>
      <c r="C461" s="195" t="s">
        <v>9</v>
      </c>
      <c r="D461" s="195" t="s">
        <v>535</v>
      </c>
      <c r="E461" s="206">
        <v>2.8546214147963638</v>
      </c>
      <c r="F461" s="207">
        <f>IF(D461="CO2",E461,IF(D461="CH4",E461*'State 2005 Data'!$J$16,IF(D461="N2O",'State 2005 Data'!$J$17,IF(D461="Other",E461))))</f>
        <v>2.8546214147963638</v>
      </c>
      <c r="H461" s="204"/>
    </row>
    <row r="462" spans="1:8">
      <c r="A462" s="195" t="s">
        <v>1924</v>
      </c>
      <c r="B462" s="205" t="s">
        <v>1925</v>
      </c>
      <c r="C462" s="195" t="s">
        <v>100</v>
      </c>
      <c r="D462" s="195" t="s">
        <v>538</v>
      </c>
      <c r="E462" s="206">
        <v>48.065965744464222</v>
      </c>
      <c r="F462" s="207">
        <f>IF(D462="CO2",E462,IF(D462="CH4",E462*'State 2005 Data'!$J$16,IF(D462="N2O",'State 2005 Data'!$J$17,IF(D462="Other",E462))))</f>
        <v>48.065965744464222</v>
      </c>
      <c r="H462" s="204"/>
    </row>
    <row r="463" spans="1:8">
      <c r="A463" s="195" t="s">
        <v>1924</v>
      </c>
      <c r="B463" s="205" t="s">
        <v>1925</v>
      </c>
      <c r="C463" s="195" t="s">
        <v>100</v>
      </c>
      <c r="D463" s="195" t="s">
        <v>546</v>
      </c>
      <c r="E463" s="206">
        <v>1.5388456249999996E-2</v>
      </c>
      <c r="F463" s="207">
        <f>IF(D463="CO2",E463,IF(D463="CH4",E463*'State 2005 Data'!$J$16,IF(D463="N2O",'State 2005 Data'!$J$17,IF(D463="Other",E463))))</f>
        <v>1.7235070999999998E-2</v>
      </c>
      <c r="H463" s="204"/>
    </row>
    <row r="464" spans="1:8">
      <c r="A464" s="195" t="s">
        <v>1924</v>
      </c>
      <c r="B464" s="205" t="s">
        <v>1925</v>
      </c>
      <c r="C464" s="195" t="s">
        <v>100</v>
      </c>
      <c r="D464" s="195" t="s">
        <v>547</v>
      </c>
      <c r="E464" s="206">
        <v>0.21783692123999998</v>
      </c>
      <c r="F464" s="207">
        <f>IF(D464="CO2",E464,IF(D464="CH4",E464*'State 2005 Data'!$J$16,IF(D464="N2O",'State 2005 Data'!$J$17,IF(D464="Other",E464))))</f>
        <v>0.88926174496644295</v>
      </c>
      <c r="H464" s="204"/>
    </row>
    <row r="465" spans="1:8">
      <c r="A465" s="195" t="s">
        <v>1924</v>
      </c>
      <c r="B465" s="205" t="s">
        <v>1925</v>
      </c>
      <c r="C465" s="195" t="s">
        <v>100</v>
      </c>
      <c r="D465" s="208" t="s">
        <v>535</v>
      </c>
      <c r="E465" s="206"/>
      <c r="F465" s="207">
        <f>IF(D465="CO2",E465,IF(D465="CH4",E465*'State 2005 Data'!$J$16,IF(D465="N2O",'State 2005 Data'!$J$17,IF(D465="Other",E465))))</f>
        <v>0</v>
      </c>
      <c r="H465" s="204"/>
    </row>
    <row r="466" spans="1:8">
      <c r="A466" s="195" t="s">
        <v>1924</v>
      </c>
      <c r="B466" s="205" t="s">
        <v>1925</v>
      </c>
      <c r="C466" s="195" t="s">
        <v>892</v>
      </c>
      <c r="D466" s="195" t="s">
        <v>538</v>
      </c>
      <c r="E466" s="206">
        <v>16.087753185364559</v>
      </c>
      <c r="F466" s="207">
        <f>IF(D466="CO2",E466,IF(D466="CH4",E466*'State 2005 Data'!$J$16,IF(D466="N2O",'State 2005 Data'!$J$17,IF(D466="Other",E466))))</f>
        <v>16.087753185364559</v>
      </c>
      <c r="H466" s="204"/>
    </row>
    <row r="467" spans="1:8">
      <c r="A467" s="195" t="s">
        <v>1924</v>
      </c>
      <c r="B467" s="205" t="s">
        <v>1925</v>
      </c>
      <c r="C467" s="195" t="s">
        <v>892</v>
      </c>
      <c r="D467" s="195" t="s">
        <v>546</v>
      </c>
      <c r="E467" s="206">
        <v>0.25319798724999998</v>
      </c>
      <c r="F467" s="207">
        <f>IF(D467="CO2",E467,IF(D467="CH4",E467*'State 2005 Data'!$J$16,IF(D467="N2O",'State 2005 Data'!$J$17,IF(D467="Other",E467))))</f>
        <v>0.28358174572</v>
      </c>
      <c r="H467" s="204"/>
    </row>
    <row r="468" spans="1:8">
      <c r="A468" s="195" t="s">
        <v>1924</v>
      </c>
      <c r="B468" s="205" t="s">
        <v>1925</v>
      </c>
      <c r="C468" s="195" t="s">
        <v>892</v>
      </c>
      <c r="D468" s="195" t="s">
        <v>547</v>
      </c>
      <c r="E468" s="206">
        <v>5.2062316479999989E-2</v>
      </c>
      <c r="F468" s="207">
        <f>IF(D468="CO2",E468,IF(D468="CH4",E468*'State 2005 Data'!$J$16,IF(D468="N2O",'State 2005 Data'!$J$17,IF(D468="Other",E468))))</f>
        <v>0.88926174496644295</v>
      </c>
      <c r="H468" s="204"/>
    </row>
    <row r="469" spans="1:8">
      <c r="A469" s="195" t="s">
        <v>1924</v>
      </c>
      <c r="B469" s="205" t="s">
        <v>1925</v>
      </c>
      <c r="C469" s="195" t="s">
        <v>892</v>
      </c>
      <c r="D469" s="208" t="s">
        <v>535</v>
      </c>
      <c r="E469" s="206"/>
      <c r="F469" s="207">
        <f>IF(D469="CO2",E469,IF(D469="CH4",E469*'State 2005 Data'!$J$16,IF(D469="N2O",'State 2005 Data'!$J$17,IF(D469="Other",E469))))</f>
        <v>0</v>
      </c>
      <c r="H469" s="204"/>
    </row>
    <row r="470" spans="1:8">
      <c r="A470" s="195" t="s">
        <v>1924</v>
      </c>
      <c r="B470" s="205" t="s">
        <v>1925</v>
      </c>
      <c r="C470" s="195" t="s">
        <v>4</v>
      </c>
      <c r="D470" s="195" t="s">
        <v>538</v>
      </c>
      <c r="E470" s="206">
        <v>30.188246103116487</v>
      </c>
      <c r="F470" s="207">
        <f>IF(D470="CO2",E470,IF(D470="CH4",E470*'State 2005 Data'!$J$16,IF(D470="N2O",'State 2005 Data'!$J$17,IF(D470="Other",E470))))</f>
        <v>30.188246103116487</v>
      </c>
      <c r="H470" s="204"/>
    </row>
    <row r="471" spans="1:8">
      <c r="A471" s="195" t="s">
        <v>1924</v>
      </c>
      <c r="B471" s="205" t="s">
        <v>1925</v>
      </c>
      <c r="C471" s="195" t="s">
        <v>4</v>
      </c>
      <c r="D471" s="195" t="s">
        <v>546</v>
      </c>
      <c r="E471" s="206">
        <v>8.2130164830722538E-2</v>
      </c>
      <c r="F471" s="207">
        <f>IF(D471="CO2",E471,IF(D471="CH4",E471*'State 2005 Data'!$J$16,IF(D471="N2O",'State 2005 Data'!$J$17,IF(D471="Other",E471))))</f>
        <v>9.1985784610409252E-2</v>
      </c>
      <c r="H471" s="204"/>
    </row>
    <row r="472" spans="1:8">
      <c r="A472" s="195" t="s">
        <v>1924</v>
      </c>
      <c r="B472" s="205" t="s">
        <v>1925</v>
      </c>
      <c r="C472" s="195" t="s">
        <v>4</v>
      </c>
      <c r="D472" s="195" t="s">
        <v>547</v>
      </c>
      <c r="E472" s="206">
        <v>1.0667549093099755</v>
      </c>
      <c r="F472" s="207">
        <f>IF(D472="CO2",E472,IF(D472="CH4",E472*'State 2005 Data'!$J$16,IF(D472="N2O",'State 2005 Data'!$J$17,IF(D472="Other",E472))))</f>
        <v>0.88926174496644295</v>
      </c>
      <c r="H472" s="204"/>
    </row>
    <row r="473" spans="1:8">
      <c r="A473" s="195" t="s">
        <v>1924</v>
      </c>
      <c r="B473" s="205" t="s">
        <v>1925</v>
      </c>
      <c r="C473" s="195" t="s">
        <v>4</v>
      </c>
      <c r="D473" s="208" t="s">
        <v>535</v>
      </c>
      <c r="E473" s="206"/>
      <c r="F473" s="207">
        <f>IF(D473="CO2",E473,IF(D473="CH4",E473*'State 2005 Data'!$J$16,IF(D473="N2O",'State 2005 Data'!$J$17,IF(D473="Other",E473))))</f>
        <v>0</v>
      </c>
      <c r="H473" s="204"/>
    </row>
    <row r="474" spans="1:8">
      <c r="A474" s="195" t="s">
        <v>1924</v>
      </c>
      <c r="B474" s="205" t="s">
        <v>1925</v>
      </c>
      <c r="C474" s="195" t="s">
        <v>9</v>
      </c>
      <c r="D474" s="195" t="s">
        <v>538</v>
      </c>
      <c r="E474" s="209">
        <v>16.95660984468033</v>
      </c>
      <c r="F474" s="207">
        <f>IF(D474="CO2",E474,IF(D474="CH4",E474*'State 2005 Data'!$J$16,IF(D474="N2O",'State 2005 Data'!$J$17,IF(D474="Other",E474))))</f>
        <v>16.95660984468033</v>
      </c>
      <c r="H474" s="204"/>
    </row>
    <row r="475" spans="1:8">
      <c r="A475" s="195" t="s">
        <v>1924</v>
      </c>
      <c r="B475" s="205" t="s">
        <v>1925</v>
      </c>
      <c r="C475" s="195" t="s">
        <v>9</v>
      </c>
      <c r="D475" s="195" t="s">
        <v>546</v>
      </c>
      <c r="E475" s="206">
        <v>1.9065722374176897</v>
      </c>
      <c r="F475" s="207">
        <f>IF(D475="CO2",E475,IF(D475="CH4",E475*'State 2005 Data'!$J$16,IF(D475="N2O",'State 2005 Data'!$J$17,IF(D475="Other",E475))))</f>
        <v>2.1353609059078127</v>
      </c>
      <c r="H475" s="204"/>
    </row>
    <row r="476" spans="1:8">
      <c r="A476" s="195" t="s">
        <v>1924</v>
      </c>
      <c r="B476" s="205" t="s">
        <v>1925</v>
      </c>
      <c r="C476" s="195" t="s">
        <v>9</v>
      </c>
      <c r="D476" s="195" t="s">
        <v>547</v>
      </c>
      <c r="E476" s="206">
        <v>0.10263012045930502</v>
      </c>
      <c r="F476" s="207">
        <f>IF(D476="CO2",E476,IF(D476="CH4",E476*'State 2005 Data'!$J$16,IF(D476="N2O",'State 2005 Data'!$J$17,IF(D476="Other",E476))))</f>
        <v>0.88926174496644295</v>
      </c>
      <c r="H476" s="204"/>
    </row>
    <row r="477" spans="1:8">
      <c r="A477" s="195" t="s">
        <v>1924</v>
      </c>
      <c r="B477" s="205" t="s">
        <v>1925</v>
      </c>
      <c r="C477" s="195" t="s">
        <v>9</v>
      </c>
      <c r="D477" s="195" t="s">
        <v>535</v>
      </c>
      <c r="E477" s="206">
        <v>2.078876388210924</v>
      </c>
      <c r="F477" s="207">
        <f>IF(D477="CO2",E477,IF(D477="CH4",E477*'State 2005 Data'!$J$16,IF(D477="N2O",'State 2005 Data'!$J$17,IF(D477="Other",E477))))</f>
        <v>2.078876388210924</v>
      </c>
      <c r="H477" s="20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baseColWidth="10" defaultColWidth="9.1640625" defaultRowHeight="15"/>
  <cols>
    <col min="1" max="1" width="79.6640625" style="7" customWidth="1"/>
    <col min="2" max="2" width="12.6640625" style="7" bestFit="1" customWidth="1"/>
    <col min="3" max="3" width="17.5" style="7" customWidth="1"/>
    <col min="4" max="4" width="22" style="7" customWidth="1"/>
    <col min="5" max="5" width="19.5" style="7" customWidth="1"/>
    <col min="6" max="6" width="14.5" style="7" customWidth="1"/>
    <col min="7" max="7" width="26.1640625" style="7" customWidth="1"/>
    <col min="8" max="8" width="26.6640625" style="7" bestFit="1" customWidth="1"/>
    <col min="9" max="9" width="17.83203125" style="7" bestFit="1" customWidth="1"/>
    <col min="10" max="14" width="9.1640625" style="7"/>
    <col min="15" max="15" width="25.83203125" style="7" customWidth="1"/>
    <col min="16" max="16" width="12.5" style="7" customWidth="1"/>
    <col min="17" max="17" width="19.83203125" style="7" customWidth="1"/>
    <col min="18" max="19" width="12.5" style="7" customWidth="1"/>
    <col min="20" max="21" width="16.33203125" style="7" customWidth="1"/>
    <col min="22" max="22" width="10.83203125" style="7" bestFit="1" customWidth="1"/>
    <col min="23" max="16384" width="9.1640625" style="7"/>
  </cols>
  <sheetData>
    <row r="1" spans="1:5">
      <c r="A1" s="183" t="s">
        <v>11</v>
      </c>
      <c r="B1" s="183"/>
      <c r="C1" s="183"/>
      <c r="D1" s="183"/>
      <c r="E1" s="183"/>
    </row>
    <row r="2" spans="1:5">
      <c r="A2" s="184" t="s">
        <v>172</v>
      </c>
      <c r="B2" s="184"/>
      <c r="C2" s="184"/>
      <c r="D2" s="184"/>
      <c r="E2" s="184"/>
    </row>
    <row r="19" spans="1:5">
      <c r="A19" s="7" t="s">
        <v>173</v>
      </c>
    </row>
    <row r="20" spans="1:5">
      <c r="A20" s="7">
        <v>155400</v>
      </c>
      <c r="B20" s="7" t="s">
        <v>174</v>
      </c>
    </row>
    <row r="21" spans="1:5">
      <c r="A21" s="184" t="s">
        <v>175</v>
      </c>
      <c r="B21" s="184"/>
      <c r="C21" s="184"/>
      <c r="D21" s="184"/>
      <c r="E21" s="184"/>
    </row>
    <row r="38" spans="1:5">
      <c r="A38" s="7" t="s">
        <v>173</v>
      </c>
    </row>
    <row r="39" spans="1:5">
      <c r="A39" s="7">
        <v>100800</v>
      </c>
      <c r="B39" s="7" t="s">
        <v>174</v>
      </c>
    </row>
    <row r="40" spans="1:5">
      <c r="A40" s="184" t="s">
        <v>176</v>
      </c>
      <c r="B40" s="184"/>
      <c r="C40" s="184"/>
      <c r="D40" s="184"/>
      <c r="E40" s="184"/>
    </row>
    <row r="57" spans="1:5" ht="16" thickBot="1">
      <c r="A57" s="7" t="s">
        <v>173</v>
      </c>
    </row>
    <row r="58" spans="1:5" ht="16" thickBot="1">
      <c r="A58" s="9">
        <v>194000</v>
      </c>
      <c r="B58" s="7" t="s">
        <v>177</v>
      </c>
    </row>
    <row r="60" spans="1:5">
      <c r="A60" s="183" t="s">
        <v>178</v>
      </c>
      <c r="B60" s="183"/>
      <c r="C60" s="183"/>
      <c r="D60" s="183"/>
      <c r="E60" s="183"/>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6" thickBot="1"/>
    <row r="88" spans="1:37" ht="16" thickBot="1">
      <c r="A88" s="11" t="s">
        <v>405</v>
      </c>
      <c r="B88" s="12">
        <f>(B86-B85)/B85</f>
        <v>1.0254083484573502</v>
      </c>
    </row>
    <row r="89" spans="1:37">
      <c r="A89" s="183" t="s">
        <v>179</v>
      </c>
      <c r="B89" s="183"/>
      <c r="C89" s="183"/>
      <c r="D89" s="183"/>
      <c r="E89" s="183"/>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6" thickBot="1">
      <c r="A95" s="7">
        <v>8.0274920000000005</v>
      </c>
      <c r="B95" s="7" t="s">
        <v>407</v>
      </c>
      <c r="E95" s="7" t="s">
        <v>416</v>
      </c>
      <c r="J95" s="13"/>
    </row>
    <row r="96" spans="1:37" ht="16" thickBot="1">
      <c r="A96" s="14">
        <f>(A94-A95)/A95</f>
        <v>0.65158059329115492</v>
      </c>
      <c r="B96" s="7" t="s">
        <v>408</v>
      </c>
      <c r="C96" s="15"/>
      <c r="E96" s="7" t="s">
        <v>184</v>
      </c>
    </row>
    <row r="98" spans="1:5">
      <c r="A98" s="183" t="s">
        <v>180</v>
      </c>
      <c r="B98" s="183"/>
      <c r="C98" s="183"/>
      <c r="D98" s="183"/>
      <c r="E98" s="183"/>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6" thickBot="1">
      <c r="A106" s="7">
        <f>1/A105</f>
        <v>139.56043956043956</v>
      </c>
      <c r="B106" s="7" t="s">
        <v>424</v>
      </c>
    </row>
    <row r="107" spans="1:5" ht="16" thickBot="1">
      <c r="A107" s="17">
        <f>(A106-A103)/A103</f>
        <v>0.53846153846153832</v>
      </c>
      <c r="B107" s="7" t="s">
        <v>426</v>
      </c>
    </row>
    <row r="108" spans="1:5">
      <c r="A108" s="18"/>
    </row>
    <row r="109" spans="1:5">
      <c r="A109" s="183" t="s">
        <v>182</v>
      </c>
      <c r="B109" s="183"/>
      <c r="C109" s="183"/>
      <c r="D109" s="183"/>
      <c r="E109" s="183"/>
    </row>
    <row r="110" spans="1:5" ht="16" thickBot="1"/>
    <row r="111" spans="1:5" ht="16" thickBot="1">
      <c r="A111" s="17">
        <f>A122</f>
        <v>0.20481927710843381</v>
      </c>
      <c r="B111" s="7" t="s">
        <v>428</v>
      </c>
    </row>
    <row r="113" spans="1:12">
      <c r="A113" s="183" t="s">
        <v>181</v>
      </c>
      <c r="B113" s="183"/>
      <c r="C113" s="183"/>
      <c r="D113" s="183"/>
      <c r="E113" s="183"/>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6" thickBot="1">
      <c r="A121" s="7">
        <f>1/A120</f>
        <v>2.9367469879518069</v>
      </c>
      <c r="B121" s="7" t="s">
        <v>424</v>
      </c>
    </row>
    <row r="122" spans="1:12" ht="16" thickBot="1">
      <c r="A122" s="17">
        <f>(A121-A118)/A118</f>
        <v>0.20481927710843381</v>
      </c>
      <c r="B122" s="7" t="s">
        <v>426</v>
      </c>
    </row>
    <row r="124" spans="1:12">
      <c r="A124" s="183" t="s">
        <v>429</v>
      </c>
      <c r="B124" s="183"/>
      <c r="C124" s="183"/>
      <c r="D124" s="183"/>
      <c r="E124" s="183"/>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6" thickBot="1">
      <c r="A130" s="7">
        <f>1/A129</f>
        <v>0.93457943925233644</v>
      </c>
      <c r="B130" s="7" t="s">
        <v>434</v>
      </c>
      <c r="F130" s="22"/>
      <c r="K130" s="13"/>
      <c r="L130" s="13"/>
    </row>
    <row r="131" spans="1:12" ht="16" thickBot="1">
      <c r="A131" s="17">
        <f>(A130-A128)/A128</f>
        <v>0.73592369435785332</v>
      </c>
      <c r="B131" s="7" t="s">
        <v>426</v>
      </c>
      <c r="F131" s="22"/>
    </row>
    <row r="133" spans="1:12">
      <c r="A133" s="19"/>
      <c r="B133" s="13"/>
      <c r="C133" s="13"/>
    </row>
    <row r="134" spans="1:12">
      <c r="A134" s="183" t="s">
        <v>107</v>
      </c>
      <c r="B134" s="183"/>
      <c r="C134" s="183"/>
      <c r="D134" s="183"/>
      <c r="E134" s="183"/>
    </row>
    <row r="135" spans="1:12">
      <c r="A135" s="24" t="s">
        <v>448</v>
      </c>
      <c r="B135" s="25"/>
      <c r="C135" s="25"/>
      <c r="D135" s="25"/>
      <c r="E135" s="25"/>
      <c r="F135" s="25"/>
      <c r="G135" s="25"/>
    </row>
    <row r="136" spans="1:12">
      <c r="A136" s="26"/>
      <c r="B136" s="186" t="s">
        <v>449</v>
      </c>
      <c r="C136" s="187"/>
      <c r="D136" s="187"/>
      <c r="E136" s="188"/>
      <c r="F136" s="25"/>
      <c r="G136" s="25"/>
    </row>
    <row r="137" spans="1:12">
      <c r="A137" s="27"/>
      <c r="B137" s="186" t="s">
        <v>450</v>
      </c>
      <c r="C137" s="188"/>
      <c r="D137" s="186" t="s">
        <v>451</v>
      </c>
      <c r="E137" s="188"/>
      <c r="F137" s="25"/>
      <c r="G137" s="25"/>
    </row>
    <row r="138" spans="1:12">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183" t="s">
        <v>185</v>
      </c>
      <c r="B165" s="183"/>
      <c r="C165" s="183"/>
      <c r="D165" s="183"/>
      <c r="E165" s="183"/>
    </row>
    <row r="166" spans="1:7" ht="16" thickBot="1">
      <c r="A166" s="21" t="s">
        <v>186</v>
      </c>
      <c r="B166" s="15">
        <v>0.4</v>
      </c>
    </row>
    <row r="167" spans="1:7" ht="16" thickBot="1">
      <c r="A167" s="7" t="s">
        <v>187</v>
      </c>
      <c r="B167" s="42">
        <f>(1+B166)^(1/(2020-2010))-1</f>
        <v>3.4219694129380196E-2</v>
      </c>
    </row>
    <row r="168" spans="1:7">
      <c r="B168" s="43"/>
    </row>
    <row r="169" spans="1:7">
      <c r="A169" s="183" t="s">
        <v>437</v>
      </c>
      <c r="B169" s="183"/>
    </row>
    <row r="170" spans="1:7">
      <c r="A170" s="21" t="s">
        <v>438</v>
      </c>
      <c r="B170" s="44">
        <v>972.7</v>
      </c>
    </row>
    <row r="171" spans="1:7" ht="16" thickBot="1">
      <c r="A171" s="21" t="s">
        <v>439</v>
      </c>
      <c r="B171" s="45">
        <f>400.9+53.5+276.5+255.7+63.5+462.5+B170+975.4+227.6+436.5</f>
        <v>4124.8</v>
      </c>
    </row>
    <row r="172" spans="1:7" ht="16" thickBot="1">
      <c r="A172" s="21" t="s">
        <v>440</v>
      </c>
      <c r="B172" s="42">
        <f>B170/B171</f>
        <v>0.23581749418153608</v>
      </c>
    </row>
    <row r="173" spans="1:7">
      <c r="B173" s="43"/>
    </row>
    <row r="174" spans="1:7">
      <c r="A174" s="183" t="s">
        <v>194</v>
      </c>
      <c r="B174" s="183"/>
      <c r="C174" s="183"/>
      <c r="D174" s="183"/>
      <c r="E174" s="183"/>
    </row>
    <row r="175" spans="1:7" ht="16" thickBot="1">
      <c r="A175" s="21" t="s">
        <v>447</v>
      </c>
      <c r="B175" s="43">
        <v>0.1246</v>
      </c>
    </row>
    <row r="176" spans="1:7" ht="16" thickBot="1">
      <c r="A176" s="21" t="s">
        <v>442</v>
      </c>
      <c r="B176" s="42">
        <f>1-B175</f>
        <v>0.87539999999999996</v>
      </c>
    </row>
    <row r="178" spans="1:5">
      <c r="A178" s="183" t="s">
        <v>188</v>
      </c>
      <c r="B178" s="183"/>
      <c r="C178" s="183"/>
      <c r="D178" s="183"/>
      <c r="E178" s="183"/>
    </row>
    <row r="179" spans="1:5">
      <c r="A179" s="23" t="s">
        <v>444</v>
      </c>
      <c r="B179" s="7">
        <v>197000</v>
      </c>
    </row>
    <row r="180" spans="1:5" ht="16" thickBot="1">
      <c r="A180" s="7" t="s">
        <v>445</v>
      </c>
      <c r="B180" s="7">
        <v>175000</v>
      </c>
    </row>
    <row r="181" spans="1:5" ht="16" thickBot="1">
      <c r="A181" s="7" t="s">
        <v>189</v>
      </c>
      <c r="B181" s="17">
        <f>B179/B180</f>
        <v>1.1257142857142857</v>
      </c>
    </row>
    <row r="183" spans="1:5">
      <c r="A183" s="183" t="s">
        <v>190</v>
      </c>
      <c r="B183" s="183"/>
      <c r="C183" s="183"/>
      <c r="D183" s="183"/>
      <c r="E183" s="183"/>
    </row>
    <row r="184" spans="1:5">
      <c r="A184" s="21" t="s">
        <v>555</v>
      </c>
      <c r="B184" s="82">
        <v>1.2E-2</v>
      </c>
    </row>
    <row r="185" spans="1:5">
      <c r="A185" s="21" t="s">
        <v>556</v>
      </c>
      <c r="B185" s="82">
        <v>2.4E-2</v>
      </c>
    </row>
    <row r="186" spans="1:5">
      <c r="A186" s="21" t="s">
        <v>557</v>
      </c>
      <c r="B186" s="7">
        <f>2050-2018+1</f>
        <v>33</v>
      </c>
    </row>
    <row r="187" spans="1:5">
      <c r="A187" s="21" t="s">
        <v>558</v>
      </c>
      <c r="B187" s="13">
        <f>(1-B184)^B186</f>
        <v>0.67139665221009714</v>
      </c>
    </row>
    <row r="188" spans="1:5" ht="16" thickBot="1">
      <c r="A188" s="21" t="s">
        <v>559</v>
      </c>
      <c r="B188" s="13">
        <f>(1-B185)^B186</f>
        <v>0.44858421050781644</v>
      </c>
    </row>
    <row r="189" spans="1:5" ht="16" thickBot="1">
      <c r="A189" s="21" t="s">
        <v>560</v>
      </c>
      <c r="B189" s="17">
        <f>(B187-B188)/B187</f>
        <v>0.33186409400289502</v>
      </c>
    </row>
    <row r="191" spans="1:5">
      <c r="A191" s="183" t="s">
        <v>204</v>
      </c>
      <c r="B191" s="183"/>
      <c r="C191" s="183"/>
      <c r="D191" s="183"/>
      <c r="E191" s="183"/>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6" thickBot="1">
      <c r="A196" s="7" t="s">
        <v>202</v>
      </c>
      <c r="B196" s="20">
        <f>B195*B194</f>
        <v>6800000</v>
      </c>
    </row>
    <row r="197" spans="1:9" ht="16" thickBot="1">
      <c r="A197" s="7" t="s">
        <v>203</v>
      </c>
      <c r="B197" s="17">
        <f>B196/B193</f>
        <v>0.44509090909090909</v>
      </c>
    </row>
    <row r="199" spans="1:9">
      <c r="A199" s="150" t="s">
        <v>1676</v>
      </c>
    </row>
    <row r="201" spans="1:9">
      <c r="A201" s="152" t="s">
        <v>1698</v>
      </c>
      <c r="B201" s="185" t="s">
        <v>1681</v>
      </c>
      <c r="C201" s="185"/>
      <c r="D201" s="185"/>
      <c r="E201" s="185"/>
      <c r="F201" s="185"/>
      <c r="G201" s="185"/>
      <c r="H201" s="185"/>
      <c r="I201" s="185"/>
    </row>
    <row r="202" spans="1:9">
      <c r="A202" s="81" t="s">
        <v>1682</v>
      </c>
      <c r="B202" s="81" t="s">
        <v>1683</v>
      </c>
      <c r="C202" s="81" t="s">
        <v>1684</v>
      </c>
      <c r="D202" s="81" t="s">
        <v>1685</v>
      </c>
      <c r="E202" s="81" t="s">
        <v>750</v>
      </c>
      <c r="F202" s="81" t="s">
        <v>92</v>
      </c>
      <c r="G202" s="81" t="s">
        <v>1686</v>
      </c>
      <c r="H202" s="81" t="s">
        <v>1687</v>
      </c>
      <c r="I202" s="81" t="s">
        <v>1688</v>
      </c>
    </row>
    <row r="203" spans="1:9">
      <c r="A203" s="81" t="s">
        <v>1689</v>
      </c>
      <c r="B203" s="86">
        <v>0</v>
      </c>
      <c r="C203" s="86">
        <v>6</v>
      </c>
      <c r="D203" s="86">
        <v>9</v>
      </c>
      <c r="E203" s="86">
        <v>25</v>
      </c>
      <c r="F203" s="86">
        <v>21</v>
      </c>
      <c r="G203" s="86">
        <v>215</v>
      </c>
      <c r="H203" s="86">
        <v>81</v>
      </c>
      <c r="I203" s="86">
        <v>134</v>
      </c>
    </row>
    <row r="204" spans="1:9">
      <c r="A204" s="81" t="s">
        <v>1690</v>
      </c>
      <c r="B204" s="86">
        <v>4</v>
      </c>
      <c r="C204" s="86">
        <v>3</v>
      </c>
      <c r="D204" s="86">
        <v>15</v>
      </c>
      <c r="E204" s="86">
        <v>40</v>
      </c>
      <c r="F204" s="86">
        <v>43</v>
      </c>
      <c r="G204" s="86">
        <v>163</v>
      </c>
      <c r="H204" s="86">
        <v>56</v>
      </c>
      <c r="I204" s="86">
        <v>94</v>
      </c>
    </row>
    <row r="205" spans="1:9" ht="16" thickBot="1">
      <c r="A205" s="47" t="s">
        <v>1691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6" thickBot="1">
      <c r="A206" s="86" t="s">
        <v>1692</v>
      </c>
      <c r="B206" s="17">
        <f>SUM(G205:H205)/SUM(G203:H203)</f>
        <v>-0.26013513513513514</v>
      </c>
    </row>
    <row r="207" spans="1:9" ht="16" thickBot="1">
      <c r="A207" s="144" t="s">
        <v>1693</v>
      </c>
      <c r="B207" s="17">
        <f>I205/I203</f>
        <v>-0.29850746268656714</v>
      </c>
    </row>
    <row r="209" spans="1:9">
      <c r="A209" s="152" t="s">
        <v>1699</v>
      </c>
      <c r="B209" s="185" t="s">
        <v>1681</v>
      </c>
      <c r="C209" s="185"/>
      <c r="D209" s="185"/>
      <c r="E209" s="185"/>
      <c r="F209" s="185"/>
      <c r="G209" s="185"/>
      <c r="H209" s="185"/>
      <c r="I209" s="185"/>
    </row>
    <row r="210" spans="1:9">
      <c r="A210" s="81" t="s">
        <v>1682</v>
      </c>
      <c r="B210" s="81" t="s">
        <v>1683</v>
      </c>
      <c r="C210" s="81" t="s">
        <v>1684</v>
      </c>
      <c r="D210" s="81" t="s">
        <v>1685</v>
      </c>
      <c r="E210" s="81" t="s">
        <v>750</v>
      </c>
      <c r="F210" s="81" t="s">
        <v>92</v>
      </c>
      <c r="G210" s="81" t="s">
        <v>1686</v>
      </c>
      <c r="H210" s="81" t="s">
        <v>1687</v>
      </c>
      <c r="I210" s="81" t="s">
        <v>1688</v>
      </c>
    </row>
    <row r="211" spans="1:9">
      <c r="A211" s="81" t="s">
        <v>1689</v>
      </c>
      <c r="B211" s="86">
        <v>0</v>
      </c>
      <c r="C211" s="86">
        <v>17</v>
      </c>
      <c r="D211" s="86">
        <v>18</v>
      </c>
      <c r="E211" s="86">
        <v>22</v>
      </c>
      <c r="F211" s="86">
        <v>12</v>
      </c>
      <c r="G211" s="86">
        <v>73</v>
      </c>
      <c r="H211" s="86">
        <v>21</v>
      </c>
      <c r="I211" s="86">
        <v>21</v>
      </c>
    </row>
    <row r="212" spans="1:9">
      <c r="A212" s="81" t="s">
        <v>1690</v>
      </c>
      <c r="B212" s="86">
        <v>0</v>
      </c>
      <c r="C212" s="86">
        <v>15</v>
      </c>
      <c r="D212" s="86">
        <v>22</v>
      </c>
      <c r="E212" s="86">
        <v>39</v>
      </c>
      <c r="F212" s="86">
        <v>23</v>
      </c>
      <c r="G212" s="86">
        <v>51</v>
      </c>
      <c r="H212" s="86">
        <v>17</v>
      </c>
      <c r="I212" s="86">
        <v>19</v>
      </c>
    </row>
    <row r="213" spans="1:9" ht="16" thickBot="1">
      <c r="A213" s="47" t="s">
        <v>1691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6" thickBot="1">
      <c r="A214" s="86" t="s">
        <v>1692</v>
      </c>
      <c r="B214" s="17">
        <f>SUM(G213:H213)/SUM(G211:H211)</f>
        <v>-0.27659574468085107</v>
      </c>
    </row>
    <row r="215" spans="1:9" ht="16" thickBot="1">
      <c r="A215" s="144" t="s">
        <v>1693</v>
      </c>
      <c r="B215" s="17">
        <f>I213/I211</f>
        <v>-9.5238095238095233E-2</v>
      </c>
    </row>
    <row r="217" spans="1:9">
      <c r="A217" s="151" t="s">
        <v>1700</v>
      </c>
      <c r="B217" s="185" t="s">
        <v>1681</v>
      </c>
      <c r="C217" s="185"/>
      <c r="D217" s="185"/>
      <c r="E217" s="185"/>
    </row>
    <row r="218" spans="1:9">
      <c r="A218" s="81" t="s">
        <v>1682</v>
      </c>
      <c r="B218" s="81" t="s">
        <v>1694</v>
      </c>
      <c r="C218" s="81" t="s">
        <v>1695</v>
      </c>
      <c r="D218" s="81" t="s">
        <v>1696</v>
      </c>
      <c r="E218" s="81" t="s">
        <v>92</v>
      </c>
    </row>
    <row r="219" spans="1:9">
      <c r="A219" s="81" t="s">
        <v>1689</v>
      </c>
      <c r="B219" s="86">
        <v>112</v>
      </c>
      <c r="C219" s="86">
        <v>16</v>
      </c>
      <c r="D219" s="86">
        <v>9</v>
      </c>
      <c r="E219" s="86">
        <v>134</v>
      </c>
    </row>
    <row r="220" spans="1:9">
      <c r="A220" s="81" t="s">
        <v>1690</v>
      </c>
      <c r="B220" s="86">
        <v>87</v>
      </c>
      <c r="C220" s="86">
        <v>17</v>
      </c>
      <c r="D220" s="86">
        <v>9</v>
      </c>
      <c r="E220" s="86">
        <v>151</v>
      </c>
    </row>
    <row r="221" spans="1:9" ht="16" thickBot="1">
      <c r="A221" s="47" t="s">
        <v>1691</v>
      </c>
      <c r="B221" s="7">
        <f>B220-B219</f>
        <v>-25</v>
      </c>
      <c r="C221" s="7">
        <f t="shared" ref="C221:E221" si="9">C220-C219</f>
        <v>1</v>
      </c>
      <c r="D221" s="7">
        <f t="shared" si="9"/>
        <v>0</v>
      </c>
      <c r="E221" s="7">
        <f t="shared" si="9"/>
        <v>17</v>
      </c>
    </row>
    <row r="222" spans="1:9" ht="16" thickBot="1">
      <c r="A222" s="144" t="s">
        <v>1697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2020-11-23T15:25:59Z</dcterms:modified>
</cp:coreProperties>
</file>