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18313A40-1FFA-4A24-BA7E-E74B1EA7E08E}" xr6:coauthVersionLast="47" xr6:coauthVersionMax="47" xr10:uidLastSave="{00000000-0000-0000-0000-000000000000}"/>
  <bookViews>
    <workbookView xWindow="-110" yWindow="-110" windowWidth="25820" windowHeight="14020" firstSheet="6"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1" i="20" a="1"/>
  <c r="E81" i="20" s="1"/>
  <c r="E83" i="20" a="1"/>
  <c r="E83" i="20" s="1"/>
  <c r="E85" i="20" a="1"/>
  <c r="E85" i="20" s="1"/>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E63" i="20" l="1"/>
  <c r="K63" i="24"/>
  <c r="S63" i="24"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P87" i="20" a="1"/>
  <c r="P87" i="20" s="1"/>
  <c r="L87" i="20" a="1"/>
  <c r="L87" i="20" s="1"/>
  <c r="P86" i="20" a="1"/>
  <c r="P86" i="20" s="1"/>
  <c r="L86" i="20" a="1"/>
  <c r="L86" i="20" s="1"/>
  <c r="O87" i="20" a="1"/>
  <c r="O87" i="20" s="1"/>
  <c r="K87" i="20" a="1"/>
  <c r="K87" i="20" s="1"/>
  <c r="O86" i="20" a="1"/>
  <c r="O86" i="20" s="1"/>
  <c r="O88" i="20" s="1"/>
  <c r="K86" i="20" a="1"/>
  <c r="K86" i="20" s="1"/>
  <c r="K88" i="20" l="1"/>
  <c r="M88" i="20"/>
  <c r="T66" i="24"/>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<sst xmlns="http://schemas.openxmlformats.org/spreadsheetml/2006/main" count="20882" uniqueCount="3857">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</sst>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2" sqref="B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3475</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Colorado.//**Natural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Colorado.//**Natural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Colorado, the share of electricity among fuels used for heating in urban, residential buildings will rise from 8% to 12.1%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Colorado, the share of electricity among fuels used for heating in urban, residential buildings will rise from 8% to 12.1%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Colorado, the share of electricity among fuels used by appliances in urban, residential buildings will rise from 74.2% to 77.5%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Colorado, the share of electricity among fuels used by appliances in urban, residential buildings will rise from 74.2% to 77.5%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Colorado, the share of electricity among fuels used for heating in rural, residential buildings will rise from 8% to 12.1%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Colorado, the share of electricity among fuels used for heating in rural, residential buildings will rise from 8% to 12.1%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74.2% to 77.5%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rise from 74.2% to 77.5%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Colorado, the share of electricity among fuels used for heating in commercial buildings will fall from 0.7% to 0.6%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Colorado, the share of electricity among fuels used for heating in commercial buildings will fall from 0.7% to 0.6%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Colorado, the share of electricity among fuels used by appliances in commercial buildings will fall from 55.7% to 37%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Colorado, the share of electricity among fuels used by appliances in commercial buildings will fall from 55.7% to 37%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Colorado, the share of electricity among fuels used by other components in commercial buildings will rise from 75.9% to 87%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Colorado, the share of electricity among fuels used by other components in commercial buildings will rise from 75.9% to 87%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Colorado.//**Natural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Colorado.</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Colorado.</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Colorado declined by -96%.</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Colorado declined by -96%.</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Colorado increased by 55%.</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Colorado increased by 55%.</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Colorado, a 100% setting provides for an additional 2075 MW of demand response capacity in 2050 (on top of a BAU quantity of 671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Colorado, a 100% setting provides for an additional 2075 MW of demand response capacity in 2050 (on top of a BAU quantity of 671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T112" s="541" t="str">
        <f>M112&amp;N112&amp;O112&amp;S112</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Colorado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**Colorado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Colorado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**Colorado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Colorado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**Colorado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219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219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Colorado</v>
      </c>
      <c r="B6" s="397">
        <f>SUMIFS(B7:B57,$A7:$A57,$A$6)</f>
        <v>2869</v>
      </c>
      <c r="C6" s="397">
        <f>SUMIFS(C7:C57,$A7:$A57,$A$6)</f>
        <v>5843359</v>
      </c>
      <c r="D6" s="397">
        <f>ROUND(SUMIFS(D7:D57,$A7:$A57,$A$6),2)</f>
        <v>49.1</v>
      </c>
      <c r="E6" s="397">
        <f t="shared" ref="E6:L6" si="0">SUMIFS(E7:E57,$A7:$A57,$A$6)</f>
        <v>1</v>
      </c>
      <c r="F6" s="397">
        <f t="shared" si="0"/>
        <v>0.23302714321017656</v>
      </c>
      <c r="G6" s="397">
        <f t="shared" si="0"/>
        <v>0.32751926654502933</v>
      </c>
      <c r="H6" s="397">
        <f t="shared" si="0"/>
        <v>0.51650351321473431</v>
      </c>
      <c r="I6" s="397">
        <f t="shared" si="0"/>
        <v>2807326</v>
      </c>
      <c r="J6" s="397">
        <f t="shared" si="0"/>
        <v>3200</v>
      </c>
      <c r="K6" s="397">
        <f t="shared" si="0"/>
        <v>4361674</v>
      </c>
      <c r="L6" s="397">
        <f t="shared" si="0"/>
        <v>135</v>
      </c>
      <c r="M6" s="397">
        <f>ROUND(SUMIFS(M7:M57,$A7:$A57,$A$6)*100,0)</f>
        <v>55</v>
      </c>
      <c r="N6" s="397">
        <f>ROUND(SUMIFS(N7:N57,$A7:$A57,$A$6)*100,0)</f>
        <v>-96</v>
      </c>
      <c r="O6" s="397">
        <f t="shared" ref="O6:AM6" si="1">ROUND(SUMIFS(O7:O57,$A7:$A57,$A$6),0)</f>
        <v>1404</v>
      </c>
      <c r="P6" s="397">
        <f t="shared" si="1"/>
        <v>671</v>
      </c>
      <c r="Q6" s="397">
        <f t="shared" si="1"/>
        <v>3182</v>
      </c>
      <c r="R6" s="397">
        <f t="shared" si="1"/>
        <v>0</v>
      </c>
      <c r="S6" s="397">
        <f t="shared" si="1"/>
        <v>0</v>
      </c>
      <c r="T6" s="397">
        <f t="shared" si="1"/>
        <v>0</v>
      </c>
      <c r="U6" s="397">
        <f t="shared" si="1"/>
        <v>2</v>
      </c>
      <c r="V6" s="397">
        <f t="shared" si="1"/>
        <v>482</v>
      </c>
      <c r="W6" s="397">
        <f t="shared" si="1"/>
        <v>0</v>
      </c>
      <c r="X6" s="397">
        <f t="shared" si="1"/>
        <v>4337</v>
      </c>
      <c r="Y6" s="397">
        <f t="shared" si="1"/>
        <v>3219</v>
      </c>
      <c r="Z6" s="397">
        <f t="shared" si="1"/>
        <v>0</v>
      </c>
      <c r="AA6" s="397">
        <f t="shared" si="1"/>
        <v>680</v>
      </c>
      <c r="AB6" s="397">
        <f t="shared" si="1"/>
        <v>3750</v>
      </c>
      <c r="AC6" s="397">
        <f t="shared" si="1"/>
        <v>591</v>
      </c>
      <c r="AD6" s="397">
        <f t="shared" si="1"/>
        <v>0</v>
      </c>
      <c r="AE6" s="397">
        <f t="shared" si="1"/>
        <v>29</v>
      </c>
      <c r="AF6" s="397">
        <f t="shared" si="1"/>
        <v>0</v>
      </c>
      <c r="AG6" s="397">
        <f t="shared" si="1"/>
        <v>164</v>
      </c>
      <c r="AH6" s="397">
        <f t="shared" si="1"/>
        <v>3172</v>
      </c>
      <c r="AI6" s="397">
        <f t="shared" si="1"/>
        <v>0</v>
      </c>
      <c r="AJ6" s="397">
        <f t="shared" si="1"/>
        <v>0</v>
      </c>
      <c r="AK6" s="397">
        <f t="shared" si="1"/>
        <v>0</v>
      </c>
      <c r="AL6" s="397">
        <f t="shared" si="1"/>
        <v>0</v>
      </c>
      <c r="AM6" s="397">
        <f t="shared" si="1"/>
        <v>0</v>
      </c>
      <c r="AN6" s="398">
        <f>ROUND(SUMIFS(AN7:AN57,$A7:$A57,$A$6),)</f>
        <v>643</v>
      </c>
      <c r="AO6" s="397">
        <f t="shared" ref="AO6:AP6" si="2">ROUND(SUMIFS(AO7:AO57,$A7:$A57,$A$6),)</f>
        <v>8198</v>
      </c>
      <c r="AP6" s="397">
        <f t="shared" si="2"/>
        <v>1</v>
      </c>
      <c r="AQ6" s="397">
        <f>ROUND(SUMIFS(AQ7:AQ57,$A7:$A57,$A$6),0)</f>
        <v>219</v>
      </c>
      <c r="AR6" s="399">
        <f>SUMIFS(AR7:AR57,$A7:$A57,$A$6)</f>
        <v>0.34428849256003979</v>
      </c>
      <c r="AS6" s="397">
        <f>ROUND(SUMIFS(AS7:AS57,$A7:$A57,$A$6),0)</f>
        <v>500</v>
      </c>
      <c r="AT6" s="397">
        <f>ROUND(SUMIFS(AT7:AT57,$A7:$A57,$A$6),0)</f>
        <v>671</v>
      </c>
      <c r="AU6" s="397">
        <f>ROUND(SUMIFS(AU7:AU57,$A7:$A57,$A$6),0)</f>
        <v>2075</v>
      </c>
      <c r="AV6" s="397">
        <f>ROUND(SUMIFS(AV7:AV57,$A7:$A57,$A$6)*100,0)</f>
        <v>23</v>
      </c>
      <c r="AW6" s="397">
        <f>ROUND(SUMIFS(AW7:AW57,$A7:$A57,$A$6)*100,0)</f>
        <v>33</v>
      </c>
      <c r="AX6" s="397">
        <f>ROUND(SUMIFS(AX7:AX57,$A7:$A57,$A$6)*100,0)</f>
        <v>52</v>
      </c>
      <c r="AY6" s="397">
        <f>SUMIFS(AY7:AY57,$A7:$A57,$A$6)</f>
        <v>1</v>
      </c>
      <c r="AZ6" s="397">
        <f>SUMIFS(AZ7:AZ57,$A7:$A57,$A$6)</f>
        <v>2400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CO</v>
      </c>
      <c r="B63" s="425">
        <f>SUMIFS(B64:B72,$A$64:$A$72,$A$63)</f>
        <v>1085693161000000</v>
      </c>
      <c r="C63" s="425">
        <f t="shared" ref="C63:Y63" si="8">SUMIFS(C64:C72,$A$64:$A$72,$A$63)</f>
        <v>0</v>
      </c>
      <c r="D63" s="425">
        <f t="shared" si="8"/>
        <v>0</v>
      </c>
      <c r="E63" s="425">
        <f t="shared" si="8"/>
        <v>0</v>
      </c>
      <c r="F63" s="425">
        <f t="shared" si="8"/>
        <v>0</v>
      </c>
      <c r="G63" s="425">
        <f t="shared" si="8"/>
        <v>1762853160000000</v>
      </c>
      <c r="H63" s="425">
        <f t="shared" si="8"/>
        <v>0</v>
      </c>
      <c r="I63" s="425">
        <f t="shared" si="8"/>
        <v>0</v>
      </c>
      <c r="J63" s="425">
        <f t="shared" si="8"/>
        <v>1085693161000000</v>
      </c>
      <c r="K63" s="425">
        <f t="shared" si="8"/>
        <v>249641566800000</v>
      </c>
      <c r="L63" s="425">
        <f t="shared" si="8"/>
        <v>0</v>
      </c>
      <c r="M63" s="425">
        <f t="shared" si="8"/>
        <v>0</v>
      </c>
      <c r="N63" s="425">
        <f t="shared" si="8"/>
        <v>0</v>
      </c>
      <c r="O63" s="425">
        <f t="shared" si="8"/>
        <v>2287978160000000</v>
      </c>
      <c r="P63" s="425">
        <f t="shared" si="8"/>
        <v>0</v>
      </c>
      <c r="Q63" s="425">
        <f t="shared" si="8"/>
        <v>0</v>
      </c>
      <c r="R63" s="425">
        <f t="shared" si="8"/>
        <v>100</v>
      </c>
      <c r="S63" s="426">
        <f t="shared" si="8"/>
        <v>0</v>
      </c>
      <c r="T63" s="426">
        <f t="shared" si="8"/>
        <v>0</v>
      </c>
      <c r="U63" s="426">
        <f t="shared" si="8"/>
        <v>0</v>
      </c>
      <c r="V63" s="426">
        <f t="shared" si="8"/>
        <v>0</v>
      </c>
      <c r="W63" s="426">
        <f t="shared" si="8"/>
        <v>77.048513435110763</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CO</v>
      </c>
      <c r="D77" s="392">
        <v>2019</v>
      </c>
      <c r="E77" s="392">
        <v>2050</v>
      </c>
    </row>
    <row r="78" spans="1:40" ht="16" customHeight="1" x14ac:dyDescent="0.35">
      <c r="B78" s="392" t="s">
        <v>3537</v>
      </c>
      <c r="C78" s="392" t="s">
        <v>126</v>
      </c>
      <c r="D78" s="392" cm="1">
        <f t="array" ref="D78">ROUND(INDEX($B$95:$H$845,MATCH(1,($C78=$E$95:$E$845)*($B78=$F$95:$F$845)*($C$77=$B$95:$B$845),0),MATCH(D$77,$B$95:$H$95,0))*100,1)</f>
        <v>8</v>
      </c>
      <c r="E78" s="392" cm="1">
        <f t="array" ref="E78">ROUND(INDEX($B$95:$H$845,MATCH(1,($C78=$E$95:$E$845)*($B78=$F$95:$F$845)*($C$77=$B$95:$B$845),0),MATCH(E$77,$B$95:$H$95,0))*100,1)</f>
        <v>12.1</v>
      </c>
    </row>
    <row r="79" spans="1:40" ht="16" customHeight="1" x14ac:dyDescent="0.35">
      <c r="B79" s="392" t="s">
        <v>3537</v>
      </c>
      <c r="C79" s="392" t="s">
        <v>3538</v>
      </c>
      <c r="D79" s="392" cm="1">
        <f t="array" ref="D79">ROUND(INDEX($B$95:$H$845,MATCH(1,($C79=$E$95:$E$845)*($B79=$F$95:$F$845)*($C$77=$B$95:$B$845),0),MATCH(D$77,$B$95:$H$95,0))*100,1)</f>
        <v>74.2</v>
      </c>
      <c r="E79" s="392" cm="1">
        <f t="array" ref="E79">ROUND(INDEX($B$95:$H$845,MATCH(1,($C79=$E$95:$E$845)*($B79=$F$95:$F$845)*($C$77=$B$95:$B$845),0),MATCH(E$77,$B$95:$H$95,0))*100,1)</f>
        <v>77.5</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8</v>
      </c>
      <c r="E81" s="392" cm="1">
        <f t="array" ref="E81">ROUND(INDEX($B$95:$H$845,MATCH(1,($C81=$E$95:$E$845)*($B81=$F$95:$F$845)*($C$77=$B$95:$B$845),0),MATCH(E$77,$B$95:$H$95,0))*100,1)</f>
        <v>12.1</v>
      </c>
    </row>
    <row r="82" spans="2:26" ht="16" customHeight="1" x14ac:dyDescent="0.35">
      <c r="B82" s="392" t="s">
        <v>3539</v>
      </c>
      <c r="C82" s="392" t="s">
        <v>3538</v>
      </c>
      <c r="D82" s="392" cm="1">
        <f t="array" ref="D82">ROUND(INDEX($B$95:$H$845,MATCH(1,($C82=$E$95:$E$845)*($B82=$F$95:$F$845)*($C$77=$B$95:$B$845),0),MATCH(D$77,$B$95:$H$95,0))*100,1)</f>
        <v>74.2</v>
      </c>
      <c r="E82" s="392" cm="1">
        <f t="array" ref="E82">ROUND(INDEX($B$95:$H$845,MATCH(1,($C82=$E$95:$E$845)*($B82=$F$95:$F$845)*($C$77=$B$95:$B$845),0),MATCH(E$77,$B$95:$H$95,0))*100,1)</f>
        <v>77.5</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CO</v>
      </c>
    </row>
    <row r="84" spans="2:26" ht="16" customHeight="1" x14ac:dyDescent="0.35">
      <c r="B84" s="392" t="s">
        <v>507</v>
      </c>
      <c r="C84" s="392" t="s">
        <v>126</v>
      </c>
      <c r="D84" s="392" cm="1">
        <f t="array" ref="D84">ROUND(INDEX($B$95:$H$845,MATCH(1,($C84=$E$95:$E$845)*($B84=$F$95:$F$845)*($C$77=$B$95:$B$845),0),MATCH(D$77,$B$95:$H$95,0))*100,1)</f>
        <v>0.7</v>
      </c>
      <c r="E84" s="392" cm="1">
        <f t="array" ref="E84">ROUND(INDEX($B$95:$H$845,MATCH(1,($C84=$E$95:$E$845)*($B84=$F$95:$F$845)*($C$77=$B$95:$B$845),0),MATCH(E$77,$B$95:$H$95,0))*100,1)</f>
        <v>0.6</v>
      </c>
    </row>
    <row r="85" spans="2:26" ht="16" customHeight="1" x14ac:dyDescent="0.35">
      <c r="B85" s="392" t="s">
        <v>507</v>
      </c>
      <c r="C85" s="392" t="s">
        <v>3538</v>
      </c>
      <c r="D85" s="392" cm="1">
        <f t="array" ref="D85">ROUND(INDEX($B$95:$H$845,MATCH(1,($C85=$E$95:$E$845)*($B85=$F$95:$F$845)*($C$77=$B$95:$B$845),0),MATCH(D$77,$B$95:$H$95,0))*100,1)</f>
        <v>55.7</v>
      </c>
      <c r="E85" s="392" cm="1">
        <f t="array" ref="E85">ROUND(INDEX($B$95:$H$845,MATCH(1,($C85=$E$95:$E$845)*($B85=$F$95:$F$845)*($C$77=$B$95:$B$845),0),MATCH(E$77,$B$95:$H$95,0))*100,1)</f>
        <v>37</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75.900000000000006</v>
      </c>
      <c r="E86" s="392" cm="1">
        <f t="array" ref="E86">ROUND(INDEX($B$95:$H$845,MATCH(1,($C86=$E$95:$E$845)*($B86=$F$95:$F$845)*($C$77=$B$95:$B$845),0),MATCH(E$77,$B$95:$H$95,0))*100,1)</f>
        <v>87</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0</v>
      </c>
      <c r="P86" s="392" cm="1">
        <f t="array" ref="P86">INDEX($K$95:$Z$195,MATCH(1,($J86=$L$95:$L$195)*($J$83=$K$95:$K$195),0),MATCH(P$85,$K$95:$Z$95,0))</f>
        <v>0</v>
      </c>
      <c r="Q86" s="392" cm="1">
        <f t="array" ref="Q86">INDEX($K$95:$Z$195,MATCH(1,($J86=$L$95:$L$195)*($J$83=$K$95:$K$195),0),MATCH(Q$85,$K$95:$Z$95,0))</f>
        <v>0</v>
      </c>
      <c r="R86" s="392" cm="1">
        <f t="array" ref="R86">INDEX($K$95:$Z$195,MATCH(1,($J86=$L$95:$L$195)*($J$83=$K$95:$K$195),0),MATCH(R$85,$K$95:$Z$95,0))</f>
        <v>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0</v>
      </c>
      <c r="N87" s="392" cm="1">
        <f t="array" ref="N87">INDEX($K$95:$Z$195,MATCH(1,($J87=$L$95:$L$195)*($J$83=$K$95:$K$195),0),MATCH(N$85,$K$95:$Z$95,0))</f>
        <v>0</v>
      </c>
      <c r="O87" s="392" cm="1">
        <f t="array" ref="O87">INDEX($K$95:$Z$195,MATCH(1,($J87=$L$95:$L$195)*($J$83=$K$95:$K$195),0),MATCH(O$85,$K$95:$Z$95,0))</f>
        <v>0</v>
      </c>
      <c r="P87" s="392" cm="1">
        <f t="array" ref="P87">INDEX($K$95:$Z$195,MATCH(1,($J87=$L$95:$L$195)*($J$83=$K$95:$K$195),0),MATCH(P$85,$K$95:$Z$95,0))</f>
        <v>0</v>
      </c>
      <c r="Q87" s="392" cm="1">
        <f t="array" ref="Q87">INDEX($K$95:$Z$195,MATCH(1,($J87=$L$95:$L$195)*($J$83=$K$95:$K$195),0),MATCH(Q$85,$K$95:$Z$95,0))</f>
        <v>0</v>
      </c>
      <c r="R87" s="392" cm="1">
        <f t="array" ref="R87">INDEX($K$95:$Z$195,MATCH(1,($J87=$L$95:$L$195)*($J$83=$K$95:$K$195),0),MATCH(R$85,$K$95:$Z$95,0))</f>
        <v>0</v>
      </c>
    </row>
    <row r="88" spans="2:26" ht="16" customHeight="1" x14ac:dyDescent="0.35">
      <c r="J88" s="392" t="s">
        <v>3546</v>
      </c>
      <c r="K88" s="392">
        <f>IFERROR(K86/K87 *100,0)</f>
        <v>0</v>
      </c>
      <c r="L88" s="392">
        <f t="shared" ref="L88:R88" si="10">IFERROR(L86/L87 *100,0)</f>
        <v>0</v>
      </c>
      <c r="M88" s="392">
        <f t="shared" si="10"/>
        <v>0</v>
      </c>
      <c r="N88" s="432">
        <f>ROUND(IFERROR(N86/N87 *100,0),0)</f>
        <v>0</v>
      </c>
      <c r="O88" s="392">
        <f>ROUND(IFERROR(O86/O87 *100,0),0)</f>
        <v>0</v>
      </c>
      <c r="P88" s="392">
        <f t="shared" si="10"/>
        <v>0</v>
      </c>
      <c r="Q88" s="392">
        <f t="shared" si="10"/>
        <v>0</v>
      </c>
      <c r="R88" s="392">
        <f t="shared" si="10"/>
        <v>0</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Colorado</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Colorado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Colorado.//**Natural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Colorado.//**Natural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Colorado.//**Natural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Colorado.//**Natural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Colorado.//**Natural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Colorado.//**Natural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Colorado.//**Natural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Colorado.//**Natural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Colorado.//**Natural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Colorado.//**Natural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Colorado.//**Natural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Colorado.//**Natural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Colorado.//**Natural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Colorado.//**Natural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Colorado.//**Natural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Colorado.//**Natural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66" t="s">
        <v>490</v>
      </c>
      <c r="B2" s="566"/>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67" t="s">
        <v>493</v>
      </c>
      <c r="B6" s="323" t="s">
        <v>494</v>
      </c>
      <c r="C6" s="323" t="s">
        <v>495</v>
      </c>
      <c r="D6" s="323" t="s">
        <v>496</v>
      </c>
      <c r="E6" s="323" t="s">
        <v>497</v>
      </c>
      <c r="F6" s="323" t="s">
        <v>498</v>
      </c>
      <c r="G6" s="323" t="s">
        <v>499</v>
      </c>
      <c r="H6" s="323" t="s">
        <v>500</v>
      </c>
    </row>
    <row r="7" spans="1:8" ht="15" thickBot="1" x14ac:dyDescent="0.4">
      <c r="A7" s="568"/>
      <c r="B7" s="569" t="s">
        <v>501</v>
      </c>
      <c r="C7" s="570"/>
      <c r="D7" s="570"/>
      <c r="E7" s="570"/>
      <c r="F7" s="570"/>
      <c r="G7" s="570"/>
      <c r="H7" s="571"/>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72" t="s">
        <v>551</v>
      </c>
      <c r="B68" s="573"/>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74" t="s">
        <v>493</v>
      </c>
      <c r="B71" s="577" t="s">
        <v>553</v>
      </c>
      <c r="C71" s="578"/>
      <c r="D71" s="577" t="s">
        <v>554</v>
      </c>
      <c r="E71" s="579"/>
      <c r="F71" s="580"/>
      <c r="G71" s="577" t="s">
        <v>555</v>
      </c>
      <c r="H71" s="581"/>
      <c r="I71" s="581"/>
      <c r="J71" s="578"/>
    </row>
    <row r="72" spans="1:10" x14ac:dyDescent="0.35">
      <c r="A72" s="575"/>
      <c r="B72" s="582" t="s">
        <v>556</v>
      </c>
      <c r="C72" s="583"/>
      <c r="D72" s="586" t="s">
        <v>557</v>
      </c>
      <c r="E72" s="582" t="s">
        <v>495</v>
      </c>
      <c r="F72" s="583" t="s">
        <v>496</v>
      </c>
      <c r="G72" s="586" t="s">
        <v>558</v>
      </c>
      <c r="H72" s="586" t="s">
        <v>495</v>
      </c>
      <c r="I72" s="586" t="s">
        <v>496</v>
      </c>
      <c r="J72" s="319" t="s">
        <v>494</v>
      </c>
    </row>
    <row r="73" spans="1:10" x14ac:dyDescent="0.35">
      <c r="A73" s="575"/>
      <c r="B73" s="584"/>
      <c r="C73" s="585"/>
      <c r="D73" s="587"/>
      <c r="E73" s="584"/>
      <c r="F73" s="585"/>
      <c r="G73" s="588"/>
      <c r="H73" s="587"/>
      <c r="I73" s="587"/>
      <c r="J73" s="319" t="s">
        <v>559</v>
      </c>
    </row>
    <row r="74" spans="1:10" ht="15" thickBot="1" x14ac:dyDescent="0.4">
      <c r="A74" s="576"/>
      <c r="B74" s="322" t="s">
        <v>560</v>
      </c>
      <c r="C74" s="56" t="s">
        <v>561</v>
      </c>
      <c r="D74" s="56" t="s">
        <v>562</v>
      </c>
      <c r="E74" s="594" t="s">
        <v>563</v>
      </c>
      <c r="F74" s="595"/>
      <c r="G74" s="594" t="s">
        <v>501</v>
      </c>
      <c r="H74" s="592"/>
      <c r="I74" s="592"/>
      <c r="J74" s="593"/>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66" t="s">
        <v>626</v>
      </c>
      <c r="B409" s="566"/>
      <c r="C409" s="566"/>
      <c r="D409" s="566"/>
      <c r="E409" s="566"/>
      <c r="F409" s="566"/>
      <c r="G409" s="566"/>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9" t="s">
        <v>501</v>
      </c>
      <c r="C414" s="589"/>
      <c r="D414" s="590"/>
      <c r="E414" s="591" t="s">
        <v>634</v>
      </c>
      <c r="F414" s="589"/>
      <c r="G414" s="590"/>
      <c r="H414" s="591" t="s">
        <v>501</v>
      </c>
      <c r="I414" s="592"/>
      <c r="J414" s="592"/>
      <c r="K414" s="592"/>
      <c r="L414" s="592"/>
      <c r="M414" s="593"/>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9" t="s">
        <v>501</v>
      </c>
      <c r="C518" s="589"/>
      <c r="D518" s="589"/>
      <c r="E518" s="589"/>
      <c r="F518" s="589"/>
      <c r="G518" s="590"/>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606" t="s">
        <v>493</v>
      </c>
      <c r="B604" s="74" t="s">
        <v>782</v>
      </c>
      <c r="C604" s="74" t="s">
        <v>783</v>
      </c>
      <c r="D604" s="74" t="s">
        <v>784</v>
      </c>
      <c r="E604" s="74" t="s">
        <v>632</v>
      </c>
      <c r="F604" s="74" t="s">
        <v>498</v>
      </c>
      <c r="G604" s="74" t="s">
        <v>499</v>
      </c>
    </row>
    <row r="605" spans="1:7" ht="15" thickBot="1" x14ac:dyDescent="0.4">
      <c r="A605" s="607"/>
      <c r="B605" s="608" t="s">
        <v>501</v>
      </c>
      <c r="C605" s="609"/>
      <c r="D605" s="609"/>
      <c r="E605" s="609"/>
      <c r="F605" s="609"/>
      <c r="G605" s="610"/>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13" t="s">
        <v>808</v>
      </c>
      <c r="B632" s="61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601" t="s">
        <v>809</v>
      </c>
      <c r="B636" s="298" t="s">
        <v>810</v>
      </c>
      <c r="C636" s="299" t="s">
        <v>495</v>
      </c>
      <c r="D636" s="299" t="s">
        <v>496</v>
      </c>
      <c r="E636" s="299" t="s">
        <v>632</v>
      </c>
      <c r="F636" s="300" t="s">
        <v>498</v>
      </c>
      <c r="G636" s="301" t="s">
        <v>499</v>
      </c>
      <c r="H636" s="300" t="s">
        <v>633</v>
      </c>
    </row>
    <row r="637" spans="1:8" ht="15" thickBot="1" x14ac:dyDescent="0.4">
      <c r="A637" s="602"/>
      <c r="B637" s="603" t="s">
        <v>501</v>
      </c>
      <c r="C637" s="604"/>
      <c r="D637" s="604"/>
      <c r="E637" s="604"/>
      <c r="F637" s="604"/>
      <c r="G637" s="604"/>
      <c r="H637" s="605"/>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4" t="s">
        <v>11</v>
      </c>
      <c r="B1" s="614"/>
      <c r="C1" s="614"/>
      <c r="D1" s="614"/>
      <c r="E1" s="614"/>
    </row>
    <row r="2" spans="1:5" x14ac:dyDescent="0.35">
      <c r="A2" s="615" t="s">
        <v>155</v>
      </c>
      <c r="B2" s="615"/>
      <c r="C2" s="615"/>
      <c r="D2" s="615"/>
      <c r="E2" s="615"/>
    </row>
    <row r="19" spans="1:5" x14ac:dyDescent="0.35">
      <c r="A19" s="6" t="s">
        <v>156</v>
      </c>
    </row>
    <row r="20" spans="1:5" x14ac:dyDescent="0.35">
      <c r="A20" s="6">
        <v>155400</v>
      </c>
      <c r="B20" s="6" t="s">
        <v>157</v>
      </c>
    </row>
    <row r="21" spans="1:5" x14ac:dyDescent="0.35">
      <c r="A21" s="615" t="s">
        <v>158</v>
      </c>
      <c r="B21" s="615"/>
      <c r="C21" s="615"/>
      <c r="D21" s="615"/>
      <c r="E21" s="615"/>
    </row>
    <row r="38" spans="1:5" x14ac:dyDescent="0.35">
      <c r="A38" s="6" t="s">
        <v>156</v>
      </c>
    </row>
    <row r="39" spans="1:5" x14ac:dyDescent="0.35">
      <c r="A39" s="6">
        <v>100800</v>
      </c>
      <c r="B39" s="6" t="s">
        <v>157</v>
      </c>
    </row>
    <row r="40" spans="1:5" x14ac:dyDescent="0.35">
      <c r="A40" s="615" t="s">
        <v>159</v>
      </c>
      <c r="B40" s="615"/>
      <c r="C40" s="615"/>
      <c r="D40" s="615"/>
      <c r="E40" s="615"/>
    </row>
    <row r="57" spans="1:5" ht="15" thickBot="1" x14ac:dyDescent="0.4">
      <c r="A57" s="6" t="s">
        <v>156</v>
      </c>
    </row>
    <row r="58" spans="1:5" ht="15" thickBot="1" x14ac:dyDescent="0.4">
      <c r="A58" s="7">
        <v>194000</v>
      </c>
      <c r="B58" s="6" t="s">
        <v>160</v>
      </c>
    </row>
    <row r="60" spans="1:5" x14ac:dyDescent="0.35">
      <c r="A60" s="614" t="s">
        <v>161</v>
      </c>
      <c r="B60" s="614"/>
      <c r="C60" s="614"/>
      <c r="D60" s="614"/>
      <c r="E60" s="614"/>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4" t="s">
        <v>162</v>
      </c>
      <c r="B89" s="614"/>
      <c r="C89" s="614"/>
      <c r="D89" s="614"/>
      <c r="E89" s="614"/>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4" t="s">
        <v>163</v>
      </c>
      <c r="B98" s="614"/>
      <c r="C98" s="614"/>
      <c r="D98" s="614"/>
      <c r="E98" s="614"/>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4" t="s">
        <v>165</v>
      </c>
      <c r="B109" s="614"/>
      <c r="C109" s="614"/>
      <c r="D109" s="614"/>
      <c r="E109" s="614"/>
    </row>
    <row r="110" spans="1:5" ht="15" thickBot="1" x14ac:dyDescent="0.4"/>
    <row r="111" spans="1:5" ht="15" thickBot="1" x14ac:dyDescent="0.4">
      <c r="A111" s="15">
        <f>A122</f>
        <v>0.20481927710843381</v>
      </c>
      <c r="B111" s="6" t="s">
        <v>393</v>
      </c>
    </row>
    <row r="113" spans="1:12" x14ac:dyDescent="0.35">
      <c r="A113" s="614" t="s">
        <v>164</v>
      </c>
      <c r="B113" s="614"/>
      <c r="C113" s="614"/>
      <c r="D113" s="614"/>
      <c r="E113" s="614"/>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4" t="s">
        <v>394</v>
      </c>
      <c r="B124" s="614"/>
      <c r="C124" s="614"/>
      <c r="D124" s="614"/>
      <c r="E124" s="614"/>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4" t="s">
        <v>105</v>
      </c>
      <c r="B134" s="614"/>
      <c r="C134" s="614"/>
      <c r="D134" s="614"/>
      <c r="E134" s="614"/>
    </row>
    <row r="135" spans="1:12" x14ac:dyDescent="0.35">
      <c r="A135" s="22" t="s">
        <v>409</v>
      </c>
      <c r="B135" s="23"/>
      <c r="C135" s="23"/>
      <c r="D135" s="23"/>
      <c r="E135" s="23"/>
      <c r="F135" s="23"/>
      <c r="G135" s="23"/>
    </row>
    <row r="136" spans="1:12" x14ac:dyDescent="0.35">
      <c r="A136" s="24"/>
      <c r="B136" s="617" t="s">
        <v>410</v>
      </c>
      <c r="C136" s="618"/>
      <c r="D136" s="618"/>
      <c r="E136" s="619"/>
      <c r="F136" s="23"/>
      <c r="G136" s="23"/>
    </row>
    <row r="137" spans="1:12" x14ac:dyDescent="0.35">
      <c r="A137" s="25"/>
      <c r="B137" s="617" t="s">
        <v>411</v>
      </c>
      <c r="C137" s="619"/>
      <c r="D137" s="617" t="s">
        <v>412</v>
      </c>
      <c r="E137" s="619"/>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4" t="s">
        <v>168</v>
      </c>
      <c r="B165" s="614"/>
      <c r="C165" s="614"/>
      <c r="D165" s="614"/>
      <c r="E165" s="614"/>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4" t="s">
        <v>401</v>
      </c>
      <c r="B169" s="614"/>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4" t="s">
        <v>174</v>
      </c>
      <c r="B174" s="614"/>
      <c r="C174" s="614"/>
      <c r="D174" s="614"/>
      <c r="E174" s="614"/>
    </row>
    <row r="175" spans="1:7" ht="15" thickBot="1" x14ac:dyDescent="0.4">
      <c r="A175" s="19" t="s">
        <v>408</v>
      </c>
      <c r="B175" s="41">
        <v>0.1246</v>
      </c>
    </row>
    <row r="176" spans="1:7" ht="15" thickBot="1" x14ac:dyDescent="0.4">
      <c r="A176" s="19" t="s">
        <v>405</v>
      </c>
      <c r="B176" s="40">
        <f>1-B175</f>
        <v>0.87539999999999996</v>
      </c>
    </row>
    <row r="178" spans="1:5" x14ac:dyDescent="0.35">
      <c r="A178" s="614" t="s">
        <v>171</v>
      </c>
      <c r="B178" s="614"/>
      <c r="C178" s="614"/>
      <c r="D178" s="614"/>
      <c r="E178" s="614"/>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4" t="s">
        <v>173</v>
      </c>
      <c r="B183" s="614"/>
      <c r="C183" s="614"/>
      <c r="D183" s="614"/>
      <c r="E183" s="614"/>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4" t="s">
        <v>184</v>
      </c>
      <c r="B191" s="614"/>
      <c r="C191" s="614"/>
      <c r="D191" s="614"/>
      <c r="E191" s="614"/>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6" t="s">
        <v>3113</v>
      </c>
      <c r="C201" s="616"/>
      <c r="D201" s="616"/>
      <c r="E201" s="616"/>
      <c r="F201" s="616"/>
      <c r="G201" s="616"/>
      <c r="H201" s="616"/>
      <c r="I201" s="616"/>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6" t="s">
        <v>3113</v>
      </c>
      <c r="C209" s="616"/>
      <c r="D209" s="616"/>
      <c r="E209" s="616"/>
      <c r="F209" s="616"/>
      <c r="G209" s="616"/>
      <c r="H209" s="616"/>
      <c r="I209" s="616"/>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6" t="s">
        <v>3113</v>
      </c>
      <c r="C217" s="616"/>
      <c r="D217" s="616"/>
      <c r="E217" s="616"/>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2022-01-14T21:29:29Z</dcterms:modified>
</cp:coreProperties>
</file>