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D:\World Resources Institute\TRAC City - HK 2050 is now\EPS HK 2.0\eps-2.0.0-us-wipF\InputData\elec\SYC\"/>
    </mc:Choice>
  </mc:AlternateContent>
  <xr:revisionPtr revIDLastSave="8" documentId="5_{96685ABE-EDB4-4654-85C2-4F3E7BAD1499}" xr6:coauthVersionLast="45" xr6:coauthVersionMax="45" xr10:uidLastSave="{45B73089-8A9A-48C1-A8B5-1857C85D0810}"/>
  <bookViews>
    <workbookView xWindow="-120" yWindow="-120" windowWidth="20730" windowHeight="11160" firstSheet="1" activeTab="5" xr2:uid="{00000000-000D-0000-FFFF-FFFF00000000}"/>
  </bookViews>
  <sheets>
    <sheet name="About" sheetId="1" r:id="rId1"/>
    <sheet name="CLP Overview" sheetId="10" r:id="rId2"/>
    <sheet name="CLP Assets" sheetId="11" r:id="rId3"/>
    <sheet name="HKEC Assets" sheetId="12" r:id="rId4"/>
    <sheet name="Power Breakdown" sheetId="9" r:id="rId5"/>
    <sheet name="SYC-SYEGC" sheetId="4" r:id="rId6"/>
    <sheet name="SYC-FoPtPFP"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4" l="1"/>
  <c r="B12" i="4" l="1"/>
  <c r="B3" i="4"/>
  <c r="D11" i="12" l="1"/>
  <c r="D6" i="12"/>
  <c r="B6" i="4" l="1"/>
  <c r="B5" i="4"/>
  <c r="C10" i="9"/>
  <c r="D21" i="12"/>
  <c r="D15" i="12"/>
  <c r="D24" i="12"/>
  <c r="D9" i="12"/>
  <c r="D8" i="12"/>
  <c r="D7" i="12"/>
  <c r="D5" i="12" l="1"/>
  <c r="C12" i="11"/>
  <c r="C9" i="11"/>
  <c r="C42" i="9" l="1"/>
  <c r="C39" i="9"/>
  <c r="C47" i="9"/>
  <c r="C30" i="9"/>
  <c r="B7" i="4" s="1"/>
  <c r="B2" i="7" s="1"/>
  <c r="C13" i="9"/>
  <c r="E15" i="9"/>
  <c r="E17" i="9"/>
  <c r="B5" i="9"/>
  <c r="B6" i="9"/>
  <c r="C1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微软用户</author>
  </authors>
  <commentList>
    <comment ref="B19" authorId="0" shapeId="0" xr:uid="{D78E9485-3C78-4D1E-ACA3-625EE7295682}">
      <text>
        <r>
          <rPr>
            <b/>
            <sz val="9"/>
            <color indexed="81"/>
            <rFont val="宋体"/>
            <family val="3"/>
            <charset val="134"/>
          </rPr>
          <t>微软用户:</t>
        </r>
        <r>
          <rPr>
            <sz val="9"/>
            <color indexed="81"/>
            <rFont val="宋体"/>
            <family val="3"/>
            <charset val="134"/>
          </rPr>
          <t xml:space="preserve">
Equity basis as well as long-term capacity and energy purchase arrangements.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微软用户</author>
  </authors>
  <commentList>
    <comment ref="E8" authorId="0" shapeId="0" xr:uid="{E1D476F8-BB4A-4EFA-957A-5C2C29DC9C71}">
      <text>
        <r>
          <rPr>
            <b/>
            <sz val="9"/>
            <color indexed="81"/>
            <rFont val="宋体"/>
            <family val="3"/>
            <charset val="134"/>
          </rPr>
          <t>微软用户:</t>
        </r>
        <r>
          <rPr>
            <sz val="9"/>
            <color indexed="81"/>
            <rFont val="宋体"/>
            <family val="3"/>
            <charset val="134"/>
          </rPr>
          <t xml:space="preserve">
CLP Kit Information 2017-2018</t>
        </r>
      </text>
    </comment>
    <comment ref="C14" authorId="0" shapeId="0" xr:uid="{A660FF5A-B64F-49EC-B273-70D7643A09E6}">
      <text>
        <r>
          <rPr>
            <b/>
            <sz val="9"/>
            <color indexed="81"/>
            <rFont val="宋体"/>
            <family val="3"/>
            <charset val="134"/>
          </rPr>
          <t>微软用户:</t>
        </r>
        <r>
          <rPr>
            <sz val="9"/>
            <color indexed="81"/>
            <rFont val="宋体"/>
            <family val="3"/>
            <charset val="134"/>
          </rPr>
          <t xml:space="preserve">
"around 550MW"</t>
        </r>
      </text>
    </comment>
    <comment ref="C15" authorId="0" shapeId="0" xr:uid="{14803C20-1466-4FB6-8644-D2808D257CA9}">
      <text>
        <r>
          <rPr>
            <b/>
            <sz val="9"/>
            <color indexed="81"/>
            <rFont val="宋体"/>
            <family val="3"/>
            <charset val="134"/>
          </rPr>
          <t>微软用户:</t>
        </r>
        <r>
          <rPr>
            <sz val="9"/>
            <color indexed="81"/>
            <rFont val="宋体"/>
            <family val="3"/>
            <charset val="134"/>
          </rPr>
          <t xml:space="preserve">
Data in 2018/12/1</t>
        </r>
      </text>
    </comment>
    <comment ref="G31" authorId="0" shapeId="0" xr:uid="{3AEF0697-726B-415A-A66F-099D9E56CA8A}">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56" authorId="0" shapeId="0" xr:uid="{9C61149D-CB37-4E34-9709-9E2CD3045206}">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82" authorId="0" shapeId="0" xr:uid="{9653A3CA-E36C-4817-910A-FE8CFE5574DF}">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107" authorId="0" shapeId="0" xr:uid="{1572AB4D-77ED-4DEE-8CE3-EA0E68A7EBE1}">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微软用户</author>
  </authors>
  <commentList>
    <comment ref="C12" authorId="0" shapeId="0" xr:uid="{56FCD435-04FA-4682-9802-D393AD09381D}">
      <text>
        <r>
          <rPr>
            <b/>
            <sz val="9"/>
            <color indexed="81"/>
            <rFont val="宋体"/>
            <family val="3"/>
            <charset val="134"/>
          </rPr>
          <t>微软用户:</t>
        </r>
        <r>
          <rPr>
            <sz val="9"/>
            <color indexed="81"/>
            <rFont val="宋体"/>
            <family val="3"/>
            <charset val="134"/>
          </rPr>
          <t xml:space="preserve">
Stated as "Oil-fired gas turbine units" in 2017SR, but "Gas unit" in 2017-2018 HKECI.</t>
        </r>
      </text>
    </comment>
    <comment ref="E14" authorId="0" shapeId="0" xr:uid="{EDDE4B17-69E9-4BB7-8A26-738644B366DF}">
      <text>
        <r>
          <rPr>
            <b/>
            <sz val="9"/>
            <color indexed="81"/>
            <rFont val="宋体"/>
            <family val="3"/>
            <charset val="134"/>
          </rPr>
          <t>微软用户:</t>
        </r>
        <r>
          <rPr>
            <sz val="9"/>
            <color indexed="81"/>
            <rFont val="宋体"/>
            <family val="3"/>
            <charset val="134"/>
          </rPr>
          <t xml:space="preserve">
In 2002, two of the 125MW gas turbines were converted into a combined-cycle block with the addition of two heat recovery steam generators and a steam turbine, and further converted to gas-firing with a total power generation capacity of 345MW in 2008.</t>
        </r>
      </text>
    </comment>
  </commentList>
</comments>
</file>

<file path=xl/sharedStrings.xml><?xml version="1.0" encoding="utf-8"?>
<sst xmlns="http://schemas.openxmlformats.org/spreadsheetml/2006/main" count="597" uniqueCount="335">
  <si>
    <t>SYC Start Year Electricity Generation Capacity</t>
  </si>
  <si>
    <t>SYC Fraction of Peakers that Provide Flexibility Points</t>
  </si>
  <si>
    <t>Source:</t>
  </si>
  <si>
    <t>Capacities by Plant Type</t>
  </si>
  <si>
    <t>Power behind Hong Kong</t>
  </si>
  <si>
    <t>HK Electric Power Plants</t>
  </si>
  <si>
    <t>https://www.hkelectric.com/en/MediaResources/Documents/LPS_2014.pdf</t>
  </si>
  <si>
    <t>Tuen Mun Hydropower Plant</t>
  </si>
  <si>
    <t>Water Supplies Department</t>
  </si>
  <si>
    <t>https://www.wsd.gov.hk/en/home/climate-change/mitigating/hydropower-plant/index.html</t>
  </si>
  <si>
    <t>Wind Power</t>
  </si>
  <si>
    <t>Lamma Winds</t>
  </si>
  <si>
    <t>https://www.hkelectric.com/en/MediaResources/Documents/LammaWinds.pdf</t>
  </si>
  <si>
    <t>Guangdong Daya Bay Nuclear Power Station</t>
  </si>
  <si>
    <t>CLP</t>
  </si>
  <si>
    <t>https://www.clp.com.hk/en/about-clp/power-generation/infrastructure-and-fuel-mix/guangdong-daya-bay-nuclear-power-station</t>
  </si>
  <si>
    <t>Infrastructure and Fuel Mix</t>
  </si>
  <si>
    <t>CLP Power Plants</t>
  </si>
  <si>
    <t>https://www.clp.com.hk/en/about-clp/power-generation/infrastructure-and-fuel-mix</t>
  </si>
  <si>
    <t>Geothermal</t>
  </si>
  <si>
    <t>HK RE Net</t>
  </si>
  <si>
    <t>https://re.emsd.gov.hk/english/other/geothermal/geo_tech.html</t>
  </si>
  <si>
    <t>Solar Photovoltaic</t>
  </si>
  <si>
    <t>https://re.emsd.gov.hk/english/solar/solar_ph/solar_ph_ep.html</t>
  </si>
  <si>
    <t>Lignite Coal</t>
  </si>
  <si>
    <t>n.d.</t>
  </si>
  <si>
    <t>https://knoema.com/atlas/Hong-Kong/topics/Energy/Coal/Production-of-lignite-coal</t>
  </si>
  <si>
    <t>Power Plants run on Gas Turbines</t>
  </si>
  <si>
    <t>HK Electric Investments</t>
  </si>
  <si>
    <t>HEC</t>
  </si>
  <si>
    <t>https://www.hkelectric.com/en/InvestorRelations/InvestorRelations_GLNCS/Documents/2017/SR2016E.pdf</t>
  </si>
  <si>
    <t>p.2</t>
  </si>
  <si>
    <t>https://www.clp.com.hk/en/about-clp/power-generation/infrastructure-and-fuel-mix/pennys-bay-power-station</t>
  </si>
  <si>
    <t>Notes</t>
  </si>
  <si>
    <t>Like the U.S. dataset, we do not use the "preexisting nonretiring" quality tier.  We classify all preexisting</t>
  </si>
  <si>
    <t>plants in the same tier (preexisting retiring).</t>
  </si>
  <si>
    <t>For peakers that provide flexibility, we consider only oil-fired and gas-fired power plants run using gas turbines.</t>
  </si>
  <si>
    <t>kwh</t>
  </si>
  <si>
    <t>MW</t>
  </si>
  <si>
    <t>Source</t>
  </si>
  <si>
    <t>Nuclear</t>
  </si>
  <si>
    <t>14 billion</t>
  </si>
  <si>
    <t>Hydro</t>
  </si>
  <si>
    <t>3million</t>
  </si>
  <si>
    <t>https://www.climateready.gov.hk/files/report/en/4.pdf</t>
  </si>
  <si>
    <t>Wind</t>
  </si>
  <si>
    <t>800kwh</t>
  </si>
  <si>
    <t>coal</t>
  </si>
  <si>
    <t>gas</t>
  </si>
  <si>
    <t>lignite</t>
  </si>
  <si>
    <t>Coal-fired</t>
  </si>
  <si>
    <t>5 x 350MW兆瓦</t>
  </si>
  <si>
    <t>Gas-fired CCGT</t>
  </si>
  <si>
    <t>1 x 335MW兆瓦</t>
  </si>
  <si>
    <t>1 x 345MW兆瓦</t>
  </si>
  <si>
    <t>Total</t>
  </si>
  <si>
    <t>Oil-fired GT</t>
  </si>
  <si>
    <t>4 x 125MW兆瓦</t>
  </si>
  <si>
    <t>1 x 55MW兆瓦</t>
  </si>
  <si>
    <t>Renewables</t>
  </si>
  <si>
    <t>Solar </t>
  </si>
  <si>
    <t xml:space="preserve">1MW兆瓦 </t>
  </si>
  <si>
    <t>0.8MW兆瓦</t>
  </si>
  <si>
    <t xml:space="preserve">CLP </t>
  </si>
  <si>
    <t>Black point 2,500MW-natural gas</t>
  </si>
  <si>
    <t>https://www.clpgroup.com/en/Sustainability-site/Facility%20Statistics/APS_HongKong_SR2018_BPPS.pdf</t>
  </si>
  <si>
    <t>Castle peak 4,108MW-coal</t>
  </si>
  <si>
    <t>Pennys bay-diesel 300MW</t>
  </si>
  <si>
    <t>Governmental Solar</t>
  </si>
  <si>
    <t>3.1122MW</t>
  </si>
  <si>
    <t>Non-Governmental solar PV</t>
  </si>
  <si>
    <t>Extra Sources</t>
  </si>
  <si>
    <t>https://www.clp.com.hk/offshorewindfarm/home.html</t>
  </si>
  <si>
    <t>https://www.emsd.gov.hk/filemanager/en/content_762/HKEEUD2018.pdf</t>
  </si>
  <si>
    <t>https://www.enb.gov.hk/en/about_us/policy_responsibilities/energy.html</t>
  </si>
  <si>
    <t>Combined Turbine</t>
  </si>
  <si>
    <t>Gas Turbine</t>
  </si>
  <si>
    <t>1kwh=0.001MWh</t>
  </si>
  <si>
    <t>preexisting</t>
  </si>
  <si>
    <t>preexisting nonretiring (not used in U.S. dataset)</t>
  </si>
  <si>
    <t>newly built</t>
  </si>
  <si>
    <t>hard coal</t>
  </si>
  <si>
    <t>natural gas nonpeaker</t>
  </si>
  <si>
    <t>nuclear</t>
  </si>
  <si>
    <t>hydro</t>
  </si>
  <si>
    <t>onshore wind</t>
  </si>
  <si>
    <t>solar PV</t>
  </si>
  <si>
    <t>solar thermal</t>
  </si>
  <si>
    <t>biomass</t>
  </si>
  <si>
    <t>geothermal</t>
  </si>
  <si>
    <t>petroleum (+diesel)</t>
  </si>
  <si>
    <t>natural gas peaker</t>
  </si>
  <si>
    <t>offshore wind</t>
  </si>
  <si>
    <t>Peakers that Provide Flexibility Points</t>
  </si>
  <si>
    <t>Fraction</t>
  </si>
  <si>
    <t>using the value for CLP equity in capacity</t>
  </si>
  <si>
    <t>CLP Fact</t>
    <phoneticPr fontId="2" type="noConversion"/>
  </si>
  <si>
    <t>Source</t>
    <phoneticPr fontId="2" type="noConversion"/>
  </si>
  <si>
    <t xml:space="preserve">Company Founded in </t>
    <phoneticPr fontId="2" type="noConversion"/>
  </si>
  <si>
    <t>CLP at a glance https://www.clpgroup.com/en/about-clp/company-profile/clp-at-a-glance</t>
    <phoneticPr fontId="2" type="noConversion"/>
  </si>
  <si>
    <t>Revenue(2018)</t>
    <phoneticPr fontId="2" type="noConversion"/>
  </si>
  <si>
    <t>HKD,million</t>
    <phoneticPr fontId="2" type="noConversion"/>
  </si>
  <si>
    <t>Market Capitalisation</t>
    <phoneticPr fontId="2" type="noConversion"/>
  </si>
  <si>
    <t>HKD,billion</t>
    <phoneticPr fontId="2" type="noConversion"/>
  </si>
  <si>
    <t xml:space="preserve">CLP’s business comprises transmission and distribution, electricity and gas retail activities, and a diversified portfolio of generation assets   </t>
    <phoneticPr fontId="2" type="noConversion"/>
  </si>
  <si>
    <t xml:space="preserve">across five Asia-Pacific markets, using coal, gas, nuclear, wind, hydro and solar. As at 31 December 2018, </t>
  </si>
  <si>
    <t>our equity generation capacity that was in operation and under construction stood at 19,108MW,</t>
  </si>
  <si>
    <t>while our long-term capacity purchase and offtake arrangements amounted to 4,597MW.</t>
  </si>
  <si>
    <t>Regional Presence</t>
    <phoneticPr fontId="2" type="noConversion"/>
  </si>
  <si>
    <t>Hongkong, Mainland China, India, Southeast Asia&amp;Taiwan, Australia</t>
    <phoneticPr fontId="2" type="noConversion"/>
  </si>
  <si>
    <t>Fuel Mix</t>
    <phoneticPr fontId="2" type="noConversion"/>
  </si>
  <si>
    <t>(equity basis)</t>
    <phoneticPr fontId="2" type="noConversion"/>
  </si>
  <si>
    <t>Sustainable Development</t>
    <phoneticPr fontId="2" type="noConversion"/>
  </si>
  <si>
    <t>Report of Sustainable Development Review, 2018</t>
    <phoneticPr fontId="2" type="noConversion"/>
  </si>
  <si>
    <t>Coal</t>
    <phoneticPr fontId="2" type="noConversion"/>
  </si>
  <si>
    <t>Average emission factor of global business</t>
    <phoneticPr fontId="2" type="noConversion"/>
  </si>
  <si>
    <t>0.66kgCO2/KWh</t>
    <phoneticPr fontId="2" type="noConversion"/>
  </si>
  <si>
    <t>Gas</t>
    <phoneticPr fontId="2" type="noConversion"/>
  </si>
  <si>
    <t>Renewable Generation Capacity</t>
    <phoneticPr fontId="2" type="noConversion"/>
  </si>
  <si>
    <t>Renewables</t>
    <phoneticPr fontId="2" type="noConversion"/>
  </si>
  <si>
    <t>Zero-carbon emittor Electricity Generation</t>
    <phoneticPr fontId="2" type="noConversion"/>
  </si>
  <si>
    <t>Nuclear</t>
    <phoneticPr fontId="2" type="noConversion"/>
  </si>
  <si>
    <t>Others</t>
    <phoneticPr fontId="2" type="noConversion"/>
  </si>
  <si>
    <t>Operation Information (Not only in HK）</t>
    <phoneticPr fontId="2" type="noConversion"/>
  </si>
  <si>
    <t>Indicator</t>
    <phoneticPr fontId="2" type="noConversion"/>
  </si>
  <si>
    <t>Unit</t>
    <phoneticPr fontId="2" type="noConversion"/>
  </si>
  <si>
    <t>Generation capacity​ 发电容量</t>
    <phoneticPr fontId="2" type="noConversion"/>
  </si>
  <si>
    <t>MW</t>
    <phoneticPr fontId="2" type="noConversion"/>
  </si>
  <si>
    <t>Generation capacity​ under construction 施工中的发电容量</t>
    <phoneticPr fontId="2" type="noConversion"/>
  </si>
  <si>
    <t>Renewable energy 可再生能源</t>
    <phoneticPr fontId="2" type="noConversion"/>
  </si>
  <si>
    <t>%</t>
    <phoneticPr fontId="2" type="noConversion"/>
  </si>
  <si>
    <t>Electricity sent out 净权益发电输出量</t>
    <phoneticPr fontId="2" type="noConversion"/>
  </si>
  <si>
    <t>Mil.kWh</t>
    <phoneticPr fontId="2" type="noConversion"/>
  </si>
  <si>
    <t xml:space="preserve">CLP in Hong Kong </t>
    <phoneticPr fontId="2" type="noConversion"/>
  </si>
  <si>
    <t>CLP owns 区内投资</t>
    <phoneticPr fontId="2" type="noConversion"/>
  </si>
  <si>
    <t>HK Elec transmission, distribution and customer service</t>
    <phoneticPr fontId="2" type="noConversion"/>
  </si>
  <si>
    <t>CLP Power HK Limited</t>
    <phoneticPr fontId="2" type="noConversion"/>
  </si>
  <si>
    <t>Investor information - business data 投资者信息-业务资料</t>
    <phoneticPr fontId="2" type="noConversion"/>
  </si>
  <si>
    <t>HK Elec generation</t>
    <phoneticPr fontId="2" type="noConversion"/>
  </si>
  <si>
    <t>Castle Peak Power Company Limited</t>
    <phoneticPr fontId="2" type="noConversion"/>
  </si>
  <si>
    <t>另外30%是南方電網國際（香港）有限公司</t>
    <phoneticPr fontId="2" type="noConversion"/>
  </si>
  <si>
    <t>https://www.clpgroup.com/tc/investors-information/quick-facts/operating-information</t>
    <phoneticPr fontId="2" type="noConversion"/>
  </si>
  <si>
    <t>HK Gas pipeline</t>
    <phoneticPr fontId="2" type="noConversion"/>
  </si>
  <si>
    <t xml:space="preserve">PetroChina Company Limited </t>
    <phoneticPr fontId="2" type="noConversion"/>
  </si>
  <si>
    <t>另外60%是中國石油天然氣股份有限公司</t>
    <phoneticPr fontId="2" type="noConversion"/>
  </si>
  <si>
    <t>Business Model</t>
    <phoneticPr fontId="2" type="noConversion"/>
  </si>
  <si>
    <t>Power generation, transmission and retail 發電、輸供電及零售業務</t>
    <phoneticPr fontId="2" type="noConversion"/>
  </si>
  <si>
    <t>Purchase electricity to supplement local needs 購買電力以補充本地所需的供應</t>
    <phoneticPr fontId="2" type="noConversion"/>
  </si>
  <si>
    <t>The cost of imported fuel and related fuel borne by the customer 進口燃料、相關燃料成本由客戶承擔</t>
    <phoneticPr fontId="2" type="noConversion"/>
  </si>
  <si>
    <t>Performance Statistics of CLP’s Asset</t>
    <phoneticPr fontId="2" type="noConversion"/>
  </si>
  <si>
    <t>https://www.clpgroup.com/en/sustainability/our-approach/reports-on-sustainability?year=2018</t>
  </si>
  <si>
    <t>CLP in Hong Kong 亚太业务-香港</t>
    <phoneticPr fontId="2" type="noConversion"/>
  </si>
  <si>
    <t>Summary of HK Power Genaration Stations</t>
    <phoneticPr fontId="2" type="noConversion"/>
  </si>
  <si>
    <t>Power Stations</t>
    <phoneticPr fontId="2" type="noConversion"/>
  </si>
  <si>
    <t>Capacity(MW)</t>
    <phoneticPr fontId="2" type="noConversion"/>
  </si>
  <si>
    <t>Fuel</t>
    <phoneticPr fontId="2" type="noConversion"/>
  </si>
  <si>
    <t>In-production Year 投产年份</t>
    <phoneticPr fontId="2" type="noConversion"/>
  </si>
  <si>
    <t>备注</t>
    <phoneticPr fontId="2" type="noConversion"/>
  </si>
  <si>
    <r>
      <rPr>
        <b/>
        <sz val="11"/>
        <color theme="1"/>
        <rFont val="Calibri"/>
        <family val="3"/>
        <charset val="134"/>
        <scheme val="minor"/>
      </rPr>
      <t xml:space="preserve">Source: </t>
    </r>
    <r>
      <rPr>
        <sz val="11"/>
        <color theme="1"/>
        <rFont val="Calibri"/>
        <family val="3"/>
        <charset val="134"/>
        <scheme val="minor"/>
      </rPr>
      <t>https://www.clp.com.hk/zh/about-clp/power-generation/infrastructure-and-fuel-mix</t>
    </r>
  </si>
  <si>
    <t>Castal Peak Power Station青山发电厂</t>
    <phoneticPr fontId="2" type="noConversion"/>
  </si>
  <si>
    <t>(=4*350MW+4*677MW). CLP owns 2875.6 MW. Accounts for more than 40% of CLP's generating capacity. A joint venture jointly owned by CLP power (70%) and China southern power international (Hong Kong) limited (30%).</t>
    <phoneticPr fontId="2" type="noConversion"/>
  </si>
  <si>
    <t xml:space="preserve">Black Point Power Station 龙鼓滩发电厂 </t>
    <phoneticPr fontId="2" type="noConversion"/>
  </si>
  <si>
    <t>1996-2006, by stages</t>
    <phoneticPr fontId="2" type="noConversion"/>
  </si>
  <si>
    <t>(=8*312.5MW). CLP owns 1750 MW. One of the largest gas-fired combined cycle power plants in the world. A joint venture between CLP power (70 per cent) and China southern power international (Hong Kong) limited (30 per cent), with CLP power operating the plant.</t>
    <phoneticPr fontId="2" type="noConversion"/>
  </si>
  <si>
    <t>Penny's Bay Power Station 竹篙湾发电厂</t>
    <phoneticPr fontId="2" type="noConversion"/>
  </si>
  <si>
    <t>CLP owns 210 MW. Important backup power generation facilities, can quickly respond to emergencies and peak power demand.It can be put into operation quickly.Linking to the 132KV transmission network, power generation is supplied to the New Territories via submarine cables</t>
    <phoneticPr fontId="2" type="noConversion"/>
  </si>
  <si>
    <t>NT West Biomass Project 新界西堆填区沼气发电项目</t>
    <phoneticPr fontId="2" type="noConversion"/>
  </si>
  <si>
    <t>Biomass</t>
    <phoneticPr fontId="2" type="noConversion"/>
  </si>
  <si>
    <t>(=5*2MW). In construction. The largest landfill gas power generation project in Hong Kong.</t>
    <phoneticPr fontId="2" type="noConversion"/>
  </si>
  <si>
    <t>（中电资料册）</t>
    <phoneticPr fontId="2" type="noConversion"/>
  </si>
  <si>
    <t>Daya Bay Nuclear Power Station in Guangdong 广东大亚湾核电站</t>
    <phoneticPr fontId="2" type="noConversion"/>
  </si>
  <si>
    <t>(=2*984MW). 70% of the generated electricity is sold to CLP to transmit to HK. Supply 25% of HK's elec demand. The contract is renewed until 2034 in 2009. From the end of 2014 to 2018, the propotion of electricity export from the port in total power generation increased to 80%.</t>
    <phoneticPr fontId="2" type="noConversion"/>
  </si>
  <si>
    <t xml:space="preserve">    Purchased by CLP (70%)</t>
    <phoneticPr fontId="2" type="noConversion"/>
  </si>
  <si>
    <t>Guangzhou Pumped Storage Power Station 广州蓄能水电厂</t>
    <phoneticPr fontId="2" type="noConversion"/>
  </si>
  <si>
    <t>Hydro</t>
    <phoneticPr fontId="2" type="noConversion"/>
  </si>
  <si>
    <t>1994 and 2000 (finished by 2 stages, 1200MW respectively)</t>
    <phoneticPr fontId="2" type="noConversion"/>
  </si>
  <si>
    <t>To support the grid system to cope with peak generating capacity as a backup energy source in case of emergency.CLP's rights expire in 2034.</t>
    <phoneticPr fontId="2" type="noConversion"/>
  </si>
  <si>
    <t>Total Capacity</t>
    <phoneticPr fontId="2" type="noConversion"/>
  </si>
  <si>
    <t>New Capacity in built, one that would be the fastest in operation</t>
    <phoneticPr fontId="2" type="noConversion"/>
  </si>
  <si>
    <t>One of the two advanced combined cycle gas turbine units.</t>
    <phoneticPr fontId="2" type="noConversion"/>
  </si>
  <si>
    <t>New Capacity in built, another one</t>
    <phoneticPr fontId="2" type="noConversion"/>
  </si>
  <si>
    <t>2023(or 2022)</t>
    <phoneticPr fontId="2" type="noConversion"/>
  </si>
  <si>
    <t>Another one of the two advanced combined cycle gas turbine units.</t>
    <phoneticPr fontId="2" type="noConversion"/>
  </si>
  <si>
    <r>
      <rPr>
        <b/>
        <sz val="11"/>
        <color theme="1"/>
        <rFont val="Calibri"/>
        <family val="3"/>
        <charset val="134"/>
        <scheme val="minor"/>
      </rPr>
      <t xml:space="preserve">Source: </t>
    </r>
    <r>
      <rPr>
        <sz val="11"/>
        <color theme="1"/>
        <rFont val="Calibri"/>
        <family val="3"/>
        <charset val="134"/>
        <scheme val="minor"/>
      </rPr>
      <t>Annual Report 2017, and also: https://www.clpgroup.com/tc/our-business/regional-presence/hong-kong</t>
    </r>
    <r>
      <rPr>
        <sz val="11"/>
        <color theme="1"/>
        <rFont val="Calibri"/>
        <family val="2"/>
        <charset val="134"/>
        <scheme val="minor"/>
      </rPr>
      <t/>
    </r>
  </si>
  <si>
    <t>Total Capacity (including those under construction) 香港总装机容量（含在建）</t>
    <phoneticPr fontId="2" type="noConversion"/>
  </si>
  <si>
    <r>
      <rPr>
        <b/>
        <sz val="11"/>
        <color theme="1"/>
        <rFont val="Calibri"/>
        <family val="3"/>
        <charset val="134"/>
        <scheme val="minor"/>
      </rPr>
      <t xml:space="preserve">Source: </t>
    </r>
    <r>
      <rPr>
        <sz val="11"/>
        <color theme="1"/>
        <rFont val="Calibri"/>
        <family val="3"/>
        <charset val="134"/>
        <scheme val="minor"/>
      </rPr>
      <t>Annual Report 2018, and also: https://www.clpgroup.com/tc/our-business/regional-presence/hong-kong</t>
    </r>
  </si>
  <si>
    <t>Scheme of Control (SoC) Business in Hong Kong 香港管制计划业务部分</t>
    <phoneticPr fontId="2" type="noConversion"/>
  </si>
  <si>
    <t>Electricity Sales 电力销售</t>
    <phoneticPr fontId="2" type="noConversion"/>
  </si>
  <si>
    <t>GWh</t>
    <phoneticPr fontId="2" type="noConversion"/>
  </si>
  <si>
    <t>Generation capacity and capacity purchase 发电容量+购入的发电容量</t>
    <phoneticPr fontId="2" type="noConversion"/>
  </si>
  <si>
    <t>Source: Investor information - business data 投资者信息-业务资料</t>
    <phoneticPr fontId="2" type="noConversion"/>
  </si>
  <si>
    <t>另外30%是南方電網國際（香港）有限公司The other 30 percent is China southern power grid international (Hong Kong) LTD</t>
    <phoneticPr fontId="2" type="noConversion"/>
  </si>
  <si>
    <t>另外60%是中國石油天然氣股份有限公司The other 60% is petrochina</t>
    <phoneticPr fontId="2" type="noConversion"/>
  </si>
  <si>
    <t>Business Model 商业模式</t>
    <phoneticPr fontId="2" type="noConversion"/>
  </si>
  <si>
    <t>龙鼓滩 Black Point Power Station</t>
    <phoneticPr fontId="2" type="noConversion"/>
  </si>
  <si>
    <t>2018资产表现数据 2018 Asset Performance Statistics</t>
    <phoneticPr fontId="2" type="noConversion"/>
  </si>
  <si>
    <t>2017资产表现数据 2017 Asset Performance Statistics</t>
    <phoneticPr fontId="2" type="noConversion"/>
  </si>
  <si>
    <t>Infomation</t>
    <phoneticPr fontId="2" type="noConversion"/>
  </si>
  <si>
    <t>营运Operation</t>
    <phoneticPr fontId="2" type="noConversion"/>
  </si>
  <si>
    <t>Gas-fired power station 燃氣電廠                             </t>
    <phoneticPr fontId="2" type="noConversion"/>
  </si>
  <si>
    <t>Energy Source:</t>
    <phoneticPr fontId="2" type="noConversion"/>
  </si>
  <si>
    <t>输出电量 Electricity sent out</t>
    <phoneticPr fontId="2" type="noConversion"/>
  </si>
  <si>
    <t>GWh百万度</t>
    <phoneticPr fontId="2" type="noConversion"/>
  </si>
  <si>
    <t>2,525MW (3 x 337.5MW &amp; 5 x 312.5MW) 2,525兆瓦 (3 x 337.5兆瓦 和 5 x 312.5兆瓦)</t>
  </si>
  <si>
    <t>天然气消耗 Gas consumed</t>
    <phoneticPr fontId="2" type="noConversion"/>
  </si>
  <si>
    <t>TJ</t>
    <phoneticPr fontId="2" type="noConversion"/>
  </si>
  <si>
    <t xml:space="preserve">Plant commissioned between 1996 and 2006 電廠於1996年至2006年間分阶段投產 </t>
    <phoneticPr fontId="2" type="noConversion"/>
  </si>
  <si>
    <t>燃油消耗 Oil consumed</t>
    <phoneticPr fontId="2" type="noConversion"/>
  </si>
  <si>
    <t>Shareholding of 70% with operational control by CLP 中電擁有70%權益及營運控制權(1750MW)</t>
    <phoneticPr fontId="2" type="noConversion"/>
  </si>
  <si>
    <t xml:space="preserve">发电效能 Thermal effiiciency </t>
    <phoneticPr fontId="2" type="noConversion"/>
  </si>
  <si>
    <t>气体排放Air Emissions</t>
    <phoneticPr fontId="2" type="noConversion"/>
  </si>
  <si>
    <t>CO2 (Scope1)(1)</t>
    <phoneticPr fontId="2" type="noConversion"/>
  </si>
  <si>
    <t>kT</t>
    <phoneticPr fontId="2" type="noConversion"/>
  </si>
  <si>
    <t>CO2 (Scope1)</t>
    <phoneticPr fontId="2" type="noConversion"/>
  </si>
  <si>
    <t>Note:</t>
    <phoneticPr fontId="2" type="noConversion"/>
  </si>
  <si>
    <t>SO2</t>
    <phoneticPr fontId="2" type="noConversion"/>
  </si>
  <si>
    <t>(1) Scope 2 emissions are included in Scope 1 as electricity consumed was generated within CLP Power Hong Kong's own Organisational</t>
  </si>
  <si>
    <t>NOx</t>
    <phoneticPr fontId="2" type="noConversion"/>
  </si>
  <si>
    <t>boundary.</t>
  </si>
  <si>
    <t>总颗粒物 Total Particulate</t>
    <phoneticPr fontId="2" type="noConversion"/>
  </si>
  <si>
    <t>使用的電力在中華電力的設施內生產, 因此範疇二的溫室氣體排放已包括在範疇㇐內。</t>
  </si>
  <si>
    <t>可吸入悬浮颗粒物 Resipirable Particulate</t>
    <phoneticPr fontId="2" type="noConversion"/>
  </si>
  <si>
    <t>(2) Not applicable to Black Point.</t>
  </si>
  <si>
    <t>水Water</t>
    <phoneticPr fontId="2" type="noConversion"/>
  </si>
  <si>
    <t>不適用於龍鼓灘電廠。</t>
  </si>
  <si>
    <t>Water Withdrawal - Total</t>
  </si>
  <si>
    <t>Mm3</t>
  </si>
  <si>
    <t>(3) Wastewater is mainly treated on site and discharged to sea. Data for small amount of wastewater from onsite mobile toilet are not</t>
  </si>
  <si>
    <t>from marine water resources</t>
  </si>
  <si>
    <t>routinely collected.</t>
  </si>
  <si>
    <t>from freshwater resources (2)</t>
  </si>
  <si>
    <t>---</t>
  </si>
  <si>
    <t>廢水於電廠內處理再排放到海洋。電廠內的流動厠所產生少量廢水，但並無定期收集數據。</t>
  </si>
  <si>
    <t>from municipal sources</t>
  </si>
  <si>
    <t>(4) A portion of the treated wastewater is reused on site but measurement data are not routinely collected.</t>
  </si>
  <si>
    <t>Water Discharged - Total</t>
  </si>
  <si>
    <t>部分經處理的廢水在電廠內循環再用，但並無定期收集數據。</t>
  </si>
  <si>
    <t>cooling water discharged to sea</t>
  </si>
  <si>
    <t>treated wastewater discharged to sea</t>
  </si>
  <si>
    <t>treated wastewater discharged to freshwater bodies (2)</t>
  </si>
  <si>
    <t>wastewater discharged to sewerage (3)</t>
  </si>
  <si>
    <t>Water Reused / Recycled (4)</t>
  </si>
  <si>
    <t>青山 Castle Peak Power Station</t>
    <phoneticPr fontId="2" type="noConversion"/>
  </si>
  <si>
    <t>Information</t>
    <phoneticPr fontId="2" type="noConversion"/>
  </si>
  <si>
    <t>Coal-fired power station 燃煤電廠          </t>
    <phoneticPr fontId="2" type="noConversion"/>
  </si>
  <si>
    <t> 4,108MW (4 x 350MW, 4 x 677MW) 4,108兆瓦 (4 x 350兆瓦, 4 x 677兆瓦)</t>
  </si>
  <si>
    <t>煤消耗量</t>
    <phoneticPr fontId="2" type="noConversion"/>
  </si>
  <si>
    <t>Plant commissioned between 1982 and 1990 電廠於1982年至1990年間投產</t>
  </si>
  <si>
    <t>Shareholding of 70% with operational control by CLP 中電擁有70%權益及營運控制</t>
  </si>
  <si>
    <t>-</t>
  </si>
  <si>
    <t>竹篙湾 Penny's Bay Power Station</t>
    <phoneticPr fontId="2" type="noConversion"/>
  </si>
  <si>
    <t>Diesel-fired power station (backup facility providing quick-start support) 柴油電廠 (提供快速啟動支援的後備設施)</t>
  </si>
  <si>
    <t>300MW (3 x 100MW) 300兆瓦 (3 x 100兆瓦)</t>
  </si>
  <si>
    <t>Plant commissioned in 1992 電廠於1992年投產</t>
  </si>
  <si>
    <t>Shareholding of 70% with operational control by CLP 中電擁有70%權益及營運控制權</t>
  </si>
  <si>
    <t>-</t>
    <phoneticPr fontId="2" type="noConversion"/>
  </si>
  <si>
    <t>Transmission &amp; Distribution Network</t>
    <phoneticPr fontId="2" type="noConversion"/>
  </si>
  <si>
    <t>输电配电系统Transmission &amp; Distribution Network</t>
    <phoneticPr fontId="2" type="noConversion"/>
  </si>
  <si>
    <t>Transmission and distribution system 輸電及供電網絡</t>
  </si>
  <si>
    <t>輸電及供電流失Transmission &amp; distribution loss</t>
    <phoneticPr fontId="2" type="noConversion"/>
  </si>
  <si>
    <t>Over 15,862 kilometres of transmission and high voltage distribution lines 輸供電高壓線路總⾧度超過15,682公里</t>
  </si>
  <si>
    <t>%</t>
  </si>
  <si>
    <t>232 primary substations and 14,685 secondary substations 232個總變電站及14,685個副變電站</t>
  </si>
  <si>
    <t>營運地點耗電量Electricity used onsite</t>
    <phoneticPr fontId="2" type="noConversion"/>
  </si>
  <si>
    <t>Wholly owned and operated by CLP 中電全資擁有及營運</t>
  </si>
  <si>
    <t>汽油消耗量Petrol consumed</t>
    <phoneticPr fontId="2" type="noConversion"/>
  </si>
  <si>
    <t>柴油消耗量Diesel consumed</t>
    <phoneticPr fontId="2" type="noConversion"/>
  </si>
  <si>
    <t>中电资料库</t>
    <phoneticPr fontId="2" type="noConversion"/>
  </si>
  <si>
    <t>SF6</t>
    <phoneticPr fontId="2" type="noConversion"/>
  </si>
  <si>
    <t>from freshwater resources</t>
    <phoneticPr fontId="2" type="noConversion"/>
  </si>
  <si>
    <t>Water Reused / Recycled</t>
    <phoneticPr fontId="2" type="noConversion"/>
  </si>
  <si>
    <t>2016 Sustainable development report.pdf</t>
    <phoneticPr fontId="2" type="noConversion"/>
  </si>
  <si>
    <t>​CLP's Response to the Future Fuel Mix for Electricity Generation Public Consultation Paper-2014</t>
    <phoneticPr fontId="2" type="noConversion"/>
  </si>
  <si>
    <t>CLP-Information-Kit</t>
    <phoneticPr fontId="2" type="noConversion"/>
  </si>
  <si>
    <t>CLP's Current Assets .pdf</t>
    <phoneticPr fontId="2" type="noConversion"/>
  </si>
  <si>
    <t>SR(Sustainability Report)</t>
    <phoneticPr fontId="2" type="noConversion"/>
  </si>
  <si>
    <t>https://www.hkelectric.com/en/corporate-social-responsibility/sustainability-reports/</t>
    <phoneticPr fontId="2" type="noConversion"/>
  </si>
  <si>
    <t>HKECI(Corporate-information) 2017-18</t>
    <phoneticPr fontId="2" type="noConversion"/>
  </si>
  <si>
    <t>https://www.hkelectric.com/en/about-us/corporate-information/corporate-information-2017-18</t>
    <phoneticPr fontId="2" type="noConversion"/>
  </si>
  <si>
    <t>Asset Information of HKE-HKE's Power Stations</t>
    <phoneticPr fontId="2" type="noConversion"/>
  </si>
  <si>
    <t>南丫发电厂.pdf</t>
    <phoneticPr fontId="2" type="noConversion"/>
  </si>
  <si>
    <t>港灯企业资讯2017-18.pdf</t>
    <phoneticPr fontId="2" type="noConversion"/>
  </si>
  <si>
    <t>1. Operating</t>
    <phoneticPr fontId="2" type="noConversion"/>
  </si>
  <si>
    <t>Station</t>
    <phoneticPr fontId="2" type="noConversion"/>
  </si>
  <si>
    <t>Generator</t>
    <phoneticPr fontId="2" type="noConversion"/>
  </si>
  <si>
    <t>Capacity (MW)</t>
    <phoneticPr fontId="2" type="noConversion"/>
  </si>
  <si>
    <t>In-produce Year</t>
    <phoneticPr fontId="2" type="noConversion"/>
  </si>
  <si>
    <t>Lifetime</t>
    <phoneticPr fontId="2" type="noConversion"/>
  </si>
  <si>
    <t>Note</t>
    <phoneticPr fontId="2" type="noConversion"/>
  </si>
  <si>
    <t>Lamma Power Station(南丫发电厂)</t>
    <phoneticPr fontId="2" type="noConversion"/>
  </si>
  <si>
    <t>Coal-First 3 generators</t>
    <phoneticPr fontId="2" type="noConversion"/>
  </si>
  <si>
    <t>Coal-Following</t>
    <phoneticPr fontId="2" type="noConversion"/>
  </si>
  <si>
    <t>(=3*350MW)</t>
    <phoneticPr fontId="2" type="noConversion"/>
  </si>
  <si>
    <t>(=4*125MW+1*55MW)</t>
    <phoneticPr fontId="2" type="noConversion"/>
  </si>
  <si>
    <t>Gas-fired combined cycle-Unit1</t>
    <phoneticPr fontId="2" type="noConversion"/>
  </si>
  <si>
    <t>The 4th stage allows 6 new-built gas generator. This is the first one, into operation in July 2016.</t>
    <phoneticPr fontId="2" type="noConversion"/>
  </si>
  <si>
    <t>Converted to gas generator from two oil-fired ones in 2008. Became the 2nd main loaded gas combined cycle generator. Increase the gas generation to &gt;30% in the fuel mix.</t>
    <phoneticPr fontId="2" type="noConversion"/>
  </si>
  <si>
    <t>RE</t>
    <phoneticPr fontId="2" type="noConversion"/>
  </si>
  <si>
    <t>Solar PV</t>
    <phoneticPr fontId="2" type="noConversion"/>
  </si>
  <si>
    <t>Generate 1.1 Mil. kWh each year(by prediction) with 915kT CO2 reduced.</t>
    <phoneticPr fontId="2" type="noConversion"/>
  </si>
  <si>
    <t>Solar PV-expansion</t>
    <phoneticPr fontId="2" type="noConversion"/>
  </si>
  <si>
    <t>The same solar PV station has been expanded to 1MW in 2013.</t>
    <phoneticPr fontId="2" type="noConversion"/>
  </si>
  <si>
    <t>Wind Power</t>
    <phoneticPr fontId="2" type="noConversion"/>
  </si>
  <si>
    <t>Generatting 1Mil. kWh each year.</t>
    <phoneticPr fontId="2" type="noConversion"/>
  </si>
  <si>
    <t>Sum</t>
    <phoneticPr fontId="2" type="noConversion"/>
  </si>
  <si>
    <t>Sum-2014</t>
    <phoneticPr fontId="2" type="noConversion"/>
  </si>
  <si>
    <t>Sum-2017</t>
    <phoneticPr fontId="2" type="noConversion"/>
  </si>
  <si>
    <t xml:space="preserve"> The remaining would gradually retire and </t>
    <phoneticPr fontId="2" type="noConversion"/>
  </si>
  <si>
    <t>delta(2017-2014)</t>
    <phoneticPr fontId="2" type="noConversion"/>
  </si>
  <si>
    <t>be replaced by gas generators before 2030 (L2 is scheduled to retire by 2022).</t>
  </si>
  <si>
    <t>Gas Ratio</t>
    <phoneticPr fontId="2" type="noConversion"/>
  </si>
  <si>
    <t>From 2017 Sustainability Report</t>
    <phoneticPr fontId="2" type="noConversion"/>
  </si>
  <si>
    <t>(2017SR: currently the number is ~34%）</t>
    <phoneticPr fontId="2" type="noConversion"/>
  </si>
  <si>
    <t>Calculation</t>
    <phoneticPr fontId="2" type="noConversion"/>
  </si>
  <si>
    <t>The Oil-fired gas turbine units is also considered.</t>
    <phoneticPr fontId="2" type="noConversion"/>
  </si>
  <si>
    <t>2. In Construction</t>
    <phoneticPr fontId="2" type="noConversion"/>
  </si>
  <si>
    <t>L10-Gas</t>
    <phoneticPr fontId="2" type="noConversion"/>
  </si>
  <si>
    <t>？</t>
    <phoneticPr fontId="2" type="noConversion"/>
  </si>
  <si>
    <t>After it begins to operate, the gas-fired generation ratio will be increased to about 50% of HKE's total power generation.</t>
    <phoneticPr fontId="2" type="noConversion"/>
  </si>
  <si>
    <t>L11-Gas</t>
    <phoneticPr fontId="2" type="noConversion"/>
  </si>
  <si>
    <t>After it begins to operate, the gas-fired generation ratio will be increased to about 55%</t>
    <phoneticPr fontId="2" type="noConversion"/>
  </si>
  <si>
    <t>3. Approved</t>
    <phoneticPr fontId="2" type="noConversion"/>
  </si>
  <si>
    <t>L12-Gas</t>
    <phoneticPr fontId="2" type="noConversion"/>
  </si>
  <si>
    <t>After it begins to operate, the gas-fired generation ratio will be increased to about 70%</t>
    <phoneticPr fontId="2" type="noConversion"/>
  </si>
  <si>
    <t>4. Plans</t>
    <phoneticPr fontId="2" type="noConversion"/>
  </si>
  <si>
    <t>HKE thinks it's better to develop gas generation.</t>
    <phoneticPr fontId="2" type="noConversion"/>
  </si>
  <si>
    <t>2 x 250MW兆瓦</t>
  </si>
  <si>
    <t>Oil-powered Gas (turbine)</t>
  </si>
  <si>
    <t>CLP's nuclear capacity from Daya Bay power station is not included on HK's start year capacity, as it is in China. The nuclear energy taken from there is in Electricity Imports.</t>
  </si>
  <si>
    <t>(=3*250MW). Two have retired between 2014 and 2017.</t>
  </si>
  <si>
    <t xml:space="preserve">https://www.hkelectric.com/en/our-operations/electricity-generation </t>
  </si>
  <si>
    <r>
      <rPr>
        <b/>
        <sz val="11"/>
        <color theme="1"/>
        <rFont val="Calibri"/>
        <family val="3"/>
        <charset val="134"/>
        <scheme val="minor"/>
      </rPr>
      <t xml:space="preserve">Source: </t>
    </r>
    <r>
      <rPr>
        <sz val="11"/>
        <color theme="1"/>
        <rFont val="Calibri"/>
        <family val="3"/>
        <charset val="134"/>
        <scheme val="minor"/>
      </rPr>
      <t>Annual Report 2016, and also: https://www.clpgroup.com/tc/our-business/regional-presence/hong-kong</t>
    </r>
  </si>
  <si>
    <t>Gas-turbine</t>
  </si>
  <si>
    <t>Coal</t>
  </si>
  <si>
    <t xml:space="preserve">for petroleum, changed 300 to 0 in the csv file, bebause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</si>
</sst>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Calibri"/>
      <family val="2"/>
      <scheme val="minor"/>
    </font>
    <font>
      <b/>
      <sz val="11"/>
      <color theme="1"/>
      <name val="Calibri"/>
      <family val="2"/>
      <scheme val="minor"/>
    </font>
    <font>
      <u/>
      <sz val="11"/>
      <color theme="10"/>
      <name val="Calibri"/>
      <family val="2"/>
      <scheme val="minor"/>
    </font>
    <font>
      <sz val="11"/>
      <color indexed="8"/>
      <name val="Calibri"/>
      <family val="2"/>
    </font>
    <font>
      <sz val="11"/>
      <color rgb="FFFF0000"/>
      <name val="Calibri"/>
      <family val="2"/>
      <scheme val="minor"/>
    </font>
    <font>
      <sz val="11"/>
      <color rgb="FF000000"/>
      <name val="Calibri"/>
      <family val="2"/>
      <scheme val="minor"/>
    </font>
    <font>
      <b/>
      <sz val="11"/>
      <color theme="1"/>
      <name val="Calibri"/>
      <family val="3"/>
      <charset val="134"/>
      <scheme val="minor"/>
    </font>
    <font>
      <sz val="11"/>
      <color theme="1"/>
      <name val="Calibri"/>
      <family val="3"/>
      <charset val="134"/>
      <scheme val="minor"/>
    </font>
    <font>
      <b/>
      <sz val="9"/>
      <color indexed="81"/>
      <name val="宋体"/>
      <family val="3"/>
      <charset val="134"/>
    </font>
    <font>
      <sz val="9"/>
      <color indexed="81"/>
      <name val="宋体"/>
      <family val="3"/>
      <charset val="134"/>
    </font>
    <font>
      <b/>
      <sz val="16"/>
      <color theme="1"/>
      <name val="Calibri"/>
      <family val="3"/>
      <charset val="134"/>
      <scheme val="minor"/>
    </font>
    <font>
      <b/>
      <sz val="14"/>
      <color theme="2" tint="-0.249977111117893"/>
      <name val="Calibri"/>
      <family val="3"/>
      <charset val="134"/>
      <scheme val="minor"/>
    </font>
    <font>
      <sz val="9"/>
      <color rgb="FF000000"/>
      <name val="Calibri"/>
      <family val="3"/>
      <charset val="134"/>
      <scheme val="minor"/>
    </font>
    <font>
      <sz val="11"/>
      <color theme="9"/>
      <name val="Calibri"/>
      <family val="3"/>
      <charset val="134"/>
      <scheme val="minor"/>
    </font>
    <font>
      <sz val="11"/>
      <color theme="1"/>
      <name val="Calibri"/>
      <family val="2"/>
      <charset val="134"/>
      <scheme val="minor"/>
    </font>
    <font>
      <u/>
      <sz val="11"/>
      <color theme="10"/>
      <name val="Calibri"/>
      <family val="3"/>
      <charset val="134"/>
      <scheme val="minor"/>
    </font>
    <font>
      <b/>
      <sz val="16"/>
      <color theme="2" tint="-0.249977111117893"/>
      <name val="Calibri"/>
      <family val="3"/>
      <charset val="134"/>
      <scheme val="minor"/>
    </font>
    <font>
      <b/>
      <sz val="12"/>
      <color theme="1"/>
      <name val="Calibri"/>
      <family val="3"/>
      <charset val="134"/>
      <scheme val="minor"/>
    </font>
    <font>
      <b/>
      <sz val="14"/>
      <color theme="1"/>
      <name val="Calibri"/>
      <family val="3"/>
      <charset val="134"/>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s>
  <borders count="3">
    <border>
      <left/>
      <right/>
      <top/>
      <bottom/>
      <diagonal/>
    </border>
    <border>
      <left/>
      <right/>
      <top style="thin">
        <color rgb="FF000000"/>
      </top>
      <bottom style="medium">
        <color rgb="FF000000"/>
      </bottom>
      <diagonal/>
    </border>
    <border>
      <left/>
      <right/>
      <top/>
      <bottom style="thin">
        <color indexed="64"/>
      </bottom>
      <diagonal/>
    </border>
  </borders>
  <cellStyleXfs count="3">
    <xf numFmtId="0" fontId="0" fillId="0" borderId="0"/>
    <xf numFmtId="0" fontId="2" fillId="0" borderId="0" applyNumberFormat="0" applyFill="0" applyBorder="0" applyAlignment="0" applyProtection="0"/>
    <xf numFmtId="0" fontId="3" fillId="0" borderId="0"/>
  </cellStyleXfs>
  <cellXfs count="60">
    <xf numFmtId="0" fontId="0" fillId="0" borderId="0" xfId="0"/>
    <xf numFmtId="0" fontId="1" fillId="0" borderId="0" xfId="0" applyFont="1"/>
    <xf numFmtId="0" fontId="1" fillId="2" borderId="0" xfId="0" applyFont="1" applyFill="1"/>
    <xf numFmtId="0" fontId="2" fillId="0" borderId="0" xfId="1"/>
    <xf numFmtId="0" fontId="0" fillId="0" borderId="0" xfId="0" applyAlignment="1">
      <alignment wrapText="1"/>
    </xf>
    <xf numFmtId="0" fontId="0" fillId="0" borderId="0" xfId="0" applyBorder="1"/>
    <xf numFmtId="1" fontId="0" fillId="0" borderId="0" xfId="0" applyNumberFormat="1"/>
    <xf numFmtId="0" fontId="4" fillId="0" borderId="0" xfId="0" applyFont="1"/>
    <xf numFmtId="0" fontId="0" fillId="0" borderId="0" xfId="0" applyFill="1"/>
    <xf numFmtId="0" fontId="2" fillId="0" borderId="0" xfId="1" applyFill="1"/>
    <xf numFmtId="0" fontId="5" fillId="0" borderId="0" xfId="0" applyFont="1" applyFill="1"/>
    <xf numFmtId="164" fontId="0" fillId="0" borderId="0" xfId="0" applyNumberFormat="1" applyFill="1"/>
    <xf numFmtId="0" fontId="5" fillId="0" borderId="0" xfId="1" applyFont="1"/>
    <xf numFmtId="0" fontId="0" fillId="0" borderId="0" xfId="0" applyAlignment="1">
      <alignment horizontal="left"/>
    </xf>
    <xf numFmtId="0" fontId="1" fillId="0" borderId="1" xfId="0" applyFont="1" applyBorder="1"/>
    <xf numFmtId="0" fontId="5" fillId="0" borderId="0" xfId="0" applyFont="1"/>
    <xf numFmtId="0" fontId="5" fillId="0" borderId="0" xfId="0" applyFont="1" applyAlignment="1">
      <alignment wrapText="1"/>
    </xf>
    <xf numFmtId="2" fontId="5" fillId="0" borderId="0" xfId="0" applyNumberFormat="1" applyFont="1" applyFill="1"/>
    <xf numFmtId="0" fontId="0" fillId="3" borderId="0" xfId="0" applyFill="1"/>
    <xf numFmtId="0" fontId="0" fillId="0" borderId="0" xfId="0" applyNumberFormat="1" applyFill="1"/>
    <xf numFmtId="0" fontId="0" fillId="0" borderId="0" xfId="0" applyNumberFormat="1"/>
    <xf numFmtId="0" fontId="0" fillId="0" borderId="0" xfId="0" applyNumberFormat="1" applyBorder="1"/>
    <xf numFmtId="0" fontId="0" fillId="0" borderId="0" xfId="0" applyNumberFormat="1" applyFill="1" applyBorder="1"/>
    <xf numFmtId="0" fontId="5" fillId="0" borderId="0" xfId="0" applyNumberFormat="1" applyFont="1" applyFill="1"/>
    <xf numFmtId="0" fontId="6" fillId="0" borderId="0" xfId="0" applyFont="1"/>
    <xf numFmtId="0" fontId="7" fillId="0" borderId="0" xfId="0" applyFont="1"/>
    <xf numFmtId="9" fontId="0" fillId="0" borderId="0" xfId="0" applyNumberFormat="1"/>
    <xf numFmtId="10" fontId="0" fillId="0" borderId="0" xfId="0" applyNumberFormat="1"/>
    <xf numFmtId="0" fontId="10" fillId="0" borderId="0" xfId="0" applyFont="1"/>
    <xf numFmtId="0" fontId="11" fillId="0" borderId="0" xfId="0" applyFont="1"/>
    <xf numFmtId="17" fontId="6" fillId="0" borderId="0" xfId="0" applyNumberFormat="1" applyFont="1"/>
    <xf numFmtId="0" fontId="7" fillId="0" borderId="0" xfId="0" applyFont="1" applyAlignment="1">
      <alignment horizontal="left"/>
    </xf>
    <xf numFmtId="0" fontId="12" fillId="0" borderId="0" xfId="0" applyFont="1"/>
    <xf numFmtId="3" fontId="12" fillId="0" borderId="0" xfId="0" applyNumberFormat="1" applyFont="1" applyAlignment="1">
      <alignment horizontal="left"/>
    </xf>
    <xf numFmtId="9" fontId="7" fillId="0" borderId="0" xfId="0" applyNumberFormat="1" applyFont="1"/>
    <xf numFmtId="0" fontId="7" fillId="0" borderId="2" xfId="0" applyFont="1" applyBorder="1"/>
    <xf numFmtId="0" fontId="7" fillId="0" borderId="2" xfId="0" applyFont="1" applyBorder="1" applyAlignment="1">
      <alignment horizontal="left"/>
    </xf>
    <xf numFmtId="0" fontId="12" fillId="0" borderId="2" xfId="0" applyFont="1" applyBorder="1"/>
    <xf numFmtId="0" fontId="7" fillId="0" borderId="0" xfId="0" applyFont="1" applyBorder="1"/>
    <xf numFmtId="0" fontId="7" fillId="0" borderId="0" xfId="0" applyFont="1" applyFill="1" applyBorder="1"/>
    <xf numFmtId="0" fontId="7" fillId="0" borderId="0" xfId="0" applyFont="1" applyBorder="1" applyAlignment="1">
      <alignment horizontal="left"/>
    </xf>
    <xf numFmtId="0" fontId="13" fillId="0" borderId="0" xfId="0" applyFont="1" applyFill="1" applyBorder="1"/>
    <xf numFmtId="0" fontId="13" fillId="0" borderId="0" xfId="0" applyFont="1" applyBorder="1" applyAlignment="1">
      <alignment horizontal="left"/>
    </xf>
    <xf numFmtId="0" fontId="12" fillId="0" borderId="0" xfId="0" applyFont="1" applyBorder="1"/>
    <xf numFmtId="0" fontId="6" fillId="0" borderId="0" xfId="0" applyFont="1" applyAlignment="1">
      <alignment horizontal="left"/>
    </xf>
    <xf numFmtId="0" fontId="12" fillId="0" borderId="0" xfId="0" applyFont="1" applyFill="1" applyBorder="1"/>
    <xf numFmtId="0" fontId="15" fillId="0" borderId="0" xfId="1" applyFont="1"/>
    <xf numFmtId="0" fontId="16" fillId="0" borderId="0" xfId="0" applyFont="1"/>
    <xf numFmtId="0" fontId="17" fillId="0" borderId="0" xfId="0" applyFont="1"/>
    <xf numFmtId="0" fontId="7" fillId="4" borderId="0" xfId="0" applyFont="1" applyFill="1"/>
    <xf numFmtId="0" fontId="7" fillId="5" borderId="0" xfId="0" applyFont="1" applyFill="1"/>
    <xf numFmtId="0" fontId="6" fillId="4" borderId="0" xfId="0" applyFont="1" applyFill="1"/>
    <xf numFmtId="0" fontId="6" fillId="5" borderId="0" xfId="0" applyFont="1" applyFill="1"/>
    <xf numFmtId="0" fontId="7" fillId="0" borderId="0" xfId="0" applyNumberFormat="1" applyFont="1"/>
    <xf numFmtId="3" fontId="7" fillId="0" borderId="0" xfId="0" applyNumberFormat="1" applyFont="1"/>
    <xf numFmtId="4" fontId="7" fillId="0" borderId="0" xfId="0" applyNumberFormat="1" applyFont="1"/>
    <xf numFmtId="10" fontId="7" fillId="0" borderId="0" xfId="0" applyNumberFormat="1" applyFont="1"/>
    <xf numFmtId="0" fontId="18" fillId="0" borderId="0" xfId="0" applyFont="1"/>
    <xf numFmtId="3" fontId="0" fillId="0" borderId="0" xfId="0" applyNumberFormat="1" applyFill="1"/>
    <xf numFmtId="0" fontId="4" fillId="0" borderId="0" xfId="0" applyNumberFormat="1" applyFont="1" applyFill="1"/>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xdr:col>
      <xdr:colOff>45357</xdr:colOff>
      <xdr:row>130</xdr:row>
      <xdr:rowOff>43983</xdr:rowOff>
    </xdr:from>
    <xdr:to>
      <xdr:col>11</xdr:col>
      <xdr:colOff>78557</xdr:colOff>
      <xdr:row>143</xdr:row>
      <xdr:rowOff>151188</xdr:rowOff>
    </xdr:to>
    <xdr:pic>
      <xdr:nvPicPr>
        <xdr:cNvPr id="2" name="图片 1">
          <a:extLst>
            <a:ext uri="{FF2B5EF4-FFF2-40B4-BE49-F238E27FC236}">
              <a16:creationId xmlns:a16="http://schemas.microsoft.com/office/drawing/2014/main" id="{0DD029D8-F0E7-4181-9B69-F0DD16D77758}"/>
            </a:ext>
          </a:extLst>
        </xdr:cNvPr>
        <xdr:cNvPicPr>
          <a:picLocks noChangeAspect="1"/>
        </xdr:cNvPicPr>
      </xdr:nvPicPr>
      <xdr:blipFill>
        <a:blip xmlns:r="http://schemas.openxmlformats.org/officeDocument/2006/relationships" r:embed="rId1"/>
        <a:stretch>
          <a:fillRect/>
        </a:stretch>
      </xdr:blipFill>
      <xdr:spPr>
        <a:xfrm>
          <a:off x="778782" y="25104258"/>
          <a:ext cx="10729775" cy="2583705"/>
        </a:xfrm>
        <a:prstGeom prst="rect">
          <a:avLst/>
        </a:prstGeom>
      </xdr:spPr>
    </xdr:pic>
    <xdr:clientData/>
  </xdr:twoCellAnchor>
  <xdr:twoCellAnchor editAs="oneCell">
    <xdr:from>
      <xdr:col>21</xdr:col>
      <xdr:colOff>643867</xdr:colOff>
      <xdr:row>30</xdr:row>
      <xdr:rowOff>165653</xdr:rowOff>
    </xdr:from>
    <xdr:to>
      <xdr:col>23</xdr:col>
      <xdr:colOff>524189</xdr:colOff>
      <xdr:row>38</xdr:row>
      <xdr:rowOff>27610</xdr:rowOff>
    </xdr:to>
    <xdr:pic>
      <xdr:nvPicPr>
        <xdr:cNvPr id="3" name="图片 2">
          <a:extLst>
            <a:ext uri="{FF2B5EF4-FFF2-40B4-BE49-F238E27FC236}">
              <a16:creationId xmlns:a16="http://schemas.microsoft.com/office/drawing/2014/main" id="{7263061B-5A61-4A8A-B0AE-7D1DB4E5B8C9}"/>
            </a:ext>
          </a:extLst>
        </xdr:cNvPr>
        <xdr:cNvPicPr>
          <a:picLocks noChangeAspect="1"/>
        </xdr:cNvPicPr>
      </xdr:nvPicPr>
      <xdr:blipFill>
        <a:blip xmlns:r="http://schemas.openxmlformats.org/officeDocument/2006/relationships" r:embed="rId2"/>
        <a:stretch>
          <a:fillRect/>
        </a:stretch>
      </xdr:blipFill>
      <xdr:spPr>
        <a:xfrm>
          <a:off x="16445842" y="6061628"/>
          <a:ext cx="1137622" cy="1395482"/>
        </a:xfrm>
        <a:prstGeom prst="rect">
          <a:avLst/>
        </a:prstGeom>
      </xdr:spPr>
    </xdr:pic>
    <xdr:clientData/>
  </xdr:twoCellAnchor>
  <xdr:twoCellAnchor editAs="oneCell">
    <xdr:from>
      <xdr:col>12</xdr:col>
      <xdr:colOff>136645</xdr:colOff>
      <xdr:row>114</xdr:row>
      <xdr:rowOff>32152</xdr:rowOff>
    </xdr:from>
    <xdr:to>
      <xdr:col>21</xdr:col>
      <xdr:colOff>486091</xdr:colOff>
      <xdr:row>124</xdr:row>
      <xdr:rowOff>163987</xdr:rowOff>
    </xdr:to>
    <xdr:pic>
      <xdr:nvPicPr>
        <xdr:cNvPr id="4" name="图片 7">
          <a:extLst>
            <a:ext uri="{FF2B5EF4-FFF2-40B4-BE49-F238E27FC236}">
              <a16:creationId xmlns:a16="http://schemas.microsoft.com/office/drawing/2014/main" id="{69EE4E6C-D2FA-416A-A125-11918BAA4D85}"/>
            </a:ext>
          </a:extLst>
        </xdr:cNvPr>
        <xdr:cNvPicPr>
          <a:picLocks noChangeAspect="1"/>
        </xdr:cNvPicPr>
      </xdr:nvPicPr>
      <xdr:blipFill>
        <a:blip xmlns:r="http://schemas.openxmlformats.org/officeDocument/2006/relationships" r:embed="rId3"/>
        <a:stretch>
          <a:fillRect/>
        </a:stretch>
      </xdr:blipFill>
      <xdr:spPr>
        <a:xfrm>
          <a:off x="10776070" y="22044427"/>
          <a:ext cx="5835846" cy="2036835"/>
        </a:xfrm>
        <a:prstGeom prst="rect">
          <a:avLst/>
        </a:prstGeom>
      </xdr:spPr>
    </xdr:pic>
    <xdr:clientData/>
  </xdr:twoCellAnchor>
  <xdr:twoCellAnchor editAs="oneCell">
    <xdr:from>
      <xdr:col>1</xdr:col>
      <xdr:colOff>337595</xdr:colOff>
      <xdr:row>177</xdr:row>
      <xdr:rowOff>80380</xdr:rowOff>
    </xdr:from>
    <xdr:to>
      <xdr:col>5</xdr:col>
      <xdr:colOff>90078</xdr:colOff>
      <xdr:row>207</xdr:row>
      <xdr:rowOff>9253</xdr:rowOff>
    </xdr:to>
    <xdr:pic>
      <xdr:nvPicPr>
        <xdr:cNvPr id="5" name="图片 8">
          <a:extLst>
            <a:ext uri="{FF2B5EF4-FFF2-40B4-BE49-F238E27FC236}">
              <a16:creationId xmlns:a16="http://schemas.microsoft.com/office/drawing/2014/main" id="{C6C68341-33C8-48CB-86EF-C238B162F67A}"/>
            </a:ext>
          </a:extLst>
        </xdr:cNvPr>
        <xdr:cNvPicPr>
          <a:picLocks noChangeAspect="1"/>
        </xdr:cNvPicPr>
      </xdr:nvPicPr>
      <xdr:blipFill>
        <a:blip xmlns:r="http://schemas.openxmlformats.org/officeDocument/2006/relationships" r:embed="rId4"/>
        <a:stretch>
          <a:fillRect/>
        </a:stretch>
      </xdr:blipFill>
      <xdr:spPr>
        <a:xfrm>
          <a:off x="1071020" y="34094155"/>
          <a:ext cx="6534283" cy="5643873"/>
        </a:xfrm>
        <a:prstGeom prst="rect">
          <a:avLst/>
        </a:prstGeom>
      </xdr:spPr>
    </xdr:pic>
    <xdr:clientData/>
  </xdr:twoCellAnchor>
  <xdr:twoCellAnchor editAs="oneCell">
    <xdr:from>
      <xdr:col>11</xdr:col>
      <xdr:colOff>278969</xdr:colOff>
      <xdr:row>177</xdr:row>
      <xdr:rowOff>63169</xdr:rowOff>
    </xdr:from>
    <xdr:to>
      <xdr:col>21</xdr:col>
      <xdr:colOff>297998</xdr:colOff>
      <xdr:row>207</xdr:row>
      <xdr:rowOff>193</xdr:rowOff>
    </xdr:to>
    <xdr:pic>
      <xdr:nvPicPr>
        <xdr:cNvPr id="6" name="图片 9">
          <a:extLst>
            <a:ext uri="{FF2B5EF4-FFF2-40B4-BE49-F238E27FC236}">
              <a16:creationId xmlns:a16="http://schemas.microsoft.com/office/drawing/2014/main" id="{3F5B061A-DD1A-4F20-A872-5A709A243CE2}"/>
            </a:ext>
          </a:extLst>
        </xdr:cNvPr>
        <xdr:cNvPicPr>
          <a:picLocks noChangeAspect="1"/>
        </xdr:cNvPicPr>
      </xdr:nvPicPr>
      <xdr:blipFill>
        <a:blip xmlns:r="http://schemas.openxmlformats.org/officeDocument/2006/relationships" r:embed="rId5"/>
        <a:stretch>
          <a:fillRect/>
        </a:stretch>
      </xdr:blipFill>
      <xdr:spPr>
        <a:xfrm>
          <a:off x="10337369" y="34076944"/>
          <a:ext cx="6115029" cy="5652024"/>
        </a:xfrm>
        <a:prstGeom prst="rect">
          <a:avLst/>
        </a:prstGeom>
      </xdr:spPr>
    </xdr:pic>
    <xdr:clientData/>
  </xdr:twoCellAnchor>
  <xdr:twoCellAnchor editAs="oneCell">
    <xdr:from>
      <xdr:col>9</xdr:col>
      <xdr:colOff>621195</xdr:colOff>
      <xdr:row>146</xdr:row>
      <xdr:rowOff>62118</xdr:rowOff>
    </xdr:from>
    <xdr:to>
      <xdr:col>15</xdr:col>
      <xdr:colOff>48281</xdr:colOff>
      <xdr:row>174</xdr:row>
      <xdr:rowOff>138042</xdr:rowOff>
    </xdr:to>
    <xdr:pic>
      <xdr:nvPicPr>
        <xdr:cNvPr id="7" name="图片 3">
          <a:extLst>
            <a:ext uri="{FF2B5EF4-FFF2-40B4-BE49-F238E27FC236}">
              <a16:creationId xmlns:a16="http://schemas.microsoft.com/office/drawing/2014/main" id="{DB0333A6-1E32-4DB7-ADFA-8376DA75F34F}"/>
            </a:ext>
          </a:extLst>
        </xdr:cNvPr>
        <xdr:cNvPicPr>
          <a:picLocks noChangeAspect="1"/>
        </xdr:cNvPicPr>
      </xdr:nvPicPr>
      <xdr:blipFill>
        <a:blip xmlns:r="http://schemas.openxmlformats.org/officeDocument/2006/relationships" r:embed="rId6"/>
        <a:stretch>
          <a:fillRect/>
        </a:stretch>
      </xdr:blipFill>
      <xdr:spPr>
        <a:xfrm>
          <a:off x="9479445" y="28170393"/>
          <a:ext cx="3094211" cy="5409924"/>
        </a:xfrm>
        <a:prstGeom prst="rect">
          <a:avLst/>
        </a:prstGeom>
      </xdr:spPr>
    </xdr:pic>
    <xdr:clientData/>
  </xdr:twoCellAnchor>
  <xdr:twoCellAnchor editAs="oneCell">
    <xdr:from>
      <xdr:col>15</xdr:col>
      <xdr:colOff>586685</xdr:colOff>
      <xdr:row>145</xdr:row>
      <xdr:rowOff>96631</xdr:rowOff>
    </xdr:from>
    <xdr:to>
      <xdr:col>22</xdr:col>
      <xdr:colOff>43638</xdr:colOff>
      <xdr:row>163</xdr:row>
      <xdr:rowOff>47366</xdr:rowOff>
    </xdr:to>
    <xdr:pic>
      <xdr:nvPicPr>
        <xdr:cNvPr id="8" name="图片 10">
          <a:extLst>
            <a:ext uri="{FF2B5EF4-FFF2-40B4-BE49-F238E27FC236}">
              <a16:creationId xmlns:a16="http://schemas.microsoft.com/office/drawing/2014/main" id="{54A2C190-5324-4E99-8E1D-7E4266D07751}"/>
            </a:ext>
          </a:extLst>
        </xdr:cNvPr>
        <xdr:cNvPicPr>
          <a:picLocks noChangeAspect="1"/>
        </xdr:cNvPicPr>
      </xdr:nvPicPr>
      <xdr:blipFill>
        <a:blip xmlns:r="http://schemas.openxmlformats.org/officeDocument/2006/relationships" r:embed="rId7"/>
        <a:stretch>
          <a:fillRect/>
        </a:stretch>
      </xdr:blipFill>
      <xdr:spPr>
        <a:xfrm>
          <a:off x="12959660" y="28014406"/>
          <a:ext cx="3724153" cy="3379735"/>
        </a:xfrm>
        <a:prstGeom prst="rect">
          <a:avLst/>
        </a:prstGeom>
      </xdr:spPr>
    </xdr:pic>
    <xdr:clientData/>
  </xdr:twoCellAnchor>
  <xdr:twoCellAnchor editAs="oneCell">
    <xdr:from>
      <xdr:col>1</xdr:col>
      <xdr:colOff>118284</xdr:colOff>
      <xdr:row>146</xdr:row>
      <xdr:rowOff>99609</xdr:rowOff>
    </xdr:from>
    <xdr:to>
      <xdr:col>4</xdr:col>
      <xdr:colOff>431679</xdr:colOff>
      <xdr:row>165</xdr:row>
      <xdr:rowOff>136031</xdr:rowOff>
    </xdr:to>
    <xdr:pic>
      <xdr:nvPicPr>
        <xdr:cNvPr id="9" name="图片 5">
          <a:extLst>
            <a:ext uri="{FF2B5EF4-FFF2-40B4-BE49-F238E27FC236}">
              <a16:creationId xmlns:a16="http://schemas.microsoft.com/office/drawing/2014/main" id="{185145A4-D717-452D-BFC5-A5158A12E360}"/>
            </a:ext>
          </a:extLst>
        </xdr:cNvPr>
        <xdr:cNvPicPr>
          <a:picLocks noChangeAspect="1"/>
        </xdr:cNvPicPr>
      </xdr:nvPicPr>
      <xdr:blipFill>
        <a:blip xmlns:r="http://schemas.openxmlformats.org/officeDocument/2006/relationships" r:embed="rId8"/>
        <a:stretch>
          <a:fillRect/>
        </a:stretch>
      </xdr:blipFill>
      <xdr:spPr>
        <a:xfrm>
          <a:off x="851709" y="28207884"/>
          <a:ext cx="5675970" cy="36559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62296</xdr:colOff>
      <xdr:row>2</xdr:row>
      <xdr:rowOff>131364</xdr:rowOff>
    </xdr:from>
    <xdr:to>
      <xdr:col>20</xdr:col>
      <xdr:colOff>163319</xdr:colOff>
      <xdr:row>21</xdr:row>
      <xdr:rowOff>17034</xdr:rowOff>
    </xdr:to>
    <xdr:pic>
      <xdr:nvPicPr>
        <xdr:cNvPr id="2" name="图片 1">
          <a:extLst>
            <a:ext uri="{FF2B5EF4-FFF2-40B4-BE49-F238E27FC236}">
              <a16:creationId xmlns:a16="http://schemas.microsoft.com/office/drawing/2014/main" id="{40A65418-AE31-4856-9CA8-598DEE6FD0CA}"/>
            </a:ext>
          </a:extLst>
        </xdr:cNvPr>
        <xdr:cNvPicPr>
          <a:picLocks noChangeAspect="1"/>
        </xdr:cNvPicPr>
      </xdr:nvPicPr>
      <xdr:blipFill>
        <a:blip xmlns:r="http://schemas.openxmlformats.org/officeDocument/2006/relationships" r:embed="rId1"/>
        <a:stretch>
          <a:fillRect/>
        </a:stretch>
      </xdr:blipFill>
      <xdr:spPr>
        <a:xfrm>
          <a:off x="12625771" y="559989"/>
          <a:ext cx="4368223" cy="3829020"/>
        </a:xfrm>
        <a:prstGeom prst="rect">
          <a:avLst/>
        </a:prstGeom>
      </xdr:spPr>
    </xdr:pic>
    <xdr:clientData/>
  </xdr:twoCellAnchor>
  <xdr:twoCellAnchor editAs="oneCell">
    <xdr:from>
      <xdr:col>20</xdr:col>
      <xdr:colOff>355984</xdr:colOff>
      <xdr:row>2</xdr:row>
      <xdr:rowOff>105833</xdr:rowOff>
    </xdr:from>
    <xdr:to>
      <xdr:col>29</xdr:col>
      <xdr:colOff>523077</xdr:colOff>
      <xdr:row>8</xdr:row>
      <xdr:rowOff>60728</xdr:rowOff>
    </xdr:to>
    <xdr:pic>
      <xdr:nvPicPr>
        <xdr:cNvPr id="3" name="图片 2">
          <a:extLst>
            <a:ext uri="{FF2B5EF4-FFF2-40B4-BE49-F238E27FC236}">
              <a16:creationId xmlns:a16="http://schemas.microsoft.com/office/drawing/2014/main" id="{6D192409-B513-4EC7-9D16-BCF6082D7C50}"/>
            </a:ext>
          </a:extLst>
        </xdr:cNvPr>
        <xdr:cNvPicPr>
          <a:picLocks noChangeAspect="1"/>
        </xdr:cNvPicPr>
      </xdr:nvPicPr>
      <xdr:blipFill>
        <a:blip xmlns:r="http://schemas.openxmlformats.org/officeDocument/2006/relationships" r:embed="rId2"/>
        <a:stretch>
          <a:fillRect/>
        </a:stretch>
      </xdr:blipFill>
      <xdr:spPr>
        <a:xfrm>
          <a:off x="17186659" y="534458"/>
          <a:ext cx="5653493" cy="1364595"/>
        </a:xfrm>
        <a:prstGeom prst="rect">
          <a:avLst/>
        </a:prstGeom>
      </xdr:spPr>
    </xdr:pic>
    <xdr:clientData/>
  </xdr:twoCellAnchor>
  <xdr:twoCellAnchor editAs="oneCell">
    <xdr:from>
      <xdr:col>1</xdr:col>
      <xdr:colOff>0</xdr:colOff>
      <xdr:row>33</xdr:row>
      <xdr:rowOff>0</xdr:rowOff>
    </xdr:from>
    <xdr:to>
      <xdr:col>3</xdr:col>
      <xdr:colOff>938477</xdr:colOff>
      <xdr:row>41</xdr:row>
      <xdr:rowOff>36335</xdr:rowOff>
    </xdr:to>
    <xdr:pic>
      <xdr:nvPicPr>
        <xdr:cNvPr id="4" name="图片 3">
          <a:extLst>
            <a:ext uri="{FF2B5EF4-FFF2-40B4-BE49-F238E27FC236}">
              <a16:creationId xmlns:a16="http://schemas.microsoft.com/office/drawing/2014/main" id="{1750F9A6-6566-41B7-8BD5-CA3C5BD125BB}"/>
            </a:ext>
          </a:extLst>
        </xdr:cNvPr>
        <xdr:cNvPicPr>
          <a:picLocks noChangeAspect="1"/>
        </xdr:cNvPicPr>
      </xdr:nvPicPr>
      <xdr:blipFill>
        <a:blip xmlns:r="http://schemas.openxmlformats.org/officeDocument/2006/relationships" r:embed="rId3"/>
        <a:stretch>
          <a:fillRect/>
        </a:stretch>
      </xdr:blipFill>
      <xdr:spPr>
        <a:xfrm>
          <a:off x="1076325" y="6477000"/>
          <a:ext cx="4176977" cy="1560335"/>
        </a:xfrm>
        <a:prstGeom prst="rect">
          <a:avLst/>
        </a:prstGeom>
      </xdr:spPr>
    </xdr:pic>
    <xdr:clientData/>
  </xdr:twoCellAnchor>
  <xdr:twoCellAnchor editAs="oneCell">
    <xdr:from>
      <xdr:col>1</xdr:col>
      <xdr:colOff>19841</xdr:colOff>
      <xdr:row>41</xdr:row>
      <xdr:rowOff>135437</xdr:rowOff>
    </xdr:from>
    <xdr:to>
      <xdr:col>4</xdr:col>
      <xdr:colOff>23546</xdr:colOff>
      <xdr:row>58</xdr:row>
      <xdr:rowOff>176489</xdr:rowOff>
    </xdr:to>
    <xdr:pic>
      <xdr:nvPicPr>
        <xdr:cNvPr id="5" name="图片 4">
          <a:extLst>
            <a:ext uri="{FF2B5EF4-FFF2-40B4-BE49-F238E27FC236}">
              <a16:creationId xmlns:a16="http://schemas.microsoft.com/office/drawing/2014/main" id="{5BB74819-E36C-4213-8A27-E4FFD096EF84}"/>
            </a:ext>
          </a:extLst>
        </xdr:cNvPr>
        <xdr:cNvPicPr>
          <a:picLocks noChangeAspect="1"/>
        </xdr:cNvPicPr>
      </xdr:nvPicPr>
      <xdr:blipFill>
        <a:blip xmlns:r="http://schemas.openxmlformats.org/officeDocument/2006/relationships" r:embed="rId4"/>
        <a:stretch>
          <a:fillRect/>
        </a:stretch>
      </xdr:blipFill>
      <xdr:spPr>
        <a:xfrm>
          <a:off x="1096166" y="8136437"/>
          <a:ext cx="4194705" cy="32795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knoema.com/atlas/Hong-Kong/topics/Energy/Coal/Production-of-lignite-coal" TargetMode="External"/><Relationship Id="rId13" Type="http://schemas.openxmlformats.org/officeDocument/2006/relationships/printerSettings" Target="../printerSettings/printerSettings1.bin"/><Relationship Id="rId3" Type="http://schemas.openxmlformats.org/officeDocument/2006/relationships/hyperlink" Target="https://www.clp.com.hk/en/about-clp/power-generation/infrastructure-and-fuel-mix/guangdong-daya-bay-nuclear-power-station" TargetMode="External"/><Relationship Id="rId7" Type="http://schemas.openxmlformats.org/officeDocument/2006/relationships/hyperlink" Target="https://re.emsd.gov.hk/english/solar/solar_ph/solar_ph_ep.html" TargetMode="External"/><Relationship Id="rId12" Type="http://schemas.openxmlformats.org/officeDocument/2006/relationships/hyperlink" Target="https://www.hkelectric.com/en/about-us/corporate-information/corporate-information-2017-18" TargetMode="External"/><Relationship Id="rId2" Type="http://schemas.openxmlformats.org/officeDocument/2006/relationships/hyperlink" Target="https://www.hkelectric.com/en/MediaResources/Documents/LammaWinds.pdf" TargetMode="External"/><Relationship Id="rId1" Type="http://schemas.openxmlformats.org/officeDocument/2006/relationships/hyperlink" Target="https://www.wsd.gov.hk/en/home/climate-change/mitigating/hydropower-plant/index.html" TargetMode="External"/><Relationship Id="rId6" Type="http://schemas.openxmlformats.org/officeDocument/2006/relationships/hyperlink" Target="https://re.emsd.gov.hk/english/other/geothermal/geo_tech.html" TargetMode="External"/><Relationship Id="rId11" Type="http://schemas.openxmlformats.org/officeDocument/2006/relationships/hyperlink" Target="https://www.hkelectric.com/en/corporate-social-responsibility/sustainability-reports/" TargetMode="External"/><Relationship Id="rId5" Type="http://schemas.openxmlformats.org/officeDocument/2006/relationships/hyperlink" Target="https://www.clp.com.hk/en/about-clp/power-generation/infrastructure-and-fuel-mix" TargetMode="External"/><Relationship Id="rId10" Type="http://schemas.openxmlformats.org/officeDocument/2006/relationships/hyperlink" Target="https://www.clp.com.hk/en/about-clp/power-generation/infrastructure-and-fuel-mix/pennys-bay-power-station" TargetMode="External"/><Relationship Id="rId4" Type="http://schemas.openxmlformats.org/officeDocument/2006/relationships/hyperlink" Target="https://www.hkelectric.com/en/MediaResources/Documents/LPS_2014.pdf" TargetMode="External"/><Relationship Id="rId9" Type="http://schemas.openxmlformats.org/officeDocument/2006/relationships/hyperlink" Target="https://www.hkelectric.com/en/InvestorRelations/InvestorRelations_GLNCS/Documents/2017/SR2016E.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clpgroup.com/tc/investors-information/quick-facts/operating-information"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clpgroup.com/en/sustainability/our-approach/reports-on-sustainability?year=2018" TargetMode="External"/><Relationship Id="rId1" Type="http://schemas.openxmlformats.org/officeDocument/2006/relationships/hyperlink" Target="https://www.clpgroup.com/tc/investors-information/quick-facts/operating-information"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hyperlink" Target="https://www.hkelectric.com/en/our-operations/electricity-generation"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wsd.gov.hk/en/home/climate-change/mitigating/hydropower-plant/index.html" TargetMode="External"/><Relationship Id="rId13" Type="http://schemas.openxmlformats.org/officeDocument/2006/relationships/hyperlink" Target="https://www.clpgroup.com/en/Sustainability-site/Facility%20Statistics/APS_HongKong_SR2018_BPPS.pdf" TargetMode="External"/><Relationship Id="rId3" Type="http://schemas.openxmlformats.org/officeDocument/2006/relationships/hyperlink" Target="https://www.hkelectric.com/en/MediaResources/Documents/LammaWinds.pdf" TargetMode="External"/><Relationship Id="rId7" Type="http://schemas.openxmlformats.org/officeDocument/2006/relationships/hyperlink" Target="https://www.clp.com.hk/en/about-clp/power-generation/infrastructure-and-fuel-mix/guangdong-daya-bay-nuclear-power-station" TargetMode="External"/><Relationship Id="rId12" Type="http://schemas.openxmlformats.org/officeDocument/2006/relationships/hyperlink" Target="https://www.clp.com.hk/offshorewindfarm/home.html" TargetMode="External"/><Relationship Id="rId2" Type="http://schemas.openxmlformats.org/officeDocument/2006/relationships/hyperlink" Target="https://www.hkelectric.com/en/MediaResources/Documents/LPS_2014.pdf" TargetMode="External"/><Relationship Id="rId16" Type="http://schemas.openxmlformats.org/officeDocument/2006/relationships/hyperlink" Target="https://www.climateready.gov.hk/files/report/en/4.pdf" TargetMode="External"/><Relationship Id="rId1" Type="http://schemas.openxmlformats.org/officeDocument/2006/relationships/hyperlink" Target="https://knoema.com/atlas/Hong-Kong/topics/Energy/Coal/Production-of-lignite-coal" TargetMode="External"/><Relationship Id="rId6" Type="http://schemas.openxmlformats.org/officeDocument/2006/relationships/hyperlink" Target="https://re.emsd.gov.hk/english/solar/solar_ph/solar_ph_ep.html" TargetMode="External"/><Relationship Id="rId11" Type="http://schemas.openxmlformats.org/officeDocument/2006/relationships/hyperlink" Target="https://www.clp.com.hk/en/about-clp/power-generation/infrastructure-and-fuel-mix/guangdong-daya-bay-nuclear-power-station" TargetMode="External"/><Relationship Id="rId5" Type="http://schemas.openxmlformats.org/officeDocument/2006/relationships/hyperlink" Target="https://re.emsd.gov.hk/english/other/geothermal/geo_tech.html" TargetMode="External"/><Relationship Id="rId15" Type="http://schemas.openxmlformats.org/officeDocument/2006/relationships/hyperlink" Target="https://www.clp.com.hk/en/about-clp/power-generation/infrastructure-and-fuel-mix/pennys-bay-power-station" TargetMode="External"/><Relationship Id="rId10" Type="http://schemas.openxmlformats.org/officeDocument/2006/relationships/hyperlink" Target="https://www.enb.gov.hk/en/about_us/policy_responsibilities/energy.html" TargetMode="External"/><Relationship Id="rId4" Type="http://schemas.openxmlformats.org/officeDocument/2006/relationships/hyperlink" Target="https://www.clp.com.hk/en/about-clp/power-generation/infrastructure-and-fuel-mix" TargetMode="External"/><Relationship Id="rId9" Type="http://schemas.openxmlformats.org/officeDocument/2006/relationships/hyperlink" Target="https://www.emsd.gov.hk/filemanager/en/content_762/HKEEUD2018.pdf" TargetMode="External"/><Relationship Id="rId14" Type="http://schemas.openxmlformats.org/officeDocument/2006/relationships/hyperlink" Target="https://www.hkelectric.com/en/InvestorRelations/InvestorRelations_GLNCS/Documents/2017/SR2016E.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5"/>
  <sheetViews>
    <sheetView topLeftCell="A10" workbookViewId="0">
      <selection activeCell="B30" sqref="B30"/>
    </sheetView>
  </sheetViews>
  <sheetFormatPr defaultRowHeight="15"/>
  <cols>
    <col min="1" max="1" width="33.42578125" customWidth="1"/>
    <col min="2" max="2" width="42.7109375" customWidth="1"/>
  </cols>
  <sheetData>
    <row r="1" spans="1:2">
      <c r="A1" s="1" t="s">
        <v>0</v>
      </c>
    </row>
    <row r="2" spans="1:2">
      <c r="A2" s="1" t="s">
        <v>1</v>
      </c>
    </row>
    <row r="4" spans="1:2">
      <c r="A4" s="1" t="s">
        <v>2</v>
      </c>
      <c r="B4" s="2" t="s">
        <v>3</v>
      </c>
    </row>
    <row r="5" spans="1:2">
      <c r="B5" t="s">
        <v>4</v>
      </c>
    </row>
    <row r="6" spans="1:2">
      <c r="B6" s="13">
        <v>2014</v>
      </c>
    </row>
    <row r="7" spans="1:2">
      <c r="B7" t="s">
        <v>5</v>
      </c>
    </row>
    <row r="8" spans="1:2">
      <c r="B8" s="3" t="s">
        <v>6</v>
      </c>
    </row>
    <row r="9" spans="1:2">
      <c r="A9" t="s">
        <v>275</v>
      </c>
      <c r="B9" s="3" t="s">
        <v>276</v>
      </c>
    </row>
    <row r="10" spans="1:2">
      <c r="A10" t="s">
        <v>277</v>
      </c>
      <c r="B10" s="3" t="s">
        <v>278</v>
      </c>
    </row>
    <row r="12" spans="1:2">
      <c r="B12" t="s">
        <v>7</v>
      </c>
    </row>
    <row r="13" spans="1:2">
      <c r="B13" s="13">
        <v>2019</v>
      </c>
    </row>
    <row r="14" spans="1:2">
      <c r="B14" t="s">
        <v>8</v>
      </c>
    </row>
    <row r="15" spans="1:2">
      <c r="B15" s="3" t="s">
        <v>9</v>
      </c>
    </row>
    <row r="17" spans="2:2">
      <c r="B17" t="s">
        <v>10</v>
      </c>
    </row>
    <row r="18" spans="2:2">
      <c r="B18" t="s">
        <v>11</v>
      </c>
    </row>
    <row r="19" spans="2:2">
      <c r="B19" s="13">
        <v>2019</v>
      </c>
    </row>
    <row r="20" spans="2:2">
      <c r="B20" s="3" t="s">
        <v>12</v>
      </c>
    </row>
    <row r="22" spans="2:2">
      <c r="B22" t="s">
        <v>13</v>
      </c>
    </row>
    <row r="23" spans="2:2">
      <c r="B23" s="13">
        <v>2016</v>
      </c>
    </row>
    <row r="24" spans="2:2">
      <c r="B24" t="s">
        <v>14</v>
      </c>
    </row>
    <row r="25" spans="2:2">
      <c r="B25" s="3" t="s">
        <v>15</v>
      </c>
    </row>
    <row r="27" spans="2:2">
      <c r="B27" t="s">
        <v>16</v>
      </c>
    </row>
    <row r="28" spans="2:2">
      <c r="B28" s="13">
        <v>2016</v>
      </c>
    </row>
    <row r="29" spans="2:2">
      <c r="B29" t="s">
        <v>17</v>
      </c>
    </row>
    <row r="30" spans="2:2">
      <c r="B30" s="3" t="s">
        <v>18</v>
      </c>
    </row>
    <row r="32" spans="2:2">
      <c r="B32" t="s">
        <v>19</v>
      </c>
    </row>
    <row r="33" spans="2:2">
      <c r="B33" s="13">
        <v>2018</v>
      </c>
    </row>
    <row r="34" spans="2:2">
      <c r="B34" t="s">
        <v>20</v>
      </c>
    </row>
    <row r="35" spans="2:2">
      <c r="B35" s="3" t="s">
        <v>21</v>
      </c>
    </row>
    <row r="37" spans="2:2">
      <c r="B37" t="s">
        <v>22</v>
      </c>
    </row>
    <row r="38" spans="2:2">
      <c r="B38" s="13">
        <v>2018</v>
      </c>
    </row>
    <row r="39" spans="2:2">
      <c r="B39" t="s">
        <v>20</v>
      </c>
    </row>
    <row r="40" spans="2:2">
      <c r="B40" s="3" t="s">
        <v>23</v>
      </c>
    </row>
    <row r="42" spans="2:2">
      <c r="B42" t="s">
        <v>24</v>
      </c>
    </row>
    <row r="43" spans="2:2">
      <c r="B43" t="s">
        <v>25</v>
      </c>
    </row>
    <row r="44" spans="2:2">
      <c r="B44" s="3" t="s">
        <v>26</v>
      </c>
    </row>
    <row r="46" spans="2:2">
      <c r="B46" s="2" t="s">
        <v>27</v>
      </c>
    </row>
    <row r="47" spans="2:2">
      <c r="B47" t="s">
        <v>28</v>
      </c>
    </row>
    <row r="48" spans="2:2">
      <c r="B48" s="13">
        <v>2016</v>
      </c>
    </row>
    <row r="49" spans="1:2">
      <c r="B49" t="s">
        <v>29</v>
      </c>
    </row>
    <row r="50" spans="1:2">
      <c r="B50" s="3" t="s">
        <v>30</v>
      </c>
    </row>
    <row r="51" spans="1:2">
      <c r="B51" t="s">
        <v>31</v>
      </c>
    </row>
    <row r="53" spans="1:2">
      <c r="B53" t="s">
        <v>16</v>
      </c>
    </row>
    <row r="54" spans="1:2">
      <c r="B54" s="13">
        <v>2016</v>
      </c>
    </row>
    <row r="55" spans="1:2">
      <c r="B55" t="s">
        <v>14</v>
      </c>
    </row>
    <row r="56" spans="1:2">
      <c r="B56" s="3" t="s">
        <v>32</v>
      </c>
    </row>
    <row r="57" spans="1:2">
      <c r="B57" s="3"/>
    </row>
    <row r="59" spans="1:2">
      <c r="A59" s="1" t="s">
        <v>33</v>
      </c>
    </row>
    <row r="60" spans="1:2">
      <c r="A60" t="s">
        <v>34</v>
      </c>
    </row>
    <row r="61" spans="1:2">
      <c r="A61" t="s">
        <v>35</v>
      </c>
    </row>
    <row r="62" spans="1:2">
      <c r="A62" t="s">
        <v>36</v>
      </c>
    </row>
    <row r="65" spans="1:1">
      <c r="A65" t="s">
        <v>328</v>
      </c>
    </row>
  </sheetData>
  <hyperlinks>
    <hyperlink ref="B15" r:id="rId1" xr:uid="{64A3CA90-1147-4F71-BD30-03518487029A}"/>
    <hyperlink ref="B20" r:id="rId2" xr:uid="{AB1D4BCC-449B-4961-9C03-4E1370C96654}"/>
    <hyperlink ref="B25" r:id="rId3" xr:uid="{DA951F7F-8FE2-403F-86B2-266C5D8775A6}"/>
    <hyperlink ref="B8" r:id="rId4" xr:uid="{89A2DCC1-412B-474A-95FF-08609176281A}"/>
    <hyperlink ref="B30" r:id="rId5" xr:uid="{547BD588-1524-4740-8242-5E4625ABCB47}"/>
    <hyperlink ref="B35" r:id="rId6" xr:uid="{F3DF97DC-5F68-4743-8376-C884E741F6F9}"/>
    <hyperlink ref="B40" r:id="rId7" xr:uid="{7B723C51-AC9B-47A5-B4A5-425F5C15FC8F}"/>
    <hyperlink ref="B44" r:id="rId8" xr:uid="{13AC918C-AEB0-4729-A422-1FB5351C4861}"/>
    <hyperlink ref="B50" r:id="rId9" xr:uid="{5C441284-540D-46A3-9974-D40B21A32052}"/>
    <hyperlink ref="B56" r:id="rId10" xr:uid="{B9254620-4F91-4347-B7BA-FE9AF4C14CF9}"/>
    <hyperlink ref="B9" r:id="rId11" xr:uid="{E37A4D9C-F91F-4735-A72B-A91757DEC1A6}"/>
    <hyperlink ref="B10" r:id="rId12" xr:uid="{4520D5D5-5575-4FB6-8DDA-854FDF558F9B}"/>
  </hyperlinks>
  <pageMargins left="0.7" right="0.7" top="0.75" bottom="0.75" header="0.3" footer="0.3"/>
  <pageSetup orientation="portrait" horizontalDpi="1200" verticalDpi="1200"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17779-10A6-47DF-A65D-9D0C6EFA2EFE}">
  <dimension ref="A1:I32"/>
  <sheetViews>
    <sheetView workbookViewId="0">
      <selection activeCell="C35" sqref="C35"/>
    </sheetView>
  </sheetViews>
  <sheetFormatPr defaultRowHeight="15"/>
  <cols>
    <col min="1" max="1" width="18.140625" customWidth="1"/>
    <col min="2" max="2" width="33.140625" customWidth="1"/>
    <col min="3" max="3" width="16" customWidth="1"/>
    <col min="4" max="5" width="12.42578125" customWidth="1"/>
    <col min="6" max="6" width="22.7109375" customWidth="1"/>
    <col min="7" max="8" width="12.140625" customWidth="1"/>
    <col min="10" max="10" width="12.140625" customWidth="1"/>
    <col min="11" max="11" width="11.28515625" customWidth="1"/>
  </cols>
  <sheetData>
    <row r="1" spans="1:9">
      <c r="A1" s="24" t="s">
        <v>96</v>
      </c>
      <c r="I1" s="24" t="s">
        <v>97</v>
      </c>
    </row>
    <row r="2" spans="1:9">
      <c r="B2" t="s">
        <v>98</v>
      </c>
      <c r="C2">
        <v>1901</v>
      </c>
      <c r="I2" s="25" t="s">
        <v>99</v>
      </c>
    </row>
    <row r="3" spans="1:9">
      <c r="B3" t="s">
        <v>100</v>
      </c>
      <c r="C3">
        <v>91425</v>
      </c>
      <c r="D3" t="s">
        <v>101</v>
      </c>
    </row>
    <row r="4" spans="1:9">
      <c r="B4" t="s">
        <v>102</v>
      </c>
      <c r="C4">
        <v>223.6</v>
      </c>
      <c r="D4" t="s">
        <v>103</v>
      </c>
    </row>
    <row r="5" spans="1:9">
      <c r="B5" t="s">
        <v>104</v>
      </c>
    </row>
    <row r="6" spans="1:9">
      <c r="C6" t="s">
        <v>105</v>
      </c>
    </row>
    <row r="7" spans="1:9">
      <c r="C7" t="s">
        <v>106</v>
      </c>
    </row>
    <row r="8" spans="1:9">
      <c r="C8" t="s">
        <v>107</v>
      </c>
    </row>
    <row r="9" spans="1:9">
      <c r="B9" t="s">
        <v>108</v>
      </c>
      <c r="C9" t="s">
        <v>109</v>
      </c>
    </row>
    <row r="10" spans="1:9">
      <c r="B10" t="s">
        <v>110</v>
      </c>
      <c r="C10" t="s">
        <v>111</v>
      </c>
      <c r="F10" t="s">
        <v>112</v>
      </c>
      <c r="I10" t="s">
        <v>113</v>
      </c>
    </row>
    <row r="11" spans="1:9">
      <c r="C11" t="s">
        <v>114</v>
      </c>
      <c r="D11" s="26">
        <v>0.51</v>
      </c>
      <c r="E11" s="26"/>
      <c r="F11" t="s">
        <v>115</v>
      </c>
      <c r="G11" t="s">
        <v>116</v>
      </c>
    </row>
    <row r="12" spans="1:9">
      <c r="C12" t="s">
        <v>117</v>
      </c>
      <c r="D12" s="26">
        <v>0.21</v>
      </c>
      <c r="E12" s="26"/>
      <c r="F12" t="s">
        <v>118</v>
      </c>
      <c r="G12" s="27">
        <v>0.127</v>
      </c>
    </row>
    <row r="13" spans="1:9">
      <c r="C13" t="s">
        <v>119</v>
      </c>
      <c r="D13" s="26">
        <v>0.13</v>
      </c>
      <c r="E13" s="26"/>
      <c r="F13" t="s">
        <v>120</v>
      </c>
      <c r="G13" s="27">
        <v>0.24099999999999999</v>
      </c>
    </row>
    <row r="14" spans="1:9">
      <c r="C14" t="s">
        <v>121</v>
      </c>
      <c r="D14" s="26">
        <v>0.11</v>
      </c>
      <c r="E14" s="26"/>
    </row>
    <row r="15" spans="1:9">
      <c r="C15" t="s">
        <v>122</v>
      </c>
      <c r="D15" s="26">
        <v>0.04</v>
      </c>
      <c r="E15" s="26"/>
    </row>
    <row r="16" spans="1:9">
      <c r="C16" s="26"/>
    </row>
    <row r="17" spans="1:9">
      <c r="A17" s="24" t="s">
        <v>123</v>
      </c>
    </row>
    <row r="18" spans="1:9">
      <c r="A18" s="24"/>
      <c r="B18" s="24" t="s">
        <v>124</v>
      </c>
      <c r="C18" s="24" t="s">
        <v>125</v>
      </c>
      <c r="D18" s="24">
        <v>2018</v>
      </c>
      <c r="E18" s="24">
        <v>2017</v>
      </c>
    </row>
    <row r="19" spans="1:9">
      <c r="B19" t="s">
        <v>126</v>
      </c>
      <c r="C19" t="s">
        <v>127</v>
      </c>
      <c r="D19">
        <v>23705</v>
      </c>
      <c r="E19">
        <v>24554</v>
      </c>
    </row>
    <row r="20" spans="1:9">
      <c r="B20" t="s">
        <v>128</v>
      </c>
      <c r="C20" t="s">
        <v>127</v>
      </c>
      <c r="D20">
        <v>844</v>
      </c>
      <c r="E20">
        <v>1088</v>
      </c>
    </row>
    <row r="21" spans="1:9">
      <c r="B21" t="s">
        <v>129</v>
      </c>
      <c r="C21" t="s">
        <v>130</v>
      </c>
      <c r="D21" s="27">
        <v>0.128</v>
      </c>
      <c r="E21" s="27">
        <v>0.13100000000000001</v>
      </c>
    </row>
    <row r="22" spans="1:9">
      <c r="B22" t="s">
        <v>131</v>
      </c>
      <c r="C22" t="s">
        <v>132</v>
      </c>
      <c r="D22">
        <v>92333</v>
      </c>
      <c r="E22">
        <v>83897</v>
      </c>
    </row>
    <row r="24" spans="1:9">
      <c r="A24" s="24" t="s">
        <v>133</v>
      </c>
    </row>
    <row r="25" spans="1:9">
      <c r="A25" s="24" t="s">
        <v>134</v>
      </c>
    </row>
    <row r="26" spans="1:9">
      <c r="B26" t="s">
        <v>135</v>
      </c>
      <c r="C26" s="26">
        <v>1</v>
      </c>
      <c r="D26" t="s">
        <v>136</v>
      </c>
      <c r="I26" t="s">
        <v>137</v>
      </c>
    </row>
    <row r="27" spans="1:9">
      <c r="B27" t="s">
        <v>138</v>
      </c>
      <c r="C27" s="26">
        <v>0.7</v>
      </c>
      <c r="D27" t="s">
        <v>139</v>
      </c>
      <c r="F27" t="s">
        <v>140</v>
      </c>
      <c r="I27" s="3" t="s">
        <v>141</v>
      </c>
    </row>
    <row r="28" spans="1:9">
      <c r="B28" t="s">
        <v>142</v>
      </c>
      <c r="C28" s="26">
        <v>0.4</v>
      </c>
      <c r="D28" t="s">
        <v>143</v>
      </c>
      <c r="F28" t="s">
        <v>144</v>
      </c>
    </row>
    <row r="29" spans="1:9">
      <c r="A29" s="24" t="s">
        <v>145</v>
      </c>
      <c r="C29" s="26"/>
    </row>
    <row r="30" spans="1:9">
      <c r="B30" t="s">
        <v>146</v>
      </c>
      <c r="C30" s="26"/>
    </row>
    <row r="31" spans="1:9">
      <c r="B31" t="s">
        <v>147</v>
      </c>
      <c r="C31" s="26"/>
    </row>
    <row r="32" spans="1:9">
      <c r="B32" t="s">
        <v>148</v>
      </c>
      <c r="C32" s="26"/>
    </row>
  </sheetData>
  <hyperlinks>
    <hyperlink ref="I27" r:id="rId1" xr:uid="{70F9EDFF-E3B7-4A59-83B7-EAD64565ABFB}"/>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084A9-A63D-47B3-8AA0-BB5F738DA608}">
  <dimension ref="A1:U177"/>
  <sheetViews>
    <sheetView workbookViewId="0">
      <selection activeCell="G13" sqref="G13"/>
    </sheetView>
  </sheetViews>
  <sheetFormatPr defaultColWidth="8.7109375" defaultRowHeight="15"/>
  <cols>
    <col min="1" max="1" width="11" style="25" customWidth="1"/>
    <col min="2" max="2" width="49" style="25" customWidth="1"/>
    <col min="3" max="3" width="12.28515625" style="25" customWidth="1"/>
    <col min="4" max="4" width="15.28515625" style="25" customWidth="1"/>
    <col min="5" max="5" width="20.42578125" style="25" customWidth="1"/>
    <col min="6" max="6" width="12.5703125" style="25" customWidth="1"/>
    <col min="7" max="16384" width="8.7109375" style="25"/>
  </cols>
  <sheetData>
    <row r="1" spans="1:15" ht="21">
      <c r="A1" s="28" t="s">
        <v>149</v>
      </c>
      <c r="D1" s="3" t="s">
        <v>150</v>
      </c>
    </row>
    <row r="2" spans="1:15" ht="18.75">
      <c r="A2" s="29" t="s">
        <v>151</v>
      </c>
    </row>
    <row r="3" spans="1:15">
      <c r="A3" s="24" t="s">
        <v>152</v>
      </c>
    </row>
    <row r="4" spans="1:15" ht="14.45" customHeight="1">
      <c r="B4" s="24" t="s">
        <v>153</v>
      </c>
      <c r="C4" s="30" t="s">
        <v>154</v>
      </c>
      <c r="D4" s="24" t="s">
        <v>155</v>
      </c>
      <c r="E4" s="24" t="s">
        <v>156</v>
      </c>
      <c r="F4" s="24" t="s">
        <v>157</v>
      </c>
      <c r="G4" s="25" t="s">
        <v>158</v>
      </c>
    </row>
    <row r="5" spans="1:15">
      <c r="B5" s="25" t="s">
        <v>159</v>
      </c>
      <c r="C5" s="31">
        <v>4108</v>
      </c>
      <c r="D5" s="25" t="s">
        <v>114</v>
      </c>
      <c r="E5" s="25">
        <v>1980</v>
      </c>
      <c r="F5" s="32" t="s">
        <v>160</v>
      </c>
    </row>
    <row r="6" spans="1:15" ht="14.45" customHeight="1">
      <c r="B6" s="25" t="s">
        <v>161</v>
      </c>
      <c r="C6" s="33">
        <v>2500</v>
      </c>
      <c r="D6" s="25" t="s">
        <v>117</v>
      </c>
      <c r="E6" s="25" t="s">
        <v>162</v>
      </c>
      <c r="F6" s="32" t="s">
        <v>163</v>
      </c>
    </row>
    <row r="7" spans="1:15">
      <c r="B7" s="25" t="s">
        <v>164</v>
      </c>
      <c r="C7" s="31">
        <v>300</v>
      </c>
      <c r="D7" s="25" t="s">
        <v>327</v>
      </c>
      <c r="E7" s="25">
        <v>1992</v>
      </c>
      <c r="F7" s="32" t="s">
        <v>165</v>
      </c>
    </row>
    <row r="8" spans="1:15">
      <c r="B8" s="25" t="s">
        <v>166</v>
      </c>
      <c r="C8" s="31">
        <v>10</v>
      </c>
      <c r="D8" s="25" t="s">
        <v>167</v>
      </c>
      <c r="E8" s="25">
        <v>2019</v>
      </c>
      <c r="F8" s="32" t="s">
        <v>168</v>
      </c>
      <c r="O8" s="25" t="s">
        <v>169</v>
      </c>
    </row>
    <row r="9" spans="1:15">
      <c r="B9" s="25" t="s">
        <v>170</v>
      </c>
      <c r="C9" s="31">
        <f>2*984</f>
        <v>1968</v>
      </c>
      <c r="D9" s="25" t="s">
        <v>121</v>
      </c>
      <c r="E9" s="25">
        <v>1994</v>
      </c>
      <c r="F9" s="32" t="s">
        <v>171</v>
      </c>
    </row>
    <row r="10" spans="1:15">
      <c r="B10" s="25" t="s">
        <v>172</v>
      </c>
      <c r="C10" s="31">
        <v>1380</v>
      </c>
      <c r="E10" s="34"/>
      <c r="F10" s="34"/>
    </row>
    <row r="11" spans="1:15" s="35" customFormat="1" ht="15" customHeight="1">
      <c r="B11" s="35" t="s">
        <v>173</v>
      </c>
      <c r="C11" s="36">
        <v>2400</v>
      </c>
      <c r="D11" s="35" t="s">
        <v>174</v>
      </c>
      <c r="E11" s="35" t="s">
        <v>175</v>
      </c>
      <c r="F11" s="37" t="s">
        <v>176</v>
      </c>
    </row>
    <row r="12" spans="1:15" s="38" customFormat="1" ht="15" customHeight="1">
      <c r="B12" s="39" t="s">
        <v>177</v>
      </c>
      <c r="C12" s="40">
        <f>SUM(C5:C8)</f>
        <v>6918</v>
      </c>
      <c r="F12" s="25"/>
    </row>
    <row r="13" spans="1:15" s="38" customFormat="1" ht="15" customHeight="1">
      <c r="B13" s="41" t="s">
        <v>178</v>
      </c>
      <c r="C13" s="42">
        <v>550</v>
      </c>
      <c r="D13" s="39" t="s">
        <v>117</v>
      </c>
      <c r="E13" s="38">
        <v>2020</v>
      </c>
      <c r="F13" s="43" t="s">
        <v>179</v>
      </c>
      <c r="G13" s="25" t="s">
        <v>331</v>
      </c>
    </row>
    <row r="14" spans="1:15" s="38" customFormat="1" ht="15" customHeight="1">
      <c r="B14" s="41" t="s">
        <v>180</v>
      </c>
      <c r="C14" s="42">
        <v>550</v>
      </c>
      <c r="D14" s="39" t="s">
        <v>117</v>
      </c>
      <c r="E14" s="38" t="s">
        <v>181</v>
      </c>
      <c r="F14" s="43" t="s">
        <v>182</v>
      </c>
      <c r="G14" s="25" t="s">
        <v>183</v>
      </c>
    </row>
    <row r="15" spans="1:15">
      <c r="B15" s="24" t="s">
        <v>184</v>
      </c>
      <c r="C15" s="44">
        <v>7543</v>
      </c>
      <c r="F15" s="45"/>
      <c r="G15" s="25" t="s">
        <v>185</v>
      </c>
    </row>
    <row r="16" spans="1:15">
      <c r="B16" s="24"/>
      <c r="C16" s="44"/>
      <c r="F16" s="45"/>
    </row>
    <row r="17" spans="1:21">
      <c r="A17" s="24" t="s">
        <v>186</v>
      </c>
    </row>
    <row r="18" spans="1:21">
      <c r="A18" s="24"/>
      <c r="B18" s="24" t="s">
        <v>124</v>
      </c>
      <c r="C18" s="24" t="s">
        <v>125</v>
      </c>
      <c r="D18" s="24">
        <v>2018</v>
      </c>
      <c r="E18" s="24">
        <v>2017</v>
      </c>
    </row>
    <row r="19" spans="1:21">
      <c r="B19" s="25" t="s">
        <v>187</v>
      </c>
      <c r="C19" s="25" t="s">
        <v>188</v>
      </c>
      <c r="D19" s="25">
        <v>34218</v>
      </c>
      <c r="E19" s="25">
        <v>34505</v>
      </c>
    </row>
    <row r="20" spans="1:21">
      <c r="B20" s="25" t="s">
        <v>189</v>
      </c>
      <c r="C20" s="25" t="s">
        <v>127</v>
      </c>
      <c r="D20" s="25">
        <v>9270</v>
      </c>
      <c r="E20" s="25">
        <v>9463</v>
      </c>
    </row>
    <row r="21" spans="1:21">
      <c r="A21" s="24" t="s">
        <v>134</v>
      </c>
    </row>
    <row r="22" spans="1:21">
      <c r="B22" s="25" t="s">
        <v>135</v>
      </c>
      <c r="C22" s="34">
        <v>1</v>
      </c>
      <c r="D22" s="25" t="s">
        <v>136</v>
      </c>
      <c r="I22" s="24" t="s">
        <v>190</v>
      </c>
    </row>
    <row r="23" spans="1:21">
      <c r="B23" s="25" t="s">
        <v>138</v>
      </c>
      <c r="C23" s="34">
        <v>0.7</v>
      </c>
      <c r="D23" s="25" t="s">
        <v>139</v>
      </c>
      <c r="F23" s="25" t="s">
        <v>191</v>
      </c>
      <c r="I23" s="46" t="s">
        <v>141</v>
      </c>
    </row>
    <row r="24" spans="1:21">
      <c r="B24" s="25" t="s">
        <v>142</v>
      </c>
      <c r="C24" s="34">
        <v>0.4</v>
      </c>
      <c r="D24" s="25" t="s">
        <v>143</v>
      </c>
      <c r="F24" s="25" t="s">
        <v>192</v>
      </c>
    </row>
    <row r="25" spans="1:21">
      <c r="A25" s="24" t="s">
        <v>193</v>
      </c>
      <c r="C25" s="34"/>
    </row>
    <row r="26" spans="1:21">
      <c r="B26" s="25" t="s">
        <v>146</v>
      </c>
      <c r="C26" s="34"/>
    </row>
    <row r="27" spans="1:21">
      <c r="B27" s="25" t="s">
        <v>147</v>
      </c>
      <c r="C27" s="34"/>
    </row>
    <row r="28" spans="1:21">
      <c r="B28" s="25" t="s">
        <v>148</v>
      </c>
      <c r="C28" s="34"/>
    </row>
    <row r="30" spans="1:21" ht="21">
      <c r="A30" s="47" t="s">
        <v>153</v>
      </c>
    </row>
    <row r="31" spans="1:21" ht="15.75">
      <c r="B31" s="48" t="s">
        <v>194</v>
      </c>
      <c r="D31" s="49" t="s">
        <v>195</v>
      </c>
      <c r="E31" s="49"/>
      <c r="F31" s="49"/>
      <c r="G31" s="50" t="s">
        <v>196</v>
      </c>
      <c r="H31" s="50"/>
      <c r="I31" s="50"/>
      <c r="K31" s="24" t="s">
        <v>197</v>
      </c>
    </row>
    <row r="32" spans="1:21">
      <c r="B32" s="24" t="s">
        <v>198</v>
      </c>
      <c r="C32" s="24" t="s">
        <v>125</v>
      </c>
      <c r="D32" s="51">
        <v>2018</v>
      </c>
      <c r="E32" s="51">
        <v>2017</v>
      </c>
      <c r="F32" s="51">
        <v>2016</v>
      </c>
      <c r="G32" s="52">
        <v>2015</v>
      </c>
      <c r="H32" s="52">
        <v>2014</v>
      </c>
      <c r="I32" s="52">
        <v>2013</v>
      </c>
      <c r="K32" s="25" t="s">
        <v>199</v>
      </c>
      <c r="U32" s="24" t="s">
        <v>200</v>
      </c>
    </row>
    <row r="33" spans="2:11">
      <c r="B33" s="25" t="s">
        <v>201</v>
      </c>
      <c r="C33" s="25" t="s">
        <v>202</v>
      </c>
      <c r="D33" s="25">
        <v>9304</v>
      </c>
      <c r="E33" s="25">
        <v>9550</v>
      </c>
      <c r="F33" s="25">
        <v>9175</v>
      </c>
      <c r="G33" s="25">
        <v>8899</v>
      </c>
      <c r="H33" s="25">
        <v>5315</v>
      </c>
      <c r="I33" s="25">
        <v>5675</v>
      </c>
      <c r="K33" s="25" t="s">
        <v>203</v>
      </c>
    </row>
    <row r="34" spans="2:11">
      <c r="B34" s="25" t="s">
        <v>204</v>
      </c>
      <c r="C34" s="25" t="s">
        <v>205</v>
      </c>
      <c r="D34" s="25">
        <v>72963</v>
      </c>
      <c r="E34" s="25">
        <v>75747</v>
      </c>
      <c r="F34" s="25">
        <v>73014</v>
      </c>
      <c r="G34" s="25">
        <v>71364</v>
      </c>
      <c r="H34" s="25">
        <v>42433</v>
      </c>
      <c r="I34" s="25">
        <v>45141</v>
      </c>
      <c r="K34" s="25" t="s">
        <v>206</v>
      </c>
    </row>
    <row r="35" spans="2:11">
      <c r="B35" s="25" t="s">
        <v>207</v>
      </c>
      <c r="C35" s="25" t="s">
        <v>205</v>
      </c>
      <c r="D35" s="53">
        <v>163</v>
      </c>
      <c r="E35" s="53">
        <v>76</v>
      </c>
      <c r="F35" s="53">
        <v>227</v>
      </c>
      <c r="G35" s="25">
        <v>117</v>
      </c>
      <c r="H35" s="25">
        <v>148</v>
      </c>
      <c r="I35" s="25">
        <v>146</v>
      </c>
      <c r="K35" s="25" t="s">
        <v>208</v>
      </c>
    </row>
    <row r="36" spans="2:11">
      <c r="B36" s="25" t="s">
        <v>209</v>
      </c>
      <c r="C36" s="25" t="s">
        <v>130</v>
      </c>
      <c r="D36" s="25">
        <v>45.8</v>
      </c>
      <c r="E36" s="25">
        <v>45.3</v>
      </c>
      <c r="F36" s="25">
        <v>45.1</v>
      </c>
      <c r="G36" s="25">
        <v>44.8</v>
      </c>
      <c r="H36" s="25">
        <v>44.9</v>
      </c>
      <c r="I36" s="25">
        <v>45.1</v>
      </c>
    </row>
    <row r="37" spans="2:11">
      <c r="B37" s="24" t="s">
        <v>210</v>
      </c>
      <c r="C37" s="24" t="s">
        <v>125</v>
      </c>
      <c r="D37" s="51">
        <v>2018</v>
      </c>
      <c r="E37" s="51">
        <v>2017</v>
      </c>
      <c r="F37" s="51">
        <v>2016</v>
      </c>
      <c r="G37" s="52">
        <v>2015</v>
      </c>
      <c r="H37" s="52">
        <v>2014</v>
      </c>
      <c r="I37" s="52">
        <v>2013</v>
      </c>
    </row>
    <row r="38" spans="2:11">
      <c r="B38" s="25" t="s">
        <v>211</v>
      </c>
      <c r="C38" s="25" t="s">
        <v>212</v>
      </c>
      <c r="D38" s="54">
        <v>3776</v>
      </c>
      <c r="E38" s="54">
        <v>3923</v>
      </c>
      <c r="F38" s="54">
        <v>3761</v>
      </c>
      <c r="G38" s="25">
        <v>3688</v>
      </c>
      <c r="H38" s="25">
        <v>2295</v>
      </c>
      <c r="I38" s="25">
        <v>2455</v>
      </c>
    </row>
    <row r="39" spans="2:11">
      <c r="B39" s="25" t="s">
        <v>213</v>
      </c>
      <c r="C39" s="25" t="s">
        <v>212</v>
      </c>
      <c r="D39" s="54">
        <v>3759</v>
      </c>
      <c r="E39" s="54">
        <v>3906</v>
      </c>
      <c r="F39" s="54">
        <v>3745</v>
      </c>
      <c r="G39" s="25">
        <v>3673</v>
      </c>
      <c r="H39" s="25">
        <v>2285</v>
      </c>
      <c r="I39" s="25">
        <v>2447</v>
      </c>
      <c r="K39" s="24" t="s">
        <v>214</v>
      </c>
    </row>
    <row r="40" spans="2:11">
      <c r="B40" s="25" t="s">
        <v>215</v>
      </c>
      <c r="C40" s="25" t="s">
        <v>212</v>
      </c>
      <c r="D40" s="25">
        <v>0.08</v>
      </c>
      <c r="E40" s="25">
        <v>0.08</v>
      </c>
      <c r="F40" s="25">
        <v>0.05</v>
      </c>
      <c r="G40" s="25">
        <v>0.05</v>
      </c>
      <c r="H40" s="25">
        <v>7.0000000000000007E-2</v>
      </c>
      <c r="I40" s="25">
        <v>0.08</v>
      </c>
      <c r="K40" s="25" t="s">
        <v>216</v>
      </c>
    </row>
    <row r="41" spans="2:11">
      <c r="B41" s="25" t="s">
        <v>217</v>
      </c>
      <c r="C41" s="25" t="s">
        <v>212</v>
      </c>
      <c r="D41" s="25">
        <v>1.4</v>
      </c>
      <c r="E41" s="25">
        <v>1.4</v>
      </c>
      <c r="F41" s="25">
        <v>1.6</v>
      </c>
      <c r="G41" s="25">
        <v>1.5</v>
      </c>
      <c r="H41" s="25">
        <v>0.9</v>
      </c>
      <c r="I41" s="25">
        <v>1.1000000000000001</v>
      </c>
      <c r="K41" s="25" t="s">
        <v>218</v>
      </c>
    </row>
    <row r="42" spans="2:11">
      <c r="B42" s="25" t="s">
        <v>219</v>
      </c>
      <c r="C42" s="25" t="s">
        <v>212</v>
      </c>
      <c r="D42" s="25">
        <v>0.06</v>
      </c>
      <c r="E42" s="25">
        <v>0.06</v>
      </c>
      <c r="F42" s="25">
        <v>0.06</v>
      </c>
      <c r="G42" s="25">
        <v>0.06</v>
      </c>
      <c r="H42" s="25">
        <v>0.03</v>
      </c>
      <c r="I42" s="25">
        <v>0.04</v>
      </c>
      <c r="K42" s="25" t="s">
        <v>220</v>
      </c>
    </row>
    <row r="43" spans="2:11">
      <c r="B43" s="25" t="s">
        <v>221</v>
      </c>
      <c r="C43" s="25" t="s">
        <v>212</v>
      </c>
      <c r="D43" s="25">
        <v>0.06</v>
      </c>
      <c r="E43" s="25">
        <v>0.06</v>
      </c>
      <c r="F43" s="25">
        <v>0.06</v>
      </c>
      <c r="G43" s="25">
        <v>0.06</v>
      </c>
      <c r="H43" s="25">
        <v>0.03</v>
      </c>
      <c r="I43" s="25">
        <v>0.04</v>
      </c>
      <c r="K43" s="25" t="s">
        <v>222</v>
      </c>
    </row>
    <row r="44" spans="2:11" s="24" customFormat="1">
      <c r="B44" s="24" t="s">
        <v>223</v>
      </c>
      <c r="C44" s="24" t="s">
        <v>125</v>
      </c>
      <c r="D44" s="51">
        <v>2018</v>
      </c>
      <c r="E44" s="51">
        <v>2017</v>
      </c>
      <c r="F44" s="51">
        <v>2016</v>
      </c>
      <c r="G44" s="52">
        <v>2015</v>
      </c>
      <c r="H44" s="52">
        <v>2014</v>
      </c>
      <c r="I44" s="52">
        <v>2013</v>
      </c>
      <c r="K44" s="25" t="s">
        <v>224</v>
      </c>
    </row>
    <row r="45" spans="2:11" s="24" customFormat="1">
      <c r="B45" s="25" t="s">
        <v>225</v>
      </c>
      <c r="C45" s="25" t="s">
        <v>226</v>
      </c>
      <c r="D45" s="25">
        <v>943.9</v>
      </c>
      <c r="E45" s="25">
        <v>923.7</v>
      </c>
      <c r="F45" s="25">
        <v>934.9</v>
      </c>
      <c r="G45" s="25">
        <v>931.2</v>
      </c>
      <c r="H45" s="25">
        <v>612.5</v>
      </c>
      <c r="I45" s="25">
        <v>668.3</v>
      </c>
      <c r="K45" s="25" t="s">
        <v>227</v>
      </c>
    </row>
    <row r="46" spans="2:11" s="24" customFormat="1">
      <c r="B46" s="25" t="s">
        <v>228</v>
      </c>
      <c r="C46" s="25" t="s">
        <v>226</v>
      </c>
      <c r="D46" s="25">
        <v>943.5</v>
      </c>
      <c r="E46" s="25">
        <v>923.4</v>
      </c>
      <c r="F46" s="25">
        <v>934.6</v>
      </c>
      <c r="G46" s="25">
        <v>930.9</v>
      </c>
      <c r="H46" s="25">
        <v>612.29999999999995</v>
      </c>
      <c r="I46" s="25">
        <v>668.1</v>
      </c>
      <c r="K46" s="25" t="s">
        <v>229</v>
      </c>
    </row>
    <row r="47" spans="2:11" s="24" customFormat="1">
      <c r="B47" s="25" t="s">
        <v>230</v>
      </c>
      <c r="C47" s="25" t="s">
        <v>226</v>
      </c>
      <c r="D47" s="25" t="s">
        <v>231</v>
      </c>
      <c r="E47" s="25"/>
      <c r="F47" s="25"/>
      <c r="G47" s="25"/>
      <c r="H47" s="25"/>
      <c r="I47" s="25"/>
      <c r="K47" s="25" t="s">
        <v>232</v>
      </c>
    </row>
    <row r="48" spans="2:11">
      <c r="B48" s="25" t="s">
        <v>233</v>
      </c>
      <c r="C48" s="25" t="s">
        <v>226</v>
      </c>
      <c r="D48" s="25">
        <v>0.4</v>
      </c>
      <c r="E48" s="25">
        <v>0.3</v>
      </c>
      <c r="F48" s="25">
        <v>0.3</v>
      </c>
      <c r="G48" s="25">
        <v>0.3</v>
      </c>
      <c r="H48" s="25">
        <v>0.2</v>
      </c>
      <c r="I48" s="25">
        <v>0.3</v>
      </c>
      <c r="K48" s="25" t="s">
        <v>234</v>
      </c>
    </row>
    <row r="49" spans="2:11">
      <c r="B49" s="25" t="s">
        <v>235</v>
      </c>
      <c r="C49" s="25" t="s">
        <v>226</v>
      </c>
      <c r="D49" s="53">
        <v>943.6</v>
      </c>
      <c r="E49" s="53">
        <v>923.5</v>
      </c>
      <c r="F49" s="53">
        <v>934.7</v>
      </c>
      <c r="G49" s="25">
        <v>931</v>
      </c>
      <c r="H49" s="25">
        <v>612.4</v>
      </c>
      <c r="I49" s="25">
        <v>668.2</v>
      </c>
      <c r="K49" s="25" t="s">
        <v>236</v>
      </c>
    </row>
    <row r="50" spans="2:11">
      <c r="B50" s="25" t="s">
        <v>237</v>
      </c>
      <c r="C50" s="25" t="s">
        <v>226</v>
      </c>
      <c r="D50" s="53">
        <v>943.5</v>
      </c>
      <c r="E50" s="53">
        <v>923.4</v>
      </c>
      <c r="F50" s="53">
        <v>934.6</v>
      </c>
      <c r="G50" s="25">
        <v>930.9</v>
      </c>
      <c r="H50" s="25">
        <v>612.29999999999995</v>
      </c>
      <c r="I50" s="25">
        <v>668.1</v>
      </c>
    </row>
    <row r="51" spans="2:11">
      <c r="B51" s="25" t="s">
        <v>238</v>
      </c>
      <c r="C51" s="25" t="s">
        <v>226</v>
      </c>
      <c r="D51" s="53">
        <v>0.1</v>
      </c>
      <c r="E51" s="53">
        <v>0.1</v>
      </c>
      <c r="F51" s="53">
        <v>0.1</v>
      </c>
      <c r="G51" s="25">
        <v>0.1</v>
      </c>
      <c r="H51" s="25">
        <v>0.1</v>
      </c>
      <c r="I51" s="25">
        <v>0.1</v>
      </c>
    </row>
    <row r="52" spans="2:11">
      <c r="B52" s="25" t="s">
        <v>239</v>
      </c>
      <c r="C52" s="25" t="s">
        <v>226</v>
      </c>
      <c r="D52" s="25" t="s">
        <v>231</v>
      </c>
    </row>
    <row r="53" spans="2:11">
      <c r="B53" s="25" t="s">
        <v>240</v>
      </c>
      <c r="C53" s="25" t="s">
        <v>226</v>
      </c>
      <c r="D53" s="25" t="s">
        <v>231</v>
      </c>
    </row>
    <row r="54" spans="2:11">
      <c r="B54" s="25" t="s">
        <v>241</v>
      </c>
      <c r="C54" s="25" t="s">
        <v>226</v>
      </c>
      <c r="D54" s="25" t="s">
        <v>231</v>
      </c>
    </row>
    <row r="56" spans="2:11" ht="15.75">
      <c r="B56" s="48" t="s">
        <v>242</v>
      </c>
      <c r="D56" s="25" t="s">
        <v>195</v>
      </c>
      <c r="G56" s="50" t="s">
        <v>196</v>
      </c>
      <c r="K56" s="24" t="s">
        <v>243</v>
      </c>
    </row>
    <row r="57" spans="2:11">
      <c r="B57" s="24" t="s">
        <v>198</v>
      </c>
      <c r="C57" s="24" t="s">
        <v>125</v>
      </c>
      <c r="D57" s="51">
        <v>2018</v>
      </c>
      <c r="E57" s="51">
        <v>2017</v>
      </c>
      <c r="F57" s="51">
        <v>2016</v>
      </c>
      <c r="G57" s="52">
        <v>2015</v>
      </c>
      <c r="H57" s="52">
        <v>2014</v>
      </c>
      <c r="I57" s="52">
        <v>2013</v>
      </c>
      <c r="K57" s="25" t="s">
        <v>244</v>
      </c>
    </row>
    <row r="58" spans="2:11">
      <c r="B58" s="25" t="s">
        <v>201</v>
      </c>
      <c r="C58" s="25" t="s">
        <v>202</v>
      </c>
      <c r="D58" s="54">
        <v>13727</v>
      </c>
      <c r="E58" s="54">
        <v>13906</v>
      </c>
      <c r="F58" s="54">
        <v>15187</v>
      </c>
      <c r="G58" s="54">
        <v>15176</v>
      </c>
      <c r="H58" s="54">
        <v>20280</v>
      </c>
      <c r="I58" s="54">
        <v>19409</v>
      </c>
      <c r="K58" s="25" t="s">
        <v>245</v>
      </c>
    </row>
    <row r="59" spans="2:11">
      <c r="B59" s="25" t="s">
        <v>246</v>
      </c>
      <c r="D59" s="54">
        <v>150310</v>
      </c>
      <c r="E59" s="54">
        <v>148065</v>
      </c>
      <c r="F59" s="54">
        <v>160661</v>
      </c>
      <c r="G59" s="54">
        <v>161988</v>
      </c>
      <c r="H59" s="54">
        <v>215367</v>
      </c>
      <c r="I59" s="54">
        <v>205198</v>
      </c>
      <c r="K59" s="25" t="s">
        <v>247</v>
      </c>
    </row>
    <row r="60" spans="2:11">
      <c r="B60" s="25" t="s">
        <v>207</v>
      </c>
      <c r="C60" s="25" t="s">
        <v>205</v>
      </c>
      <c r="D60" s="54">
        <v>2530</v>
      </c>
      <c r="E60" s="54">
        <v>3808</v>
      </c>
      <c r="F60" s="54">
        <v>3207</v>
      </c>
      <c r="G60" s="54">
        <v>2032</v>
      </c>
      <c r="H60" s="54">
        <v>1620</v>
      </c>
      <c r="I60" s="54">
        <v>1340</v>
      </c>
      <c r="K60" s="25" t="s">
        <v>248</v>
      </c>
    </row>
    <row r="61" spans="2:11">
      <c r="B61" s="25" t="s">
        <v>204</v>
      </c>
      <c r="C61" s="25" t="s">
        <v>205</v>
      </c>
      <c r="D61" s="25">
        <v>6</v>
      </c>
      <c r="E61" s="25">
        <v>59</v>
      </c>
      <c r="F61" s="54">
        <v>1545</v>
      </c>
      <c r="G61" s="25">
        <v>43</v>
      </c>
      <c r="H61" s="25">
        <v>32</v>
      </c>
      <c r="I61" s="54">
        <v>2404</v>
      </c>
    </row>
    <row r="62" spans="2:11">
      <c r="B62" s="25" t="s">
        <v>209</v>
      </c>
      <c r="C62" s="25" t="s">
        <v>130</v>
      </c>
      <c r="D62" s="25">
        <v>32.299999999999997</v>
      </c>
      <c r="E62" s="25">
        <v>32.9</v>
      </c>
      <c r="F62" s="25">
        <v>33.1</v>
      </c>
      <c r="G62" s="25">
        <v>33.299999999999997</v>
      </c>
      <c r="H62" s="25">
        <v>33.6</v>
      </c>
      <c r="I62" s="25">
        <v>33.4</v>
      </c>
    </row>
    <row r="63" spans="2:11">
      <c r="B63" s="24" t="s">
        <v>210</v>
      </c>
      <c r="C63" s="24" t="s">
        <v>125</v>
      </c>
      <c r="D63" s="51">
        <v>2018</v>
      </c>
      <c r="E63" s="51">
        <v>2017</v>
      </c>
      <c r="F63" s="51">
        <v>2016</v>
      </c>
      <c r="G63" s="52">
        <v>2015</v>
      </c>
      <c r="H63" s="52">
        <v>2014</v>
      </c>
      <c r="I63" s="52">
        <v>2013</v>
      </c>
    </row>
    <row r="64" spans="2:11">
      <c r="B64" s="25" t="s">
        <v>211</v>
      </c>
      <c r="C64" s="25" t="s">
        <v>212</v>
      </c>
      <c r="D64" s="54">
        <v>13719</v>
      </c>
      <c r="E64" s="54">
        <v>13581</v>
      </c>
      <c r="F64" s="54">
        <v>14834</v>
      </c>
      <c r="G64" s="54">
        <v>14797</v>
      </c>
      <c r="H64" s="54">
        <v>19519</v>
      </c>
      <c r="I64" s="54">
        <v>18645</v>
      </c>
    </row>
    <row r="65" spans="2:9">
      <c r="B65" s="25" t="s">
        <v>213</v>
      </c>
      <c r="C65" s="25" t="s">
        <v>212</v>
      </c>
      <c r="D65" s="54">
        <v>13630</v>
      </c>
      <c r="E65" s="54">
        <v>13492</v>
      </c>
      <c r="F65" s="54">
        <v>14737</v>
      </c>
      <c r="G65" s="54">
        <v>14700</v>
      </c>
      <c r="H65" s="54">
        <v>19389</v>
      </c>
      <c r="I65" s="54">
        <v>18528</v>
      </c>
    </row>
    <row r="66" spans="2:9">
      <c r="B66" s="25" t="s">
        <v>215</v>
      </c>
      <c r="C66" s="25" t="s">
        <v>212</v>
      </c>
      <c r="D66" s="25">
        <v>4.7</v>
      </c>
      <c r="E66" s="25">
        <v>4.7</v>
      </c>
      <c r="F66" s="25">
        <v>5.2</v>
      </c>
      <c r="G66" s="25">
        <v>4.3</v>
      </c>
      <c r="H66" s="25">
        <v>13.9</v>
      </c>
      <c r="I66" s="25">
        <v>11.8</v>
      </c>
    </row>
    <row r="67" spans="2:9">
      <c r="B67" s="25" t="s">
        <v>217</v>
      </c>
      <c r="C67" s="25" t="s">
        <v>212</v>
      </c>
      <c r="D67" s="25">
        <v>14.4</v>
      </c>
      <c r="E67" s="25">
        <v>13.1</v>
      </c>
      <c r="F67" s="25">
        <v>15.4</v>
      </c>
      <c r="G67" s="25">
        <v>15.9</v>
      </c>
      <c r="H67" s="25">
        <v>26</v>
      </c>
      <c r="I67" s="25">
        <v>24.8</v>
      </c>
    </row>
    <row r="68" spans="2:9">
      <c r="B68" s="25" t="s">
        <v>219</v>
      </c>
      <c r="C68" s="25" t="s">
        <v>212</v>
      </c>
      <c r="D68" s="25">
        <v>0.5</v>
      </c>
      <c r="E68" s="25">
        <v>0.5</v>
      </c>
      <c r="F68" s="25">
        <v>0.5</v>
      </c>
      <c r="G68" s="25">
        <v>0.5</v>
      </c>
      <c r="H68" s="25">
        <v>1.2</v>
      </c>
      <c r="I68" s="25">
        <v>1.1000000000000001</v>
      </c>
    </row>
    <row r="69" spans="2:9">
      <c r="B69" s="25" t="s">
        <v>221</v>
      </c>
      <c r="C69" s="25" t="s">
        <v>212</v>
      </c>
      <c r="D69" s="25">
        <v>0.4</v>
      </c>
      <c r="E69" s="25">
        <v>0.4</v>
      </c>
      <c r="F69" s="25">
        <v>0.3</v>
      </c>
      <c r="G69" s="25">
        <v>0.3</v>
      </c>
      <c r="H69" s="25">
        <v>0.8</v>
      </c>
      <c r="I69" s="25">
        <v>0.7</v>
      </c>
    </row>
    <row r="70" spans="2:9">
      <c r="B70" s="24" t="s">
        <v>223</v>
      </c>
      <c r="C70" s="24" t="s">
        <v>125</v>
      </c>
      <c r="D70" s="51">
        <v>2018</v>
      </c>
      <c r="E70" s="51">
        <v>2017</v>
      </c>
      <c r="F70" s="51">
        <v>2016</v>
      </c>
      <c r="G70" s="52">
        <v>2015</v>
      </c>
      <c r="H70" s="52">
        <v>2014</v>
      </c>
      <c r="I70" s="52">
        <v>2013</v>
      </c>
    </row>
    <row r="71" spans="2:9">
      <c r="B71" s="25" t="s">
        <v>225</v>
      </c>
      <c r="C71" s="25" t="s">
        <v>226</v>
      </c>
      <c r="D71" s="55">
        <v>2827.2</v>
      </c>
      <c r="E71" s="55">
        <v>2632.1</v>
      </c>
      <c r="F71" s="55">
        <v>2742.1</v>
      </c>
      <c r="G71" s="55">
        <v>2708.3</v>
      </c>
      <c r="H71" s="55">
        <v>3203.1</v>
      </c>
      <c r="I71" s="55">
        <v>3180</v>
      </c>
    </row>
    <row r="72" spans="2:9">
      <c r="B72" s="25" t="s">
        <v>228</v>
      </c>
      <c r="C72" s="25" t="s">
        <v>226</v>
      </c>
      <c r="D72" s="55">
        <v>2822</v>
      </c>
      <c r="E72" s="55">
        <v>2627.4</v>
      </c>
      <c r="F72" s="55">
        <v>2737.4</v>
      </c>
      <c r="G72" s="55">
        <v>2703.5</v>
      </c>
      <c r="H72" s="55">
        <v>3198</v>
      </c>
      <c r="I72" s="55">
        <v>3175.5</v>
      </c>
    </row>
    <row r="73" spans="2:9">
      <c r="B73" s="25" t="s">
        <v>230</v>
      </c>
      <c r="C73" s="25" t="s">
        <v>226</v>
      </c>
      <c r="D73" s="25" t="s">
        <v>231</v>
      </c>
      <c r="G73" s="25" t="s">
        <v>249</v>
      </c>
      <c r="H73" s="25" t="s">
        <v>249</v>
      </c>
      <c r="I73" s="25" t="s">
        <v>249</v>
      </c>
    </row>
    <row r="74" spans="2:9">
      <c r="B74" s="25" t="s">
        <v>233</v>
      </c>
      <c r="C74" s="25" t="s">
        <v>226</v>
      </c>
      <c r="D74" s="25">
        <v>5.2</v>
      </c>
      <c r="E74" s="25">
        <v>4.7</v>
      </c>
      <c r="F74" s="25">
        <v>4.7</v>
      </c>
      <c r="G74" s="25">
        <v>4.8</v>
      </c>
      <c r="H74" s="25">
        <v>5.0999999999999996</v>
      </c>
      <c r="I74" s="25">
        <v>4.5999999999999996</v>
      </c>
    </row>
    <row r="75" spans="2:9">
      <c r="B75" s="25" t="s">
        <v>235</v>
      </c>
      <c r="C75" s="25" t="s">
        <v>226</v>
      </c>
      <c r="D75" s="55">
        <v>2823.5</v>
      </c>
      <c r="E75" s="55">
        <v>2628.9</v>
      </c>
      <c r="F75" s="55">
        <v>2738.8</v>
      </c>
      <c r="G75" s="55">
        <v>2704.5</v>
      </c>
      <c r="H75" s="55">
        <v>3199.2</v>
      </c>
      <c r="I75" s="55">
        <v>3176.6</v>
      </c>
    </row>
    <row r="76" spans="2:9">
      <c r="B76" s="25" t="s">
        <v>237</v>
      </c>
      <c r="C76" s="25" t="s">
        <v>226</v>
      </c>
      <c r="D76" s="55">
        <v>2822</v>
      </c>
      <c r="E76" s="55">
        <v>2627.4</v>
      </c>
      <c r="F76" s="55">
        <v>2737.4</v>
      </c>
      <c r="G76" s="55">
        <v>2703.5</v>
      </c>
      <c r="H76" s="55">
        <v>3198</v>
      </c>
      <c r="I76" s="55">
        <v>3175.5</v>
      </c>
    </row>
    <row r="77" spans="2:9">
      <c r="B77" s="25" t="s">
        <v>238</v>
      </c>
      <c r="C77" s="25" t="s">
        <v>226</v>
      </c>
      <c r="D77" s="25">
        <v>1.5</v>
      </c>
      <c r="E77" s="25">
        <v>1.5</v>
      </c>
      <c r="F77" s="25">
        <v>1.4</v>
      </c>
      <c r="G77" s="25">
        <v>1</v>
      </c>
      <c r="H77" s="25">
        <v>1.2</v>
      </c>
      <c r="I77" s="25">
        <v>1.1000000000000001</v>
      </c>
    </row>
    <row r="78" spans="2:9">
      <c r="B78" s="25" t="s">
        <v>239</v>
      </c>
      <c r="C78" s="25" t="s">
        <v>226</v>
      </c>
      <c r="D78" s="25" t="s">
        <v>231</v>
      </c>
      <c r="G78" s="25" t="s">
        <v>249</v>
      </c>
      <c r="H78" s="25" t="s">
        <v>249</v>
      </c>
      <c r="I78" s="25" t="s">
        <v>249</v>
      </c>
    </row>
    <row r="79" spans="2:9">
      <c r="B79" s="25" t="s">
        <v>240</v>
      </c>
      <c r="C79" s="25" t="s">
        <v>226</v>
      </c>
      <c r="D79" s="25" t="s">
        <v>231</v>
      </c>
      <c r="G79" s="25" t="s">
        <v>249</v>
      </c>
      <c r="H79" s="25" t="s">
        <v>249</v>
      </c>
      <c r="I79" s="25" t="s">
        <v>249</v>
      </c>
    </row>
    <row r="80" spans="2:9">
      <c r="B80" s="25" t="s">
        <v>241</v>
      </c>
      <c r="C80" s="25" t="s">
        <v>226</v>
      </c>
      <c r="D80" s="25" t="s">
        <v>231</v>
      </c>
      <c r="G80" s="25" t="s">
        <v>249</v>
      </c>
      <c r="H80" s="25" t="s">
        <v>249</v>
      </c>
      <c r="I80" s="25" t="s">
        <v>249</v>
      </c>
    </row>
    <row r="82" spans="2:11" ht="15.75">
      <c r="B82" s="48" t="s">
        <v>250</v>
      </c>
      <c r="D82" s="25" t="s">
        <v>195</v>
      </c>
      <c r="G82" s="50" t="s">
        <v>196</v>
      </c>
      <c r="K82" s="24" t="s">
        <v>243</v>
      </c>
    </row>
    <row r="83" spans="2:11">
      <c r="B83" s="24" t="s">
        <v>198</v>
      </c>
      <c r="C83" s="24" t="s">
        <v>125</v>
      </c>
      <c r="D83" s="51">
        <v>2018</v>
      </c>
      <c r="E83" s="51">
        <v>2017</v>
      </c>
      <c r="F83" s="51">
        <v>2016</v>
      </c>
      <c r="G83" s="52">
        <v>2015</v>
      </c>
      <c r="H83" s="52">
        <v>2014</v>
      </c>
      <c r="I83" s="52">
        <v>2013</v>
      </c>
    </row>
    <row r="84" spans="2:11">
      <c r="B84" s="25" t="s">
        <v>201</v>
      </c>
      <c r="C84" s="25" t="s">
        <v>202</v>
      </c>
      <c r="D84" s="25">
        <v>1.1000000000000001</v>
      </c>
      <c r="E84" s="25">
        <v>0.5</v>
      </c>
      <c r="F84" s="25">
        <v>1</v>
      </c>
      <c r="G84" s="25">
        <v>0.6</v>
      </c>
      <c r="H84" s="25">
        <v>1</v>
      </c>
      <c r="I84" s="25">
        <v>0.1</v>
      </c>
      <c r="K84" s="25" t="s">
        <v>251</v>
      </c>
    </row>
    <row r="85" spans="2:11">
      <c r="B85" s="25" t="s">
        <v>207</v>
      </c>
      <c r="C85" s="25" t="s">
        <v>205</v>
      </c>
      <c r="D85" s="25">
        <v>20</v>
      </c>
      <c r="E85" s="25">
        <v>10</v>
      </c>
      <c r="F85" s="25">
        <v>18</v>
      </c>
      <c r="G85" s="25">
        <v>11</v>
      </c>
      <c r="H85" s="25">
        <v>16</v>
      </c>
      <c r="I85" s="25">
        <v>5</v>
      </c>
      <c r="K85" s="25" t="s">
        <v>252</v>
      </c>
    </row>
    <row r="86" spans="2:11">
      <c r="B86" s="25" t="s">
        <v>209</v>
      </c>
      <c r="C86" s="25" t="s">
        <v>130</v>
      </c>
      <c r="D86" s="25">
        <v>20.399999999999999</v>
      </c>
      <c r="E86" s="25">
        <v>18</v>
      </c>
      <c r="F86" s="25">
        <v>21.1</v>
      </c>
      <c r="G86" s="25">
        <v>19</v>
      </c>
      <c r="H86" s="25">
        <v>21.5</v>
      </c>
      <c r="I86" s="25">
        <v>10.1</v>
      </c>
      <c r="K86" s="25" t="s">
        <v>253</v>
      </c>
    </row>
    <row r="87" spans="2:11">
      <c r="B87" s="24" t="s">
        <v>210</v>
      </c>
      <c r="C87" s="24" t="s">
        <v>125</v>
      </c>
      <c r="D87" s="51">
        <v>2018</v>
      </c>
      <c r="E87" s="51">
        <v>2017</v>
      </c>
      <c r="F87" s="51">
        <v>2016</v>
      </c>
      <c r="G87" s="52">
        <v>2015</v>
      </c>
      <c r="H87" s="52">
        <v>2014</v>
      </c>
      <c r="I87" s="52">
        <v>2013</v>
      </c>
      <c r="K87" s="25" t="s">
        <v>254</v>
      </c>
    </row>
    <row r="88" spans="2:11">
      <c r="B88" s="25" t="s">
        <v>211</v>
      </c>
      <c r="C88" s="25" t="s">
        <v>212</v>
      </c>
      <c r="D88" s="25">
        <v>1.5</v>
      </c>
      <c r="E88" s="25">
        <v>0.9</v>
      </c>
      <c r="F88" s="25">
        <v>1.3</v>
      </c>
      <c r="G88" s="25">
        <v>1.7</v>
      </c>
      <c r="H88" s="25">
        <v>1.6</v>
      </c>
      <c r="I88" s="25">
        <v>0.3</v>
      </c>
    </row>
    <row r="89" spans="2:11">
      <c r="B89" s="25" t="s">
        <v>213</v>
      </c>
      <c r="C89" s="25" t="s">
        <v>212</v>
      </c>
      <c r="D89" s="25">
        <v>1.4</v>
      </c>
      <c r="E89" s="25">
        <v>0.8</v>
      </c>
      <c r="F89" s="25">
        <v>1.2</v>
      </c>
      <c r="G89" s="25">
        <v>0.8</v>
      </c>
      <c r="H89" s="25">
        <v>1.1000000000000001</v>
      </c>
      <c r="I89" s="25">
        <v>0.3</v>
      </c>
    </row>
    <row r="90" spans="2:11">
      <c r="B90" s="25" t="s">
        <v>215</v>
      </c>
      <c r="C90" s="25" t="s">
        <v>212</v>
      </c>
      <c r="D90" s="25">
        <v>7.9999999999999996E-6</v>
      </c>
      <c r="E90" s="25">
        <v>3.9999999999999998E-6</v>
      </c>
      <c r="F90" s="25">
        <v>5.0000000000000004E-6</v>
      </c>
      <c r="G90" s="25">
        <v>3.9999999999999998E-6</v>
      </c>
      <c r="H90" s="25">
        <v>7.9999999999999996E-6</v>
      </c>
      <c r="I90" s="25">
        <v>1.9999999999999999E-6</v>
      </c>
    </row>
    <row r="91" spans="2:11">
      <c r="B91" s="25" t="s">
        <v>217</v>
      </c>
      <c r="C91" s="25" t="s">
        <v>212</v>
      </c>
      <c r="D91" s="25">
        <v>2.0999999999999999E-3</v>
      </c>
      <c r="E91" s="25">
        <v>1E-3</v>
      </c>
      <c r="F91" s="25">
        <v>1.8E-3</v>
      </c>
      <c r="G91" s="25">
        <v>1.1999999999999999E-3</v>
      </c>
      <c r="H91" s="25">
        <v>1.6999999999999999E-3</v>
      </c>
      <c r="I91" s="25">
        <v>5.0000000000000001E-4</v>
      </c>
    </row>
    <row r="92" spans="2:11">
      <c r="B92" s="25" t="s">
        <v>219</v>
      </c>
      <c r="C92" s="25" t="s">
        <v>212</v>
      </c>
      <c r="D92" s="25">
        <v>4.0000000000000003E-5</v>
      </c>
      <c r="E92" s="25">
        <v>2.0000000000000002E-5</v>
      </c>
      <c r="F92" s="25">
        <v>3.0000000000000001E-5</v>
      </c>
      <c r="G92" s="25">
        <v>2.0000000000000002E-5</v>
      </c>
      <c r="H92" s="25">
        <v>3.0000000000000001E-5</v>
      </c>
      <c r="I92" s="25">
        <v>1.0000000000000001E-5</v>
      </c>
    </row>
    <row r="93" spans="2:11">
      <c r="B93" s="25" t="s">
        <v>221</v>
      </c>
      <c r="C93" s="25" t="s">
        <v>212</v>
      </c>
      <c r="D93" s="25">
        <v>4.0000000000000003E-5</v>
      </c>
      <c r="E93" s="25">
        <v>2.0000000000000002E-5</v>
      </c>
      <c r="F93" s="25">
        <v>3.0000000000000001E-5</v>
      </c>
      <c r="G93" s="25">
        <v>2.0000000000000002E-5</v>
      </c>
      <c r="H93" s="25">
        <v>3.0000000000000001E-5</v>
      </c>
      <c r="I93" s="25">
        <v>1.0000000000000001E-5</v>
      </c>
    </row>
    <row r="94" spans="2:11">
      <c r="B94" s="24" t="s">
        <v>223</v>
      </c>
      <c r="C94" s="24" t="s">
        <v>125</v>
      </c>
      <c r="D94" s="51">
        <v>2018</v>
      </c>
      <c r="E94" s="51">
        <v>2017</v>
      </c>
      <c r="F94" s="51">
        <v>2016</v>
      </c>
      <c r="G94" s="52">
        <v>2015</v>
      </c>
      <c r="H94" s="52">
        <v>2014</v>
      </c>
      <c r="I94" s="52">
        <v>2013</v>
      </c>
    </row>
    <row r="95" spans="2:11">
      <c r="B95" s="25" t="s">
        <v>225</v>
      </c>
      <c r="C95" s="25" t="s">
        <v>226</v>
      </c>
      <c r="D95" s="25">
        <v>5.9999999999999995E-4</v>
      </c>
      <c r="E95" s="25">
        <v>5.0000000000000001E-4</v>
      </c>
      <c r="F95" s="25">
        <v>5.9999999999999995E-4</v>
      </c>
      <c r="G95" s="25">
        <v>6.9999999999999999E-4</v>
      </c>
      <c r="H95" s="25">
        <v>8.0000000000000004E-4</v>
      </c>
      <c r="I95" s="25">
        <v>6.9999999999999999E-4</v>
      </c>
    </row>
    <row r="96" spans="2:11">
      <c r="B96" s="25" t="s">
        <v>228</v>
      </c>
      <c r="C96" s="25" t="s">
        <v>226</v>
      </c>
      <c r="D96" s="25" t="s">
        <v>231</v>
      </c>
      <c r="G96" s="25" t="s">
        <v>249</v>
      </c>
      <c r="H96" s="25" t="s">
        <v>249</v>
      </c>
      <c r="I96" s="25" t="s">
        <v>249</v>
      </c>
    </row>
    <row r="97" spans="1:11">
      <c r="B97" s="25" t="s">
        <v>230</v>
      </c>
      <c r="C97" s="25" t="s">
        <v>226</v>
      </c>
      <c r="D97" s="25">
        <v>0</v>
      </c>
      <c r="E97" s="25">
        <v>0</v>
      </c>
      <c r="F97" s="25">
        <v>1E-4</v>
      </c>
      <c r="G97" s="25" t="s">
        <v>255</v>
      </c>
      <c r="H97" s="25" t="s">
        <v>255</v>
      </c>
      <c r="I97" s="25" t="s">
        <v>255</v>
      </c>
    </row>
    <row r="98" spans="1:11">
      <c r="B98" s="25" t="s">
        <v>233</v>
      </c>
      <c r="C98" s="25" t="s">
        <v>226</v>
      </c>
      <c r="D98" s="25">
        <v>5.9999999999999995E-4</v>
      </c>
      <c r="E98" s="25">
        <v>5.0000000000000001E-4</v>
      </c>
      <c r="F98" s="25">
        <v>5.0000000000000001E-4</v>
      </c>
      <c r="G98" s="25">
        <v>6.9999999999999999E-4</v>
      </c>
      <c r="H98" s="25">
        <v>8.0000000000000004E-4</v>
      </c>
      <c r="I98" s="25">
        <v>6.9999999999999999E-4</v>
      </c>
    </row>
    <row r="99" spans="1:11">
      <c r="B99" s="25" t="s">
        <v>235</v>
      </c>
      <c r="C99" s="25" t="s">
        <v>226</v>
      </c>
      <c r="D99" s="25">
        <v>0</v>
      </c>
      <c r="E99" s="25">
        <v>0</v>
      </c>
      <c r="F99" s="25">
        <v>0</v>
      </c>
      <c r="G99" s="25">
        <v>0</v>
      </c>
      <c r="H99" s="25">
        <v>0</v>
      </c>
      <c r="I99" s="25">
        <v>0</v>
      </c>
    </row>
    <row r="100" spans="1:11">
      <c r="B100" s="25" t="s">
        <v>238</v>
      </c>
      <c r="C100" s="25" t="s">
        <v>226</v>
      </c>
      <c r="D100" s="25">
        <v>0</v>
      </c>
      <c r="E100" s="25">
        <v>0</v>
      </c>
      <c r="F100" s="25">
        <v>0</v>
      </c>
      <c r="G100" s="25">
        <v>0</v>
      </c>
      <c r="H100" s="25">
        <v>0</v>
      </c>
      <c r="I100" s="25">
        <v>0</v>
      </c>
    </row>
    <row r="101" spans="1:11">
      <c r="B101" s="25" t="s">
        <v>239</v>
      </c>
      <c r="C101" s="25" t="s">
        <v>226</v>
      </c>
      <c r="D101" s="25" t="s">
        <v>249</v>
      </c>
      <c r="E101" s="25" t="s">
        <v>249</v>
      </c>
      <c r="F101" s="25" t="s">
        <v>249</v>
      </c>
      <c r="G101" s="25" t="s">
        <v>249</v>
      </c>
      <c r="H101" s="25" t="s">
        <v>249</v>
      </c>
      <c r="I101" s="25" t="s">
        <v>249</v>
      </c>
    </row>
    <row r="102" spans="1:11">
      <c r="B102" s="25" t="s">
        <v>240</v>
      </c>
      <c r="C102" s="25" t="s">
        <v>226</v>
      </c>
      <c r="D102" s="25" t="s">
        <v>249</v>
      </c>
      <c r="E102" s="25" t="s">
        <v>249</v>
      </c>
      <c r="F102" s="25" t="s">
        <v>249</v>
      </c>
      <c r="G102" s="25" t="s">
        <v>249</v>
      </c>
      <c r="H102" s="25" t="s">
        <v>249</v>
      </c>
      <c r="I102" s="25" t="s">
        <v>249</v>
      </c>
    </row>
    <row r="103" spans="1:11">
      <c r="B103" s="25" t="s">
        <v>241</v>
      </c>
      <c r="C103" s="25" t="s">
        <v>226</v>
      </c>
      <c r="D103" s="25">
        <v>0</v>
      </c>
      <c r="E103" s="25">
        <v>0</v>
      </c>
      <c r="F103" s="25">
        <v>0</v>
      </c>
      <c r="G103" s="25">
        <v>0</v>
      </c>
      <c r="H103" s="25">
        <v>0</v>
      </c>
      <c r="I103" s="25">
        <v>0</v>
      </c>
    </row>
    <row r="106" spans="1:11" ht="21">
      <c r="A106" s="47" t="s">
        <v>256</v>
      </c>
    </row>
    <row r="107" spans="1:11" ht="15.75">
      <c r="B107" s="48" t="s">
        <v>257</v>
      </c>
      <c r="D107" s="25" t="s">
        <v>195</v>
      </c>
      <c r="G107" s="50" t="s">
        <v>196</v>
      </c>
      <c r="K107" s="24" t="s">
        <v>243</v>
      </c>
    </row>
    <row r="108" spans="1:11">
      <c r="B108" s="24" t="s">
        <v>198</v>
      </c>
      <c r="C108" s="24" t="s">
        <v>125</v>
      </c>
      <c r="D108" s="51">
        <v>2018</v>
      </c>
      <c r="E108" s="51">
        <v>2017</v>
      </c>
      <c r="F108" s="51">
        <v>2016</v>
      </c>
      <c r="G108" s="52">
        <v>2015</v>
      </c>
      <c r="H108" s="52">
        <v>2014</v>
      </c>
      <c r="I108" s="52">
        <v>2013</v>
      </c>
      <c r="K108" s="25" t="s">
        <v>258</v>
      </c>
    </row>
    <row r="109" spans="1:11">
      <c r="B109" s="25" t="s">
        <v>259</v>
      </c>
      <c r="C109" s="25" t="s">
        <v>202</v>
      </c>
      <c r="D109" s="25">
        <v>1262</v>
      </c>
      <c r="E109" s="25">
        <v>1321</v>
      </c>
      <c r="F109" s="25">
        <v>1365</v>
      </c>
      <c r="G109" s="25">
        <v>1411</v>
      </c>
      <c r="H109" s="25">
        <v>1467</v>
      </c>
      <c r="I109" s="25">
        <v>1351</v>
      </c>
      <c r="K109" s="25" t="s">
        <v>260</v>
      </c>
    </row>
    <row r="110" spans="1:11">
      <c r="B110" s="25" t="s">
        <v>259</v>
      </c>
      <c r="C110" s="25" t="s">
        <v>261</v>
      </c>
      <c r="D110" s="56">
        <v>3.5999999999999997E-2</v>
      </c>
      <c r="E110" s="56">
        <v>3.7999999999999999E-2</v>
      </c>
      <c r="F110" s="56">
        <v>3.9E-2</v>
      </c>
      <c r="G110" s="56">
        <v>4.1000000000000002E-2</v>
      </c>
      <c r="H110" s="56">
        <v>4.2999999999999997E-2</v>
      </c>
      <c r="I110" s="56">
        <v>4.1000000000000002E-2</v>
      </c>
      <c r="K110" s="25" t="s">
        <v>262</v>
      </c>
    </row>
    <row r="111" spans="1:11">
      <c r="B111" s="25" t="s">
        <v>263</v>
      </c>
      <c r="C111" s="25" t="s">
        <v>202</v>
      </c>
      <c r="D111" s="25">
        <v>17</v>
      </c>
      <c r="E111" s="25">
        <v>18</v>
      </c>
      <c r="F111" s="25">
        <v>18</v>
      </c>
      <c r="G111" s="25">
        <v>19</v>
      </c>
      <c r="H111" s="25">
        <v>20</v>
      </c>
      <c r="I111" s="53">
        <v>20</v>
      </c>
      <c r="K111" s="25" t="s">
        <v>264</v>
      </c>
    </row>
    <row r="112" spans="1:11">
      <c r="B112" s="25" t="s">
        <v>265</v>
      </c>
      <c r="C112" s="25" t="s">
        <v>205</v>
      </c>
      <c r="D112" s="25">
        <v>1032</v>
      </c>
      <c r="E112" s="25">
        <v>1059</v>
      </c>
      <c r="F112" s="25">
        <v>1068</v>
      </c>
      <c r="G112" s="54">
        <v>1045</v>
      </c>
      <c r="H112" s="54">
        <v>1086</v>
      </c>
      <c r="I112" s="54">
        <v>1076</v>
      </c>
    </row>
    <row r="113" spans="2:13">
      <c r="B113" s="25" t="s">
        <v>266</v>
      </c>
      <c r="C113" s="25" t="s">
        <v>130</v>
      </c>
      <c r="D113" s="25">
        <v>262</v>
      </c>
      <c r="E113" s="25">
        <v>262</v>
      </c>
      <c r="F113" s="25">
        <v>224</v>
      </c>
      <c r="G113" s="25">
        <v>293</v>
      </c>
      <c r="H113" s="25">
        <v>386</v>
      </c>
      <c r="I113" s="25">
        <v>239</v>
      </c>
    </row>
    <row r="114" spans="2:13">
      <c r="B114" s="24" t="s">
        <v>210</v>
      </c>
      <c r="C114" s="24" t="s">
        <v>125</v>
      </c>
      <c r="D114" s="51"/>
      <c r="E114" s="51"/>
      <c r="F114" s="51"/>
      <c r="G114" s="52"/>
      <c r="H114" s="52"/>
      <c r="I114" s="52"/>
      <c r="M114" s="24" t="s">
        <v>267</v>
      </c>
    </row>
    <row r="115" spans="2:13">
      <c r="B115" s="25" t="s">
        <v>211</v>
      </c>
      <c r="C115" s="25" t="s">
        <v>212</v>
      </c>
      <c r="D115" s="25">
        <v>42</v>
      </c>
      <c r="E115" s="25">
        <v>37</v>
      </c>
      <c r="F115" s="25">
        <v>31</v>
      </c>
      <c r="G115" s="25">
        <v>33</v>
      </c>
      <c r="H115" s="25">
        <v>43</v>
      </c>
      <c r="I115" s="25">
        <v>47</v>
      </c>
    </row>
    <row r="116" spans="2:13">
      <c r="B116" s="25" t="s">
        <v>213</v>
      </c>
      <c r="C116" s="25" t="s">
        <v>212</v>
      </c>
      <c r="D116" s="25">
        <v>3</v>
      </c>
      <c r="E116" s="25">
        <v>3</v>
      </c>
      <c r="F116" s="25">
        <v>3</v>
      </c>
      <c r="G116" s="25">
        <v>3</v>
      </c>
      <c r="H116" s="25">
        <v>4</v>
      </c>
      <c r="I116" s="25">
        <v>3</v>
      </c>
    </row>
    <row r="117" spans="2:13">
      <c r="B117" s="25" t="s">
        <v>268</v>
      </c>
      <c r="C117" s="25" t="s">
        <v>212</v>
      </c>
      <c r="D117" s="25">
        <v>37</v>
      </c>
      <c r="E117" s="25">
        <v>28</v>
      </c>
      <c r="F117" s="25">
        <v>27</v>
      </c>
      <c r="G117" s="25">
        <v>29</v>
      </c>
      <c r="H117" s="25">
        <v>36</v>
      </c>
      <c r="I117" s="25">
        <v>42</v>
      </c>
    </row>
    <row r="118" spans="2:13">
      <c r="B118" s="24" t="s">
        <v>223</v>
      </c>
      <c r="C118" s="24" t="s">
        <v>125</v>
      </c>
      <c r="D118" s="51"/>
      <c r="E118" s="51"/>
      <c r="F118" s="51"/>
      <c r="G118" s="52"/>
      <c r="H118" s="52"/>
      <c r="I118" s="52"/>
    </row>
    <row r="119" spans="2:13">
      <c r="B119" s="25" t="s">
        <v>225</v>
      </c>
      <c r="C119" s="25" t="s">
        <v>226</v>
      </c>
      <c r="D119" s="25">
        <v>0.05</v>
      </c>
      <c r="E119" s="25">
        <v>0.05</v>
      </c>
      <c r="F119" s="25">
        <v>0.05</v>
      </c>
      <c r="G119" s="25">
        <v>0.06</v>
      </c>
      <c r="H119" s="25">
        <v>0.05</v>
      </c>
      <c r="I119" s="25">
        <v>0.06</v>
      </c>
    </row>
    <row r="120" spans="2:13">
      <c r="B120" s="25" t="s">
        <v>228</v>
      </c>
      <c r="C120" s="25" t="s">
        <v>226</v>
      </c>
      <c r="D120" s="25" t="s">
        <v>231</v>
      </c>
      <c r="G120" s="25" t="s">
        <v>249</v>
      </c>
      <c r="H120" s="25" t="s">
        <v>249</v>
      </c>
      <c r="I120" s="25" t="s">
        <v>249</v>
      </c>
    </row>
    <row r="121" spans="2:13">
      <c r="B121" s="25" t="s">
        <v>269</v>
      </c>
      <c r="C121" s="25" t="s">
        <v>226</v>
      </c>
      <c r="D121" s="25">
        <v>0</v>
      </c>
      <c r="E121" s="25">
        <v>0</v>
      </c>
      <c r="F121" s="25">
        <v>0</v>
      </c>
      <c r="G121" s="25">
        <v>0</v>
      </c>
      <c r="H121" s="25">
        <v>0</v>
      </c>
      <c r="I121" s="25">
        <v>0</v>
      </c>
    </row>
    <row r="122" spans="2:13">
      <c r="B122" s="25" t="s">
        <v>233</v>
      </c>
      <c r="C122" s="25" t="s">
        <v>226</v>
      </c>
      <c r="D122" s="25">
        <v>0.05</v>
      </c>
      <c r="E122" s="25">
        <v>0.05</v>
      </c>
      <c r="F122" s="25">
        <v>0.05</v>
      </c>
      <c r="G122" s="25">
        <v>0.06</v>
      </c>
      <c r="H122" s="25">
        <v>0.05</v>
      </c>
      <c r="I122" s="25">
        <v>0.06</v>
      </c>
    </row>
    <row r="123" spans="2:13">
      <c r="B123" s="25" t="s">
        <v>235</v>
      </c>
      <c r="C123" s="25" t="s">
        <v>226</v>
      </c>
      <c r="D123" s="25">
        <v>1E-3</v>
      </c>
      <c r="E123" s="25">
        <v>1E-3</v>
      </c>
      <c r="F123" s="25">
        <v>4.0000000000000001E-3</v>
      </c>
      <c r="G123" s="25">
        <v>3.0000000000000001E-3</v>
      </c>
      <c r="H123" s="25">
        <v>3.0000000000000001E-3</v>
      </c>
      <c r="I123" s="25">
        <v>3.0000000000000001E-3</v>
      </c>
    </row>
    <row r="124" spans="2:13">
      <c r="B124" s="25" t="s">
        <v>238</v>
      </c>
      <c r="C124" s="25" t="s">
        <v>226</v>
      </c>
      <c r="D124" s="25">
        <v>1E-3</v>
      </c>
      <c r="E124" s="25">
        <v>1E-3</v>
      </c>
      <c r="F124" s="25">
        <v>4.0000000000000001E-3</v>
      </c>
      <c r="G124" s="25">
        <v>3.0000000000000001E-3</v>
      </c>
      <c r="H124" s="25">
        <v>3.0000000000000001E-3</v>
      </c>
      <c r="I124" s="25">
        <v>3.0000000000000001E-3</v>
      </c>
    </row>
    <row r="125" spans="2:13">
      <c r="B125" s="25" t="s">
        <v>239</v>
      </c>
      <c r="C125" s="25" t="s">
        <v>226</v>
      </c>
      <c r="D125" s="25" t="s">
        <v>231</v>
      </c>
    </row>
    <row r="126" spans="2:13">
      <c r="B126" s="25" t="s">
        <v>240</v>
      </c>
      <c r="C126" s="25" t="s">
        <v>226</v>
      </c>
      <c r="D126" s="25" t="s">
        <v>231</v>
      </c>
    </row>
    <row r="127" spans="2:13">
      <c r="B127" s="25" t="s">
        <v>270</v>
      </c>
      <c r="C127" s="25" t="s">
        <v>226</v>
      </c>
      <c r="D127" s="25" t="s">
        <v>231</v>
      </c>
    </row>
    <row r="130" spans="2:2">
      <c r="B130" s="24" t="s">
        <v>271</v>
      </c>
    </row>
    <row r="146" spans="2:10">
      <c r="B146" s="24" t="s">
        <v>272</v>
      </c>
      <c r="J146" s="24" t="s">
        <v>273</v>
      </c>
    </row>
    <row r="177" spans="2:2">
      <c r="B177" s="24" t="s">
        <v>274</v>
      </c>
    </row>
  </sheetData>
  <hyperlinks>
    <hyperlink ref="I23" r:id="rId1" xr:uid="{4339960C-EB97-4FC9-B53E-FD5ECD026E5D}"/>
    <hyperlink ref="D1" r:id="rId2" xr:uid="{C3165B09-C8FC-44CF-92F2-07AD36899A5D}"/>
  </hyperlinks>
  <pageMargins left="0.7" right="0.7" top="0.75" bottom="0.75" header="0.3" footer="0.3"/>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65F84-053E-424C-805B-A9CD7AEF32AF}">
  <dimension ref="A1:U32"/>
  <sheetViews>
    <sheetView workbookViewId="0">
      <selection activeCell="D3" sqref="D3"/>
    </sheetView>
  </sheetViews>
  <sheetFormatPr defaultRowHeight="15"/>
  <cols>
    <col min="1" max="1" width="16.140625" customWidth="1"/>
    <col min="2" max="2" width="10.28515625" customWidth="1"/>
    <col min="3" max="3" width="38.28515625" customWidth="1"/>
    <col min="4" max="5" width="14.28515625" customWidth="1"/>
    <col min="7" max="7" width="45.140625" customWidth="1"/>
  </cols>
  <sheetData>
    <row r="1" spans="1:21" ht="18.75">
      <c r="A1" s="57" t="s">
        <v>279</v>
      </c>
      <c r="M1" s="24" t="s">
        <v>97</v>
      </c>
    </row>
    <row r="2" spans="1:21">
      <c r="A2" s="24"/>
      <c r="M2" s="24" t="s">
        <v>280</v>
      </c>
      <c r="O2">
        <v>2014</v>
      </c>
      <c r="U2" s="24" t="s">
        <v>281</v>
      </c>
    </row>
    <row r="3" spans="1:21">
      <c r="A3" s="24" t="s">
        <v>282</v>
      </c>
      <c r="B3" s="24" t="s">
        <v>283</v>
      </c>
      <c r="C3" s="24" t="s">
        <v>284</v>
      </c>
      <c r="D3" s="30" t="s">
        <v>285</v>
      </c>
      <c r="E3" s="24" t="s">
        <v>286</v>
      </c>
      <c r="F3" s="24" t="s">
        <v>287</v>
      </c>
      <c r="G3" s="24" t="s">
        <v>288</v>
      </c>
    </row>
    <row r="4" spans="1:21">
      <c r="B4" t="s">
        <v>289</v>
      </c>
    </row>
    <row r="5" spans="1:21" ht="20.100000000000001" customHeight="1">
      <c r="B5" s="24" t="s">
        <v>333</v>
      </c>
      <c r="D5" s="24">
        <f>SUM(D6:D10)</f>
        <v>2000</v>
      </c>
      <c r="E5" s="4"/>
      <c r="G5" s="4"/>
    </row>
    <row r="6" spans="1:21" ht="30">
      <c r="C6" t="s">
        <v>290</v>
      </c>
      <c r="D6">
        <f>250</f>
        <v>250</v>
      </c>
      <c r="E6" s="4">
        <v>1984</v>
      </c>
      <c r="G6" s="4" t="s">
        <v>329</v>
      </c>
      <c r="H6" s="3" t="s">
        <v>330</v>
      </c>
    </row>
    <row r="7" spans="1:21">
      <c r="C7" t="s">
        <v>291</v>
      </c>
      <c r="D7">
        <f>350*3</f>
        <v>1050</v>
      </c>
      <c r="E7" s="4">
        <v>1991</v>
      </c>
      <c r="G7" s="4" t="s">
        <v>292</v>
      </c>
    </row>
    <row r="8" spans="1:21" ht="17.100000000000001" customHeight="1">
      <c r="C8" t="s">
        <v>291</v>
      </c>
      <c r="D8">
        <f>350</f>
        <v>350</v>
      </c>
      <c r="E8" s="4">
        <v>1995</v>
      </c>
      <c r="G8" s="4"/>
    </row>
    <row r="9" spans="1:21" ht="17.100000000000001" customHeight="1">
      <c r="C9" t="s">
        <v>291</v>
      </c>
      <c r="D9">
        <f>350</f>
        <v>350</v>
      </c>
      <c r="E9" s="4">
        <v>1997</v>
      </c>
      <c r="G9" s="4"/>
    </row>
    <row r="11" spans="1:21" ht="17.100000000000001" customHeight="1">
      <c r="B11" s="24" t="s">
        <v>117</v>
      </c>
      <c r="D11" s="24">
        <f>SUM(D12:D14)</f>
        <v>1235</v>
      </c>
      <c r="E11" s="4"/>
      <c r="G11" s="4"/>
    </row>
    <row r="12" spans="1:21" ht="17.100000000000001" customHeight="1">
      <c r="B12" s="24"/>
      <c r="C12" s="4" t="s">
        <v>332</v>
      </c>
      <c r="D12" s="4">
        <v>555</v>
      </c>
      <c r="E12" s="4">
        <v>1991</v>
      </c>
      <c r="F12" s="4"/>
      <c r="G12" s="4" t="s">
        <v>293</v>
      </c>
    </row>
    <row r="13" spans="1:21">
      <c r="C13" t="s">
        <v>294</v>
      </c>
      <c r="D13">
        <v>335</v>
      </c>
      <c r="E13">
        <v>2006</v>
      </c>
      <c r="G13" t="s">
        <v>295</v>
      </c>
    </row>
    <row r="14" spans="1:21">
      <c r="C14" t="s">
        <v>294</v>
      </c>
      <c r="D14">
        <v>345</v>
      </c>
      <c r="E14">
        <v>2002</v>
      </c>
      <c r="G14" t="s">
        <v>296</v>
      </c>
    </row>
    <row r="15" spans="1:21">
      <c r="B15" s="24" t="s">
        <v>297</v>
      </c>
      <c r="D15" s="24">
        <f>SUM(D16:D18)</f>
        <v>1.8</v>
      </c>
    </row>
    <row r="16" spans="1:21">
      <c r="C16" t="s">
        <v>298</v>
      </c>
      <c r="D16">
        <v>0.55000000000000004</v>
      </c>
      <c r="E16">
        <v>2006</v>
      </c>
      <c r="G16" t="s">
        <v>299</v>
      </c>
    </row>
    <row r="17" spans="1:13">
      <c r="C17" t="s">
        <v>300</v>
      </c>
      <c r="D17">
        <v>0.45</v>
      </c>
      <c r="E17">
        <v>2013</v>
      </c>
      <c r="G17" t="s">
        <v>301</v>
      </c>
    </row>
    <row r="18" spans="1:13">
      <c r="C18" t="s">
        <v>302</v>
      </c>
      <c r="D18">
        <v>0.8</v>
      </c>
      <c r="E18">
        <v>2006.2</v>
      </c>
      <c r="G18" t="s">
        <v>303</v>
      </c>
    </row>
    <row r="19" spans="1:13">
      <c r="B19" s="24" t="s">
        <v>304</v>
      </c>
      <c r="C19" t="s">
        <v>305</v>
      </c>
      <c r="D19">
        <v>3737</v>
      </c>
    </row>
    <row r="20" spans="1:13">
      <c r="C20" t="s">
        <v>306</v>
      </c>
      <c r="D20" s="24">
        <v>3487</v>
      </c>
      <c r="G20" t="s">
        <v>307</v>
      </c>
    </row>
    <row r="21" spans="1:13">
      <c r="C21" t="s">
        <v>308</v>
      </c>
      <c r="D21">
        <f>D19-D20</f>
        <v>250</v>
      </c>
      <c r="G21" t="s">
        <v>309</v>
      </c>
    </row>
    <row r="22" spans="1:13">
      <c r="B22" s="24" t="s">
        <v>310</v>
      </c>
    </row>
    <row r="23" spans="1:13">
      <c r="C23" t="s">
        <v>311</v>
      </c>
      <c r="D23" s="26">
        <v>0.34</v>
      </c>
      <c r="G23" t="s">
        <v>312</v>
      </c>
    </row>
    <row r="24" spans="1:13">
      <c r="C24" t="s">
        <v>313</v>
      </c>
      <c r="D24">
        <f>(D11+D12)/D20</f>
        <v>0.51333524519644391</v>
      </c>
      <c r="G24" t="s">
        <v>314</v>
      </c>
    </row>
    <row r="25" spans="1:13">
      <c r="A25" s="24" t="s">
        <v>315</v>
      </c>
      <c r="B25" s="24" t="s">
        <v>283</v>
      </c>
      <c r="C25" s="24" t="s">
        <v>284</v>
      </c>
      <c r="D25" s="30" t="s">
        <v>285</v>
      </c>
      <c r="E25" s="24" t="s">
        <v>286</v>
      </c>
      <c r="F25" s="24" t="s">
        <v>287</v>
      </c>
      <c r="G25" s="24" t="s">
        <v>288</v>
      </c>
      <c r="M25" s="24" t="s">
        <v>281</v>
      </c>
    </row>
    <row r="26" spans="1:13">
      <c r="C26" t="s">
        <v>316</v>
      </c>
      <c r="D26" t="s">
        <v>317</v>
      </c>
      <c r="E26">
        <v>2020</v>
      </c>
      <c r="G26" t="s">
        <v>318</v>
      </c>
      <c r="M26" s="24" t="s">
        <v>281</v>
      </c>
    </row>
    <row r="27" spans="1:13">
      <c r="C27" t="s">
        <v>319</v>
      </c>
      <c r="D27" t="s">
        <v>317</v>
      </c>
      <c r="E27">
        <v>2022</v>
      </c>
      <c r="G27" t="s">
        <v>320</v>
      </c>
    </row>
    <row r="28" spans="1:13">
      <c r="A28" s="24" t="s">
        <v>321</v>
      </c>
      <c r="B28" s="24" t="s">
        <v>283</v>
      </c>
      <c r="C28" s="24" t="s">
        <v>284</v>
      </c>
      <c r="D28" s="30" t="s">
        <v>285</v>
      </c>
      <c r="E28" s="24" t="s">
        <v>286</v>
      </c>
      <c r="F28" s="24" t="s">
        <v>287</v>
      </c>
      <c r="G28" s="24" t="s">
        <v>288</v>
      </c>
    </row>
    <row r="29" spans="1:13">
      <c r="C29" t="s">
        <v>322</v>
      </c>
      <c r="E29">
        <v>2023</v>
      </c>
      <c r="G29" t="s">
        <v>323</v>
      </c>
      <c r="M29" s="24" t="s">
        <v>281</v>
      </c>
    </row>
    <row r="31" spans="1:13">
      <c r="A31" s="24" t="s">
        <v>324</v>
      </c>
    </row>
    <row r="32" spans="1:13">
      <c r="B32" t="s">
        <v>325</v>
      </c>
    </row>
  </sheetData>
  <hyperlinks>
    <hyperlink ref="H6" r:id="rId1" xr:uid="{1DF01894-BACE-4D88-AC25-6A65895B4AD4}"/>
  </hyperlinks>
  <pageMargins left="0.7" right="0.7" top="0.75" bottom="0.75" header="0.3" footer="0.3"/>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75FF-E92F-4B98-8A1B-8D474E2266D6}">
  <dimension ref="A1:Q50"/>
  <sheetViews>
    <sheetView topLeftCell="A4" workbookViewId="0">
      <selection activeCell="D29" sqref="D29"/>
    </sheetView>
  </sheetViews>
  <sheetFormatPr defaultRowHeight="15"/>
  <cols>
    <col min="1" max="1" width="36.5703125" customWidth="1"/>
    <col min="2" max="2" width="12.85546875" customWidth="1"/>
  </cols>
  <sheetData>
    <row r="1" spans="1:17">
      <c r="B1" t="s">
        <v>37</v>
      </c>
      <c r="C1" t="s">
        <v>38</v>
      </c>
      <c r="D1" t="s">
        <v>39</v>
      </c>
    </row>
    <row r="2" spans="1:17">
      <c r="A2" t="s">
        <v>40</v>
      </c>
      <c r="B2" t="s">
        <v>41</v>
      </c>
      <c r="C2">
        <v>492</v>
      </c>
      <c r="D2" s="3" t="s">
        <v>15</v>
      </c>
      <c r="Q2" t="s">
        <v>95</v>
      </c>
    </row>
    <row r="3" spans="1:17">
      <c r="A3" t="s">
        <v>42</v>
      </c>
      <c r="B3" t="s">
        <v>43</v>
      </c>
      <c r="C3">
        <v>0.5</v>
      </c>
      <c r="D3" s="3" t="s">
        <v>9</v>
      </c>
      <c r="M3" s="3" t="s">
        <v>44</v>
      </c>
    </row>
    <row r="4" spans="1:17">
      <c r="A4" t="s">
        <v>45</v>
      </c>
      <c r="B4" t="s">
        <v>46</v>
      </c>
      <c r="C4" s="12">
        <v>0.8</v>
      </c>
      <c r="D4" s="3" t="s">
        <v>12</v>
      </c>
    </row>
    <row r="5" spans="1:17">
      <c r="A5" t="s">
        <v>47</v>
      </c>
      <c r="B5">
        <f>'SYC-SYEGC'!J7+4108</f>
        <v>4108</v>
      </c>
      <c r="C5">
        <v>6608</v>
      </c>
    </row>
    <row r="6" spans="1:17">
      <c r="A6" t="s">
        <v>48</v>
      </c>
      <c r="B6">
        <f>'SYC-SYEGC'!J14+2500</f>
        <v>2500</v>
      </c>
    </row>
    <row r="7" spans="1:17">
      <c r="A7" t="s">
        <v>19</v>
      </c>
      <c r="B7">
        <v>0</v>
      </c>
    </row>
    <row r="8" spans="1:17">
      <c r="A8" t="s">
        <v>49</v>
      </c>
      <c r="B8">
        <v>0</v>
      </c>
      <c r="D8" s="3" t="s">
        <v>26</v>
      </c>
    </row>
    <row r="9" spans="1:17">
      <c r="A9" t="s">
        <v>5</v>
      </c>
      <c r="D9" s="3" t="s">
        <v>6</v>
      </c>
    </row>
    <row r="10" spans="1:17">
      <c r="A10" t="s">
        <v>50</v>
      </c>
      <c r="C10">
        <f>500+(5*350)</f>
        <v>2250</v>
      </c>
    </row>
    <row r="11" spans="1:17">
      <c r="A11" t="s">
        <v>326</v>
      </c>
    </row>
    <row r="12" spans="1:17">
      <c r="A12" t="s">
        <v>51</v>
      </c>
    </row>
    <row r="13" spans="1:17">
      <c r="A13" t="s">
        <v>52</v>
      </c>
      <c r="C13">
        <f>335+345</f>
        <v>680</v>
      </c>
    </row>
    <row r="14" spans="1:17">
      <c r="A14" t="s">
        <v>53</v>
      </c>
    </row>
    <row r="15" spans="1:17">
      <c r="A15" t="s">
        <v>54</v>
      </c>
      <c r="D15" s="1" t="s">
        <v>55</v>
      </c>
      <c r="E15" s="1">
        <f>C13+2500</f>
        <v>3180</v>
      </c>
    </row>
    <row r="16" spans="1:17">
      <c r="A16" t="s">
        <v>56</v>
      </c>
      <c r="C16">
        <f>55+500</f>
        <v>555</v>
      </c>
    </row>
    <row r="17" spans="1:5">
      <c r="A17" t="s">
        <v>57</v>
      </c>
      <c r="D17" s="1" t="s">
        <v>55</v>
      </c>
      <c r="E17" s="1">
        <f>4108+C10</f>
        <v>6358</v>
      </c>
    </row>
    <row r="18" spans="1:5">
      <c r="A18" t="s">
        <v>58</v>
      </c>
    </row>
    <row r="19" spans="1:5">
      <c r="A19" t="s">
        <v>59</v>
      </c>
    </row>
    <row r="20" spans="1:5">
      <c r="A20" t="s">
        <v>60</v>
      </c>
      <c r="C20" t="s">
        <v>61</v>
      </c>
    </row>
    <row r="21" spans="1:5">
      <c r="A21" t="s">
        <v>10</v>
      </c>
      <c r="C21" t="s">
        <v>62</v>
      </c>
    </row>
    <row r="23" spans="1:5">
      <c r="A23" t="s">
        <v>63</v>
      </c>
      <c r="D23" s="3" t="s">
        <v>18</v>
      </c>
    </row>
    <row r="24" spans="1:5">
      <c r="A24" t="s">
        <v>64</v>
      </c>
      <c r="C24">
        <v>2525</v>
      </c>
      <c r="D24" s="3" t="s">
        <v>65</v>
      </c>
    </row>
    <row r="25" spans="1:5">
      <c r="A25" t="s">
        <v>66</v>
      </c>
      <c r="C25">
        <v>4108</v>
      </c>
    </row>
    <row r="26" spans="1:5">
      <c r="A26" t="s">
        <v>67</v>
      </c>
      <c r="C26">
        <v>300</v>
      </c>
    </row>
    <row r="27" spans="1:5">
      <c r="A27" t="s">
        <v>19</v>
      </c>
      <c r="D27" s="3" t="s">
        <v>21</v>
      </c>
    </row>
    <row r="28" spans="1:5">
      <c r="A28" t="s">
        <v>68</v>
      </c>
      <c r="B28">
        <v>3112.2</v>
      </c>
      <c r="C28" t="s">
        <v>69</v>
      </c>
    </row>
    <row r="29" spans="1:5">
      <c r="A29" t="s">
        <v>70</v>
      </c>
      <c r="B29">
        <v>1694.6790000000001</v>
      </c>
      <c r="C29">
        <v>1.694679</v>
      </c>
      <c r="D29" s="3" t="s">
        <v>23</v>
      </c>
    </row>
    <row r="30" spans="1:5">
      <c r="C30" s="14">
        <f>3.1122+1.694679</f>
        <v>4.8068790000000003</v>
      </c>
    </row>
    <row r="32" spans="1:5">
      <c r="A32" s="1" t="s">
        <v>71</v>
      </c>
    </row>
    <row r="33" spans="1:4">
      <c r="A33" s="3" t="s">
        <v>72</v>
      </c>
    </row>
    <row r="34" spans="1:4">
      <c r="A34" s="3" t="s">
        <v>73</v>
      </c>
    </row>
    <row r="35" spans="1:4">
      <c r="A35" s="3" t="s">
        <v>74</v>
      </c>
    </row>
    <row r="36" spans="1:4">
      <c r="A36" s="9" t="s">
        <v>15</v>
      </c>
    </row>
    <row r="37" spans="1:4">
      <c r="A37" s="8"/>
    </row>
    <row r="39" spans="1:4">
      <c r="A39" t="s">
        <v>52</v>
      </c>
      <c r="B39" t="s">
        <v>75</v>
      </c>
      <c r="C39">
        <f>335+345</f>
        <v>680</v>
      </c>
      <c r="D39" s="3" t="s">
        <v>30</v>
      </c>
    </row>
    <row r="40" spans="1:4">
      <c r="A40" t="s">
        <v>53</v>
      </c>
    </row>
    <row r="41" spans="1:4">
      <c r="A41" t="s">
        <v>54</v>
      </c>
    </row>
    <row r="42" spans="1:4">
      <c r="A42" s="18" t="s">
        <v>56</v>
      </c>
      <c r="B42" s="18" t="s">
        <v>76</v>
      </c>
      <c r="C42" s="18">
        <f>(4*125)+55</f>
        <v>555</v>
      </c>
    </row>
    <row r="43" spans="1:4">
      <c r="A43" s="18" t="s">
        <v>57</v>
      </c>
      <c r="B43" s="18"/>
      <c r="C43" s="18"/>
    </row>
    <row r="44" spans="1:4">
      <c r="A44" s="18" t="s">
        <v>58</v>
      </c>
      <c r="B44" s="18"/>
      <c r="C44" s="18"/>
    </row>
    <row r="45" spans="1:4">
      <c r="A45" t="s">
        <v>64</v>
      </c>
      <c r="B45" t="s">
        <v>75</v>
      </c>
      <c r="C45">
        <v>2500</v>
      </c>
    </row>
    <row r="46" spans="1:4">
      <c r="A46" s="18" t="s">
        <v>67</v>
      </c>
      <c r="B46" s="18" t="s">
        <v>76</v>
      </c>
      <c r="C46" s="18">
        <v>300</v>
      </c>
      <c r="D46" s="3" t="s">
        <v>32</v>
      </c>
    </row>
    <row r="47" spans="1:4">
      <c r="C47">
        <f>(C46+C42)/SUM(C39:C46)</f>
        <v>0.21189591078066913</v>
      </c>
    </row>
    <row r="50" spans="1:1">
      <c r="A50" t="s">
        <v>77</v>
      </c>
    </row>
  </sheetData>
  <hyperlinks>
    <hyperlink ref="D8" r:id="rId1" xr:uid="{8162EDD9-1563-435A-A51A-E3B402EC01BC}"/>
    <hyperlink ref="D9" r:id="rId2" xr:uid="{03076007-06F7-4164-8C17-256CCA7A7E77}"/>
    <hyperlink ref="D4" r:id="rId3" xr:uid="{194898ED-1D0A-4CBA-A196-8477841B64B8}"/>
    <hyperlink ref="D23" r:id="rId4" xr:uid="{9A1E1F47-A7F8-48C1-A38D-5FBE4801C513}"/>
    <hyperlink ref="D27" r:id="rId5" xr:uid="{C6BD90C4-6CAB-4969-93EC-316B8D977C9F}"/>
    <hyperlink ref="D29" r:id="rId6" xr:uid="{5786B413-643D-42D4-8146-DCFB8CADA47B}"/>
    <hyperlink ref="D2" r:id="rId7" xr:uid="{43AE9C61-9E10-4A6D-AB05-448FD3818845}"/>
    <hyperlink ref="D3" r:id="rId8" xr:uid="{19862067-1618-4CB3-B2AD-02DFD38A1A56}"/>
    <hyperlink ref="A34" r:id="rId9" xr:uid="{19B406A7-67BC-4923-85BC-436A83EB5599}"/>
    <hyperlink ref="A35" r:id="rId10" xr:uid="{D53A184E-FE80-4161-A058-D1FB123ED19F}"/>
    <hyperlink ref="A36" r:id="rId11" xr:uid="{4F1272E6-9914-4B78-B931-984F0BF1AE12}"/>
    <hyperlink ref="A33" r:id="rId12" xr:uid="{96B12F3F-7078-4ED3-95EC-3382E0329868}"/>
    <hyperlink ref="D24" r:id="rId13" xr:uid="{9DE64CBC-2185-408F-9F05-C171E9E28E61}"/>
    <hyperlink ref="D39" r:id="rId14" xr:uid="{A093A80B-4188-41CD-B48B-0AE74B531A3E}"/>
    <hyperlink ref="D46" r:id="rId15" xr:uid="{1CE848F6-CBCD-4A97-8A11-30708622EA64}"/>
    <hyperlink ref="M3" r:id="rId16" xr:uid="{432E2691-827B-418F-B1B6-89D1C5B6344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2060"/>
  </sheetPr>
  <dimension ref="A1:H27"/>
  <sheetViews>
    <sheetView tabSelected="1" workbookViewId="0">
      <selection activeCell="B3" sqref="B3"/>
    </sheetView>
  </sheetViews>
  <sheetFormatPr defaultRowHeight="15"/>
  <cols>
    <col min="1" max="1" width="20.85546875" bestFit="1" customWidth="1"/>
    <col min="2" max="2" width="11.140625" bestFit="1" customWidth="1"/>
    <col min="3" max="3" width="23.5703125" customWidth="1"/>
  </cols>
  <sheetData>
    <row r="1" spans="1:6" ht="30">
      <c r="B1" t="s">
        <v>78</v>
      </c>
      <c r="C1" s="4" t="s">
        <v>79</v>
      </c>
      <c r="D1" s="5" t="s">
        <v>80</v>
      </c>
      <c r="E1" s="7"/>
    </row>
    <row r="2" spans="1:6">
      <c r="A2" s="8" t="s">
        <v>81</v>
      </c>
      <c r="B2" s="19">
        <v>6100</v>
      </c>
      <c r="C2" s="20">
        <v>0</v>
      </c>
      <c r="D2" s="21">
        <v>0</v>
      </c>
    </row>
    <row r="3" spans="1:6">
      <c r="A3" s="8" t="s">
        <v>82</v>
      </c>
      <c r="B3" s="58">
        <f>SUM('HKEC Assets'!D13:D14)+'CLP Assets'!C6</f>
        <v>3180</v>
      </c>
      <c r="C3" s="20">
        <v>0</v>
      </c>
      <c r="D3" s="21">
        <v>0</v>
      </c>
    </row>
    <row r="4" spans="1:6">
      <c r="A4" s="10" t="s">
        <v>83</v>
      </c>
      <c r="B4" s="19">
        <v>0</v>
      </c>
      <c r="C4" s="20">
        <v>0</v>
      </c>
      <c r="D4" s="21">
        <v>0</v>
      </c>
    </row>
    <row r="5" spans="1:6">
      <c r="A5" s="8" t="s">
        <v>84</v>
      </c>
      <c r="B5" s="19">
        <f>'Power Breakdown'!C3</f>
        <v>0.5</v>
      </c>
      <c r="C5" s="19">
        <v>0</v>
      </c>
      <c r="D5" s="22">
        <v>0</v>
      </c>
    </row>
    <row r="6" spans="1:6">
      <c r="A6" s="11" t="s">
        <v>85</v>
      </c>
      <c r="B6" s="19">
        <f>'HKEC Assets'!D18</f>
        <v>0.8</v>
      </c>
      <c r="C6" s="20">
        <v>0</v>
      </c>
      <c r="D6" s="21">
        <v>0</v>
      </c>
    </row>
    <row r="7" spans="1:6">
      <c r="A7" s="10" t="s">
        <v>86</v>
      </c>
      <c r="B7" s="23">
        <f>ROUND('Power Breakdown'!C30,1)</f>
        <v>4.8</v>
      </c>
      <c r="C7" s="20">
        <v>0</v>
      </c>
      <c r="D7" s="21">
        <v>0</v>
      </c>
    </row>
    <row r="8" spans="1:6">
      <c r="A8" s="8" t="s">
        <v>87</v>
      </c>
      <c r="B8" s="19">
        <v>0</v>
      </c>
      <c r="C8" s="20">
        <v>0</v>
      </c>
      <c r="D8" s="21">
        <v>0</v>
      </c>
    </row>
    <row r="9" spans="1:6">
      <c r="A9" s="8" t="s">
        <v>88</v>
      </c>
      <c r="B9" s="19">
        <v>0</v>
      </c>
      <c r="C9" s="20">
        <v>0</v>
      </c>
      <c r="D9" s="21">
        <v>0</v>
      </c>
    </row>
    <row r="10" spans="1:6">
      <c r="A10" s="8" t="s">
        <v>89</v>
      </c>
      <c r="B10" s="19">
        <v>0</v>
      </c>
      <c r="C10" s="20">
        <v>0</v>
      </c>
      <c r="D10" s="21">
        <v>0</v>
      </c>
    </row>
    <row r="11" spans="1:6">
      <c r="A11" s="8" t="s">
        <v>90</v>
      </c>
      <c r="B11" s="59">
        <f>'CLP Assets'!C7</f>
        <v>300</v>
      </c>
      <c r="C11" s="20">
        <v>0</v>
      </c>
      <c r="D11" s="21">
        <v>0</v>
      </c>
      <c r="F11" t="s">
        <v>334</v>
      </c>
    </row>
    <row r="12" spans="1:6">
      <c r="A12" s="8" t="s">
        <v>91</v>
      </c>
      <c r="B12" s="19">
        <f>'HKEC Assets'!D12</f>
        <v>555</v>
      </c>
      <c r="C12" s="20">
        <v>0</v>
      </c>
      <c r="D12" s="21">
        <v>0</v>
      </c>
    </row>
    <row r="13" spans="1:6">
      <c r="A13" s="8" t="s">
        <v>49</v>
      </c>
      <c r="B13" s="19">
        <v>0</v>
      </c>
      <c r="C13" s="20">
        <v>0</v>
      </c>
      <c r="D13" s="21">
        <v>0</v>
      </c>
    </row>
    <row r="14" spans="1:6">
      <c r="A14" s="8" t="s">
        <v>92</v>
      </c>
      <c r="B14" s="19">
        <v>0</v>
      </c>
      <c r="C14" s="20">
        <v>0</v>
      </c>
      <c r="D14" s="21">
        <v>0</v>
      </c>
      <c r="E14" s="7"/>
    </row>
    <row r="19" spans="1:8">
      <c r="B19" s="8"/>
      <c r="C19" s="8"/>
    </row>
    <row r="20" spans="1:8">
      <c r="B20" s="8"/>
      <c r="C20" s="8"/>
    </row>
    <row r="21" spans="1:8">
      <c r="A21" s="8"/>
      <c r="B21" s="8"/>
      <c r="C21" s="8"/>
    </row>
    <row r="22" spans="1:8">
      <c r="A22" s="8"/>
      <c r="B22" s="8"/>
      <c r="C22" s="8"/>
    </row>
    <row r="23" spans="1:8">
      <c r="A23" s="8"/>
      <c r="B23" s="8"/>
      <c r="C23" s="8"/>
    </row>
    <row r="24" spans="1:8">
      <c r="A24" s="8"/>
      <c r="B24" s="8"/>
      <c r="C24" s="8"/>
    </row>
    <row r="27" spans="1:8">
      <c r="H27"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D12"/>
  <sheetViews>
    <sheetView workbookViewId="0">
      <selection activeCell="B3" sqref="B3"/>
    </sheetView>
  </sheetViews>
  <sheetFormatPr defaultRowHeight="15"/>
  <cols>
    <col min="1" max="1" width="15.140625" customWidth="1"/>
    <col min="2" max="2" width="11" bestFit="1" customWidth="1"/>
    <col min="3" max="3" width="24.28515625" customWidth="1"/>
  </cols>
  <sheetData>
    <row r="1" spans="1:4">
      <c r="A1" s="15"/>
      <c r="B1" s="15" t="s">
        <v>93</v>
      </c>
      <c r="C1" s="16"/>
      <c r="D1" s="5"/>
    </row>
    <row r="2" spans="1:4">
      <c r="A2" s="10" t="s">
        <v>94</v>
      </c>
      <c r="B2" s="17">
        <f>SUM('SYC-SYEGC'!B11:B12)/SUM('SYC-SYEGC'!B2:B14)</f>
        <v>8.4310380530711673E-2</v>
      </c>
      <c r="C2" s="15"/>
      <c r="D2" s="5"/>
    </row>
    <row r="3" spans="1:4">
      <c r="B3" s="6"/>
      <c r="D3" s="5"/>
    </row>
    <row r="4" spans="1:4">
      <c r="B4" s="6"/>
      <c r="D4" s="5"/>
    </row>
    <row r="5" spans="1:4">
      <c r="B5" s="6"/>
      <c r="D5" s="5"/>
    </row>
    <row r="6" spans="1:4">
      <c r="B6" s="6"/>
      <c r="D6" s="5"/>
    </row>
    <row r="7" spans="1:4">
      <c r="B7" s="6"/>
      <c r="D7" s="5"/>
    </row>
    <row r="8" spans="1:4">
      <c r="B8" s="6"/>
      <c r="D8" s="5"/>
    </row>
    <row r="9" spans="1:4">
      <c r="B9" s="6"/>
      <c r="D9" s="5"/>
    </row>
    <row r="10" spans="1:4">
      <c r="B10" s="6"/>
      <c r="D10" s="5"/>
    </row>
    <row r="11" spans="1:4">
      <c r="B11" s="6"/>
      <c r="D11" s="5"/>
    </row>
    <row r="12" spans="1:4">
      <c r="B12" s="6"/>
      <c r="D12"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0C1F08-977C-48E4-B723-6CB37482BE1F}">
  <ds:schemaRefs>
    <ds:schemaRef ds:uri="http://schemas.microsoft.com/sharepoint/v3/contenttype/forms"/>
  </ds:schemaRefs>
</ds:datastoreItem>
</file>

<file path=customXml/itemProps2.xml><?xml version="1.0" encoding="utf-8"?>
<ds:datastoreItem xmlns:ds="http://schemas.openxmlformats.org/officeDocument/2006/customXml" ds:itemID="{9B1A0E7B-613A-4F2A-A1ED-3FE6D48C5425}">
  <ds:schemaRefs>
    <ds:schemaRef ds:uri="http://schemas.microsoft.com/office/2006/metadata/properties"/>
    <ds:schemaRef ds:uri="http://purl.org/dc/elements/1.1/"/>
    <ds:schemaRef ds:uri="http://schemas.microsoft.com/sharepoint/v3"/>
    <ds:schemaRef ds:uri="c9df191c-55f2-496b-9838-9a5abe4742ad"/>
    <ds:schemaRef ds:uri="http://purl.org/dc/terms/"/>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7889d872-e2a2-4afb-87bc-97561eced75f"/>
    <ds:schemaRef ds:uri="http://www.w3.org/XML/1998/namespace"/>
  </ds:schemaRefs>
</ds:datastoreItem>
</file>

<file path=customXml/itemProps3.xml><?xml version="1.0" encoding="utf-8"?>
<ds:datastoreItem xmlns:ds="http://schemas.openxmlformats.org/officeDocument/2006/customXml" ds:itemID="{BF26DE51-7AF6-457F-860C-26A13F92AE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CLP Overview</vt:lpstr>
      <vt:lpstr>CLP Assets</vt:lpstr>
      <vt:lpstr>HKEC Assets</vt:lpstr>
      <vt:lpstr>Power Breakdown</vt:lpstr>
      <vt:lpstr>SYC-SYEGC</vt:lpstr>
      <vt:lpstr>SYC-FoPtPFP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Robbie</dc:creator>
  <cp:keywords/>
  <dc:description/>
  <cp:lastModifiedBy>Xiaoqian Jiang</cp:lastModifiedBy>
  <cp:revision/>
  <dcterms:created xsi:type="dcterms:W3CDTF">2016-02-27T00:53:39Z</dcterms:created>
  <dcterms:modified xsi:type="dcterms:W3CDTF">2019-10-21T06:32:33Z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512">
    <vt:lpwstr>313</vt:lpwstr>
  </property>
</Properties>
</file>