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BNVFE\"/>
    </mc:Choice>
  </mc:AlternateContent>
  <xr:revisionPtr revIDLastSave="4" documentId="11_7798F9B6418B39ADBCEFD3A6C212F25195A0198C" xr6:coauthVersionLast="41" xr6:coauthVersionMax="45" xr10:uidLastSave="{6274338C-CDB0-4580-BE28-2AA3D8EF2371}"/>
  <bookViews>
    <workbookView xWindow="11370" yWindow="2100" windowWidth="20460" windowHeight="11490" tabRatio="742" firstSheet="8" activeTab="10"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s>
  <externalReferences>
    <externalReference r:id="rId23"/>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18" l="1"/>
  <c r="B46"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B41" i="18"/>
  <c r="C40" i="18"/>
  <c r="B40" i="18"/>
  <c r="B5" i="6"/>
  <c r="L5" i="6"/>
  <c r="B8" i="6"/>
  <c r="B7" i="6"/>
  <c r="C31" i="18"/>
  <c r="L8" i="6"/>
  <c r="L7" i="6"/>
  <c r="M5" i="6"/>
  <c r="C5" i="6"/>
  <c r="D31" i="18"/>
  <c r="N5" i="6"/>
  <c r="M7" i="6"/>
  <c r="M8" i="6"/>
  <c r="D5" i="6"/>
  <c r="C7" i="6"/>
  <c r="C8" i="6"/>
  <c r="E31" i="18"/>
  <c r="E5" i="6"/>
  <c r="D8" i="6"/>
  <c r="D7" i="6"/>
  <c r="O5" i="6"/>
  <c r="N7" i="6"/>
  <c r="N8" i="6"/>
  <c r="F31" i="18"/>
  <c r="P5" i="6"/>
  <c r="O7" i="6"/>
  <c r="O8" i="6"/>
  <c r="F5" i="6"/>
  <c r="E7" i="6"/>
  <c r="E8" i="6"/>
  <c r="G31" i="18"/>
  <c r="G5" i="6"/>
  <c r="F7" i="6"/>
  <c r="F8" i="6"/>
  <c r="Q5" i="6"/>
  <c r="P7" i="6"/>
  <c r="P8" i="6"/>
  <c r="H31" i="18"/>
  <c r="R5" i="6"/>
  <c r="Q7" i="6"/>
  <c r="Q8" i="6"/>
  <c r="H5" i="6"/>
  <c r="G7" i="6"/>
  <c r="G8" i="6"/>
  <c r="I31" i="18"/>
  <c r="I5" i="6"/>
  <c r="H7" i="6"/>
  <c r="H8" i="6"/>
  <c r="S5" i="6"/>
  <c r="R8" i="6"/>
  <c r="R7" i="6"/>
  <c r="J31"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AE8" i="11"/>
  <c r="AE2" i="11"/>
  <c r="S8" i="11"/>
  <c r="S2" i="11"/>
  <c r="G8" i="11"/>
  <c r="G2" i="11"/>
  <c r="AD2" i="11"/>
  <c r="AD8" i="11"/>
  <c r="Z2" i="11"/>
  <c r="Z8" i="11"/>
  <c r="V2" i="11"/>
  <c r="V8" i="11"/>
  <c r="R2" i="11"/>
  <c r="R8" i="11"/>
  <c r="N2" i="11"/>
  <c r="N8" i="11"/>
  <c r="J2" i="11"/>
  <c r="J8" i="11"/>
  <c r="F2" i="11"/>
  <c r="F8" i="11"/>
  <c r="AA8" i="11"/>
  <c r="AA2" i="11"/>
  <c r="O8" i="11"/>
  <c r="O2" i="11"/>
  <c r="C8" i="11"/>
  <c r="C2" i="11"/>
  <c r="AG8" i="11"/>
  <c r="AG2" i="11"/>
  <c r="AC8" i="11"/>
  <c r="AC2" i="11"/>
  <c r="Y8" i="11"/>
  <c r="Y2" i="11"/>
  <c r="U8" i="11"/>
  <c r="U2" i="11"/>
  <c r="Q8" i="11"/>
  <c r="Q2" i="11"/>
  <c r="M8" i="11"/>
  <c r="M2" i="11"/>
  <c r="I8" i="11"/>
  <c r="I2" i="11"/>
  <c r="E8" i="11"/>
  <c r="E2" i="11"/>
  <c r="AI8" i="11"/>
  <c r="AI2" i="11"/>
  <c r="W8" i="11"/>
  <c r="W2" i="11"/>
  <c r="K8" i="11"/>
  <c r="K2" i="11"/>
  <c r="AH2" i="11"/>
  <c r="AH8" i="11"/>
  <c r="B2" i="11"/>
  <c r="B8" i="11"/>
  <c r="AF8" i="11"/>
  <c r="AF2" i="11"/>
  <c r="AB8" i="11"/>
  <c r="AB2" i="11"/>
  <c r="X8" i="11"/>
  <c r="X2" i="11"/>
  <c r="T8" i="11"/>
  <c r="T2" i="11"/>
  <c r="P8" i="11"/>
  <c r="P2" i="11"/>
  <c r="L8" i="11"/>
  <c r="L2" i="11"/>
  <c r="H8" i="11"/>
  <c r="H2" i="11"/>
  <c r="D8" i="11"/>
  <c r="D2" i="11"/>
  <c r="T5" i="6"/>
  <c r="S7" i="6"/>
  <c r="S8" i="6"/>
  <c r="J5" i="6"/>
  <c r="I7" i="6"/>
  <c r="I8" i="6"/>
  <c r="K31" i="18"/>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K5" i="6"/>
  <c r="J7" i="6"/>
  <c r="J8" i="6"/>
  <c r="U5" i="6"/>
  <c r="T8" i="6"/>
  <c r="T7" i="6"/>
  <c r="AH8" i="5"/>
  <c r="AH7" i="5"/>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I8" i="5"/>
  <c r="AI7" i="5"/>
  <c r="AE7" i="5"/>
  <c r="AE8" i="5"/>
  <c r="AA7" i="5"/>
  <c r="AA8" i="5"/>
  <c r="W7" i="5"/>
  <c r="W8" i="5"/>
  <c r="S7" i="5"/>
  <c r="S8" i="5"/>
  <c r="O7" i="5"/>
  <c r="O8" i="5"/>
  <c r="K7" i="5"/>
  <c r="K8" i="5"/>
  <c r="G7" i="5"/>
  <c r="G8" i="5"/>
  <c r="B4" i="5"/>
  <c r="C7" i="5"/>
  <c r="C8" i="5"/>
  <c r="AD8" i="5"/>
  <c r="AD7" i="5"/>
  <c r="V8" i="5"/>
  <c r="V7" i="5"/>
  <c r="R8" i="5"/>
  <c r="R7" i="5"/>
  <c r="N8" i="5"/>
  <c r="N7" i="5"/>
  <c r="J8" i="5"/>
  <c r="J7" i="5"/>
  <c r="F8" i="5"/>
  <c r="F7" i="5"/>
  <c r="L31" i="18"/>
  <c r="B5" i="10"/>
  <c r="G5" i="10"/>
  <c r="K5" i="10"/>
  <c r="O5" i="10"/>
  <c r="S5" i="10"/>
  <c r="W5" i="10"/>
  <c r="AA5" i="10"/>
  <c r="AE5" i="10"/>
  <c r="AI5" i="10"/>
  <c r="D5" i="10"/>
  <c r="H5" i="10"/>
  <c r="L5" i="10"/>
  <c r="P5" i="10"/>
  <c r="T5" i="10"/>
  <c r="X5" i="10"/>
  <c r="AB5" i="10"/>
  <c r="AF5" i="10"/>
  <c r="E5" i="10"/>
  <c r="M5" i="10"/>
  <c r="U5" i="10"/>
  <c r="AC5" i="10"/>
  <c r="B8" i="10"/>
  <c r="Q5" i="10"/>
  <c r="AG5" i="10"/>
  <c r="F5" i="10"/>
  <c r="N5" i="10"/>
  <c r="V5" i="10"/>
  <c r="AD5" i="10"/>
  <c r="I5" i="10"/>
  <c r="Y5" i="10"/>
  <c r="AH5" i="10"/>
  <c r="R5" i="10"/>
  <c r="B2" i="10"/>
  <c r="J5" i="10"/>
  <c r="Z5" i="10"/>
  <c r="V5" i="6"/>
  <c r="U7" i="6"/>
  <c r="U8" i="6"/>
  <c r="K8" i="6"/>
  <c r="K7" i="6"/>
  <c r="B8" i="5"/>
  <c r="B7" i="5"/>
  <c r="M31" i="18"/>
  <c r="AI8" i="20"/>
  <c r="B4" i="14"/>
  <c r="B5" i="12"/>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B5" i="7"/>
  <c r="R8" i="10"/>
  <c r="R2" i="10"/>
  <c r="AD8" i="10"/>
  <c r="AD2" i="10"/>
  <c r="AG8" i="10"/>
  <c r="AG2" i="10"/>
  <c r="U2" i="10"/>
  <c r="U8" i="10"/>
  <c r="AB8" i="10"/>
  <c r="AB2" i="10"/>
  <c r="L8" i="10"/>
  <c r="L2" i="10"/>
  <c r="AE8" i="10"/>
  <c r="AE2" i="10"/>
  <c r="O8" i="10"/>
  <c r="O2" i="10"/>
  <c r="F8" i="10"/>
  <c r="F2" i="10"/>
  <c r="AF8" i="10"/>
  <c r="AF2" i="10"/>
  <c r="AI8" i="10"/>
  <c r="AI2" i="10"/>
  <c r="Z8" i="10"/>
  <c r="Z2" i="10"/>
  <c r="AH8" i="10"/>
  <c r="AH2" i="10"/>
  <c r="V8" i="10"/>
  <c r="V2" i="10"/>
  <c r="Q8" i="10"/>
  <c r="Q2" i="10"/>
  <c r="M8" i="10"/>
  <c r="M2" i="10"/>
  <c r="X8" i="10"/>
  <c r="X2" i="10"/>
  <c r="H8" i="10"/>
  <c r="H2" i="10"/>
  <c r="AA8" i="10"/>
  <c r="AA2" i="10"/>
  <c r="K8" i="10"/>
  <c r="K2" i="10"/>
  <c r="B2" i="12"/>
  <c r="B8" i="12"/>
  <c r="I8" i="10"/>
  <c r="I2" i="10"/>
  <c r="AC8" i="10"/>
  <c r="AC2" i="10"/>
  <c r="P8" i="10"/>
  <c r="P2" i="10"/>
  <c r="S8" i="10"/>
  <c r="S2" i="10"/>
  <c r="J8" i="10"/>
  <c r="J2" i="10"/>
  <c r="Y8" i="10"/>
  <c r="Y2" i="10"/>
  <c r="N8" i="10"/>
  <c r="N2" i="10"/>
  <c r="E8" i="10"/>
  <c r="E2" i="10"/>
  <c r="T8" i="10"/>
  <c r="T2" i="10"/>
  <c r="D8" i="10"/>
  <c r="D2" i="10"/>
  <c r="W8" i="10"/>
  <c r="W2" i="10"/>
  <c r="G8" i="10"/>
  <c r="G2" i="10"/>
  <c r="W5" i="6"/>
  <c r="V7" i="6"/>
  <c r="V8" i="6"/>
  <c r="B8" i="14"/>
  <c r="B7" i="14"/>
  <c r="AF7" i="7"/>
  <c r="AF8" i="7"/>
  <c r="T8" i="7"/>
  <c r="T7" i="7"/>
  <c r="L8" i="7"/>
  <c r="L7" i="7"/>
  <c r="H7" i="7"/>
  <c r="H8" i="7"/>
  <c r="D8" i="7"/>
  <c r="D7" i="7"/>
  <c r="AI7" i="7"/>
  <c r="AI8"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AH8" i="7"/>
  <c r="AH7" i="7"/>
  <c r="Z7" i="7"/>
  <c r="Z8" i="7"/>
  <c r="AG8" i="7"/>
  <c r="AG7" i="7"/>
  <c r="AC8" i="7"/>
  <c r="AC7" i="7"/>
  <c r="Y8" i="7"/>
  <c r="Y7" i="7"/>
  <c r="U8" i="7"/>
  <c r="U7" i="7"/>
  <c r="Q8" i="7"/>
  <c r="Q7" i="7"/>
  <c r="M8" i="7"/>
  <c r="M7" i="7"/>
  <c r="I8" i="7"/>
  <c r="I7" i="7"/>
  <c r="E8" i="7"/>
  <c r="E7" i="7"/>
  <c r="N31" i="18"/>
  <c r="AI6" i="20"/>
  <c r="AI9" i="20"/>
  <c r="AI11" i="20"/>
  <c r="AI12" i="20"/>
  <c r="AI13" i="20"/>
  <c r="AI15" i="20"/>
  <c r="AI16" i="20"/>
  <c r="AI17" i="20"/>
  <c r="AI18" i="20"/>
  <c r="AI19" i="20"/>
  <c r="AI20" i="20"/>
  <c r="AI21" i="20"/>
  <c r="AI22" i="20"/>
  <c r="AI24" i="20"/>
  <c r="AI25" i="20"/>
  <c r="AI26" i="20"/>
  <c r="AI27" i="20"/>
  <c r="AI4" i="20"/>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B4" i="2"/>
  <c r="B9"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4" i="18"/>
  <c r="C4" i="18"/>
  <c r="C5" i="9"/>
  <c r="D4" i="18"/>
  <c r="E4" i="18"/>
  <c r="E5" i="9"/>
  <c r="F4" i="18"/>
  <c r="F5" i="9"/>
  <c r="G4" i="18"/>
  <c r="G5" i="9"/>
  <c r="H4" i="18"/>
  <c r="I4" i="18"/>
  <c r="I5" i="9"/>
  <c r="J4" i="18"/>
  <c r="J5" i="9"/>
  <c r="K4" i="18"/>
  <c r="K5" i="9"/>
  <c r="L4" i="18"/>
  <c r="M4" i="18"/>
  <c r="M5" i="9"/>
  <c r="N4" i="18"/>
  <c r="N5" i="9"/>
  <c r="O4" i="18"/>
  <c r="O5" i="9"/>
  <c r="P4" i="18"/>
  <c r="Q4" i="18"/>
  <c r="Q5" i="9"/>
  <c r="R4" i="18"/>
  <c r="R5" i="9"/>
  <c r="S4" i="18"/>
  <c r="S5" i="9"/>
  <c r="T4" i="18"/>
  <c r="U4" i="18"/>
  <c r="U5" i="9"/>
  <c r="V4" i="18"/>
  <c r="V5" i="9"/>
  <c r="W4" i="18"/>
  <c r="W5" i="9"/>
  <c r="X4" i="18"/>
  <c r="Y4" i="18"/>
  <c r="Y5" i="9"/>
  <c r="Z4" i="18"/>
  <c r="Z5" i="9"/>
  <c r="AA4" i="18"/>
  <c r="AA5" i="9"/>
  <c r="AB4" i="18"/>
  <c r="AC4" i="18"/>
  <c r="AC5" i="9"/>
  <c r="AD4" i="18"/>
  <c r="AD5" i="9"/>
  <c r="AE4" i="18"/>
  <c r="AE5" i="9"/>
  <c r="AF4" i="18"/>
  <c r="AG4" i="18"/>
  <c r="AG5" i="9"/>
  <c r="AH4" i="18"/>
  <c r="AH5" i="9"/>
  <c r="AI4" i="18"/>
  <c r="AI5" i="9"/>
  <c r="B3" i="18"/>
  <c r="C3" i="18"/>
  <c r="C5" i="8"/>
  <c r="D3" i="18"/>
  <c r="D5" i="8"/>
  <c r="E3" i="18"/>
  <c r="F3" i="18"/>
  <c r="G3" i="18"/>
  <c r="H3" i="18"/>
  <c r="I3" i="18"/>
  <c r="J3" i="18"/>
  <c r="K3" i="18"/>
  <c r="K5" i="8"/>
  <c r="L3" i="18"/>
  <c r="L5" i="8"/>
  <c r="M3" i="18"/>
  <c r="N3" i="18"/>
  <c r="O3" i="18"/>
  <c r="P3" i="18"/>
  <c r="Q3" i="18"/>
  <c r="R3" i="18"/>
  <c r="S3" i="18"/>
  <c r="S5" i="8"/>
  <c r="T3" i="18"/>
  <c r="T5" i="8"/>
  <c r="U3" i="18"/>
  <c r="V3" i="18"/>
  <c r="W3" i="18"/>
  <c r="X3" i="18"/>
  <c r="Y3" i="18"/>
  <c r="Z3" i="18"/>
  <c r="AA3" i="18"/>
  <c r="AA5" i="8"/>
  <c r="AB3" i="18"/>
  <c r="AB5" i="8"/>
  <c r="AC3" i="18"/>
  <c r="AD3" i="18"/>
  <c r="AE3" i="18"/>
  <c r="AF3" i="18"/>
  <c r="AG3" i="18"/>
  <c r="AH3" i="18"/>
  <c r="AI3" i="18"/>
  <c r="AI5" i="8"/>
  <c r="T2" i="8"/>
  <c r="T8" i="8"/>
  <c r="AD8" i="9"/>
  <c r="AD2" i="9"/>
  <c r="R8" i="9"/>
  <c r="R2" i="9"/>
  <c r="F2" i="9"/>
  <c r="F8" i="9"/>
  <c r="AI2" i="8"/>
  <c r="AI8" i="8"/>
  <c r="S2" i="8"/>
  <c r="S8" i="8"/>
  <c r="K2" i="8"/>
  <c r="K8" i="8"/>
  <c r="C2" i="8"/>
  <c r="C8" i="8"/>
  <c r="AG2" i="9"/>
  <c r="AG8" i="9"/>
  <c r="AC8" i="9"/>
  <c r="AC2" i="9"/>
  <c r="Y2" i="9"/>
  <c r="Y8" i="9"/>
  <c r="U8" i="9"/>
  <c r="U2" i="9"/>
  <c r="Q2" i="9"/>
  <c r="Q8" i="9"/>
  <c r="M2" i="9"/>
  <c r="M8" i="9"/>
  <c r="I2" i="9"/>
  <c r="I8" i="9"/>
  <c r="E2" i="9"/>
  <c r="E8" i="9"/>
  <c r="AB2" i="8"/>
  <c r="AB8" i="8"/>
  <c r="L2" i="8"/>
  <c r="L8" i="8"/>
  <c r="AH8" i="9"/>
  <c r="AH2" i="9"/>
  <c r="Z8" i="9"/>
  <c r="Z2" i="9"/>
  <c r="N2" i="9"/>
  <c r="N8" i="9"/>
  <c r="AA2" i="8"/>
  <c r="AA8" i="8"/>
  <c r="AF5" i="9"/>
  <c r="AB5" i="9"/>
  <c r="X5" i="9"/>
  <c r="T5" i="9"/>
  <c r="P5" i="9"/>
  <c r="L5" i="9"/>
  <c r="H5" i="9"/>
  <c r="D5" i="9"/>
  <c r="D2" i="8"/>
  <c r="D8" i="8"/>
  <c r="V2" i="9"/>
  <c r="V8" i="9"/>
  <c r="J2" i="9"/>
  <c r="J8" i="9"/>
  <c r="AI8" i="9"/>
  <c r="AI2" i="9"/>
  <c r="AE8" i="9"/>
  <c r="AE2" i="9"/>
  <c r="AA8" i="9"/>
  <c r="AA2" i="9"/>
  <c r="W8" i="9"/>
  <c r="W2" i="9"/>
  <c r="S8" i="9"/>
  <c r="S2" i="9"/>
  <c r="O2" i="9"/>
  <c r="O8" i="9"/>
  <c r="K2" i="9"/>
  <c r="K8" i="9"/>
  <c r="G2" i="9"/>
  <c r="G8" i="9"/>
  <c r="C2" i="9"/>
  <c r="C8" i="9"/>
  <c r="B8" i="2"/>
  <c r="B7" i="2"/>
  <c r="T7" i="2"/>
  <c r="T8" i="2"/>
  <c r="D7" i="2"/>
  <c r="D8" i="2"/>
  <c r="S7" i="2"/>
  <c r="S8" i="2"/>
  <c r="Z7" i="2"/>
  <c r="Z8" i="2"/>
  <c r="J7" i="2"/>
  <c r="J8" i="2"/>
  <c r="AG7" i="2"/>
  <c r="AG8" i="2"/>
  <c r="Y7" i="2"/>
  <c r="Y8" i="2"/>
  <c r="Q7" i="2"/>
  <c r="Q8" i="2"/>
  <c r="I7" i="2"/>
  <c r="I8" i="2"/>
  <c r="AI7" i="2"/>
  <c r="AI8" i="2"/>
  <c r="K7" i="2"/>
  <c r="K8" i="2"/>
  <c r="AF8" i="2"/>
  <c r="AF7" i="2"/>
  <c r="X8" i="2"/>
  <c r="X7" i="2"/>
  <c r="P8" i="2"/>
  <c r="P7" i="2"/>
  <c r="H8" i="2"/>
  <c r="H7" i="2"/>
  <c r="AE8" i="2"/>
  <c r="AE7" i="2"/>
  <c r="W7" i="2"/>
  <c r="W8" i="2"/>
  <c r="O7" i="2"/>
  <c r="O8" i="2"/>
  <c r="G8" i="2"/>
  <c r="G7" i="2"/>
  <c r="L7" i="2"/>
  <c r="L8" i="2"/>
  <c r="V5" i="8"/>
  <c r="N5" i="8"/>
  <c r="F5" i="8"/>
  <c r="AD8" i="2"/>
  <c r="AD7" i="2"/>
  <c r="V7" i="2"/>
  <c r="V8" i="2"/>
  <c r="N8" i="2"/>
  <c r="N7" i="2"/>
  <c r="F7" i="2"/>
  <c r="F8" i="2"/>
  <c r="AB7" i="2"/>
  <c r="AB8" i="2"/>
  <c r="AA7" i="2"/>
  <c r="AA8" i="2"/>
  <c r="C7" i="2"/>
  <c r="C8" i="2"/>
  <c r="AH7" i="2"/>
  <c r="AH8" i="2"/>
  <c r="R7" i="2"/>
  <c r="R8" i="2"/>
  <c r="AD5" i="8"/>
  <c r="AC7" i="2"/>
  <c r="AC8" i="2"/>
  <c r="U7" i="2"/>
  <c r="U8" i="2"/>
  <c r="M7" i="2"/>
  <c r="M8" i="2"/>
  <c r="E7" i="2"/>
  <c r="E8" i="2"/>
  <c r="X5" i="6"/>
  <c r="W7" i="6"/>
  <c r="W8" i="6"/>
  <c r="O31" i="18"/>
  <c r="AH5" i="8"/>
  <c r="Z5" i="8"/>
  <c r="R5" i="8"/>
  <c r="J5" i="8"/>
  <c r="B5" i="8"/>
  <c r="AG5" i="8"/>
  <c r="Y5" i="8"/>
  <c r="Q5" i="8"/>
  <c r="I5" i="8"/>
  <c r="B5" i="9"/>
  <c r="P5" i="13"/>
  <c r="O5" i="13"/>
  <c r="AD5" i="13"/>
  <c r="V5" i="13"/>
  <c r="N5" i="13"/>
  <c r="F5" i="13"/>
  <c r="U5" i="13"/>
  <c r="P5" i="8"/>
  <c r="AB5" i="13"/>
  <c r="T5" i="13"/>
  <c r="L5" i="13"/>
  <c r="D5" i="13"/>
  <c r="X5" i="13"/>
  <c r="W5" i="13"/>
  <c r="M5" i="13"/>
  <c r="X5" i="8"/>
  <c r="AE5" i="8"/>
  <c r="W5" i="8"/>
  <c r="O5" i="8"/>
  <c r="G5" i="8"/>
  <c r="AI5" i="13"/>
  <c r="AA5" i="13"/>
  <c r="S5" i="13"/>
  <c r="K5" i="13"/>
  <c r="C5" i="13"/>
  <c r="H5" i="13"/>
  <c r="G5" i="13"/>
  <c r="E5" i="13"/>
  <c r="AH5" i="13"/>
  <c r="Z5" i="13"/>
  <c r="R5" i="13"/>
  <c r="J5" i="13"/>
  <c r="B5" i="13"/>
  <c r="AF5" i="13"/>
  <c r="AE5" i="13"/>
  <c r="AC5" i="13"/>
  <c r="AF5" i="8"/>
  <c r="H5" i="8"/>
  <c r="AC5" i="8"/>
  <c r="U5" i="8"/>
  <c r="M5" i="8"/>
  <c r="E5" i="8"/>
  <c r="AG5" i="13"/>
  <c r="Y5" i="13"/>
  <c r="Q5" i="13"/>
  <c r="I5" i="13"/>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C4" i="14"/>
  <c r="H2" i="8"/>
  <c r="H8" i="8"/>
  <c r="Z2" i="13"/>
  <c r="Z8" i="13"/>
  <c r="AA8" i="13"/>
  <c r="AA2" i="13"/>
  <c r="T8" i="13"/>
  <c r="T2" i="13"/>
  <c r="F2" i="13"/>
  <c r="F8" i="13"/>
  <c r="O8" i="13"/>
  <c r="O2" i="13"/>
  <c r="AD8" i="8"/>
  <c r="AD2" i="8"/>
  <c r="T8" i="9"/>
  <c r="T2" i="9"/>
  <c r="Q8" i="13"/>
  <c r="Q2" i="13"/>
  <c r="M8" i="8"/>
  <c r="M2" i="8"/>
  <c r="AF2" i="8"/>
  <c r="AF8" i="8"/>
  <c r="B8" i="13"/>
  <c r="B2" i="13"/>
  <c r="AH2" i="13"/>
  <c r="AH8" i="13"/>
  <c r="C8" i="13"/>
  <c r="C2" i="13"/>
  <c r="AI8" i="13"/>
  <c r="AI2" i="13"/>
  <c r="AE8" i="8"/>
  <c r="AE2" i="8"/>
  <c r="X8" i="13"/>
  <c r="X2" i="13"/>
  <c r="AB8" i="13"/>
  <c r="AB2" i="13"/>
  <c r="N2" i="13"/>
  <c r="N8" i="13"/>
  <c r="P8" i="13"/>
  <c r="P2" i="13"/>
  <c r="Y8" i="8"/>
  <c r="Y2" i="8"/>
  <c r="R8" i="8"/>
  <c r="R2" i="8"/>
  <c r="V8" i="8"/>
  <c r="V2" i="8"/>
  <c r="H2" i="9"/>
  <c r="H8" i="9"/>
  <c r="X8" i="9"/>
  <c r="X2" i="9"/>
  <c r="I8" i="13"/>
  <c r="I2" i="13"/>
  <c r="AF8" i="13"/>
  <c r="AF2" i="13"/>
  <c r="H8" i="13"/>
  <c r="H2" i="13"/>
  <c r="W8" i="13"/>
  <c r="W2" i="13"/>
  <c r="J8" i="8"/>
  <c r="J2" i="8"/>
  <c r="N8" i="8"/>
  <c r="N2" i="8"/>
  <c r="D2" i="9"/>
  <c r="D8" i="9"/>
  <c r="Y8" i="13"/>
  <c r="Y2" i="13"/>
  <c r="U8" i="8"/>
  <c r="U2" i="8"/>
  <c r="AC8" i="13"/>
  <c r="AC2" i="13"/>
  <c r="J2" i="13"/>
  <c r="J8" i="13"/>
  <c r="E8" i="13"/>
  <c r="E2" i="13"/>
  <c r="K8" i="13"/>
  <c r="K2" i="13"/>
  <c r="G2" i="8"/>
  <c r="G8" i="8"/>
  <c r="X2" i="8"/>
  <c r="X8" i="8"/>
  <c r="D8" i="13"/>
  <c r="D2" i="13"/>
  <c r="P2" i="8"/>
  <c r="P8" i="8"/>
  <c r="V2" i="13"/>
  <c r="V8" i="13"/>
  <c r="B2" i="9"/>
  <c r="B8" i="9"/>
  <c r="AG8" i="8"/>
  <c r="AG2" i="8"/>
  <c r="Z8" i="8"/>
  <c r="Z2" i="8"/>
  <c r="L2" i="9"/>
  <c r="L8" i="9"/>
  <c r="AB8" i="9"/>
  <c r="AB2" i="9"/>
  <c r="E8" i="8"/>
  <c r="E2" i="8"/>
  <c r="W2" i="8"/>
  <c r="W8" i="8"/>
  <c r="Q8" i="8"/>
  <c r="Q2" i="8"/>
  <c r="AG8" i="13"/>
  <c r="AG2" i="13"/>
  <c r="AC8" i="8"/>
  <c r="AC2" i="8"/>
  <c r="AE8" i="13"/>
  <c r="AE2" i="13"/>
  <c r="R2" i="13"/>
  <c r="R8" i="13"/>
  <c r="G8" i="13"/>
  <c r="G2" i="13"/>
  <c r="S8" i="13"/>
  <c r="S2" i="13"/>
  <c r="O8" i="8"/>
  <c r="O2" i="8"/>
  <c r="M8" i="13"/>
  <c r="M2" i="13"/>
  <c r="L8" i="13"/>
  <c r="L2" i="13"/>
  <c r="U8" i="13"/>
  <c r="U2" i="13"/>
  <c r="AD2" i="13"/>
  <c r="AD8" i="13"/>
  <c r="I8" i="8"/>
  <c r="I2" i="8"/>
  <c r="B8" i="8"/>
  <c r="B2" i="8"/>
  <c r="AH8" i="8"/>
  <c r="AH2" i="8"/>
  <c r="F8" i="8"/>
  <c r="F2" i="8"/>
  <c r="P2" i="9"/>
  <c r="P8" i="9"/>
  <c r="AF8" i="9"/>
  <c r="AF2" i="9"/>
  <c r="Y5" i="6"/>
  <c r="X7" i="6"/>
  <c r="X8" i="6"/>
  <c r="AF7" i="14"/>
  <c r="AF8" i="14"/>
  <c r="AE7" i="14"/>
  <c r="AE8" i="14"/>
  <c r="W7" i="14"/>
  <c r="W8" i="14"/>
  <c r="S7" i="14"/>
  <c r="S8" i="14"/>
  <c r="O7" i="14"/>
  <c r="O8" i="14"/>
  <c r="K7" i="14"/>
  <c r="K8" i="14"/>
  <c r="AH8" i="14"/>
  <c r="AH7"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I7" i="14"/>
  <c r="AI8" i="14"/>
  <c r="AA7" i="14"/>
  <c r="AA8" i="14"/>
  <c r="G7" i="14"/>
  <c r="G8" i="14"/>
  <c r="P31" i="18"/>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AH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AH5" i="14"/>
  <c r="AI3"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Z5" i="6"/>
  <c r="Y7" i="6"/>
  <c r="Y8" i="6"/>
  <c r="Q31" i="18"/>
  <c r="AA6" i="14"/>
  <c r="K6" i="14"/>
  <c r="AA2" i="14"/>
  <c r="K2" i="14"/>
  <c r="Z6" i="14"/>
  <c r="J6" i="14"/>
  <c r="AF3" i="14"/>
  <c r="P3" i="14"/>
  <c r="AH2" i="14"/>
  <c r="J2" i="14"/>
  <c r="AI5" i="14"/>
  <c r="AA5" i="14"/>
  <c r="S5" i="14"/>
  <c r="K5" i="14"/>
  <c r="C5" i="14"/>
  <c r="AE3" i="14"/>
  <c r="W3" i="14"/>
  <c r="O3" i="14"/>
  <c r="G3" i="14"/>
  <c r="AI6" i="14"/>
  <c r="S6" i="14"/>
  <c r="C6" i="14"/>
  <c r="AI2" i="14"/>
  <c r="S2" i="14"/>
  <c r="C2" i="14"/>
  <c r="AH6" i="14"/>
  <c r="R6" i="14"/>
  <c r="X3" i="14"/>
  <c r="H3" i="14"/>
  <c r="Z2" i="14"/>
  <c r="R2" i="14"/>
  <c r="AF6" i="14"/>
  <c r="X6" i="14"/>
  <c r="P6" i="14"/>
  <c r="H6" i="14"/>
  <c r="AF2" i="14"/>
  <c r="X2" i="14"/>
  <c r="P2" i="14"/>
  <c r="H2" i="14"/>
  <c r="C5" i="10"/>
  <c r="B3" i="2"/>
  <c r="C2" i="10"/>
  <c r="C8" i="10"/>
  <c r="AA5" i="6"/>
  <c r="Z7" i="6"/>
  <c r="Z8" i="6"/>
  <c r="R31" i="18"/>
  <c r="B2" i="2"/>
  <c r="B6" i="2"/>
  <c r="B5" i="2"/>
  <c r="C3" i="7"/>
  <c r="D4" i="7"/>
  <c r="E3" i="7"/>
  <c r="F3" i="7"/>
  <c r="G3" i="7"/>
  <c r="I3" i="7"/>
  <c r="K4" i="7"/>
  <c r="L3" i="7"/>
  <c r="M3" i="7"/>
  <c r="N4" i="7"/>
  <c r="O3" i="7"/>
  <c r="Q3" i="7"/>
  <c r="R3" i="7"/>
  <c r="S3" i="7"/>
  <c r="T4" i="7"/>
  <c r="U3" i="7"/>
  <c r="V4" i="7"/>
  <c r="W3" i="7"/>
  <c r="Y3" i="7"/>
  <c r="Z4" i="7"/>
  <c r="AA4" i="7"/>
  <c r="AB4" i="7"/>
  <c r="AC3" i="7"/>
  <c r="AD3" i="7"/>
  <c r="AE3" i="7"/>
  <c r="AG3" i="7"/>
  <c r="AH3" i="7"/>
  <c r="AI4" i="7"/>
  <c r="B3" i="7"/>
  <c r="C5" i="2"/>
  <c r="D5" i="2"/>
  <c r="E5" i="2"/>
  <c r="G5" i="2"/>
  <c r="H5" i="2"/>
  <c r="I5" i="2"/>
  <c r="J5" i="2"/>
  <c r="K3" i="2"/>
  <c r="L3" i="2"/>
  <c r="M5" i="2"/>
  <c r="O5" i="2"/>
  <c r="P3" i="2"/>
  <c r="Q5" i="2"/>
  <c r="R3" i="2"/>
  <c r="S3" i="2"/>
  <c r="T5" i="2"/>
  <c r="U5" i="2"/>
  <c r="V5" i="2"/>
  <c r="W5" i="2"/>
  <c r="X5" i="2"/>
  <c r="Y3" i="2"/>
  <c r="Z5" i="2"/>
  <c r="AB5" i="2"/>
  <c r="AC3" i="2"/>
  <c r="AF5" i="2"/>
  <c r="AG3" i="2"/>
  <c r="AH3" i="2"/>
  <c r="AI3" i="2"/>
  <c r="D5" i="5"/>
  <c r="H3" i="5"/>
  <c r="I5" i="5"/>
  <c r="J3" i="5"/>
  <c r="L5" i="5"/>
  <c r="Q3" i="5"/>
  <c r="R5" i="5"/>
  <c r="X3" i="5"/>
  <c r="Y5" i="5"/>
  <c r="Z3" i="5"/>
  <c r="AF5" i="5"/>
  <c r="AG3" i="5"/>
  <c r="AH3" i="5"/>
  <c r="B2" i="5"/>
  <c r="D19" i="23"/>
  <c r="C19" i="23"/>
  <c r="B22" i="23"/>
  <c r="B19" i="23"/>
  <c r="H3" i="7"/>
  <c r="J3" i="7"/>
  <c r="K3" i="7"/>
  <c r="N3" i="7"/>
  <c r="P3" i="7"/>
  <c r="V3" i="7"/>
  <c r="X3" i="7"/>
  <c r="Z3" i="7"/>
  <c r="AA3" i="7"/>
  <c r="AF3" i="7"/>
  <c r="G4" i="7"/>
  <c r="H4" i="7"/>
  <c r="I4" i="7"/>
  <c r="J4" i="7"/>
  <c r="O4" i="7"/>
  <c r="P4" i="7"/>
  <c r="W4" i="7"/>
  <c r="X4" i="7"/>
  <c r="AD4" i="7"/>
  <c r="AE4" i="7"/>
  <c r="AF4" i="7"/>
  <c r="AG4" i="7"/>
  <c r="AH4" i="7"/>
  <c r="F5" i="5"/>
  <c r="G3" i="5"/>
  <c r="K3" i="5"/>
  <c r="M3" i="5"/>
  <c r="N3" i="5"/>
  <c r="O3" i="5"/>
  <c r="R3" i="5"/>
  <c r="S3" i="5"/>
  <c r="V3" i="5"/>
  <c r="W3" i="5"/>
  <c r="AA3" i="5"/>
  <c r="AC3" i="5"/>
  <c r="AD3" i="5"/>
  <c r="AE3" i="5"/>
  <c r="AI3" i="5"/>
  <c r="E5" i="5"/>
  <c r="G5" i="5"/>
  <c r="U5" i="5"/>
  <c r="Z5" i="5"/>
  <c r="B3" i="5"/>
  <c r="AD5" i="5"/>
  <c r="O5" i="5"/>
  <c r="V5" i="5"/>
  <c r="N5" i="5"/>
  <c r="AE5" i="5"/>
  <c r="J5" i="5"/>
  <c r="AI5" i="5"/>
  <c r="S5" i="5"/>
  <c r="K5" i="5"/>
  <c r="W5" i="5"/>
  <c r="U3" i="5"/>
  <c r="E3" i="5"/>
  <c r="C3" i="5"/>
  <c r="C5" i="5"/>
  <c r="AC5" i="5"/>
  <c r="M5" i="5"/>
  <c r="AA5" i="5"/>
  <c r="F3" i="5"/>
  <c r="AB3" i="5"/>
  <c r="F3" i="2"/>
  <c r="O3" i="2"/>
  <c r="E3" i="2"/>
  <c r="AH5"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c r="G5" i="12"/>
  <c r="AD5" i="12"/>
  <c r="AB5" i="12"/>
  <c r="T5" i="12"/>
  <c r="L5" i="12"/>
  <c r="D5" i="12"/>
  <c r="N5" i="12"/>
  <c r="AI5" i="12"/>
  <c r="F5" i="12"/>
  <c r="AA5" i="12"/>
  <c r="Z5" i="12"/>
  <c r="V5" i="12"/>
  <c r="C5" i="12"/>
  <c r="U5" i="12"/>
  <c r="S5" i="12"/>
  <c r="R5" i="12"/>
  <c r="J5" i="12"/>
  <c r="Y5" i="12"/>
  <c r="M5" i="12"/>
  <c r="AG5" i="12"/>
  <c r="I5" i="12"/>
  <c r="AF5" i="12"/>
  <c r="X5" i="12"/>
  <c r="P5" i="12"/>
  <c r="H5" i="12"/>
  <c r="AC5" i="12"/>
  <c r="E5" i="12"/>
  <c r="K5" i="12"/>
  <c r="AH5" i="12"/>
  <c r="Q5" i="12"/>
  <c r="AE5" i="12"/>
  <c r="W5" i="12"/>
  <c r="O5" i="12"/>
  <c r="I8" i="12"/>
  <c r="I2" i="12"/>
  <c r="G8" i="12"/>
  <c r="G2" i="12"/>
  <c r="AH8" i="12"/>
  <c r="AH2" i="12"/>
  <c r="J8" i="12"/>
  <c r="J2" i="12"/>
  <c r="F8" i="12"/>
  <c r="F2" i="12"/>
  <c r="W8" i="12"/>
  <c r="W2" i="12"/>
  <c r="P2" i="12"/>
  <c r="P8" i="12"/>
  <c r="V8" i="12"/>
  <c r="V2" i="12"/>
  <c r="T2" i="12"/>
  <c r="T8" i="12"/>
  <c r="E8" i="12"/>
  <c r="E2" i="12"/>
  <c r="M8" i="12"/>
  <c r="M2" i="12"/>
  <c r="S8" i="12"/>
  <c r="S2" i="12"/>
  <c r="Z8" i="12"/>
  <c r="Z2" i="12"/>
  <c r="N8" i="12"/>
  <c r="N2" i="12"/>
  <c r="AB2" i="12"/>
  <c r="AB8" i="12"/>
  <c r="O8" i="12"/>
  <c r="O2" i="12"/>
  <c r="H2" i="12"/>
  <c r="H8" i="12"/>
  <c r="C8" i="12"/>
  <c r="C2" i="12"/>
  <c r="L2" i="12"/>
  <c r="L8" i="12"/>
  <c r="K8" i="12"/>
  <c r="K2" i="12"/>
  <c r="AG8" i="12"/>
  <c r="AG2" i="12"/>
  <c r="R8" i="12"/>
  <c r="R2" i="12"/>
  <c r="AI8" i="12"/>
  <c r="AI2" i="12"/>
  <c r="AE8" i="12"/>
  <c r="AE2" i="12"/>
  <c r="X2" i="12"/>
  <c r="X8" i="12"/>
  <c r="Q8" i="12"/>
  <c r="Q2" i="12"/>
  <c r="AC8" i="12"/>
  <c r="AC2" i="12"/>
  <c r="AF2" i="12"/>
  <c r="AF8" i="12"/>
  <c r="Y8" i="12"/>
  <c r="Y2" i="12"/>
  <c r="U8" i="12"/>
  <c r="U2" i="12"/>
  <c r="AA8" i="12"/>
  <c r="AA2" i="12"/>
  <c r="D2" i="12"/>
  <c r="D8" i="12"/>
  <c r="AD8" i="12"/>
  <c r="AD2" i="12"/>
  <c r="B24" i="23"/>
  <c r="AB5" i="6"/>
  <c r="AA8" i="6"/>
  <c r="AA7" i="6"/>
  <c r="S31" i="18"/>
  <c r="S4" i="7"/>
  <c r="Q4" i="7"/>
  <c r="C4" i="7"/>
  <c r="T3" i="7"/>
  <c r="R4" i="7"/>
  <c r="AI3" i="7"/>
  <c r="Y4" i="7"/>
  <c r="B6" i="5"/>
  <c r="D2" i="5"/>
  <c r="D6" i="5"/>
  <c r="L2" i="5"/>
  <c r="L6" i="5"/>
  <c r="T2" i="5"/>
  <c r="T6" i="5"/>
  <c r="AB2" i="5"/>
  <c r="AB6" i="5"/>
  <c r="C2" i="5"/>
  <c r="C6" i="5"/>
  <c r="E2" i="5"/>
  <c r="E6" i="5"/>
  <c r="M2" i="5"/>
  <c r="M6" i="5"/>
  <c r="U2" i="5"/>
  <c r="U6" i="5"/>
  <c r="AC2" i="5"/>
  <c r="AC6" i="5"/>
  <c r="O2" i="5"/>
  <c r="O6" i="5"/>
  <c r="Z2" i="5"/>
  <c r="Z6" i="5"/>
  <c r="AI2" i="5"/>
  <c r="AI6" i="5"/>
  <c r="F2" i="5"/>
  <c r="F6" i="5"/>
  <c r="N2" i="5"/>
  <c r="N6" i="5"/>
  <c r="V2" i="5"/>
  <c r="V6" i="5"/>
  <c r="AD2" i="5"/>
  <c r="AD6" i="5"/>
  <c r="G2" i="5"/>
  <c r="G6" i="5"/>
  <c r="W2" i="5"/>
  <c r="W6" i="5"/>
  <c r="AE2" i="5"/>
  <c r="AE6" i="5"/>
  <c r="R2" i="5"/>
  <c r="R6" i="5"/>
  <c r="K2" i="5"/>
  <c r="K6" i="5"/>
  <c r="H2" i="5"/>
  <c r="H6" i="5"/>
  <c r="P2" i="5"/>
  <c r="P6" i="5"/>
  <c r="X2" i="5"/>
  <c r="X6" i="5"/>
  <c r="AF2" i="5"/>
  <c r="AF6" i="5"/>
  <c r="I2" i="5"/>
  <c r="I6" i="5"/>
  <c r="Q2" i="5"/>
  <c r="Q6" i="5"/>
  <c r="Y2" i="5"/>
  <c r="Y6" i="5"/>
  <c r="AG2" i="5"/>
  <c r="AG6" i="5"/>
  <c r="J2" i="5"/>
  <c r="J6" i="5"/>
  <c r="AH2" i="5"/>
  <c r="AH6" i="5"/>
  <c r="S2" i="5"/>
  <c r="S6" i="5"/>
  <c r="AA2" i="5"/>
  <c r="AA6" i="5"/>
  <c r="AH5" i="5"/>
  <c r="B5" i="5"/>
  <c r="D3" i="5"/>
  <c r="U3" i="2"/>
  <c r="AC5" i="2"/>
  <c r="M3" i="2"/>
  <c r="H2" i="2"/>
  <c r="H6" i="2"/>
  <c r="P2" i="2"/>
  <c r="P6" i="2"/>
  <c r="X2" i="2"/>
  <c r="X6" i="2"/>
  <c r="AF2" i="2"/>
  <c r="AF6" i="2"/>
  <c r="AA2" i="2"/>
  <c r="AA6" i="2"/>
  <c r="T2" i="2"/>
  <c r="T6" i="2"/>
  <c r="E2" i="2"/>
  <c r="E6" i="2"/>
  <c r="U2" i="2"/>
  <c r="U6" i="2"/>
  <c r="I2" i="2"/>
  <c r="I6" i="2"/>
  <c r="Q2" i="2"/>
  <c r="Q6" i="2"/>
  <c r="Y2" i="2"/>
  <c r="Y6" i="2"/>
  <c r="AG2" i="2"/>
  <c r="AG6" i="2"/>
  <c r="S2" i="2"/>
  <c r="S6" i="2"/>
  <c r="L2" i="2"/>
  <c r="L6" i="2"/>
  <c r="AB2" i="2"/>
  <c r="AB6" i="2"/>
  <c r="M2" i="2"/>
  <c r="M6" i="2"/>
  <c r="AC2" i="2"/>
  <c r="AC6" i="2"/>
  <c r="N2" i="2"/>
  <c r="N6" i="2"/>
  <c r="V2" i="2"/>
  <c r="V6" i="2"/>
  <c r="O2" i="2"/>
  <c r="O6" i="2"/>
  <c r="W2" i="2"/>
  <c r="W6" i="2"/>
  <c r="J2" i="2"/>
  <c r="J6" i="2"/>
  <c r="R2" i="2"/>
  <c r="R6" i="2"/>
  <c r="Z2" i="2"/>
  <c r="Z6" i="2"/>
  <c r="AH2" i="2"/>
  <c r="AH6" i="2"/>
  <c r="K2" i="2"/>
  <c r="K6" i="2"/>
  <c r="AI2" i="2"/>
  <c r="AI6" i="2"/>
  <c r="D2" i="2"/>
  <c r="D6" i="2"/>
  <c r="C2" i="2"/>
  <c r="C6" i="2"/>
  <c r="F2" i="2"/>
  <c r="F6" i="2"/>
  <c r="AD2" i="2"/>
  <c r="AD6" i="2"/>
  <c r="G2" i="2"/>
  <c r="G6" i="2"/>
  <c r="AE2" i="2"/>
  <c r="AE6" i="2"/>
  <c r="I3" i="2"/>
  <c r="Q3" i="2"/>
  <c r="AF3" i="2"/>
  <c r="P5" i="2"/>
  <c r="H3" i="2"/>
  <c r="J3" i="2"/>
  <c r="AG5" i="2"/>
  <c r="R5" i="2"/>
  <c r="Z3" i="2"/>
  <c r="W3" i="2"/>
  <c r="Y5" i="2"/>
  <c r="AB3" i="2"/>
  <c r="V3" i="2"/>
  <c r="X3" i="2"/>
  <c r="F4" i="7"/>
  <c r="H5" i="5"/>
  <c r="X5" i="5"/>
  <c r="I3" i="5"/>
  <c r="J4" i="6"/>
  <c r="I3" i="6"/>
  <c r="O4" i="6"/>
  <c r="B3" i="6"/>
  <c r="Y3" i="5"/>
  <c r="T3" i="2"/>
  <c r="P3" i="5"/>
  <c r="D3" i="7"/>
  <c r="L5" i="2"/>
  <c r="Q5" i="5"/>
  <c r="AB3" i="7"/>
  <c r="S5" i="2"/>
  <c r="AI5" i="2"/>
  <c r="AG5" i="5"/>
  <c r="L4" i="7"/>
  <c r="D3" i="2"/>
  <c r="AA3" i="2"/>
  <c r="C3" i="2"/>
  <c r="B4" i="7"/>
  <c r="B2" i="7"/>
  <c r="AC4" i="7"/>
  <c r="U4" i="7"/>
  <c r="M4" i="7"/>
  <c r="E4" i="7"/>
  <c r="B4" i="6"/>
  <c r="K4" i="6"/>
  <c r="J3" i="6"/>
  <c r="AA5" i="2"/>
  <c r="L3" i="5"/>
  <c r="P5" i="5"/>
  <c r="K3" i="6"/>
  <c r="AE5" i="2"/>
  <c r="AE3" i="2"/>
  <c r="T3" i="5"/>
  <c r="T5" i="5"/>
  <c r="G3" i="2"/>
  <c r="AF3" i="5"/>
  <c r="AB5" i="5"/>
  <c r="K5" i="2"/>
  <c r="AC5" i="6"/>
  <c r="AB8" i="6"/>
  <c r="AB7" i="6"/>
  <c r="B2" i="6"/>
  <c r="U2" i="6"/>
  <c r="T31" i="18"/>
  <c r="S4" i="6"/>
  <c r="E2" i="7"/>
  <c r="E6" i="7"/>
  <c r="M2" i="7"/>
  <c r="M6" i="7"/>
  <c r="U2" i="7"/>
  <c r="U6" i="7"/>
  <c r="AC2" i="7"/>
  <c r="AC6" i="7"/>
  <c r="X2" i="7"/>
  <c r="X6" i="7"/>
  <c r="Q2" i="7"/>
  <c r="Q6" i="7"/>
  <c r="J2" i="7"/>
  <c r="J6" i="7"/>
  <c r="K2" i="7"/>
  <c r="K6" i="7"/>
  <c r="AA2" i="7"/>
  <c r="AA6" i="7"/>
  <c r="D2" i="7"/>
  <c r="D6" i="7"/>
  <c r="L2" i="7"/>
  <c r="C2" i="7"/>
  <c r="C6" i="7"/>
  <c r="F2" i="7"/>
  <c r="F6" i="7"/>
  <c r="N2" i="7"/>
  <c r="N6" i="7"/>
  <c r="V2" i="7"/>
  <c r="V6" i="7"/>
  <c r="AD2" i="7"/>
  <c r="AD6" i="7"/>
  <c r="P2" i="7"/>
  <c r="P6" i="7"/>
  <c r="AF2" i="7"/>
  <c r="AF6" i="7"/>
  <c r="Y2" i="7"/>
  <c r="Y6" i="7"/>
  <c r="R2" i="7"/>
  <c r="R6" i="7"/>
  <c r="AH2" i="7"/>
  <c r="AH6" i="7"/>
  <c r="AI2" i="7"/>
  <c r="AI6" i="7"/>
  <c r="T2" i="7"/>
  <c r="T6" i="7"/>
  <c r="G2" i="7"/>
  <c r="G6" i="7"/>
  <c r="O2" i="7"/>
  <c r="O6" i="7"/>
  <c r="W2" i="7"/>
  <c r="W6" i="7"/>
  <c r="AE2" i="7"/>
  <c r="AE6" i="7"/>
  <c r="H2" i="7"/>
  <c r="H6" i="7"/>
  <c r="I2" i="7"/>
  <c r="I6" i="7"/>
  <c r="AG2" i="7"/>
  <c r="AG6" i="7"/>
  <c r="Z2" i="7"/>
  <c r="Z6" i="7"/>
  <c r="S2" i="7"/>
  <c r="S6" i="7"/>
  <c r="AB2" i="7"/>
  <c r="AB6" i="7"/>
  <c r="E2" i="6"/>
  <c r="N2" i="6"/>
  <c r="O2" i="6"/>
  <c r="O6" i="6"/>
  <c r="AF2" i="6"/>
  <c r="R2" i="6"/>
  <c r="AI2" i="6"/>
  <c r="J2" i="6"/>
  <c r="J6" i="6"/>
  <c r="AB2" i="6"/>
  <c r="O3" i="6"/>
  <c r="B6" i="7"/>
  <c r="L6" i="7"/>
  <c r="I4" i="6"/>
  <c r="Q3" i="6"/>
  <c r="Q4" i="6"/>
  <c r="G3" i="6"/>
  <c r="G4" i="6"/>
  <c r="R3" i="6"/>
  <c r="R4" i="6"/>
  <c r="C4" i="6"/>
  <c r="C3" i="6"/>
  <c r="N4" i="6"/>
  <c r="N3" i="6"/>
  <c r="M3" i="6"/>
  <c r="M4" i="6"/>
  <c r="F3" i="6"/>
  <c r="F4" i="6"/>
  <c r="D3" i="6"/>
  <c r="D4" i="6"/>
  <c r="L3" i="6"/>
  <c r="L4" i="6"/>
  <c r="H4" i="6"/>
  <c r="H3" i="6"/>
  <c r="E3" i="6"/>
  <c r="E4" i="6"/>
  <c r="P3" i="6"/>
  <c r="P4" i="6"/>
  <c r="D2" i="6"/>
  <c r="H2" i="6"/>
  <c r="AA2" i="6"/>
  <c r="Y2" i="6"/>
  <c r="X2" i="6"/>
  <c r="G2" i="6"/>
  <c r="F2" i="6"/>
  <c r="B6" i="6"/>
  <c r="S2" i="6"/>
  <c r="C2" i="6"/>
  <c r="K2" i="6"/>
  <c r="K6" i="6"/>
  <c r="Q2" i="6"/>
  <c r="Q6" i="6"/>
  <c r="P2" i="6"/>
  <c r="AD2" i="6"/>
  <c r="AC2" i="6"/>
  <c r="L2" i="6"/>
  <c r="Z2" i="6"/>
  <c r="T2" i="6"/>
  <c r="AH2" i="6"/>
  <c r="I2" i="6"/>
  <c r="I6" i="6"/>
  <c r="AE2" i="6"/>
  <c r="V2" i="6"/>
  <c r="M2" i="6"/>
  <c r="AG2" i="6"/>
  <c r="W2" i="6"/>
  <c r="AD5" i="6"/>
  <c r="AC7" i="6"/>
  <c r="AC8" i="6"/>
  <c r="U31" i="18"/>
  <c r="S3" i="6"/>
  <c r="F6" i="6"/>
  <c r="P6" i="6"/>
  <c r="N6" i="6"/>
  <c r="M6" i="6"/>
  <c r="L6" i="6"/>
  <c r="H6" i="6"/>
  <c r="S6" i="6"/>
  <c r="C6" i="6"/>
  <c r="E6" i="6"/>
  <c r="G6" i="6"/>
  <c r="D6" i="6"/>
  <c r="R6" i="6"/>
  <c r="AE5" i="6"/>
  <c r="AD7" i="6"/>
  <c r="AD8" i="6"/>
  <c r="T3" i="6"/>
  <c r="T4" i="6"/>
  <c r="V31" i="18"/>
  <c r="AF5" i="6"/>
  <c r="AE7" i="6"/>
  <c r="AE8" i="6"/>
  <c r="T6" i="6"/>
  <c r="U4" i="6"/>
  <c r="U3" i="6"/>
  <c r="W31" i="18"/>
  <c r="AG5" i="6"/>
  <c r="AF7" i="6"/>
  <c r="AF8" i="6"/>
  <c r="U6" i="6"/>
  <c r="V3" i="6"/>
  <c r="V4" i="6"/>
  <c r="X31" i="18"/>
  <c r="AH5" i="6"/>
  <c r="AG7" i="6"/>
  <c r="AG8" i="6"/>
  <c r="V6" i="6"/>
  <c r="W4" i="6"/>
  <c r="W3" i="6"/>
  <c r="Y31" i="18"/>
  <c r="AI5" i="6"/>
  <c r="AH8" i="6"/>
  <c r="AH7" i="6"/>
  <c r="W6" i="6"/>
  <c r="X3" i="6"/>
  <c r="X4" i="6"/>
  <c r="Z31" i="18"/>
  <c r="AI8" i="6"/>
  <c r="AI7" i="6"/>
  <c r="X6" i="6"/>
  <c r="Y3" i="6"/>
  <c r="Y4" i="6"/>
  <c r="AA31" i="18"/>
  <c r="Y6" i="6"/>
  <c r="AB31" i="18"/>
  <c r="Z4" i="6"/>
  <c r="Z3" i="6"/>
  <c r="Z6" i="6"/>
  <c r="AC31" i="18"/>
  <c r="AA3" i="6"/>
  <c r="AA4" i="6"/>
  <c r="AA6" i="6"/>
  <c r="AB3" i="6"/>
  <c r="AB4" i="6"/>
  <c r="AD31" i="18"/>
  <c r="AB6" i="6"/>
  <c r="AC3" i="6"/>
  <c r="AC4" i="6"/>
  <c r="AE31" i="18"/>
  <c r="AC6" i="6"/>
  <c r="AF31" i="18"/>
  <c r="AD3" i="6"/>
  <c r="AD4" i="6"/>
  <c r="AD6" i="6"/>
  <c r="AE3" i="6"/>
  <c r="AE4" i="6"/>
  <c r="AG31" i="18"/>
  <c r="AE6" i="6"/>
  <c r="AF3" i="6"/>
  <c r="AF4" i="6"/>
  <c r="AH31" i="18"/>
  <c r="AF6" i="6"/>
  <c r="AG3" i="6"/>
  <c r="AG4" i="6"/>
  <c r="AI31" i="18"/>
  <c r="AG6" i="6"/>
  <c r="AH3" i="6"/>
  <c r="AH4" i="6"/>
  <c r="AI3" i="6"/>
  <c r="AI4" i="6"/>
  <c r="AH6" i="6"/>
  <c r="AI6" i="6"/>
</calcChain>
</file>

<file path=xl/sharedStrings.xml><?xml version="1.0" encoding="utf-8"?>
<sst xmlns="http://schemas.openxmlformats.org/spreadsheetml/2006/main" count="2257" uniqueCount="1229">
  <si>
    <t>BNVFE BAU New Vehicle Fuel Economy</t>
  </si>
  <si>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</si>
  <si>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</si>
  <si>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</si>
  <si>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</si>
  <si>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</si>
  <si>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</si>
  <si>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</si>
  <si>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</si>
  <si>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</si>
  <si>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</si>
  <si>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</si>
  <si>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</si>
  <si>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</si>
  <si>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</si>
  <si>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</si>
  <si>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</si>
  <si>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</si>
  <si>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</si>
  <si>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</si>
  <si>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</si>
  <si>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</si>
  <si>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</si>
  <si>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</si>
  <si>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</si>
  <si>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</si>
  <si>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</si>
  <si>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</si>
  <si>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</si>
  <si>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</si>
  <si>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</si>
  <si>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</si>
  <si>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</si>
  <si>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</si>
  <si>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</si>
  <si>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</si>
  <si>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</si>
  <si>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</si>
  <si>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</si>
  <si>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</si>
  <si>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</si>
  <si>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</si>
  <si>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</si>
  <si>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</si>
  <si>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</si>
  <si>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</si>
  <si>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</si>
  <si>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</si>
  <si>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</si>
  <si>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</si>
  <si>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</si>
  <si>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</si>
  <si>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</si>
  <si>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</si>
  <si>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</si>
  <si>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</si>
  <si>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</si>
  <si>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</si>
  <si>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</si>
  <si>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</si>
  <si>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</si>
  <si>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</si>
  <si>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</si>
  <si>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</si>
  <si>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</si>
  <si>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</si>
  <si>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</si>
  <si>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</si>
  <si>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</si>
  <si>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</si>
  <si>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</si>
  <si>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</si>
  <si>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</si>
  <si>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</si>
  <si>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</si>
  <si>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</si>
  <si>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</si>
  <si>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</si>
  <si>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</si>
  <si>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</si>
  <si>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</si>
  <si>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</si>
  <si>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</si>
  <si>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</si>
  <si>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</si>
  <si>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</si>
  <si>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</si>
  <si>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</si>
  <si>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</si>
  <si>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</si>
  <si>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</si>
  <si>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</si>
  <si>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</si>
  <si>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</si>
  <si>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</si>
  <si>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</si>
  <si>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</si>
  <si>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</si>
  <si>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</si>
  <si>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</si>
  <si>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</si>
  <si>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</si>
  <si>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</si>
  <si>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</si>
  <si>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</si>
  <si>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</si>
  <si>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</si>
  <si>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</si>
  <si>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</si>
  <si>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</si>
  <si>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</si>
  <si>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</si>
  <si>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</si>
  <si>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</si>
  <si>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</si>
  <si>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</si>
  <si>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</si>
  <si>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</si>
  <si>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</si>
  <si>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</si>
  <si>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</si>
  <si>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</si>
  <si>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</si>
  <si>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</si>
  <si>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</si>
  <si>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</si>
  <si>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</si>
  <si>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</si>
  <si>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</si>
  <si>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</si>
  <si>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</si>
  <si>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</si>
  <si>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</si>
  <si>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</si>
  <si>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</si>
  <si>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</si>
  <si>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</si>
  <si>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</si>
  <si>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</si>
  <si>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</si>
  <si>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</si>
  <si>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</si>
  <si>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</si>
  <si>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</si>
  <si>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</si>
  <si>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</si>
  <si>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</si>
  <si>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</si>
  <si>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</si>
  <si>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</si>
  <si>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</si>
  <si>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</si>
  <si>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</si>
  <si>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</si>
  <si>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</si>
  <si>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</si>
  <si>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</si>
  <si>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</si>
  <si>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</si>
  <si>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</si>
  <si>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</si>
  <si>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</si>
  <si>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</si>
  <si>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</si>
  <si>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</si>
  <si>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</si>
  <si>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</si>
  <si>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</si>
  <si>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</si>
  <si>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</si>
  <si>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</si>
  <si>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</si>
  <si>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</si>
  <si>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</si>
  <si>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</si>
  <si>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</si>
  <si>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</si>
  <si>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</si>
  <si>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</si>
  <si>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</si>
  <si>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</si>
  <si>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</si>
  <si>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</si>
  <si>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</si>
  <si>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</si>
  <si>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</si>
  <si>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</si>
  <si>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</si>
  <si>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</si>
  <si>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</si>
  <si>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</si>
  <si>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</si>
  <si>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</si>
  <si>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</si>
  <si>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</si>
  <si>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</si>
  <si>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</si>
  <si>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</si>
  <si>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</si>
  <si>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</si>
  <si>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</si>
  <si>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</si>
  <si>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</si>
  <si>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</si>
  <si>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</si>
  <si>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</si>
  <si>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</si>
  <si>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</si>
  <si>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</si>
  <si>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</si>
  <si>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</si>
  <si>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</si>
  <si>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</si>
  <si>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</si>
  <si>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</si>
  <si>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</si>
  <si>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</si>
  <si>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</si>
  <si>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</si>
  <si>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</si>
  <si>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</si>
  <si>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</si>
  <si>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</si>
  <si>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</si>
  <si>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</si>
  <si>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</si>
  <si>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</si>
  <si>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</si>
  <si>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</si>
  <si>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</si>
  <si>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</si>
  <si>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</si>
  <si>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</si>
  <si>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</si>
  <si>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</si>
  <si>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</si>
  <si>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</si>
  <si>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</si>
  <si>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</si>
  <si>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</si>
  <si>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</si>
  <si>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</si>
  <si>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</si>
  <si>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</si>
  <si>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</si>
  <si>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</si>
  <si>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</si>
  <si>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</si>
  <si>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</si>
  <si>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</si>
  <si>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</si>
  <si>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</si>
  <si>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</si>
  <si>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</si>
  <si>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</si>
  <si>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</si>
  <si>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</si>
  <si>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</si>
  <si>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</si>
  <si>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</si>
  <si>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</si>
  <si>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</si>
  <si>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</si>
  <si>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</si>
  <si>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</si>
  <si>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</si>
  <si>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</si>
  <si>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</si>
  <si>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</si>
  <si>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</si>
  <si>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</si>
  <si>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</si>
  <si>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</si>
  <si>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</si>
  <si>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</si>
  <si>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</si>
  <si>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</si>
  <si>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</si>
  <si>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</si>
  <si>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</si>
  <si>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</si>
  <si>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</si>
  <si>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</si>
  <si>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</si>
  <si>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</si>
  <si>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</si>
  <si>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</si>
  <si>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</si>
  <si>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</si>
  <si>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</si>
  <si>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</si>
  <si>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</si>
  <si>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</si>
  <si>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</si>
  <si>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</si>
  <si>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</si>
  <si>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</si>
  <si>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</si>
  <si>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</si>
  <si>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</si>
  <si>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</si>
  <si>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</si>
  <si>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</si>
  <si>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</si>
  <si>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</si>
  <si>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</si>
  <si>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</si>
  <si>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</si>
  <si>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</si>
  <si>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</si>
  <si>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</si>
  <si>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</si>
  <si>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</si>
  <si>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</si>
  <si>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</si>
  <si>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</si>
  <si>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</si>
  <si>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</si>
  <si>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</si>
  <si>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</si>
  <si>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</si>
  <si>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</si>
  <si>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</si>
  <si>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</si>
  <si>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</si>
  <si>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</si>
  <si>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</si>
  <si>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</si>
  <si>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</si>
  <si>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</si>
  <si>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</si>
  <si>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</si>
  <si>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</si>
  <si>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</si>
  <si>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</si>
  <si>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</si>
  <si>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</si>
  <si>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</si>
  <si>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</si>
  <si>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</si>
  <si>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</si>
  <si>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</si>
  <si>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</si>
  <si>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</si>
  <si>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</si>
  <si>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</si>
  <si>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</si>
  <si>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</si>
  <si>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</si>
  <si>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</si>
  <si>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</si>
  <si>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</si>
  <si>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</si>
  <si>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</si>
  <si>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</si>
  <si>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</si>
  <si>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</si>
  <si>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</si>
  <si>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</si>
  <si>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</si>
  <si>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</si>
  <si>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</si>
  <si>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</si>
  <si>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</si>
  <si>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</si>
  <si>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</si>
  <si>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</si>
  <si>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</si>
  <si>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</si>
  <si>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</si>
  <si>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</si>
  <si>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</si>
  <si>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</si>
  <si>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</si>
  <si>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</si>
  <si>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</si>
  <si>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</si>
  <si>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</si>
  <si>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</si>
  <si>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</si>
  <si>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</si>
  <si>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</si>
  <si>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</si>
  <si>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</si>
  <si>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</si>
  <si>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</si>
  <si>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</si>
  <si>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</si>
  <si>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</si>
  <si>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</si>
  <si>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</si>
  <si>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</si>
  <si>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</si>
  <si>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</si>
  <si>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</si>
  <si>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</si>
  <si>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</si>
  <si>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</si>
  <si>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</si>
  <si>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</si>
  <si>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</si>
  <si>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</si>
  <si>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</si>
  <si>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</si>
  <si>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</si>
  <si>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</si>
  <si>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</si>
  <si>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</si>
  <si>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</si>
  <si>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</si>
  <si>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</si>
  <si>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</si>
  <si>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</si>
  <si>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</si>
  <si>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</si>
  <si>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</si>
  <si>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</si>
  <si>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</si>
  <si>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</si>
  <si>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</si>
  <si>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</si>
  <si>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</si>
  <si>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</si>
  <si>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</si>
  <si>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</si>
  <si>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</si>
  <si>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</si>
  <si>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</si>
  <si>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</si>
  <si>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</si>
  <si>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</si>
  <si>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</si>
  <si>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</si>
  <si>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</si>
  <si>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</si>
  <si>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</si>
  <si>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</si>
  <si>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</si>
  <si>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</si>
  <si>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</si>
  <si>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</si>
  <si>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</si>
  <si>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</si>
  <si>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</si>
  <si>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</si>
  <si>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</si>
  <si>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</si>
  <si>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</si>
  <si>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</si>
  <si>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</si>
  <si>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</si>
  <si>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</si>
  <si>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</si>
  <si>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</si>
  <si>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</si>
  <si>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</si>
  <si>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</si>
  <si>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</si>
  <si>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</si>
  <si>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</si>
  <si>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</si>
  <si>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</si>
  <si>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</si>
  <si>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</si>
  <si>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</si>
  <si>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</si>
  <si>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</si>
  <si>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</si>
  <si>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</si>
  <si>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</si>
  <si>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</si>
  <si>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</si>
  <si>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</si>
  <si>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</si>
  <si>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</si>
  <si>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</si>
  <si>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</si>
  <si>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</si>
  <si>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</si>
  <si>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</si>
  <si>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</si>
  <si>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</si>
  <si>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</si>
  <si>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</si>
  <si>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</si>
  <si>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</si>
  <si>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</si>
  <si>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</si>
  <si>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</si>
  <si>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</si>
  <si>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</si>
  <si>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</si>
  <si>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</si>
  <si>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</si>
  <si>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</si>
  <si>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</si>
  <si>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</si>
  <si>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</si>
  <si>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</si>
  <si>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</si>
  <si>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</si>
  <si>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</si>
  <si>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</si>
  <si>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</si>
  <si>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</si>
  <si>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</si>
  <si>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</si>
  <si>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</si>
  <si>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</si>
  <si>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</si>
  <si>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</si>
  <si>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</si>
  <si>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</si>
  <si>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</si>
  <si>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</si>
  <si>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</si>
  <si>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</si>
  <si>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</si>
  <si>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</si>
  <si>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</si>
  <si>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</si>
  <si>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</si>
  <si>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</si>
  <si>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</si>
  <si>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</si>
  <si>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</si>
  <si>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</si>
  <si>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</si>
  <si>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</si>
  <si>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</si>
  <si>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</si>
  <si>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</si>
  <si>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</si>
  <si>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</si>
  <si>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</si>
  <si>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</si>
  <si>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</si>
  <si>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</si>
  <si>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</si>
  <si>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</si>
  <si>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</si>
  <si>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</si>
  <si>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</si>
  <si>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</si>
  <si>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</si>
  <si>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</si>
  <si>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</si>
  <si>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</si>
  <si>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</si>
  <si>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</si>
  <si>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</si>
  <si>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</si>
  <si>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</si>
  <si>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</si>
  <si>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</si>
  <si>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</si>
  <si>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</si>
  <si>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</si>
  <si>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</si>
  <si>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</si>
  <si>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</si>
  <si>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</si>
  <si>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</si>
  <si>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</si>
  <si>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</si>
  <si>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</si>
  <si>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</si>
  <si>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</si>
  <si>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</si>
  <si>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</si>
  <si>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</si>
  <si>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</si>
  <si>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</si>
  <si>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</si>
  <si>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</si>
  <si>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</si>
  <si>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</si>
  <si>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</si>
  <si>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</si>
  <si>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</si>
  <si>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</si>
  <si>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</si>
  <si>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</si>
  <si>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</si>
  <si>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</si>
  <si>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</si>
  <si>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</si>
  <si>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</si>
  <si>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</si>
  <si>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</si>
  <si>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</si>
  <si>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</si>
  <si>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</si>
  <si>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</si>
  <si>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</si>
  <si>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</si>
  <si>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</si>
  <si>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</si>
  <si>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</si>
  <si>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</si>
  <si>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</si>
  <si>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</si>
  <si>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</si>
  <si>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</si>
  <si>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</si>
  <si>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</si>
  <si>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</si>
  <si>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</si>
  <si>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</si>
  <si>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</si>
  <si>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</si>
  <si>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</si>
  <si>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</si>
  <si>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</si>
  <si>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</si>
  <si>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</si>
  <si>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</si>
  <si>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</si>
  <si>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</si>
  <si>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</si>
  <si>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</si>
  <si>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</si>
  <si>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</si>
  <si>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</si>
  <si>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</si>
  <si>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</si>
  <si>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</si>
  <si>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</si>
  <si>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</si>
  <si>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</si>
  <si>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</si>
  <si>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</si>
  <si>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</si>
  <si>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</si>
  <si>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</si>
  <si>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</si>
  <si>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</si>
  <si>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</si>
  <si>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</si>
  <si>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</si>
  <si>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</si>
  <si>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</si>
  <si>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</si>
  <si>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</si>
  <si>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</si>
  <si>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</si>
  <si>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</si>
  <si>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</si>
  <si>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</si>
  <si>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</si>
  <si>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</si>
  <si>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</si>
  <si>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</si>
  <si>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</si>
  <si>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</si>
  <si>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</si>
  <si>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</si>
  <si>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</si>
  <si>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</si>
  <si>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</si>
  <si>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</si>
  <si>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</si>
  <si>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</si>
  <si>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</si>
  <si>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</si>
  <si>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</si>
  <si>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</si>
  <si>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</si>
  <si>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</si>
  <si>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</si>
  <si>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</si>
  <si>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</si>
  <si>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</si>
  <si>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</si>
  <si>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</si>
  <si>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</si>
  <si>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</si>
  <si>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</si>
  <si>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</si>
  <si>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</si>
  <si>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</si>
  <si>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</si>
  <si>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</si>
  <si>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</si>
  <si>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</si>
  <si>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</si>
  <si>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</si>
  <si>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</si>
  <si>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</si>
  <si>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</si>
  <si>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</si>
  <si>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</si>
  <si>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</si>
  <si>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</si>
  <si>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</si>
  <si>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</si>
  <si>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</si>
  <si>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</si>
  <si>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</si>
  <si>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</si>
  <si>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</si>
  <si>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</si>
  <si>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</si>
  <si>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</si>
  <si>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</si>
  <si>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</si>
  <si>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</si>
  <si>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</si>
  <si>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</si>
  <si>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</si>
  <si>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</si>
  <si>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</si>
  <si>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</si>
  <si>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</si>
  <si>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</si>
  <si>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</si>
  <si>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</si>
  <si>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</si>
  <si>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</si>
  <si>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</si>
  <si>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</si>
  <si>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</si>
  <si>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</si>
  <si>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</si>
  <si>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</si>
  <si>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</si>
  <si>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</si>
  <si>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</si>
  <si>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</si>
  <si>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</si>
  <si>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</si>
  <si>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</si>
  <si>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</si>
  <si>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</si>
  <si>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</si>
  <si>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</si>
  <si>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</si>
  <si>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</si>
  <si>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</si>
  <si>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</si>
  <si>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</si>
  <si>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</si>
  <si>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</si>
  <si>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</si>
  <si>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</si>
  <si>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</si>
  <si>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</si>
  <si>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</si>
  <si>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</si>
  <si>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</si>
  <si>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</si>
  <si>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</si>
  <si>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</si>
  <si>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</si>
  <si>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</si>
  <si>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</si>
  <si>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</si>
  <si>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</si>
  <si>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</si>
  <si>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</si>
  <si>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</si>
  <si>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</si>
  <si>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</si>
  <si>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</si>
  <si>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</si>
  <si>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</si>
  <si>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</si>
  <si>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</si>
  <si>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</si>
  <si>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</si>
  <si>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</si>
  <si>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</si>
  <si>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</si>
  <si>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</si>
  <si>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</si>
  <si>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</si>
  <si>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</si>
  <si>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</si>
  <si>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</si>
  <si>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</si>
  <si>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</si>
  <si>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</si>
  <si>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</si>
  <si>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</si>
  <si>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</si>
  <si>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</si>
  <si>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</si>
  <si>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</si>
  <si>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</si>
  <si>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</si>
  <si>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</si>
  <si>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</si>
  <si>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</si>
  <si>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</si>
  <si>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</si>
  <si>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</si>
  <si>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</si>
  <si>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</si>
  <si>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</si>
  <si>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</si>
  <si>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</si>
  <si>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</si>
  <si>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</si>
  <si>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</si>
  <si>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</si>
  <si>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</si>
  <si>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</si>
  <si>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</si>
  <si>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</si>
  <si>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</si>
  <si>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</si>
  <si>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</si>
  <si>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</si>
  <si>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</si>
  <si>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</si>
  <si>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</si>
  <si>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</si>
  <si>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</si>
  <si>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</si>
  <si>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</si>
  <si>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</si>
  <si>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</si>
  <si>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</si>
  <si>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</si>
  <si>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</si>
  <si>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</si>
  <si>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</si>
  <si>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</si>
  <si>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</si>
  <si>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</si>
  <si>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</si>
  <si>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</si>
  <si>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</si>
  <si>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</si>
  <si>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</si>
  <si>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</si>
  <si>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</si>
  <si>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</si>
  <si>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</si>
  <si>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</si>
  <si>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</si>
  <si>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</si>
  <si>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</si>
  <si>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</si>
  <si>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</si>
  <si>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</si>
  <si>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</si>
  <si>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</si>
  <si>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</si>
  <si>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</si>
  <si>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</si>
  <si>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</si>
  <si>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</si>
  <si>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</si>
  <si>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</si>
  <si>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</si>
  <si>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</si>
  <si>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</si>
  <si>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</si>
  <si>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</si>
  <si>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</si>
  <si>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</si>
  <si>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</si>
  <si>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</si>
  <si>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</si>
  <si>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</si>
  <si>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</si>
  <si>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</si>
  <si>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</si>
  <si>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</si>
  <si>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</si>
  <si>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</si>
  <si>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</si>
  <si>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</si>
  <si>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</si>
  <si>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</si>
  <si>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</si>
  <si>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</si>
  <si>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</si>
  <si>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</si>
  <si>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</si>
  <si>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</si>
  <si>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</si>
  <si>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</si>
  <si>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</si>
  <si>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</si>
  <si>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</si>
  <si>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</si>
  <si>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</si>
  <si>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</si>
  <si>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</si>
  <si>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</si>
  <si>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</si>
  <si>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</si>
  <si>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</si>
  <si>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</si>
  <si>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</si>
  <si>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</si>
  <si>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</si>
  <si>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</si>
  <si>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</si>
  <si>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</si>
  <si>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</si>
  <si>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</si>
  <si>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</si>
  <si>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</si>
  <si>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</si>
  <si>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</si>
  <si>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</si>
  <si>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</si>
  <si>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</si>
  <si>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</si>
  <si>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</si>
  <si>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</si>
  <si>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</si>
  <si>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</si>
  <si>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</si>
  <si>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</si>
  <si>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</si>
  <si>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</si>
  <si>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</si>
  <si>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</si>
  <si>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</si>
  <si>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</si>
  <si>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</si>
  <si>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</si>
  <si>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</si>
  <si>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</si>
  <si>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</si>
  <si>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</si>
  <si>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</si>
  <si>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</si>
  <si>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</si>
  <si>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</si>
  <si>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</si>
  <si>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</si>
  <si>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</si>
  <si>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</si>
  <si>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</si>
  <si>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</si>
  <si>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</si>
  <si>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</si>
  <si>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</si>
  <si>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</si>
  <si>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</si>
  <si>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</si>
  <si>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</si>
  <si>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</si>
  <si>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</si>
  <si>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</si>
  <si>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</si>
  <si>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</si>
  <si>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</si>
  <si>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</si>
  <si>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</si>
  <si>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</si>
  <si>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</si>
  <si>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</si>
  <si>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</si>
  <si>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</si>
  <si>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</si>
  <si>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</si>
  <si>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</si>
  <si>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</si>
  <si>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</si>
  <si>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</si>
  <si>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</si>
  <si>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</si>
  <si>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</si>
  <si>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</si>
  <si>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</si>
  <si>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</si>
  <si>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</si>
  <si>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</si>
  <si>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</si>
  <si>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</si>
  <si>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</si>
  <si>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</si>
  <si>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</si>
  <si>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</si>
  <si>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</si>
  <si>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</si>
  <si>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</si>
  <si>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</si>
  <si>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</si>
  <si>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</si>
  <si>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</si>
  <si>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</si>
  <si>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</si>
  <si>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</si>
  <si>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</si>
  <si>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</si>
  <si>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</si>
  <si>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</si>
  <si>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</si>
  <si>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</si>
  <si>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</si>
  <si>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</si>
  <si>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</si>
  <si>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</si>
  <si>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</si>
  <si>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</si>
  <si>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</si>
  <si>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</si>
  <si>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</si>
  <si>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</si>
  <si>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</si>
  <si>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</si>
  <si>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</si>
  <si>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</si>
  <si>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</si>
  <si>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</si>
  <si>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</si>
  <si>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</si>
  <si>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</si>
  <si>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</si>
  <si>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</si>
  <si>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</si>
  <si>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</si>
  <si>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</si>
  <si>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</si>
  <si>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</si>
  <si>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</si>
  <si>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</si>
  <si>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</si>
  <si>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</si>
  <si>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</si>
  <si>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</si>
  <si>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</si>
  <si>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</si>
  <si>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</si>
  <si>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</si>
  <si>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</si>
  <si>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</si>
  <si>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</si>
  <si>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</si>
  <si>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</si>
  <si>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</si>
  <si>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</si>
  <si>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</si>
  <si>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</si>
  <si>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</si>
  <si>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</si>
  <si>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</si>
  <si>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</si>
  <si>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</si>
  <si>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</si>
  <si>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</si>
  <si>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</si>
  <si>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</si>
  <si>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</si>
  <si>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</si>
  <si>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</si>
  <si>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</si>
  <si>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</si>
  <si>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</si>
  <si>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</si>
  <si>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</si>
  <si>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</si>
  <si>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</si>
  <si>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</si>
  <si>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</si>
  <si>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</si>
  <si>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</si>
  <si>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</si>
  <si>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</si>
  <si>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</si>
  <si>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</si>
  <si>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</si>
  <si>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</si>
  <si>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</si>
  <si>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</si>
  <si>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</si>
  <si>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</si>
  <si>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</si>
  <si>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</si>
  <si>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</si>
  <si>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</si>
  <si>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</si>
  <si>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</si>
  <si>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</si>
  <si>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</si>
  <si>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</si>
  <si>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</si>
  <si>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</si>
  <si>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</si>
  <si>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</si>
  <si>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</si>
  <si>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</si>
  <si>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</si>
  <si>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</si>
  <si>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</si>
  <si>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</si>
  <si>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</si>
  <si>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</si>
  <si>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</si>
  <si>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</si>
  <si>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</si>
  <si>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</si>
  <si>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</si>
  <si>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</si>
  <si>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</si>
  <si>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</si>
  <si>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</si>
  <si>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</si>
  <si>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</si>
  <si>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</si>
  <si>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</si>
  <si>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</si>
  <si>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</si>
  <si>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</si>
  <si>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</si>
  <si>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</si>
  <si>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</si>
  <si>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</si>
  <si>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</si>
  <si>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</si>
  <si>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</si>
  <si>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</si>
  <si>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</si>
  <si>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</si>
  <si>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</si>
  <si>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</si>
  <si>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</si>
  <si>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</si>
  <si>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</si>
  <si>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</si>
  <si>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</si>
  <si>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</si>
  <si>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</si>
  <si>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</si>
  <si>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</si>
  <si>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</si>
  <si>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</si>
  <si>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</si>
  <si>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</si>
  <si>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</si>
  <si>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</si>
  <si>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</si>
  <si>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</si>
  <si>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</si>
  <si>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</si>
  <si>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</si>
  <si>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</si>
  <si>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</si>
  <si>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</si>
  <si>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</si>
  <si>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</si>
  <si>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</si>
  <si>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</si>
  <si>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</si>
  <si>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</si>
  <si>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</si>
  <si>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7, NTS 1-40, NAP F28, others as noted on "Calculations Etc" tab</t>
  </si>
  <si>
    <t>Sources: AEO 50, NAP F28, others as noted on "Calculations Etc" tab</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</si>
  <si>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</si>
  <si>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</si>
  <si>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</si>
  <si>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</si>
  <si>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</si>
  <si>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</si>
  <si>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</si>
  <si>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</si>
  <si>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</si>
  <si>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</si>
  <si>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</si>
  <si>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</si>
  <si>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</si>
  <si>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</si>
  <si>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</si>
  <si>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</si>
  <si>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</si>
  <si>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</si>
  <si>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</si>
  <si>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</si>
  <si>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</si>
  <si>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</si>
  <si>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</si>
  <si>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</si>
  <si>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</si>
  <si>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</si>
  <si>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</si>
  <si>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</si>
  <si>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</si>
  <si>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</si>
  <si>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</si>
  <si>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</si>
  <si>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</si>
  <si>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</si>
  <si>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</si>
  <si>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</si>
  <si>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</si>
  <si>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</si>
  <si>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</si>
  <si>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</si>
  <si>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</si>
  <si>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</si>
  <si>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</si>
  <si>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</si>
  <si>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</si>
  <si>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</si>
  <si>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</si>
  <si>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 Improvement, 2017-2050</t>
  </si>
  <si>
    <t>Passenger HDV Passenger Miles</t>
  </si>
  <si>
    <t>Average Dist Traveled by vehicle</t>
  </si>
  <si>
    <t>For sources and calculations, see the variable BAADTbVT</t>
  </si>
  <si>
    <t>Number of Vehicles</t>
  </si>
  <si>
    <t>Passenger Rail Passenger Miles</t>
  </si>
  <si>
    <t>Start Year Number of Vehicles</t>
  </si>
  <si>
    <t>Passenger HDV Fleet Fuel Economy</t>
  </si>
  <si>
    <t>bn passgnermiles/quad btu</t>
  </si>
  <si>
    <t>2050 Percent improvement</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</si>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</sst>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rgb="FFFFFF0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cellStyleXfs>
  <cellXfs count="93">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 fontId="0" fillId="0" borderId="0" xfId="0" applyNumberFormat="1"/>
    <xf numFmtId="1" fontId="0" fillId="0" borderId="0" xfId="0" applyNumberFormat="1"/>
    <xf numFmtId="11" fontId="0" fillId="29" borderId="0" xfId="0" applyNumberFormat="1" applyFill="1"/>
    <xf numFmtId="0" fontId="2" fillId="0" borderId="0" xfId="0" applyFont="1" applyFill="1"/>
    <xf numFmtId="0" fontId="0"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5">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2"/>
  <sheetViews>
    <sheetView workbookViewId="0"/>
  </sheetViews>
  <sheetFormatPr defaultRowHeight="15"/>
  <cols>
    <col min="1" max="1" width="13.42578125" customWidth="1"/>
    <col min="2" max="2" width="107.42578125" customWidth="1"/>
  </cols>
  <sheetData>
    <row r="1" spans="1:2">
      <c r="A1" s="1" t="s">
        <v>0</v>
      </c>
    </row>
    <row r="3" spans="1:2">
      <c r="A3" s="1" t="s">
        <v>1</v>
      </c>
      <c r="B3" s="15" t="s">
        <v>607</v>
      </c>
    </row>
    <row r="4" spans="1:2">
      <c r="B4" t="s">
        <v>561</v>
      </c>
    </row>
    <row r="5" spans="1:2">
      <c r="B5" s="18">
        <v>2019</v>
      </c>
    </row>
    <row r="6" spans="1:2">
      <c r="B6" t="s">
        <v>1171</v>
      </c>
    </row>
    <row r="7" spans="1:2">
      <c r="B7" t="s">
        <v>562</v>
      </c>
    </row>
    <row r="8" spans="1:2">
      <c r="B8" t="s">
        <v>1117</v>
      </c>
    </row>
    <row r="10" spans="1:2">
      <c r="B10" s="21" t="s">
        <v>697</v>
      </c>
    </row>
    <row r="11" spans="1:2">
      <c r="B11" s="18">
        <v>2017</v>
      </c>
    </row>
    <row r="12" spans="1:2">
      <c r="B12" t="s">
        <v>698</v>
      </c>
    </row>
    <row r="13" spans="1:2">
      <c r="B13" t="s">
        <v>700</v>
      </c>
    </row>
    <row r="14" spans="1:2">
      <c r="B14" t="s">
        <v>699</v>
      </c>
    </row>
    <row r="16" spans="1:2">
      <c r="B16" t="s">
        <v>591</v>
      </c>
    </row>
    <row r="17" spans="2:2">
      <c r="B17" s="18">
        <v>2013</v>
      </c>
    </row>
    <row r="18" spans="2:2">
      <c r="B18" t="s">
        <v>592</v>
      </c>
    </row>
    <row r="19" spans="2:2">
      <c r="B19" t="s">
        <v>593</v>
      </c>
    </row>
    <row r="20" spans="2:2">
      <c r="B20" t="s">
        <v>594</v>
      </c>
    </row>
    <row r="22" spans="2:2">
      <c r="B22" t="s">
        <v>1214</v>
      </c>
    </row>
    <row r="23" spans="2:2">
      <c r="B23" s="18">
        <v>2006</v>
      </c>
    </row>
    <row r="24" spans="2:2">
      <c r="B24" t="s">
        <v>1223</v>
      </c>
    </row>
    <row r="25" spans="2:2">
      <c r="B25" s="72" t="s">
        <v>1224</v>
      </c>
    </row>
    <row r="27" spans="2:2">
      <c r="B27" t="s">
        <v>1116</v>
      </c>
    </row>
    <row r="29" spans="2:2">
      <c r="B29" s="15" t="s">
        <v>1149</v>
      </c>
    </row>
    <row r="30" spans="2:2">
      <c r="B30" t="s">
        <v>1145</v>
      </c>
    </row>
    <row r="31" spans="2:2">
      <c r="B31" s="18">
        <v>2013</v>
      </c>
    </row>
    <row r="32" spans="2:2">
      <c r="B32" t="s">
        <v>1148</v>
      </c>
    </row>
    <row r="33" spans="1:2">
      <c r="B33" t="s">
        <v>1147</v>
      </c>
    </row>
    <row r="34" spans="1:2">
      <c r="B34" t="s">
        <v>1146</v>
      </c>
    </row>
    <row r="36" spans="1:2">
      <c r="A36" s="1" t="s">
        <v>122</v>
      </c>
    </row>
    <row r="37" spans="1:2">
      <c r="A37" t="s">
        <v>1227</v>
      </c>
    </row>
    <row r="39" spans="1:2">
      <c r="A39" s="1" t="s">
        <v>841</v>
      </c>
    </row>
    <row r="40" spans="1:2">
      <c r="A40" s="22" t="s">
        <v>1152</v>
      </c>
    </row>
    <row r="41" spans="1:2">
      <c r="A41" t="s">
        <v>842</v>
      </c>
    </row>
    <row r="42" spans="1:2">
      <c r="A42" t="s">
        <v>843</v>
      </c>
    </row>
    <row r="43" spans="1:2">
      <c r="A43" t="s">
        <v>844</v>
      </c>
    </row>
    <row r="44" spans="1:2">
      <c r="A44" t="s">
        <v>845</v>
      </c>
    </row>
    <row r="45" spans="1:2">
      <c r="A45" t="s">
        <v>831</v>
      </c>
    </row>
    <row r="46" spans="1:2">
      <c r="A46" t="s">
        <v>832</v>
      </c>
    </row>
    <row r="47" spans="1:2">
      <c r="A47" t="s">
        <v>1118</v>
      </c>
    </row>
    <row r="48" spans="1:2">
      <c r="A48" t="s">
        <v>1119</v>
      </c>
    </row>
    <row r="49" spans="1:1">
      <c r="A49" t="s">
        <v>1150</v>
      </c>
    </row>
    <row r="50" spans="1:1">
      <c r="A50" t="s">
        <v>1151</v>
      </c>
    </row>
    <row r="51" spans="1:1">
      <c r="A51" t="s">
        <v>1120</v>
      </c>
    </row>
    <row r="53" spans="1:1">
      <c r="A53" s="1" t="s">
        <v>816</v>
      </c>
    </row>
    <row r="54" spans="1:1">
      <c r="A54" s="22" t="s">
        <v>1153</v>
      </c>
    </row>
    <row r="55" spans="1:1">
      <c r="A55" t="s">
        <v>818</v>
      </c>
    </row>
    <row r="56" spans="1:1">
      <c r="A56" t="s">
        <v>1112</v>
      </c>
    </row>
    <row r="57" spans="1:1">
      <c r="A57" t="s">
        <v>1113</v>
      </c>
    </row>
    <row r="58" spans="1:1">
      <c r="A58" t="s">
        <v>1114</v>
      </c>
    </row>
    <row r="59" spans="1:1">
      <c r="A59" t="s">
        <v>1115</v>
      </c>
    </row>
    <row r="60" spans="1:1">
      <c r="A60" t="s">
        <v>831</v>
      </c>
    </row>
    <row r="61" spans="1:1">
      <c r="A61" t="s">
        <v>832</v>
      </c>
    </row>
    <row r="62" spans="1:1">
      <c r="A62" t="s">
        <v>1121</v>
      </c>
    </row>
    <row r="63" spans="1:1">
      <c r="A63" t="s">
        <v>1119</v>
      </c>
    </row>
    <row r="64" spans="1:1">
      <c r="A64" t="s">
        <v>1150</v>
      </c>
    </row>
    <row r="65" spans="1:1">
      <c r="A65" t="s">
        <v>1151</v>
      </c>
    </row>
    <row r="66" spans="1:1">
      <c r="A66" t="s">
        <v>1122</v>
      </c>
    </row>
    <row r="68" spans="1:1">
      <c r="A68" s="1" t="s">
        <v>817</v>
      </c>
    </row>
    <row r="69" spans="1:1">
      <c r="A69" s="22" t="s">
        <v>1154</v>
      </c>
    </row>
    <row r="70" spans="1:1">
      <c r="A70" t="s">
        <v>1109</v>
      </c>
    </row>
    <row r="71" spans="1:1">
      <c r="A71" t="s">
        <v>1110</v>
      </c>
    </row>
    <row r="72" spans="1:1">
      <c r="A72" t="s">
        <v>1111</v>
      </c>
    </row>
    <row r="73" spans="1:1">
      <c r="A73" t="s">
        <v>831</v>
      </c>
    </row>
    <row r="74" spans="1:1">
      <c r="A74" t="s">
        <v>832</v>
      </c>
    </row>
    <row r="75" spans="1:1">
      <c r="A75" t="s">
        <v>1121</v>
      </c>
    </row>
    <row r="76" spans="1:1">
      <c r="A76" t="s">
        <v>1119</v>
      </c>
    </row>
    <row r="77" spans="1:1">
      <c r="A77" t="s">
        <v>1150</v>
      </c>
    </row>
    <row r="78" spans="1:1">
      <c r="A78" t="s">
        <v>1151</v>
      </c>
    </row>
    <row r="79" spans="1:1">
      <c r="A79" t="s">
        <v>1122</v>
      </c>
    </row>
    <row r="81" spans="1:1">
      <c r="A81" s="1" t="s">
        <v>613</v>
      </c>
    </row>
    <row r="82" spans="1:1">
      <c r="A82" s="22" t="s">
        <v>595</v>
      </c>
    </row>
    <row r="83" spans="1:1">
      <c r="A83" t="s">
        <v>564</v>
      </c>
    </row>
    <row r="84" spans="1:1">
      <c r="A84" t="s">
        <v>565</v>
      </c>
    </row>
    <row r="85" spans="1:1">
      <c r="A85" t="s">
        <v>566</v>
      </c>
    </row>
    <row r="86" spans="1:1">
      <c r="A86" t="s">
        <v>568</v>
      </c>
    </row>
    <row r="87" spans="1:1">
      <c r="A87" t="s">
        <v>569</v>
      </c>
    </row>
    <row r="89" spans="1:1">
      <c r="A89" s="1" t="s">
        <v>608</v>
      </c>
    </row>
    <row r="90" spans="1:1">
      <c r="A90" s="22" t="s">
        <v>596</v>
      </c>
    </row>
    <row r="91" spans="1:1">
      <c r="A91" t="s">
        <v>609</v>
      </c>
    </row>
    <row r="92" spans="1:1">
      <c r="A92" t="s">
        <v>610</v>
      </c>
    </row>
    <row r="93" spans="1:1">
      <c r="A93" t="s">
        <v>611</v>
      </c>
    </row>
    <row r="95" spans="1:1">
      <c r="A95" s="1" t="s">
        <v>612</v>
      </c>
    </row>
    <row r="96" spans="1:1">
      <c r="A96" s="22" t="s">
        <v>693</v>
      </c>
    </row>
    <row r="97" spans="1:1">
      <c r="A97" t="s">
        <v>818</v>
      </c>
    </row>
    <row r="98" spans="1:1">
      <c r="A98" t="s">
        <v>694</v>
      </c>
    </row>
    <row r="99" spans="1:1">
      <c r="A99" t="s">
        <v>695</v>
      </c>
    </row>
    <row r="100" spans="1:1">
      <c r="A100" t="s">
        <v>696</v>
      </c>
    </row>
    <row r="102" spans="1:1">
      <c r="A102" s="1" t="s">
        <v>570</v>
      </c>
    </row>
    <row r="103" spans="1:1">
      <c r="A103" s="22" t="s">
        <v>596</v>
      </c>
    </row>
    <row r="104" spans="1:1">
      <c r="A104" t="s">
        <v>571</v>
      </c>
    </row>
    <row r="105" spans="1:1">
      <c r="A105" t="s">
        <v>572</v>
      </c>
    </row>
    <row r="106" spans="1:1">
      <c r="A106" t="s">
        <v>574</v>
      </c>
    </row>
    <row r="107" spans="1:1">
      <c r="A107" t="s">
        <v>573</v>
      </c>
    </row>
    <row r="109" spans="1:1">
      <c r="A109" s="1" t="s">
        <v>597</v>
      </c>
    </row>
    <row r="110" spans="1:1">
      <c r="A110" s="22" t="s">
        <v>598</v>
      </c>
    </row>
    <row r="111" spans="1:1">
      <c r="A111" t="s">
        <v>599</v>
      </c>
    </row>
    <row r="112" spans="1:1">
      <c r="A112" t="s">
        <v>600</v>
      </c>
    </row>
    <row r="113" spans="1:1">
      <c r="A113" t="s">
        <v>601</v>
      </c>
    </row>
    <row r="114" spans="1:1">
      <c r="A114" t="s">
        <v>602</v>
      </c>
    </row>
    <row r="115" spans="1:1">
      <c r="A115" t="s">
        <v>603</v>
      </c>
    </row>
    <row r="116" spans="1:1">
      <c r="A116" t="s">
        <v>604</v>
      </c>
    </row>
    <row r="117" spans="1:1">
      <c r="A117" t="s">
        <v>605</v>
      </c>
    </row>
    <row r="118" spans="1:1">
      <c r="A118" t="s">
        <v>606</v>
      </c>
    </row>
    <row r="120" spans="1:1">
      <c r="A120" s="1" t="s">
        <v>701</v>
      </c>
    </row>
    <row r="121" spans="1:1">
      <c r="A121" s="22" t="s">
        <v>819</v>
      </c>
    </row>
    <row r="122" spans="1:1">
      <c r="A122" t="s">
        <v>818</v>
      </c>
    </row>
    <row r="123" spans="1:1">
      <c r="A123" t="s">
        <v>820</v>
      </c>
    </row>
    <row r="124" spans="1:1">
      <c r="A124" t="s">
        <v>821</v>
      </c>
    </row>
    <row r="125" spans="1:1">
      <c r="A125" t="s">
        <v>822</v>
      </c>
    </row>
    <row r="126" spans="1:1">
      <c r="A126" t="s">
        <v>823</v>
      </c>
    </row>
    <row r="127" spans="1:1">
      <c r="A127" t="s">
        <v>824</v>
      </c>
    </row>
    <row r="128" spans="1:1">
      <c r="A128" t="s">
        <v>831</v>
      </c>
    </row>
    <row r="129" spans="1:1">
      <c r="A129" t="s">
        <v>832</v>
      </c>
    </row>
    <row r="131" spans="1:1">
      <c r="A131" s="1" t="s">
        <v>702</v>
      </c>
    </row>
    <row r="132" spans="1:1">
      <c r="A132" t="s">
        <v>703</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50"/>
  <sheetViews>
    <sheetView workbookViewId="0">
      <selection activeCell="A53" sqref="A53"/>
    </sheetView>
  </sheetViews>
  <sheetFormatPr defaultRowHeight="15"/>
  <cols>
    <col min="1" max="1" width="50.42578125" customWidth="1"/>
  </cols>
  <sheetData>
    <row r="1" spans="1:36">
      <c r="A1" s="15" t="s">
        <v>559</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6">
      <c r="A3" t="s">
        <v>557</v>
      </c>
      <c r="B3">
        <f>(INDEX('AEO 49'!$C$72:$AJ$72,MATCH('Calculations Etc'!B$2,'AEO 49'!$C$1:$AJ$1,0))-INDEX('AEO 49'!$C$184:$AJ$184,MATCH('Calculations Etc'!B$2,'AEO 49'!$C$1:$AJ$1,0)))/INDEX('AEO 49'!$C$72:$AJ$72,MATCH('Calculations Etc'!B$2,'AEO 49'!$C$1:$AJ$1,0))</f>
        <v>0.85778616844846411</v>
      </c>
      <c r="C3">
        <f>(INDEX('AEO 49'!$C$72:$AJ$72,MATCH('Calculations Etc'!C$2,'AEO 49'!$C$1:$AJ$1,0))-INDEX('AEO 49'!$C$184:$AJ$184,MATCH('Calculations Etc'!C$2,'AEO 49'!$C$1:$AJ$1,0)))/INDEX('AEO 49'!$C$72:$AJ$72,MATCH('Calculations Etc'!C$2,'AEO 49'!$C$1:$AJ$1,0))</f>
        <v>0.86739916238040293</v>
      </c>
      <c r="D3">
        <f>(INDEX('AEO 49'!$C$72:$AJ$72,MATCH('Calculations Etc'!D$2,'AEO 49'!$C$1:$AJ$1,0))-INDEX('AEO 49'!$C$184:$AJ$184,MATCH('Calculations Etc'!D$2,'AEO 49'!$C$1:$AJ$1,0)))/INDEX('AEO 49'!$C$72:$AJ$72,MATCH('Calculations Etc'!D$2,'AEO 49'!$C$1:$AJ$1,0))</f>
        <v>0.87477439830857417</v>
      </c>
      <c r="E3">
        <f>(INDEX('AEO 49'!$C$72:$AJ$72,MATCH('Calculations Etc'!E$2,'AEO 49'!$C$1:$AJ$1,0))-INDEX('AEO 49'!$C$184:$AJ$184,MATCH('Calculations Etc'!E$2,'AEO 49'!$C$1:$AJ$1,0)))/INDEX('AEO 49'!$C$72:$AJ$72,MATCH('Calculations Etc'!E$2,'AEO 49'!$C$1:$AJ$1,0))</f>
        <v>0.88064509532061697</v>
      </c>
      <c r="F3">
        <f>(INDEX('AEO 49'!$C$72:$AJ$72,MATCH('Calculations Etc'!F$2,'AEO 49'!$C$1:$AJ$1,0))-INDEX('AEO 49'!$C$184:$AJ$184,MATCH('Calculations Etc'!F$2,'AEO 49'!$C$1:$AJ$1,0)))/INDEX('AEO 49'!$C$72:$AJ$72,MATCH('Calculations Etc'!F$2,'AEO 49'!$C$1:$AJ$1,0))</f>
        <v>0.88597100561079367</v>
      </c>
      <c r="G3">
        <f>(INDEX('AEO 49'!$C$72:$AJ$72,MATCH('Calculations Etc'!G$2,'AEO 49'!$C$1:$AJ$1,0))-INDEX('AEO 49'!$C$184:$AJ$184,MATCH('Calculations Etc'!G$2,'AEO 49'!$C$1:$AJ$1,0)))/INDEX('AEO 49'!$C$72:$AJ$72,MATCH('Calculations Etc'!G$2,'AEO 49'!$C$1:$AJ$1,0))</f>
        <v>0.89000589893688509</v>
      </c>
      <c r="H3">
        <f>(INDEX('AEO 49'!$C$72:$AJ$72,MATCH('Calculations Etc'!H$2,'AEO 49'!$C$1:$AJ$1,0))-INDEX('AEO 49'!$C$184:$AJ$184,MATCH('Calculations Etc'!H$2,'AEO 49'!$C$1:$AJ$1,0)))/INDEX('AEO 49'!$C$72:$AJ$72,MATCH('Calculations Etc'!H$2,'AEO 49'!$C$1:$AJ$1,0))</f>
        <v>0.89327476363808866</v>
      </c>
      <c r="I3">
        <f>(INDEX('AEO 49'!$C$72:$AJ$72,MATCH('Calculations Etc'!I$2,'AEO 49'!$C$1:$AJ$1,0))-INDEX('AEO 49'!$C$184:$AJ$184,MATCH('Calculations Etc'!I$2,'AEO 49'!$C$1:$AJ$1,0)))/INDEX('AEO 49'!$C$72:$AJ$72,MATCH('Calculations Etc'!I$2,'AEO 49'!$C$1:$AJ$1,0))</f>
        <v>0.89623687432239052</v>
      </c>
      <c r="J3">
        <f>(INDEX('AEO 49'!$C$72:$AJ$72,MATCH('Calculations Etc'!J$2,'AEO 49'!$C$1:$AJ$1,0))-INDEX('AEO 49'!$C$184:$AJ$184,MATCH('Calculations Etc'!J$2,'AEO 49'!$C$1:$AJ$1,0)))/INDEX('AEO 49'!$C$72:$AJ$72,MATCH('Calculations Etc'!J$2,'AEO 49'!$C$1:$AJ$1,0))</f>
        <v>0.89904207774279288</v>
      </c>
      <c r="K3">
        <f>(INDEX('AEO 49'!$C$72:$AJ$72,MATCH('Calculations Etc'!K$2,'AEO 49'!$C$1:$AJ$1,0))-INDEX('AEO 49'!$C$184:$AJ$184,MATCH('Calculations Etc'!K$2,'AEO 49'!$C$1:$AJ$1,0)))/INDEX('AEO 49'!$C$72:$AJ$72,MATCH('Calculations Etc'!K$2,'AEO 49'!$C$1:$AJ$1,0))</f>
        <v>0.90158011866070431</v>
      </c>
      <c r="L3">
        <f>(INDEX('AEO 49'!$C$72:$AJ$72,MATCH('Calculations Etc'!L$2,'AEO 49'!$C$1:$AJ$1,0))-INDEX('AEO 49'!$C$184:$AJ$184,MATCH('Calculations Etc'!L$2,'AEO 49'!$C$1:$AJ$1,0)))/INDEX('AEO 49'!$C$72:$AJ$72,MATCH('Calculations Etc'!L$2,'AEO 49'!$C$1:$AJ$1,0))</f>
        <v>0.90434790821824995</v>
      </c>
      <c r="M3">
        <f>(INDEX('AEO 49'!$C$72:$AJ$72,MATCH('Calculations Etc'!M$2,'AEO 49'!$C$1:$AJ$1,0))-INDEX('AEO 49'!$C$184:$AJ$184,MATCH('Calculations Etc'!M$2,'AEO 49'!$C$1:$AJ$1,0)))/INDEX('AEO 49'!$C$72:$AJ$72,MATCH('Calculations Etc'!M$2,'AEO 49'!$C$1:$AJ$1,0))</f>
        <v>0.90751332715387056</v>
      </c>
      <c r="N3">
        <f>(INDEX('AEO 49'!$C$72:$AJ$72,MATCH('Calculations Etc'!N$2,'AEO 49'!$C$1:$AJ$1,0))-INDEX('AEO 49'!$C$184:$AJ$184,MATCH('Calculations Etc'!N$2,'AEO 49'!$C$1:$AJ$1,0)))/INDEX('AEO 49'!$C$72:$AJ$72,MATCH('Calculations Etc'!N$2,'AEO 49'!$C$1:$AJ$1,0))</f>
        <v>0.90968077994418384</v>
      </c>
      <c r="O3">
        <f>(INDEX('AEO 49'!$C$72:$AJ$72,MATCH('Calculations Etc'!O$2,'AEO 49'!$C$1:$AJ$1,0))-INDEX('AEO 49'!$C$184:$AJ$184,MATCH('Calculations Etc'!O$2,'AEO 49'!$C$1:$AJ$1,0)))/INDEX('AEO 49'!$C$72:$AJ$72,MATCH('Calculations Etc'!O$2,'AEO 49'!$C$1:$AJ$1,0))</f>
        <v>0.9113783068102943</v>
      </c>
      <c r="P3">
        <f>(INDEX('AEO 49'!$C$72:$AJ$72,MATCH('Calculations Etc'!P$2,'AEO 49'!$C$1:$AJ$1,0))-INDEX('AEO 49'!$C$184:$AJ$184,MATCH('Calculations Etc'!P$2,'AEO 49'!$C$1:$AJ$1,0)))/INDEX('AEO 49'!$C$72:$AJ$72,MATCH('Calculations Etc'!P$2,'AEO 49'!$C$1:$AJ$1,0))</f>
        <v>0.91277945385928916</v>
      </c>
      <c r="Q3">
        <f>(INDEX('AEO 49'!$C$72:$AJ$72,MATCH('Calculations Etc'!Q$2,'AEO 49'!$C$1:$AJ$1,0))-INDEX('AEO 49'!$C$184:$AJ$184,MATCH('Calculations Etc'!Q$2,'AEO 49'!$C$1:$AJ$1,0)))/INDEX('AEO 49'!$C$72:$AJ$72,MATCH('Calculations Etc'!Q$2,'AEO 49'!$C$1:$AJ$1,0))</f>
        <v>0.91393718863777174</v>
      </c>
      <c r="R3">
        <f>(INDEX('AEO 49'!$C$72:$AJ$72,MATCH('Calculations Etc'!R$2,'AEO 49'!$C$1:$AJ$1,0))-INDEX('AEO 49'!$C$184:$AJ$184,MATCH('Calculations Etc'!R$2,'AEO 49'!$C$1:$AJ$1,0)))/INDEX('AEO 49'!$C$72:$AJ$72,MATCH('Calculations Etc'!R$2,'AEO 49'!$C$1:$AJ$1,0))</f>
        <v>0.91503338302945347</v>
      </c>
      <c r="S3">
        <f>(INDEX('AEO 49'!$C$72:$AJ$72,MATCH('Calculations Etc'!S$2,'AEO 49'!$C$1:$AJ$1,0))-INDEX('AEO 49'!$C$184:$AJ$184,MATCH('Calculations Etc'!S$2,'AEO 49'!$C$1:$AJ$1,0)))/INDEX('AEO 49'!$C$72:$AJ$72,MATCH('Calculations Etc'!S$2,'AEO 49'!$C$1:$AJ$1,0))</f>
        <v>0.91622051532006665</v>
      </c>
      <c r="T3">
        <f>(INDEX('AEO 49'!$C$72:$AJ$72,MATCH('Calculations Etc'!T$2,'AEO 49'!$C$1:$AJ$1,0))-INDEX('AEO 49'!$C$184:$AJ$184,MATCH('Calculations Etc'!T$2,'AEO 49'!$C$1:$AJ$1,0)))/INDEX('AEO 49'!$C$72:$AJ$72,MATCH('Calculations Etc'!T$2,'AEO 49'!$C$1:$AJ$1,0))</f>
        <v>0.91731848685457318</v>
      </c>
      <c r="U3">
        <f>(INDEX('AEO 49'!$C$72:$AJ$72,MATCH('Calculations Etc'!U$2,'AEO 49'!$C$1:$AJ$1,0))-INDEX('AEO 49'!$C$184:$AJ$184,MATCH('Calculations Etc'!U$2,'AEO 49'!$C$1:$AJ$1,0)))/INDEX('AEO 49'!$C$72:$AJ$72,MATCH('Calculations Etc'!U$2,'AEO 49'!$C$1:$AJ$1,0))</f>
        <v>0.91828848845206668</v>
      </c>
      <c r="V3">
        <f>(INDEX('AEO 49'!$C$72:$AJ$72,MATCH('Calculations Etc'!V$2,'AEO 49'!$C$1:$AJ$1,0))-INDEX('AEO 49'!$C$184:$AJ$184,MATCH('Calculations Etc'!V$2,'AEO 49'!$C$1:$AJ$1,0)))/INDEX('AEO 49'!$C$72:$AJ$72,MATCH('Calculations Etc'!V$2,'AEO 49'!$C$1:$AJ$1,0))</f>
        <v>0.91902643180271237</v>
      </c>
      <c r="W3">
        <f>(INDEX('AEO 49'!$C$72:$AJ$72,MATCH('Calculations Etc'!W$2,'AEO 49'!$C$1:$AJ$1,0))-INDEX('AEO 49'!$C$184:$AJ$184,MATCH('Calculations Etc'!W$2,'AEO 49'!$C$1:$AJ$1,0)))/INDEX('AEO 49'!$C$72:$AJ$72,MATCH('Calculations Etc'!W$2,'AEO 49'!$C$1:$AJ$1,0))</f>
        <v>0.91982828903262559</v>
      </c>
      <c r="X3">
        <f>(INDEX('AEO 49'!$C$72:$AJ$72,MATCH('Calculations Etc'!X$2,'AEO 49'!$C$1:$AJ$1,0))-INDEX('AEO 49'!$C$184:$AJ$184,MATCH('Calculations Etc'!X$2,'AEO 49'!$C$1:$AJ$1,0)))/INDEX('AEO 49'!$C$72:$AJ$72,MATCH('Calculations Etc'!X$2,'AEO 49'!$C$1:$AJ$1,0))</f>
        <v>0.92050246479810338</v>
      </c>
      <c r="Y3">
        <f>(INDEX('AEO 49'!$C$72:$AJ$72,MATCH('Calculations Etc'!Y$2,'AEO 49'!$C$1:$AJ$1,0))-INDEX('AEO 49'!$C$184:$AJ$184,MATCH('Calculations Etc'!Y$2,'AEO 49'!$C$1:$AJ$1,0)))/INDEX('AEO 49'!$C$72:$AJ$72,MATCH('Calculations Etc'!Y$2,'AEO 49'!$C$1:$AJ$1,0))</f>
        <v>0.92116649107790505</v>
      </c>
      <c r="Z3">
        <f>(INDEX('AEO 49'!$C$72:$AJ$72,MATCH('Calculations Etc'!Z$2,'AEO 49'!$C$1:$AJ$1,0))-INDEX('AEO 49'!$C$184:$AJ$184,MATCH('Calculations Etc'!Z$2,'AEO 49'!$C$1:$AJ$1,0)))/INDEX('AEO 49'!$C$72:$AJ$72,MATCH('Calculations Etc'!Z$2,'AEO 49'!$C$1:$AJ$1,0))</f>
        <v>0.92181007818059557</v>
      </c>
      <c r="AA3">
        <f>(INDEX('AEO 49'!$C$72:$AJ$72,MATCH('Calculations Etc'!AA$2,'AEO 49'!$C$1:$AJ$1,0))-INDEX('AEO 49'!$C$184:$AJ$184,MATCH('Calculations Etc'!AA$2,'AEO 49'!$C$1:$AJ$1,0)))/INDEX('AEO 49'!$C$72:$AJ$72,MATCH('Calculations Etc'!AA$2,'AEO 49'!$C$1:$AJ$1,0))</f>
        <v>0.92257220252626426</v>
      </c>
      <c r="AB3">
        <f>(INDEX('AEO 49'!$C$72:$AJ$72,MATCH('Calculations Etc'!AB$2,'AEO 49'!$C$1:$AJ$1,0))-INDEX('AEO 49'!$C$184:$AJ$184,MATCH('Calculations Etc'!AB$2,'AEO 49'!$C$1:$AJ$1,0)))/INDEX('AEO 49'!$C$72:$AJ$72,MATCH('Calculations Etc'!AB$2,'AEO 49'!$C$1:$AJ$1,0))</f>
        <v>0.92338559888775917</v>
      </c>
      <c r="AC3">
        <f>(INDEX('AEO 49'!$C$72:$AJ$72,MATCH('Calculations Etc'!AC$2,'AEO 49'!$C$1:$AJ$1,0))-INDEX('AEO 49'!$C$184:$AJ$184,MATCH('Calculations Etc'!AC$2,'AEO 49'!$C$1:$AJ$1,0)))/INDEX('AEO 49'!$C$72:$AJ$72,MATCH('Calculations Etc'!AC$2,'AEO 49'!$C$1:$AJ$1,0))</f>
        <v>0.92422503160983205</v>
      </c>
      <c r="AD3">
        <f>(INDEX('AEO 49'!$C$72:$AJ$72,MATCH('Calculations Etc'!AD$2,'AEO 49'!$C$1:$AJ$1,0))-INDEX('AEO 49'!$C$184:$AJ$184,MATCH('Calculations Etc'!AD$2,'AEO 49'!$C$1:$AJ$1,0)))/INDEX('AEO 49'!$C$72:$AJ$72,MATCH('Calculations Etc'!AD$2,'AEO 49'!$C$1:$AJ$1,0))</f>
        <v>0.92504798979585345</v>
      </c>
      <c r="AE3">
        <f>(INDEX('AEO 49'!$C$72:$AJ$72,MATCH('Calculations Etc'!AE$2,'AEO 49'!$C$1:$AJ$1,0))-INDEX('AEO 49'!$C$184:$AJ$184,MATCH('Calculations Etc'!AE$2,'AEO 49'!$C$1:$AJ$1,0)))/INDEX('AEO 49'!$C$72:$AJ$72,MATCH('Calculations Etc'!AE$2,'AEO 49'!$C$1:$AJ$1,0))</f>
        <v>0.92593116867023562</v>
      </c>
      <c r="AF3">
        <f>(INDEX('AEO 49'!$C$72:$AJ$72,MATCH('Calculations Etc'!AF$2,'AEO 49'!$C$1:$AJ$1,0))-INDEX('AEO 49'!$C$184:$AJ$184,MATCH('Calculations Etc'!AF$2,'AEO 49'!$C$1:$AJ$1,0)))/INDEX('AEO 49'!$C$72:$AJ$72,MATCH('Calculations Etc'!AF$2,'AEO 49'!$C$1:$AJ$1,0))</f>
        <v>0.92675894641861178</v>
      </c>
      <c r="AG3">
        <f>(INDEX('AEO 49'!$C$72:$AJ$72,MATCH('Calculations Etc'!AG$2,'AEO 49'!$C$1:$AJ$1,0))-INDEX('AEO 49'!$C$184:$AJ$184,MATCH('Calculations Etc'!AG$2,'AEO 49'!$C$1:$AJ$1,0)))/INDEX('AEO 49'!$C$72:$AJ$72,MATCH('Calculations Etc'!AG$2,'AEO 49'!$C$1:$AJ$1,0))</f>
        <v>0.92750543670618546</v>
      </c>
      <c r="AH3">
        <f>(INDEX('AEO 49'!$C$72:$AJ$72,MATCH('Calculations Etc'!AH$2,'AEO 49'!$C$1:$AJ$1,0))-INDEX('AEO 49'!$C$184:$AJ$184,MATCH('Calculations Etc'!AH$2,'AEO 49'!$C$1:$AJ$1,0)))/INDEX('AEO 49'!$C$72:$AJ$72,MATCH('Calculations Etc'!AH$2,'AEO 49'!$C$1:$AJ$1,0))</f>
        <v>0.92819277661750921</v>
      </c>
      <c r="AI3">
        <f>(INDEX('AEO 49'!$C$72:$AJ$72,MATCH('Calculations Etc'!AI$2,'AEO 49'!$C$1:$AJ$1,0))-INDEX('AEO 49'!$C$184:$AJ$184,MATCH('Calculations Etc'!AI$2,'AEO 49'!$C$1:$AJ$1,0)))/INDEX('AEO 49'!$C$72:$AJ$72,MATCH('Calculations Etc'!AI$2,'AEO 49'!$C$1:$AJ$1,0))</f>
        <v>0.92881664459461777</v>
      </c>
    </row>
    <row r="4" spans="1:36">
      <c r="A4" t="s">
        <v>558</v>
      </c>
      <c r="B4">
        <f>INDEX('AEO 49'!$C$184:$AJ$184,MATCH('Calculations Etc'!B$2,'AEO 49'!$C$1:$AJ$1,0))/INDEX('AEO 49'!$C$72:$AJ$72,MATCH('Calculations Etc'!B$2,'AEO 49'!$C$1:$AJ$1,0))</f>
        <v>0.14221383155153577</v>
      </c>
      <c r="C4">
        <f>INDEX('AEO 49'!$C$184:$AJ$184,MATCH('Calculations Etc'!C$2,'AEO 49'!$C$1:$AJ$1,0))/INDEX('AEO 49'!$C$72:$AJ$72,MATCH('Calculations Etc'!C$2,'AEO 49'!$C$1:$AJ$1,0))</f>
        <v>0.13260083761959704</v>
      </c>
      <c r="D4">
        <f>INDEX('AEO 49'!$C$184:$AJ$184,MATCH('Calculations Etc'!D$2,'AEO 49'!$C$1:$AJ$1,0))/INDEX('AEO 49'!$C$72:$AJ$72,MATCH('Calculations Etc'!D$2,'AEO 49'!$C$1:$AJ$1,0))</f>
        <v>0.12522560169142585</v>
      </c>
      <c r="E4">
        <f>INDEX('AEO 49'!$C$184:$AJ$184,MATCH('Calculations Etc'!E$2,'AEO 49'!$C$1:$AJ$1,0))/INDEX('AEO 49'!$C$72:$AJ$72,MATCH('Calculations Etc'!E$2,'AEO 49'!$C$1:$AJ$1,0))</f>
        <v>0.11935490467938299</v>
      </c>
      <c r="F4">
        <f>INDEX('AEO 49'!$C$184:$AJ$184,MATCH('Calculations Etc'!F$2,'AEO 49'!$C$1:$AJ$1,0))/INDEX('AEO 49'!$C$72:$AJ$72,MATCH('Calculations Etc'!F$2,'AEO 49'!$C$1:$AJ$1,0))</f>
        <v>0.11402899438920634</v>
      </c>
      <c r="G4">
        <f>INDEX('AEO 49'!$C$184:$AJ$184,MATCH('Calculations Etc'!G$2,'AEO 49'!$C$1:$AJ$1,0))/INDEX('AEO 49'!$C$72:$AJ$72,MATCH('Calculations Etc'!G$2,'AEO 49'!$C$1:$AJ$1,0))</f>
        <v>0.10999410106311497</v>
      </c>
      <c r="H4">
        <f>INDEX('AEO 49'!$C$184:$AJ$184,MATCH('Calculations Etc'!H$2,'AEO 49'!$C$1:$AJ$1,0))/INDEX('AEO 49'!$C$72:$AJ$72,MATCH('Calculations Etc'!H$2,'AEO 49'!$C$1:$AJ$1,0))</f>
        <v>0.10672523636191129</v>
      </c>
      <c r="I4">
        <f>INDEX('AEO 49'!$C$184:$AJ$184,MATCH('Calculations Etc'!I$2,'AEO 49'!$C$1:$AJ$1,0))/INDEX('AEO 49'!$C$72:$AJ$72,MATCH('Calculations Etc'!I$2,'AEO 49'!$C$1:$AJ$1,0))</f>
        <v>0.10376312567760954</v>
      </c>
      <c r="J4">
        <f>INDEX('AEO 49'!$C$184:$AJ$184,MATCH('Calculations Etc'!J$2,'AEO 49'!$C$1:$AJ$1,0))/INDEX('AEO 49'!$C$72:$AJ$72,MATCH('Calculations Etc'!J$2,'AEO 49'!$C$1:$AJ$1,0))</f>
        <v>0.10095792225720719</v>
      </c>
      <c r="K4">
        <f>INDEX('AEO 49'!$C$184:$AJ$184,MATCH('Calculations Etc'!K$2,'AEO 49'!$C$1:$AJ$1,0))/INDEX('AEO 49'!$C$72:$AJ$72,MATCH('Calculations Etc'!K$2,'AEO 49'!$C$1:$AJ$1,0))</f>
        <v>9.8419881339295676E-2</v>
      </c>
      <c r="L4">
        <f>INDEX('AEO 49'!$C$184:$AJ$184,MATCH('Calculations Etc'!L$2,'AEO 49'!$C$1:$AJ$1,0))/INDEX('AEO 49'!$C$72:$AJ$72,MATCH('Calculations Etc'!L$2,'AEO 49'!$C$1:$AJ$1,0))</f>
        <v>9.5652091781750131E-2</v>
      </c>
      <c r="M4">
        <f>INDEX('AEO 49'!$C$184:$AJ$184,MATCH('Calculations Etc'!M$2,'AEO 49'!$C$1:$AJ$1,0))/INDEX('AEO 49'!$C$72:$AJ$72,MATCH('Calculations Etc'!M$2,'AEO 49'!$C$1:$AJ$1,0))</f>
        <v>9.2486672846129367E-2</v>
      </c>
      <c r="N4">
        <f>INDEX('AEO 49'!$C$184:$AJ$184,MATCH('Calculations Etc'!N$2,'AEO 49'!$C$1:$AJ$1,0))/INDEX('AEO 49'!$C$72:$AJ$72,MATCH('Calculations Etc'!N$2,'AEO 49'!$C$1:$AJ$1,0))</f>
        <v>9.0319220055816135E-2</v>
      </c>
      <c r="O4">
        <f>INDEX('AEO 49'!$C$184:$AJ$184,MATCH('Calculations Etc'!O$2,'AEO 49'!$C$1:$AJ$1,0))/INDEX('AEO 49'!$C$72:$AJ$72,MATCH('Calculations Etc'!O$2,'AEO 49'!$C$1:$AJ$1,0))</f>
        <v>8.8621693189705669E-2</v>
      </c>
      <c r="P4">
        <f>INDEX('AEO 49'!$C$184:$AJ$184,MATCH('Calculations Etc'!P$2,'AEO 49'!$C$1:$AJ$1,0))/INDEX('AEO 49'!$C$72:$AJ$72,MATCH('Calculations Etc'!P$2,'AEO 49'!$C$1:$AJ$1,0))</f>
        <v>8.7220546140710814E-2</v>
      </c>
      <c r="Q4">
        <f>INDEX('AEO 49'!$C$184:$AJ$184,MATCH('Calculations Etc'!Q$2,'AEO 49'!$C$1:$AJ$1,0))/INDEX('AEO 49'!$C$72:$AJ$72,MATCH('Calculations Etc'!Q$2,'AEO 49'!$C$1:$AJ$1,0))</f>
        <v>8.6062811362228264E-2</v>
      </c>
      <c r="R4">
        <f>INDEX('AEO 49'!$C$184:$AJ$184,MATCH('Calculations Etc'!R$2,'AEO 49'!$C$1:$AJ$1,0))/INDEX('AEO 49'!$C$72:$AJ$72,MATCH('Calculations Etc'!R$2,'AEO 49'!$C$1:$AJ$1,0))</f>
        <v>8.4966616970546582E-2</v>
      </c>
      <c r="S4">
        <f>INDEX('AEO 49'!$C$184:$AJ$184,MATCH('Calculations Etc'!S$2,'AEO 49'!$C$1:$AJ$1,0))/INDEX('AEO 49'!$C$72:$AJ$72,MATCH('Calculations Etc'!S$2,'AEO 49'!$C$1:$AJ$1,0))</f>
        <v>8.3779484679933333E-2</v>
      </c>
      <c r="T4">
        <f>INDEX('AEO 49'!$C$184:$AJ$184,MATCH('Calculations Etc'!T$2,'AEO 49'!$C$1:$AJ$1,0))/INDEX('AEO 49'!$C$72:$AJ$72,MATCH('Calculations Etc'!T$2,'AEO 49'!$C$1:$AJ$1,0))</f>
        <v>8.2681513145426808E-2</v>
      </c>
      <c r="U4">
        <f>INDEX('AEO 49'!$C$184:$AJ$184,MATCH('Calculations Etc'!U$2,'AEO 49'!$C$1:$AJ$1,0))/INDEX('AEO 49'!$C$72:$AJ$72,MATCH('Calculations Etc'!U$2,'AEO 49'!$C$1:$AJ$1,0))</f>
        <v>8.171151154793331E-2</v>
      </c>
      <c r="V4">
        <f>INDEX('AEO 49'!$C$184:$AJ$184,MATCH('Calculations Etc'!V$2,'AEO 49'!$C$1:$AJ$1,0))/INDEX('AEO 49'!$C$72:$AJ$72,MATCH('Calculations Etc'!V$2,'AEO 49'!$C$1:$AJ$1,0))</f>
        <v>8.0973568197287543E-2</v>
      </c>
      <c r="W4">
        <f>INDEX('AEO 49'!$C$184:$AJ$184,MATCH('Calculations Etc'!W$2,'AEO 49'!$C$1:$AJ$1,0))/INDEX('AEO 49'!$C$72:$AJ$72,MATCH('Calculations Etc'!W$2,'AEO 49'!$C$1:$AJ$1,0))</f>
        <v>8.0171710967374452E-2</v>
      </c>
      <c r="X4">
        <f>INDEX('AEO 49'!$C$184:$AJ$184,MATCH('Calculations Etc'!X$2,'AEO 49'!$C$1:$AJ$1,0))/INDEX('AEO 49'!$C$72:$AJ$72,MATCH('Calculations Etc'!X$2,'AEO 49'!$C$1:$AJ$1,0))</f>
        <v>7.9497535201896563E-2</v>
      </c>
      <c r="Y4">
        <f>INDEX('AEO 49'!$C$184:$AJ$184,MATCH('Calculations Etc'!Y$2,'AEO 49'!$C$1:$AJ$1,0))/INDEX('AEO 49'!$C$72:$AJ$72,MATCH('Calculations Etc'!Y$2,'AEO 49'!$C$1:$AJ$1,0))</f>
        <v>7.8833508922094911E-2</v>
      </c>
      <c r="Z4">
        <f>INDEX('AEO 49'!$C$184:$AJ$184,MATCH('Calculations Etc'!Z$2,'AEO 49'!$C$1:$AJ$1,0))/INDEX('AEO 49'!$C$72:$AJ$72,MATCH('Calculations Etc'!Z$2,'AEO 49'!$C$1:$AJ$1,0))</f>
        <v>7.8189921819404415E-2</v>
      </c>
      <c r="AA4">
        <f>INDEX('AEO 49'!$C$184:$AJ$184,MATCH('Calculations Etc'!AA$2,'AEO 49'!$C$1:$AJ$1,0))/INDEX('AEO 49'!$C$72:$AJ$72,MATCH('Calculations Etc'!AA$2,'AEO 49'!$C$1:$AJ$1,0))</f>
        <v>7.7427797473735752E-2</v>
      </c>
      <c r="AB4">
        <f>INDEX('AEO 49'!$C$184:$AJ$184,MATCH('Calculations Etc'!AB$2,'AEO 49'!$C$1:$AJ$1,0))/INDEX('AEO 49'!$C$72:$AJ$72,MATCH('Calculations Etc'!AB$2,'AEO 49'!$C$1:$AJ$1,0))</f>
        <v>7.6614401112240813E-2</v>
      </c>
      <c r="AC4">
        <f>INDEX('AEO 49'!$C$184:$AJ$184,MATCH('Calculations Etc'!AC$2,'AEO 49'!$C$1:$AJ$1,0))/INDEX('AEO 49'!$C$72:$AJ$72,MATCH('Calculations Etc'!AC$2,'AEO 49'!$C$1:$AJ$1,0))</f>
        <v>7.5774968390167938E-2</v>
      </c>
      <c r="AD4">
        <f>INDEX('AEO 49'!$C$184:$AJ$184,MATCH('Calculations Etc'!AD$2,'AEO 49'!$C$1:$AJ$1,0))/INDEX('AEO 49'!$C$72:$AJ$72,MATCH('Calculations Etc'!AD$2,'AEO 49'!$C$1:$AJ$1,0))</f>
        <v>7.4952010204146477E-2</v>
      </c>
      <c r="AE4">
        <f>INDEX('AEO 49'!$C$184:$AJ$184,MATCH('Calculations Etc'!AE$2,'AEO 49'!$C$1:$AJ$1,0))/INDEX('AEO 49'!$C$72:$AJ$72,MATCH('Calculations Etc'!AE$2,'AEO 49'!$C$1:$AJ$1,0))</f>
        <v>7.4068831329764384E-2</v>
      </c>
      <c r="AF4">
        <f>INDEX('AEO 49'!$C$184:$AJ$184,MATCH('Calculations Etc'!AF$2,'AEO 49'!$C$1:$AJ$1,0))/INDEX('AEO 49'!$C$72:$AJ$72,MATCH('Calculations Etc'!AF$2,'AEO 49'!$C$1:$AJ$1,0))</f>
        <v>7.3241053581388146E-2</v>
      </c>
      <c r="AG4">
        <f>INDEX('AEO 49'!$C$184:$AJ$184,MATCH('Calculations Etc'!AG$2,'AEO 49'!$C$1:$AJ$1,0))/INDEX('AEO 49'!$C$72:$AJ$72,MATCH('Calculations Etc'!AG$2,'AEO 49'!$C$1:$AJ$1,0))</f>
        <v>7.2494563293814429E-2</v>
      </c>
      <c r="AH4">
        <f>INDEX('AEO 49'!$C$184:$AJ$184,MATCH('Calculations Etc'!AH$2,'AEO 49'!$C$1:$AJ$1,0))/INDEX('AEO 49'!$C$72:$AJ$72,MATCH('Calculations Etc'!AH$2,'AEO 49'!$C$1:$AJ$1,0))</f>
        <v>7.1807223382490876E-2</v>
      </c>
      <c r="AI4">
        <f>INDEX('AEO 49'!$C$184:$AJ$184,MATCH('Calculations Etc'!AI$2,'AEO 49'!$C$1:$AJ$1,0))/INDEX('AEO 49'!$C$72:$AJ$72,MATCH('Calculations Etc'!AI$2,'AEO 49'!$C$1:$AJ$1,0))</f>
        <v>7.1183355405382259E-2</v>
      </c>
    </row>
    <row r="6" spans="1:36">
      <c r="A6" s="15" t="s">
        <v>567</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c r="A8" t="s">
        <v>560</v>
      </c>
      <c r="B8">
        <f>INDEX('AEO 48'!$C$179:$AJ$179,MATCH('Calculations Etc'!B$2,'AEO 48'!$C$1:$AJ$1,0))/INDEX('AEO 48'!$C$184:$AJ$184,MATCH('Calculations Etc'!B$2,'AEO 48'!$C$1:$AJ$1,0))</f>
        <v>1.0624278289526496</v>
      </c>
      <c r="C8">
        <f>INDEX('AEO 48'!$C$179:$AJ$179,MATCH('Calculations Etc'!C$2,'AEO 48'!$C$1:$AJ$1,0))/INDEX('AEO 48'!$C$184:$AJ$184,MATCH('Calculations Etc'!C$2,'AEO 48'!$C$1:$AJ$1,0))</f>
        <v>1.0713394958895028</v>
      </c>
      <c r="D8">
        <f>INDEX('AEO 48'!$C$179:$AJ$179,MATCH('Calculations Etc'!D$2,'AEO 48'!$C$1:$AJ$1,0))/INDEX('AEO 48'!$C$184:$AJ$184,MATCH('Calculations Etc'!D$2,'AEO 48'!$C$1:$AJ$1,0))</f>
        <v>1.0692204441882756</v>
      </c>
      <c r="E8">
        <f>INDEX('AEO 48'!$C$179:$AJ$179,MATCH('Calculations Etc'!E$2,'AEO 48'!$C$1:$AJ$1,0))/INDEX('AEO 48'!$C$184:$AJ$184,MATCH('Calculations Etc'!E$2,'AEO 48'!$C$1:$AJ$1,0))</f>
        <v>1.0654125000556678</v>
      </c>
      <c r="F8">
        <f>INDEX('AEO 48'!$C$179:$AJ$179,MATCH('Calculations Etc'!F$2,'AEO 48'!$C$1:$AJ$1,0))/INDEX('AEO 48'!$C$184:$AJ$184,MATCH('Calculations Etc'!F$2,'AEO 48'!$C$1:$AJ$1,0))</f>
        <v>1.0706248782817172</v>
      </c>
      <c r="G8">
        <f>INDEX('AEO 48'!$C$179:$AJ$179,MATCH('Calculations Etc'!G$2,'AEO 48'!$C$1:$AJ$1,0))/INDEX('AEO 48'!$C$184:$AJ$184,MATCH('Calculations Etc'!G$2,'AEO 48'!$C$1:$AJ$1,0))</f>
        <v>1.0755981799417369</v>
      </c>
      <c r="H8">
        <f>INDEX('AEO 48'!$C$179:$AJ$179,MATCH('Calculations Etc'!H$2,'AEO 48'!$C$1:$AJ$1,0))/INDEX('AEO 48'!$C$184:$AJ$184,MATCH('Calculations Etc'!H$2,'AEO 48'!$C$1:$AJ$1,0))</f>
        <v>1.0805194154190942</v>
      </c>
      <c r="I8">
        <f>INDEX('AEO 48'!$C$179:$AJ$179,MATCH('Calculations Etc'!I$2,'AEO 48'!$C$1:$AJ$1,0))/INDEX('AEO 48'!$C$184:$AJ$184,MATCH('Calculations Etc'!I$2,'AEO 48'!$C$1:$AJ$1,0))</f>
        <v>1.0851364037703437</v>
      </c>
      <c r="J8">
        <f>INDEX('AEO 48'!$C$179:$AJ$179,MATCH('Calculations Etc'!J$2,'AEO 48'!$C$1:$AJ$1,0))/INDEX('AEO 48'!$C$184:$AJ$184,MATCH('Calculations Etc'!J$2,'AEO 48'!$C$1:$AJ$1,0))</f>
        <v>1.0809244924678965</v>
      </c>
      <c r="K8">
        <f>INDEX('AEO 48'!$C$179:$AJ$179,MATCH('Calculations Etc'!K$2,'AEO 48'!$C$1:$AJ$1,0))/INDEX('AEO 48'!$C$184:$AJ$184,MATCH('Calculations Etc'!K$2,'AEO 48'!$C$1:$AJ$1,0))</f>
        <v>1.0912886500822077</v>
      </c>
      <c r="L8">
        <f>INDEX('AEO 48'!$C$179:$AJ$179,MATCH('Calculations Etc'!L$2,'AEO 48'!$C$1:$AJ$1,0))/INDEX('AEO 48'!$C$184:$AJ$184,MATCH('Calculations Etc'!L$2,'AEO 48'!$C$1:$AJ$1,0))</f>
        <v>1.1012083610943313</v>
      </c>
      <c r="M8">
        <f>INDEX('AEO 48'!$C$179:$AJ$179,MATCH('Calculations Etc'!M$2,'AEO 48'!$C$1:$AJ$1,0))/INDEX('AEO 48'!$C$184:$AJ$184,MATCH('Calculations Etc'!M$2,'AEO 48'!$C$1:$AJ$1,0))</f>
        <v>1.1104534944330438</v>
      </c>
      <c r="N8">
        <f>INDEX('AEO 48'!$C$179:$AJ$179,MATCH('Calculations Etc'!N$2,'AEO 48'!$C$1:$AJ$1,0))/INDEX('AEO 48'!$C$184:$AJ$184,MATCH('Calculations Etc'!N$2,'AEO 48'!$C$1:$AJ$1,0))</f>
        <v>1.1191971640932477</v>
      </c>
      <c r="O8">
        <f>INDEX('AEO 48'!$C$179:$AJ$179,MATCH('Calculations Etc'!O$2,'AEO 48'!$C$1:$AJ$1,0))/INDEX('AEO 48'!$C$184:$AJ$184,MATCH('Calculations Etc'!O$2,'AEO 48'!$C$1:$AJ$1,0))</f>
        <v>1.1131215758037982</v>
      </c>
      <c r="P8">
        <f>INDEX('AEO 48'!$C$179:$AJ$179,MATCH('Calculations Etc'!P$2,'AEO 48'!$C$1:$AJ$1,0))/INDEX('AEO 48'!$C$184:$AJ$184,MATCH('Calculations Etc'!P$2,'AEO 48'!$C$1:$AJ$1,0))</f>
        <v>1.1122583960044059</v>
      </c>
      <c r="Q8">
        <f>INDEX('AEO 48'!$C$179:$AJ$179,MATCH('Calculations Etc'!Q$2,'AEO 48'!$C$1:$AJ$1,0))/INDEX('AEO 48'!$C$184:$AJ$184,MATCH('Calculations Etc'!Q$2,'AEO 48'!$C$1:$AJ$1,0))</f>
        <v>1.1112897746052572</v>
      </c>
      <c r="R8">
        <f>INDEX('AEO 48'!$C$179:$AJ$179,MATCH('Calculations Etc'!R$2,'AEO 48'!$C$1:$AJ$1,0))/INDEX('AEO 48'!$C$184:$AJ$184,MATCH('Calculations Etc'!R$2,'AEO 48'!$C$1:$AJ$1,0))</f>
        <v>1.1100637159137166</v>
      </c>
      <c r="S8">
        <f>INDEX('AEO 48'!$C$179:$AJ$179,MATCH('Calculations Etc'!S$2,'AEO 48'!$C$1:$AJ$1,0))/INDEX('AEO 48'!$C$184:$AJ$184,MATCH('Calculations Etc'!S$2,'AEO 48'!$C$1:$AJ$1,0))</f>
        <v>1.1092193352118962</v>
      </c>
      <c r="T8">
        <f>INDEX('AEO 48'!$C$179:$AJ$179,MATCH('Calculations Etc'!T$2,'AEO 48'!$C$1:$AJ$1,0))/INDEX('AEO 48'!$C$184:$AJ$184,MATCH('Calculations Etc'!T$2,'AEO 48'!$C$1:$AJ$1,0))</f>
        <v>1.1035768852790073</v>
      </c>
      <c r="U8">
        <f>INDEX('AEO 48'!$C$179:$AJ$179,MATCH('Calculations Etc'!U$2,'AEO 48'!$C$1:$AJ$1,0))/INDEX('AEO 48'!$C$184:$AJ$184,MATCH('Calculations Etc'!U$2,'AEO 48'!$C$1:$AJ$1,0))</f>
        <v>1.1037579933729482</v>
      </c>
      <c r="V8">
        <f>INDEX('AEO 48'!$C$179:$AJ$179,MATCH('Calculations Etc'!V$2,'AEO 48'!$C$1:$AJ$1,0))/INDEX('AEO 48'!$C$184:$AJ$184,MATCH('Calculations Etc'!V$2,'AEO 48'!$C$1:$AJ$1,0))</f>
        <v>1.1039392404328134</v>
      </c>
      <c r="W8">
        <f>INDEX('AEO 48'!$C$179:$AJ$179,MATCH('Calculations Etc'!W$2,'AEO 48'!$C$1:$AJ$1,0))/INDEX('AEO 48'!$C$184:$AJ$184,MATCH('Calculations Etc'!W$2,'AEO 48'!$C$1:$AJ$1,0))</f>
        <v>1.1044166480548472</v>
      </c>
      <c r="X8">
        <f>INDEX('AEO 48'!$C$179:$AJ$179,MATCH('Calculations Etc'!X$2,'AEO 48'!$C$1:$AJ$1,0))/INDEX('AEO 48'!$C$184:$AJ$184,MATCH('Calculations Etc'!X$2,'AEO 48'!$C$1:$AJ$1,0))</f>
        <v>1.1051164241685154</v>
      </c>
      <c r="Y8">
        <f>INDEX('AEO 48'!$C$179:$AJ$179,MATCH('Calculations Etc'!Y$2,'AEO 48'!$C$1:$AJ$1,0))/INDEX('AEO 48'!$C$184:$AJ$184,MATCH('Calculations Etc'!Y$2,'AEO 48'!$C$1:$AJ$1,0))</f>
        <v>1.1057639808209176</v>
      </c>
      <c r="Z8">
        <f>INDEX('AEO 48'!$C$179:$AJ$179,MATCH('Calculations Etc'!Z$2,'AEO 48'!$C$1:$AJ$1,0))/INDEX('AEO 48'!$C$184:$AJ$184,MATCH('Calculations Etc'!Z$2,'AEO 48'!$C$1:$AJ$1,0))</f>
        <v>1.1012713131639611</v>
      </c>
      <c r="AA8">
        <f>INDEX('AEO 48'!$C$179:$AJ$179,MATCH('Calculations Etc'!AA$2,'AEO 48'!$C$1:$AJ$1,0))/INDEX('AEO 48'!$C$184:$AJ$184,MATCH('Calculations Etc'!AA$2,'AEO 48'!$C$1:$AJ$1,0))</f>
        <v>1.0972655469597647</v>
      </c>
      <c r="AB8">
        <f>INDEX('AEO 48'!$C$179:$AJ$179,MATCH('Calculations Etc'!AB$2,'AEO 48'!$C$1:$AJ$1,0))/INDEX('AEO 48'!$C$184:$AJ$184,MATCH('Calculations Etc'!AB$2,'AEO 48'!$C$1:$AJ$1,0))</f>
        <v>1.0935317281728738</v>
      </c>
      <c r="AC8">
        <f>INDEX('AEO 48'!$C$179:$AJ$179,MATCH('Calculations Etc'!AC$2,'AEO 48'!$C$1:$AJ$1,0))/INDEX('AEO 48'!$C$184:$AJ$184,MATCH('Calculations Etc'!AC$2,'AEO 48'!$C$1:$AJ$1,0))</f>
        <v>1.08987854406811</v>
      </c>
      <c r="AD8">
        <f>INDEX('AEO 48'!$C$179:$AJ$179,MATCH('Calculations Etc'!AD$2,'AEO 48'!$C$1:$AJ$1,0))/INDEX('AEO 48'!$C$184:$AJ$184,MATCH('Calculations Etc'!AD$2,'AEO 48'!$C$1:$AJ$1,0))</f>
        <v>1.0868312184214524</v>
      </c>
      <c r="AE8">
        <f>INDEX('AEO 48'!$C$179:$AJ$179,MATCH('Calculations Etc'!AE$2,'AEO 48'!$C$1:$AJ$1,0))/INDEX('AEO 48'!$C$184:$AJ$184,MATCH('Calculations Etc'!AE$2,'AEO 48'!$C$1:$AJ$1,0))</f>
        <v>1.0835794127822982</v>
      </c>
      <c r="AF8">
        <f>INDEX('AEO 48'!$C$179:$AJ$179,MATCH('Calculations Etc'!AF$2,'AEO 48'!$C$1:$AJ$1,0))/INDEX('AEO 48'!$C$184:$AJ$184,MATCH('Calculations Etc'!AF$2,'AEO 48'!$C$1:$AJ$1,0))</f>
        <v>1.0807349584947561</v>
      </c>
      <c r="AG8">
        <f>INDEX('AEO 48'!$C$179:$AJ$179,MATCH('Calculations Etc'!AG$2,'AEO 48'!$C$1:$AJ$1,0))/INDEX('AEO 48'!$C$184:$AJ$184,MATCH('Calculations Etc'!AG$2,'AEO 48'!$C$1:$AJ$1,0))</f>
        <v>1.0784416640326486</v>
      </c>
      <c r="AH8">
        <f>INDEX('AEO 48'!$C$179:$AJ$179,MATCH('Calculations Etc'!AH$2,'AEO 48'!$C$1:$AJ$1,0))/INDEX('AEO 48'!$C$184:$AJ$184,MATCH('Calculations Etc'!AH$2,'AEO 48'!$C$1:$AJ$1,0))</f>
        <v>1.0761362270851158</v>
      </c>
      <c r="AI8">
        <f>INDEX('AEO 48'!$C$179:$AJ$179,MATCH('Calculations Etc'!AI$2,'AEO 48'!$C$1:$AJ$1,0))/INDEX('AEO 48'!$C$184:$AJ$184,MATCH('Calculations Etc'!AI$2,'AEO 48'!$C$1:$AJ$1,0))</f>
        <v>1.0743053100094389</v>
      </c>
    </row>
    <row r="9" spans="1:36">
      <c r="A9" t="s">
        <v>817</v>
      </c>
      <c r="B9">
        <f>INDEX('AEO 50'!$C$207:$AJ$207,MATCH('Calculations Etc'!B$2,'AEO 50'!$C$1:$AJ$1,0))/INDEX('AEO 50'!$C$133:$AJ$133,MATCH('Calculations Etc'!B$2,'AEO 50'!$C$1:$AJ$1,0))</f>
        <v>1.0633951944878304</v>
      </c>
    </row>
    <row r="11" spans="1:36">
      <c r="A11" s="15" t="s">
        <v>825</v>
      </c>
      <c r="B11" s="16"/>
      <c r="D11" s="15" t="s">
        <v>838</v>
      </c>
    </row>
    <row r="12" spans="1:36">
      <c r="A12" t="s">
        <v>830</v>
      </c>
      <c r="B12" s="50">
        <v>0.68595041322314043</v>
      </c>
      <c r="D12" s="22" t="s">
        <v>826</v>
      </c>
    </row>
    <row r="13" spans="1:36">
      <c r="A13" t="s">
        <v>563</v>
      </c>
      <c r="B13" s="50">
        <v>0.68881036513545346</v>
      </c>
    </row>
    <row r="15" spans="1:36">
      <c r="A15" s="15" t="s">
        <v>827</v>
      </c>
      <c r="B15" s="16"/>
      <c r="D15" s="15" t="s">
        <v>838</v>
      </c>
    </row>
    <row r="16" spans="1:36">
      <c r="A16" t="s">
        <v>828</v>
      </c>
      <c r="B16">
        <v>0.55000000000000004</v>
      </c>
      <c r="D16" s="22" t="s">
        <v>829</v>
      </c>
    </row>
    <row r="18" spans="1:37">
      <c r="A18" s="15" t="s">
        <v>840</v>
      </c>
      <c r="B18" s="16"/>
      <c r="C18" s="21"/>
      <c r="D18" s="15" t="s">
        <v>838</v>
      </c>
    </row>
    <row r="19" spans="1:37">
      <c r="A19" t="s">
        <v>814</v>
      </c>
      <c r="B19">
        <v>1.67</v>
      </c>
      <c r="C19" s="21"/>
      <c r="D19" s="22" t="s">
        <v>833</v>
      </c>
    </row>
    <row r="20" spans="1:37">
      <c r="A20" t="s">
        <v>815</v>
      </c>
      <c r="B20">
        <v>1</v>
      </c>
      <c r="C20" s="21"/>
    </row>
    <row r="21" spans="1:37">
      <c r="A21" t="s">
        <v>816</v>
      </c>
      <c r="B21">
        <v>21.2</v>
      </c>
      <c r="C21" s="21"/>
    </row>
    <row r="22" spans="1:37">
      <c r="A22" t="s">
        <v>817</v>
      </c>
      <c r="B22">
        <v>16</v>
      </c>
      <c r="C22" s="21"/>
    </row>
    <row r="23" spans="1:37">
      <c r="A23" t="s">
        <v>612</v>
      </c>
      <c r="B23">
        <v>48.656731685074099</v>
      </c>
      <c r="C23" s="21"/>
    </row>
    <row r="25" spans="1:37">
      <c r="A25" s="15" t="s">
        <v>834</v>
      </c>
      <c r="B25" s="16"/>
      <c r="AJ25" s="15" t="s">
        <v>838</v>
      </c>
    </row>
    <row r="26" spans="1:37">
      <c r="A26" t="s">
        <v>835</v>
      </c>
      <c r="B26">
        <v>120476</v>
      </c>
      <c r="AJ26" t="s">
        <v>561</v>
      </c>
      <c r="AK26" t="s">
        <v>839</v>
      </c>
    </row>
    <row r="27" spans="1:37">
      <c r="A27" t="s">
        <v>836</v>
      </c>
      <c r="B27">
        <v>137452</v>
      </c>
      <c r="AJ27" s="18">
        <v>2017</v>
      </c>
      <c r="AK27" t="s">
        <v>837</v>
      </c>
    </row>
    <row r="29" spans="1:37">
      <c r="A29" s="15" t="s">
        <v>1203</v>
      </c>
      <c r="B29" s="15"/>
      <c r="AJ29" s="15" t="s">
        <v>838</v>
      </c>
    </row>
    <row r="30" spans="1:37" s="21" customFormat="1">
      <c r="A30" s="67"/>
      <c r="B30" s="68">
        <v>2017</v>
      </c>
      <c r="C30" s="68">
        <v>2018</v>
      </c>
      <c r="D30" s="68">
        <v>2019</v>
      </c>
      <c r="E30" s="68">
        <v>2020</v>
      </c>
      <c r="F30" s="68">
        <v>2021</v>
      </c>
      <c r="G30" s="68">
        <v>2022</v>
      </c>
      <c r="H30" s="68">
        <v>2023</v>
      </c>
      <c r="I30" s="68">
        <v>2024</v>
      </c>
      <c r="J30" s="68">
        <v>2025</v>
      </c>
      <c r="K30" s="68">
        <v>2026</v>
      </c>
      <c r="L30" s="68">
        <v>2027</v>
      </c>
      <c r="M30" s="68">
        <v>2028</v>
      </c>
      <c r="N30" s="68">
        <v>2029</v>
      </c>
      <c r="O30" s="68">
        <v>2030</v>
      </c>
      <c r="P30" s="68">
        <v>2031</v>
      </c>
      <c r="Q30" s="68">
        <v>2032</v>
      </c>
      <c r="R30" s="68">
        <v>2033</v>
      </c>
      <c r="S30" s="68">
        <v>2034</v>
      </c>
      <c r="T30" s="68">
        <v>2035</v>
      </c>
      <c r="U30" s="68">
        <v>2036</v>
      </c>
      <c r="V30" s="68">
        <v>2037</v>
      </c>
      <c r="W30" s="68">
        <v>2038</v>
      </c>
      <c r="X30" s="68">
        <v>2039</v>
      </c>
      <c r="Y30" s="68">
        <v>2040</v>
      </c>
      <c r="Z30" s="68">
        <v>2041</v>
      </c>
      <c r="AA30" s="68">
        <v>2042</v>
      </c>
      <c r="AB30" s="68">
        <v>2043</v>
      </c>
      <c r="AC30" s="68">
        <v>2044</v>
      </c>
      <c r="AD30" s="68">
        <v>2045</v>
      </c>
      <c r="AE30" s="68">
        <v>2046</v>
      </c>
      <c r="AF30" s="68">
        <v>2047</v>
      </c>
      <c r="AG30" s="68">
        <v>2048</v>
      </c>
      <c r="AH30" s="68">
        <v>2049</v>
      </c>
      <c r="AI30" s="68">
        <v>2050</v>
      </c>
      <c r="AJ30" s="67"/>
    </row>
    <row r="31" spans="1:37">
      <c r="A31" t="s">
        <v>1204</v>
      </c>
      <c r="B31">
        <v>9611.1437511389322</v>
      </c>
      <c r="C31">
        <f>B31*INDEX('AEO 7'!$C$22:$AJ$22,MATCH(C$2,'AEO 7'!$C$1:$AJ$1,0))/INDEX('AEO 7'!$C$22:$AJ$22,MATCH($B$2,'AEO 7'!$C$1:$AJ$1,0))</f>
        <v>9658.9092590361615</v>
      </c>
      <c r="D31">
        <f>C31*INDEX('AEO 7'!$C$22:$AJ$22,MATCH(D$2,'AEO 7'!$C$1:$AJ$1,0))/INDEX('AEO 7'!$C$22:$AJ$22,MATCH($B$2,'AEO 7'!$C$1:$AJ$1,0))</f>
        <v>9751.4564241997032</v>
      </c>
      <c r="E31">
        <f>D31*INDEX('AEO 7'!$C$22:$AJ$22,MATCH(E$2,'AEO 7'!$C$1:$AJ$1,0))/INDEX('AEO 7'!$C$22:$AJ$22,MATCH($B$2,'AEO 7'!$C$1:$AJ$1,0))</f>
        <v>9889.4244507854273</v>
      </c>
      <c r="F31">
        <f>E31*INDEX('AEO 7'!$C$22:$AJ$22,MATCH(F$2,'AEO 7'!$C$1:$AJ$1,0))/INDEX('AEO 7'!$C$22:$AJ$22,MATCH($B$2,'AEO 7'!$C$1:$AJ$1,0))</f>
        <v>10074.670367519066</v>
      </c>
      <c r="G31">
        <f>F31*INDEX('AEO 7'!$C$22:$AJ$22,MATCH(G$2,'AEO 7'!$C$1:$AJ$1,0))/INDEX('AEO 7'!$C$22:$AJ$22,MATCH($B$2,'AEO 7'!$C$1:$AJ$1,0))</f>
        <v>10308.580343647345</v>
      </c>
      <c r="H31">
        <f>G31*INDEX('AEO 7'!$C$22:$AJ$22,MATCH(H$2,'AEO 7'!$C$1:$AJ$1,0))/INDEX('AEO 7'!$C$22:$AJ$22,MATCH($B$2,'AEO 7'!$C$1:$AJ$1,0))</f>
        <v>10592.020120767009</v>
      </c>
      <c r="I31">
        <f>H31*INDEX('AEO 7'!$C$22:$AJ$22,MATCH(I$2,'AEO 7'!$C$1:$AJ$1,0))/INDEX('AEO 7'!$C$22:$AJ$22,MATCH($B$2,'AEO 7'!$C$1:$AJ$1,0))</f>
        <v>10929.706125752575</v>
      </c>
      <c r="J31">
        <f>I31*INDEX('AEO 7'!$C$22:$AJ$22,MATCH(J$2,'AEO 7'!$C$1:$AJ$1,0))/INDEX('AEO 7'!$C$22:$AJ$22,MATCH($B$2,'AEO 7'!$C$1:$AJ$1,0))</f>
        <v>11330.442493965822</v>
      </c>
      <c r="K31">
        <f>J31*INDEX('AEO 7'!$C$22:$AJ$22,MATCH(K$2,'AEO 7'!$C$1:$AJ$1,0))/INDEX('AEO 7'!$C$22:$AJ$22,MATCH($B$2,'AEO 7'!$C$1:$AJ$1,0))</f>
        <v>11799.139446581741</v>
      </c>
      <c r="L31">
        <f>K31*INDEX('AEO 7'!$C$22:$AJ$22,MATCH(L$2,'AEO 7'!$C$1:$AJ$1,0))/INDEX('AEO 7'!$C$22:$AJ$22,MATCH($B$2,'AEO 7'!$C$1:$AJ$1,0))</f>
        <v>12341.874075367827</v>
      </c>
      <c r="M31">
        <f>L31*INDEX('AEO 7'!$C$22:$AJ$22,MATCH(M$2,'AEO 7'!$C$1:$AJ$1,0))/INDEX('AEO 7'!$C$22:$AJ$22,MATCH($B$2,'AEO 7'!$C$1:$AJ$1,0))</f>
        <v>12967.525400283237</v>
      </c>
      <c r="N31">
        <f>M31*INDEX('AEO 7'!$C$22:$AJ$22,MATCH(N$2,'AEO 7'!$C$1:$AJ$1,0))/INDEX('AEO 7'!$C$22:$AJ$22,MATCH($B$2,'AEO 7'!$C$1:$AJ$1,0))</f>
        <v>13684.296841013134</v>
      </c>
      <c r="O31">
        <f>N31*INDEX('AEO 7'!$C$22:$AJ$22,MATCH(O$2,'AEO 7'!$C$1:$AJ$1,0))/INDEX('AEO 7'!$C$22:$AJ$22,MATCH($B$2,'AEO 7'!$C$1:$AJ$1,0))</f>
        <v>14500.14263748968</v>
      </c>
      <c r="P31">
        <f>O31*INDEX('AEO 7'!$C$22:$AJ$22,MATCH(P$2,'AEO 7'!$C$1:$AJ$1,0))/INDEX('AEO 7'!$C$22:$AJ$22,MATCH($B$2,'AEO 7'!$C$1:$AJ$1,0))</f>
        <v>15425.686379691928</v>
      </c>
      <c r="Q31">
        <f>P31*INDEX('AEO 7'!$C$22:$AJ$22,MATCH(Q$2,'AEO 7'!$C$1:$AJ$1,0))/INDEX('AEO 7'!$C$22:$AJ$22,MATCH($B$2,'AEO 7'!$C$1:$AJ$1,0))</f>
        <v>16473.715244185001</v>
      </c>
      <c r="R31">
        <f>Q31*INDEX('AEO 7'!$C$22:$AJ$22,MATCH(R$2,'AEO 7'!$C$1:$AJ$1,0))/INDEX('AEO 7'!$C$22:$AJ$22,MATCH($B$2,'AEO 7'!$C$1:$AJ$1,0))</f>
        <v>17654.170764473143</v>
      </c>
      <c r="S31">
        <f>R31*INDEX('AEO 7'!$C$22:$AJ$22,MATCH(S$2,'AEO 7'!$C$1:$AJ$1,0))/INDEX('AEO 7'!$C$22:$AJ$22,MATCH($B$2,'AEO 7'!$C$1:$AJ$1,0))</f>
        <v>18981.265903757114</v>
      </c>
      <c r="T31">
        <f>S31*INDEX('AEO 7'!$C$22:$AJ$22,MATCH(T$2,'AEO 7'!$C$1:$AJ$1,0))/INDEX('AEO 7'!$C$22:$AJ$22,MATCH($B$2,'AEO 7'!$C$1:$AJ$1,0))</f>
        <v>20471.295276554898</v>
      </c>
      <c r="U31">
        <f>T31*INDEX('AEO 7'!$C$22:$AJ$22,MATCH(U$2,'AEO 7'!$C$1:$AJ$1,0))/INDEX('AEO 7'!$C$22:$AJ$22,MATCH($B$2,'AEO 7'!$C$1:$AJ$1,0))</f>
        <v>22142.999139369982</v>
      </c>
      <c r="V31">
        <f>U31*INDEX('AEO 7'!$C$22:$AJ$22,MATCH(V$2,'AEO 7'!$C$1:$AJ$1,0))/INDEX('AEO 7'!$C$22:$AJ$22,MATCH($B$2,'AEO 7'!$C$1:$AJ$1,0))</f>
        <v>24017.932075750432</v>
      </c>
      <c r="W31">
        <f>V31*INDEX('AEO 7'!$C$22:$AJ$22,MATCH(W$2,'AEO 7'!$C$1:$AJ$1,0))/INDEX('AEO 7'!$C$22:$AJ$22,MATCH($B$2,'AEO 7'!$C$1:$AJ$1,0))</f>
        <v>26120.737868563672</v>
      </c>
      <c r="X31">
        <f>W31*INDEX('AEO 7'!$C$22:$AJ$22,MATCH(X$2,'AEO 7'!$C$1:$AJ$1,0))/INDEX('AEO 7'!$C$22:$AJ$22,MATCH($B$2,'AEO 7'!$C$1:$AJ$1,0))</f>
        <v>28479.631789702304</v>
      </c>
      <c r="Y31">
        <f>X31*INDEX('AEO 7'!$C$22:$AJ$22,MATCH(Y$2,'AEO 7'!$C$1:$AJ$1,0))/INDEX('AEO 7'!$C$22:$AJ$22,MATCH($B$2,'AEO 7'!$C$1:$AJ$1,0))</f>
        <v>31126.886696433041</v>
      </c>
      <c r="Z31">
        <f>Y31*INDEX('AEO 7'!$C$22:$AJ$22,MATCH(Z$2,'AEO 7'!$C$1:$AJ$1,0))/INDEX('AEO 7'!$C$22:$AJ$22,MATCH($B$2,'AEO 7'!$C$1:$AJ$1,0))</f>
        <v>34099.294137436787</v>
      </c>
      <c r="AA31">
        <f>Z31*INDEX('AEO 7'!$C$22:$AJ$22,MATCH(AA$2,'AEO 7'!$C$1:$AJ$1,0))/INDEX('AEO 7'!$C$22:$AJ$22,MATCH($B$2,'AEO 7'!$C$1:$AJ$1,0))</f>
        <v>37439.191235136743</v>
      </c>
      <c r="AB31">
        <f>AA31*INDEX('AEO 7'!$C$22:$AJ$22,MATCH(AB$2,'AEO 7'!$C$1:$AJ$1,0))/INDEX('AEO 7'!$C$22:$AJ$22,MATCH($B$2,'AEO 7'!$C$1:$AJ$1,0))</f>
        <v>41195.354631506198</v>
      </c>
      <c r="AC31">
        <f>AB31*INDEX('AEO 7'!$C$22:$AJ$22,MATCH(AC$2,'AEO 7'!$C$1:$AJ$1,0))/INDEX('AEO 7'!$C$22:$AJ$22,MATCH($B$2,'AEO 7'!$C$1:$AJ$1,0))</f>
        <v>45424.243066462077</v>
      </c>
      <c r="AD31">
        <f>AC31*INDEX('AEO 7'!$C$22:$AJ$22,MATCH(AD$2,'AEO 7'!$C$1:$AJ$1,0))/INDEX('AEO 7'!$C$22:$AJ$22,MATCH($B$2,'AEO 7'!$C$1:$AJ$1,0))</f>
        <v>50191.844814376062</v>
      </c>
      <c r="AE31">
        <f>AD31*INDEX('AEO 7'!$C$22:$AJ$22,MATCH(AE$2,'AEO 7'!$C$1:$AJ$1,0))/INDEX('AEO 7'!$C$22:$AJ$22,MATCH($B$2,'AEO 7'!$C$1:$AJ$1,0))</f>
        <v>55575.663966311899</v>
      </c>
      <c r="AF31">
        <f>AE31*INDEX('AEO 7'!$C$22:$AJ$22,MATCH(AF$2,'AEO 7'!$C$1:$AJ$1,0))/INDEX('AEO 7'!$C$22:$AJ$22,MATCH($B$2,'AEO 7'!$C$1:$AJ$1,0))</f>
        <v>61667.529388920615</v>
      </c>
      <c r="AG31">
        <f>AF31*INDEX('AEO 7'!$C$22:$AJ$22,MATCH(AG$2,'AEO 7'!$C$1:$AJ$1,0))/INDEX('AEO 7'!$C$22:$AJ$22,MATCH($B$2,'AEO 7'!$C$1:$AJ$1,0))</f>
        <v>68576.483056788129</v>
      </c>
      <c r="AH31">
        <f>AG31*INDEX('AEO 7'!$C$22:$AJ$22,MATCH(AH$2,'AEO 7'!$C$1:$AJ$1,0))/INDEX('AEO 7'!$C$22:$AJ$22,MATCH($B$2,'AEO 7'!$C$1:$AJ$1,0))</f>
        <v>76432.237705959822</v>
      </c>
      <c r="AI31">
        <f>AH31*INDEX('AEO 7'!$C$22:$AJ$22,MATCH(AI$2,'AEO 7'!$C$1:$AJ$1,0))/INDEX('AEO 7'!$C$22:$AJ$22,MATCH($B$2,'AEO 7'!$C$1:$AJ$1,0))</f>
        <v>85389.63890922525</v>
      </c>
      <c r="AJ31" s="22" t="s">
        <v>1205</v>
      </c>
    </row>
    <row r="32" spans="1:37">
      <c r="A32" t="s">
        <v>1208</v>
      </c>
      <c r="B32">
        <v>1007829.3084223459</v>
      </c>
    </row>
    <row r="34" spans="1:36">
      <c r="A34" s="15" t="s">
        <v>1207</v>
      </c>
      <c r="B34" s="15"/>
      <c r="AJ34" s="15" t="s">
        <v>838</v>
      </c>
    </row>
    <row r="35" spans="1:36">
      <c r="A35" t="s">
        <v>1204</v>
      </c>
      <c r="B35">
        <v>331471.85123908089</v>
      </c>
      <c r="AJ35" s="22" t="s">
        <v>1205</v>
      </c>
    </row>
    <row r="36" spans="1:36">
      <c r="A36" t="s">
        <v>1206</v>
      </c>
      <c r="B36" s="65">
        <v>2458.1</v>
      </c>
    </row>
    <row r="38" spans="1:36">
      <c r="A38" s="15" t="s">
        <v>1209</v>
      </c>
      <c r="B38" s="15"/>
      <c r="AJ38" s="15" t="s">
        <v>838</v>
      </c>
    </row>
    <row r="39" spans="1:36">
      <c r="B39">
        <v>2017</v>
      </c>
      <c r="C39">
        <v>2018</v>
      </c>
      <c r="D39">
        <v>2019</v>
      </c>
      <c r="E39">
        <v>2020</v>
      </c>
      <c r="F39">
        <v>2021</v>
      </c>
      <c r="G39">
        <v>2022</v>
      </c>
      <c r="H39">
        <v>2023</v>
      </c>
      <c r="I39">
        <v>2024</v>
      </c>
      <c r="J39">
        <v>2025</v>
      </c>
      <c r="K39">
        <v>2026</v>
      </c>
      <c r="L39">
        <v>2027</v>
      </c>
      <c r="M39">
        <v>2028</v>
      </c>
      <c r="N39">
        <v>2029</v>
      </c>
      <c r="O39">
        <v>2030</v>
      </c>
      <c r="P39">
        <v>2031</v>
      </c>
      <c r="Q39">
        <v>2032</v>
      </c>
      <c r="R39">
        <v>2033</v>
      </c>
      <c r="S39">
        <v>2034</v>
      </c>
      <c r="T39">
        <v>2035</v>
      </c>
      <c r="U39">
        <v>2036</v>
      </c>
      <c r="V39">
        <v>2037</v>
      </c>
      <c r="W39">
        <v>2038</v>
      </c>
      <c r="X39">
        <v>2039</v>
      </c>
      <c r="Y39">
        <v>2040</v>
      </c>
      <c r="Z39">
        <v>2041</v>
      </c>
      <c r="AA39">
        <v>2042</v>
      </c>
      <c r="AB39">
        <v>2043</v>
      </c>
      <c r="AC39">
        <v>2044</v>
      </c>
      <c r="AD39">
        <v>2045</v>
      </c>
      <c r="AE39">
        <v>2046</v>
      </c>
      <c r="AF39">
        <v>2047</v>
      </c>
      <c r="AG39">
        <v>2048</v>
      </c>
      <c r="AH39">
        <v>2049</v>
      </c>
      <c r="AI39">
        <v>2050</v>
      </c>
    </row>
    <row r="40" spans="1:36">
      <c r="A40" t="s">
        <v>1210</v>
      </c>
      <c r="B40">
        <f>'AEO 7'!C22/'AEO 7'!C58</f>
        <v>867.11646352279354</v>
      </c>
      <c r="C40">
        <f>'AEO 7'!D22/'AEO 7'!D58</f>
        <v>868.27952414617312</v>
      </c>
      <c r="D40">
        <f>'AEO 7'!E22/'AEO 7'!E58</f>
        <v>869.43947350760038</v>
      </c>
      <c r="E40">
        <f>'AEO 7'!F22/'AEO 7'!F58</f>
        <v>870.61535020049087</v>
      </c>
      <c r="F40">
        <f>'AEO 7'!G22/'AEO 7'!G58</f>
        <v>871.78691319225914</v>
      </c>
      <c r="G40">
        <f>'AEO 7'!H22/'AEO 7'!H58</f>
        <v>872.95872497444464</v>
      </c>
      <c r="H40">
        <f>'AEO 7'!I22/'AEO 7'!I58</f>
        <v>874.14203610778463</v>
      </c>
      <c r="I40">
        <f>'AEO 7'!J22/'AEO 7'!J58</f>
        <v>875.31247443593804</v>
      </c>
      <c r="J40">
        <f>'AEO 7'!K22/'AEO 7'!K58</f>
        <v>876.46616098599486</v>
      </c>
      <c r="K40">
        <f>'AEO 7'!L22/'AEO 7'!L58</f>
        <v>877.61123288345982</v>
      </c>
      <c r="L40">
        <f>'AEO 7'!M22/'AEO 7'!M58</f>
        <v>878.74080681525254</v>
      </c>
      <c r="M40">
        <f>'AEO 7'!N22/'AEO 7'!N58</f>
        <v>879.84145719727712</v>
      </c>
      <c r="N40">
        <f>'AEO 7'!O22/'AEO 7'!O58</f>
        <v>880.92891180249478</v>
      </c>
      <c r="O40">
        <f>'AEO 7'!P22/'AEO 7'!P58</f>
        <v>882.1205666857237</v>
      </c>
      <c r="P40">
        <f>'AEO 7'!Q22/'AEO 7'!Q58</f>
        <v>883.3123551701965</v>
      </c>
      <c r="Q40">
        <f>'AEO 7'!R22/'AEO 7'!R58</f>
        <v>884.50047399100424</v>
      </c>
      <c r="R40">
        <f>'AEO 7'!S22/'AEO 7'!S58</f>
        <v>885.73840022543379</v>
      </c>
      <c r="S40">
        <f>'AEO 7'!T22/'AEO 7'!T58</f>
        <v>887.00094426809176</v>
      </c>
      <c r="T40">
        <f>'AEO 7'!U22/'AEO 7'!U58</f>
        <v>888.2904187292902</v>
      </c>
      <c r="U40">
        <f>'AEO 7'!V22/'AEO 7'!V58</f>
        <v>889.60551436273977</v>
      </c>
      <c r="V40">
        <f>'AEO 7'!W22/'AEO 7'!W58</f>
        <v>890.94859115767906</v>
      </c>
      <c r="W40">
        <f>'AEO 7'!X22/'AEO 7'!X58</f>
        <v>892.33768133317346</v>
      </c>
      <c r="X40">
        <f>'AEO 7'!Y22/'AEO 7'!Y58</f>
        <v>893.78803147845747</v>
      </c>
      <c r="Y40">
        <f>'AEO 7'!Z22/'AEO 7'!Z58</f>
        <v>895.31304236804624</v>
      </c>
      <c r="Z40">
        <f>'AEO 7'!AA22/'AEO 7'!AA58</f>
        <v>896.93622315713901</v>
      </c>
      <c r="AA40">
        <f>'AEO 7'!AB22/'AEO 7'!AB58</f>
        <v>898.65074328176149</v>
      </c>
      <c r="AB40">
        <f>'AEO 7'!AC22/'AEO 7'!AC58</f>
        <v>900.45222968017595</v>
      </c>
      <c r="AC40">
        <f>'AEO 7'!AD22/'AEO 7'!AD58</f>
        <v>902.34251391036776</v>
      </c>
      <c r="AD40">
        <f>'AEO 7'!AE22/'AEO 7'!AE58</f>
        <v>904.2953885033462</v>
      </c>
      <c r="AE40">
        <f>'AEO 7'!AF22/'AEO 7'!AF58</f>
        <v>906.28147150044254</v>
      </c>
      <c r="AF40">
        <f>'AEO 7'!AG22/'AEO 7'!AG58</f>
        <v>908.24761395983001</v>
      </c>
      <c r="AG40">
        <f>'AEO 7'!AH22/'AEO 7'!AH58</f>
        <v>910.13180207365838</v>
      </c>
      <c r="AH40">
        <f>'AEO 7'!AI22/'AEO 7'!AI58</f>
        <v>911.88457277661325</v>
      </c>
      <c r="AI40">
        <f>'AEO 7'!AJ22/'AEO 7'!AJ58</f>
        <v>913.44704312850945</v>
      </c>
    </row>
    <row r="41" spans="1:36">
      <c r="A41" t="s">
        <v>1211</v>
      </c>
      <c r="B41">
        <f>AI40/B40-1</f>
        <v>5.3430630779965682E-2</v>
      </c>
    </row>
    <row r="43" spans="1:36">
      <c r="A43" s="15" t="s">
        <v>1212</v>
      </c>
      <c r="B43" s="16"/>
      <c r="D43" s="15" t="s">
        <v>838</v>
      </c>
    </row>
    <row r="44" spans="1:36">
      <c r="A44" t="s">
        <v>1213</v>
      </c>
      <c r="B44" s="70">
        <v>0.2</v>
      </c>
      <c r="D44" s="22" t="s">
        <v>1214</v>
      </c>
    </row>
    <row r="45" spans="1:36">
      <c r="A45" t="s">
        <v>1215</v>
      </c>
      <c r="B45" s="70">
        <v>0.5</v>
      </c>
      <c r="D45" s="22" t="s">
        <v>1216</v>
      </c>
    </row>
    <row r="46" spans="1:36">
      <c r="A46" t="s">
        <v>1217</v>
      </c>
      <c r="B46" s="51">
        <f>B45/B44</f>
        <v>2.5</v>
      </c>
    </row>
    <row r="48" spans="1:36">
      <c r="A48" s="15" t="s">
        <v>1218</v>
      </c>
      <c r="B48" s="15"/>
      <c r="D48" s="15" t="s">
        <v>838</v>
      </c>
    </row>
    <row r="49" spans="1:4">
      <c r="A49" t="s">
        <v>1219</v>
      </c>
      <c r="B49" s="71">
        <v>0.22500000000000001</v>
      </c>
      <c r="D49" s="72" t="s">
        <v>1220</v>
      </c>
    </row>
    <row r="50" spans="1:4">
      <c r="A50" t="s">
        <v>1221</v>
      </c>
      <c r="B50" s="51">
        <f>1-B49</f>
        <v>0.77500000000000002</v>
      </c>
      <c r="D50" s="72" t="s">
        <v>1222</v>
      </c>
    </row>
  </sheetData>
  <hyperlinks>
    <hyperlink ref="D49" r:id="rId1" xr:uid="{00000000-0004-0000-0900-000000000000}"/>
    <hyperlink ref="D50" r:id="rId2" xr:uid="{00000000-0004-0000-0900-000001000000}"/>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5"/>
  <sheetViews>
    <sheetView tabSelected="1" workbookViewId="0">
      <selection activeCell="C13" sqref="C13"/>
    </sheetView>
  </sheetViews>
  <sheetFormatPr defaultRowHeight="15"/>
  <cols>
    <col min="1" max="1" width="31.140625" customWidth="1"/>
    <col min="2" max="2" width="9.8554687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Etc'!$B$12)</f>
        <v>1.1855796787763797E-3</v>
      </c>
      <c r="C2" s="17">
        <f>$B2+$B2*(C$1-$B$1)/($AI$1-$B$1)*'NAP F28'!$B$24</f>
        <v>1.2034193447001188E-3</v>
      </c>
      <c r="D2" s="17">
        <f>$B2+$B2*(D$1-$B$1)/($AI$1-$B$1)*'NAP F28'!$B$24</f>
        <v>1.2212590106238578E-3</v>
      </c>
      <c r="E2" s="17">
        <f>$B2+$B2*(E$1-$B$1)/($AI$1-$B$1)*'NAP F28'!$B$24</f>
        <v>1.2390986765475969E-3</v>
      </c>
      <c r="F2" s="17">
        <f>$B2+$B2*(F$1-$B$1)/($AI$1-$B$1)*'NAP F28'!$B$24</f>
        <v>1.256938342471336E-3</v>
      </c>
      <c r="G2" s="17">
        <f>$B2+$B2*(G$1-$B$1)/($AI$1-$B$1)*'NAP F28'!$B$24</f>
        <v>1.2747780083950753E-3</v>
      </c>
      <c r="H2" s="17">
        <f>$B2+$B2*(H$1-$B$1)/($AI$1-$B$1)*'NAP F28'!$B$24</f>
        <v>1.2926176743188144E-3</v>
      </c>
      <c r="I2" s="17">
        <f>$B2+$B2*(I$1-$B$1)/($AI$1-$B$1)*'NAP F28'!$B$24</f>
        <v>1.3104573402425534E-3</v>
      </c>
      <c r="J2" s="17">
        <f>$B2+$B2*(J$1-$B$1)/($AI$1-$B$1)*'NAP F28'!$B$24</f>
        <v>1.3282970061662925E-3</v>
      </c>
      <c r="K2" s="17">
        <f>$B2+$B2*(K$1-$B$1)/($AI$1-$B$1)*'NAP F28'!$B$24</f>
        <v>1.3461366720900316E-3</v>
      </c>
      <c r="L2" s="17">
        <f>$B2+$B2*(L$1-$B$1)/($AI$1-$B$1)*'NAP F28'!$B$24</f>
        <v>1.3639763380137707E-3</v>
      </c>
      <c r="M2" s="17">
        <f>$B2+$B2*(M$1-$B$1)/($AI$1-$B$1)*'NAP F28'!$B$24</f>
        <v>1.3818160039375097E-3</v>
      </c>
      <c r="N2" s="17">
        <f>$B2+$B2*(N$1-$B$1)/($AI$1-$B$1)*'NAP F28'!$B$24</f>
        <v>1.399655669861249E-3</v>
      </c>
      <c r="O2" s="17">
        <f>$B2+$B2*(O$1-$B$1)/($AI$1-$B$1)*'NAP F28'!$B$24</f>
        <v>1.4174953357849881E-3</v>
      </c>
      <c r="P2" s="17">
        <f>$B2+$B2*(P$1-$B$1)/($AI$1-$B$1)*'NAP F28'!$B$24</f>
        <v>1.4353350017087272E-3</v>
      </c>
      <c r="Q2" s="17">
        <f>$B2+$B2*(Q$1-$B$1)/($AI$1-$B$1)*'NAP F28'!$B$24</f>
        <v>1.4531746676324662E-3</v>
      </c>
      <c r="R2" s="17">
        <f>$B2+$B2*(R$1-$B$1)/($AI$1-$B$1)*'NAP F28'!$B$24</f>
        <v>1.4710143335562053E-3</v>
      </c>
      <c r="S2" s="17">
        <f>$B2+$B2*(S$1-$B$1)/($AI$1-$B$1)*'NAP F28'!$B$24</f>
        <v>1.4888539994799444E-3</v>
      </c>
      <c r="T2" s="17">
        <f>$B2+$B2*(T$1-$B$1)/($AI$1-$B$1)*'NAP F28'!$B$24</f>
        <v>1.5066936654036835E-3</v>
      </c>
      <c r="U2" s="17">
        <f>$B2+$B2*(U$1-$B$1)/($AI$1-$B$1)*'NAP F28'!$B$24</f>
        <v>1.5245333313274228E-3</v>
      </c>
      <c r="V2" s="17">
        <f>$B2+$B2*(V$1-$B$1)/($AI$1-$B$1)*'NAP F28'!$B$24</f>
        <v>1.5423729972511618E-3</v>
      </c>
      <c r="W2" s="17">
        <f>$B2+$B2*(W$1-$B$1)/($AI$1-$B$1)*'NAP F28'!$B$24</f>
        <v>1.5602126631749009E-3</v>
      </c>
      <c r="X2" s="17">
        <f>$B2+$B2*(X$1-$B$1)/($AI$1-$B$1)*'NAP F28'!$B$24</f>
        <v>1.57805232909864E-3</v>
      </c>
      <c r="Y2" s="17">
        <f>$B2+$B2*(Y$1-$B$1)/($AI$1-$B$1)*'NAP F28'!$B$24</f>
        <v>1.5958919950223791E-3</v>
      </c>
      <c r="Z2" s="17">
        <f>$B2+$B2*(Z$1-$B$1)/($AI$1-$B$1)*'NAP F28'!$B$24</f>
        <v>1.6137316609461181E-3</v>
      </c>
      <c r="AA2" s="17">
        <f>$B2+$B2*(AA$1-$B$1)/($AI$1-$B$1)*'NAP F28'!$B$24</f>
        <v>1.6315713268698572E-3</v>
      </c>
      <c r="AB2" s="17">
        <f>$B2+$B2*(AB$1-$B$1)/($AI$1-$B$1)*'NAP F28'!$B$24</f>
        <v>1.6494109927935965E-3</v>
      </c>
      <c r="AC2" s="17">
        <f>$B2+$B2*(AC$1-$B$1)/($AI$1-$B$1)*'NAP F28'!$B$24</f>
        <v>1.6672506587173353E-3</v>
      </c>
      <c r="AD2" s="17">
        <f>$B2+$B2*(AD$1-$B$1)/($AI$1-$B$1)*'NAP F28'!$B$24</f>
        <v>1.6850903246410746E-3</v>
      </c>
      <c r="AE2" s="17">
        <f>$B2+$B2*(AE$1-$B$1)/($AI$1-$B$1)*'NAP F28'!$B$24</f>
        <v>1.7029299905648137E-3</v>
      </c>
      <c r="AF2" s="17">
        <f>$B2+$B2*(AF$1-$B$1)/($AI$1-$B$1)*'NAP F28'!$B$24</f>
        <v>1.7207696564885528E-3</v>
      </c>
      <c r="AG2" s="17">
        <f>$B2+$B2*(AG$1-$B$1)/($AI$1-$B$1)*'NAP F28'!$B$24</f>
        <v>1.7386093224122919E-3</v>
      </c>
      <c r="AH2" s="17">
        <f>$B2+$B2*(AH$1-$B$1)/($AI$1-$B$1)*'NAP F28'!$B$24</f>
        <v>1.7564489883360309E-3</v>
      </c>
      <c r="AI2" s="17">
        <f>$B2+$B2*(AI$1-$B$1)/($AI$1-$B$1)*'NAP F28'!$B$24</f>
        <v>1.7742886542597702E-3</v>
      </c>
    </row>
    <row r="3" spans="1:35">
      <c r="A3" t="s">
        <v>124</v>
      </c>
      <c r="B3" s="17">
        <f>B$4</f>
        <v>3.7233080821076392E-4</v>
      </c>
      <c r="C3" s="17">
        <f t="shared" ref="C3:AI5" si="0">C$4</f>
        <v>3.7998999742687342E-4</v>
      </c>
      <c r="D3" s="17">
        <f t="shared" si="0"/>
        <v>3.9180651299843954E-4</v>
      </c>
      <c r="E3" s="17">
        <f t="shared" si="0"/>
        <v>4.1044623360669342E-4</v>
      </c>
      <c r="F3" s="17">
        <f t="shared" si="0"/>
        <v>4.3388023871974502E-4</v>
      </c>
      <c r="G3" s="17">
        <f t="shared" si="0"/>
        <v>4.5642896751220164E-4</v>
      </c>
      <c r="H3" s="17">
        <f t="shared" si="0"/>
        <v>4.788705455028387E-4</v>
      </c>
      <c r="I3" s="17">
        <f t="shared" si="0"/>
        <v>4.9738365350775258E-4</v>
      </c>
      <c r="J3" s="17">
        <f t="shared" si="0"/>
        <v>5.2296070238055708E-4</v>
      </c>
      <c r="K3" s="17">
        <f t="shared" si="0"/>
        <v>5.2440199848932569E-4</v>
      </c>
      <c r="L3" s="17">
        <f t="shared" si="0"/>
        <v>5.2660188900693905E-4</v>
      </c>
      <c r="M3" s="17">
        <f t="shared" si="0"/>
        <v>5.2808406321591022E-4</v>
      </c>
      <c r="N3" s="17">
        <f t="shared" si="0"/>
        <v>5.3021318984694044E-4</v>
      </c>
      <c r="O3" s="17">
        <f t="shared" si="0"/>
        <v>5.3182925404229896E-4</v>
      </c>
      <c r="P3" s="17">
        <f t="shared" si="0"/>
        <v>5.337739509943889E-4</v>
      </c>
      <c r="Q3" s="17">
        <f t="shared" si="0"/>
        <v>5.3605708091238079E-4</v>
      </c>
      <c r="R3" s="17">
        <f t="shared" si="0"/>
        <v>5.3870335917527131E-4</v>
      </c>
      <c r="S3" s="17">
        <f t="shared" si="0"/>
        <v>5.4030926275772768E-4</v>
      </c>
      <c r="T3" s="17">
        <f t="shared" si="0"/>
        <v>5.4173618430226759E-4</v>
      </c>
      <c r="U3" s="17">
        <f t="shared" si="0"/>
        <v>5.4313290124174106E-4</v>
      </c>
      <c r="V3" s="17">
        <f t="shared" si="0"/>
        <v>5.4411120331020277E-4</v>
      </c>
      <c r="W3" s="17">
        <f t="shared" si="0"/>
        <v>5.4547461062784289E-4</v>
      </c>
      <c r="X3" s="17">
        <f t="shared" si="0"/>
        <v>5.46605197134699E-4</v>
      </c>
      <c r="Y3" s="17">
        <f t="shared" si="0"/>
        <v>5.4759343802915101E-4</v>
      </c>
      <c r="Z3" s="17">
        <f t="shared" si="0"/>
        <v>5.4886976626049994E-4</v>
      </c>
      <c r="AA3" s="17">
        <f t="shared" si="0"/>
        <v>5.4955590565755835E-4</v>
      </c>
      <c r="AB3" s="17">
        <f t="shared" si="0"/>
        <v>5.4992129959493998E-4</v>
      </c>
      <c r="AC3" s="17">
        <f t="shared" si="0"/>
        <v>5.4999563979547794E-4</v>
      </c>
      <c r="AD3" s="17">
        <f t="shared" si="0"/>
        <v>5.5094882449616524E-4</v>
      </c>
      <c r="AE3" s="17">
        <f t="shared" si="0"/>
        <v>5.511649419801454E-4</v>
      </c>
      <c r="AF3" s="17">
        <f t="shared" si="0"/>
        <v>5.5131870961851322E-4</v>
      </c>
      <c r="AG3" s="17">
        <f t="shared" si="0"/>
        <v>5.516406749062053E-4</v>
      </c>
      <c r="AH3" s="17">
        <f t="shared" si="0"/>
        <v>5.5170445250506323E-4</v>
      </c>
      <c r="AI3" s="17">
        <f t="shared" si="0"/>
        <v>5.5173279964474255E-4</v>
      </c>
    </row>
    <row r="4" spans="1:35">
      <c r="A4" t="s">
        <v>125</v>
      </c>
      <c r="B4" s="17">
        <f>INDEX('AEO 7'!$C$41:$AJ$41,MATCH(B$1,'AEO 7'!$C$1:$AJ$1,0))*'Calculations Etc'!$B$19/'Calculations Etc'!$B$26</f>
        <v>3.7233080821076392E-4</v>
      </c>
      <c r="C4" s="17">
        <f>INDEX('AEO 7'!$C$41:$AJ$41,MATCH(C$1,'AEO 7'!$C$1:$AJ$1,0))*'Calculations Etc'!$B$19/'Calculations Etc'!$B$26</f>
        <v>3.7998999742687342E-4</v>
      </c>
      <c r="D4" s="17">
        <f>INDEX('AEO 7'!$C$41:$AJ$41,MATCH(D$1,'AEO 7'!$C$1:$AJ$1,0))*'Calculations Etc'!$B$19/'Calculations Etc'!$B$26</f>
        <v>3.9180651299843954E-4</v>
      </c>
      <c r="E4" s="17">
        <f>INDEX('AEO 7'!$C$41:$AJ$41,MATCH(E$1,'AEO 7'!$C$1:$AJ$1,0))*'Calculations Etc'!$B$19/'Calculations Etc'!$B$26</f>
        <v>4.1044623360669342E-4</v>
      </c>
      <c r="F4" s="17">
        <f>INDEX('AEO 7'!$C$41:$AJ$41,MATCH(F$1,'AEO 7'!$C$1:$AJ$1,0))*'Calculations Etc'!$B$19/'Calculations Etc'!$B$26</f>
        <v>4.3388023871974502E-4</v>
      </c>
      <c r="G4" s="17">
        <f>INDEX('AEO 7'!$C$41:$AJ$41,MATCH(G$1,'AEO 7'!$C$1:$AJ$1,0))*'Calculations Etc'!$B$19/'Calculations Etc'!$B$26</f>
        <v>4.5642896751220164E-4</v>
      </c>
      <c r="H4" s="17">
        <f>INDEX('AEO 7'!$C$41:$AJ$41,MATCH(H$1,'AEO 7'!$C$1:$AJ$1,0))*'Calculations Etc'!$B$19/'Calculations Etc'!$B$26</f>
        <v>4.788705455028387E-4</v>
      </c>
      <c r="I4" s="17">
        <f>INDEX('AEO 7'!$C$41:$AJ$41,MATCH(I$1,'AEO 7'!$C$1:$AJ$1,0))*'Calculations Etc'!$B$19/'Calculations Etc'!$B$26</f>
        <v>4.9738365350775258E-4</v>
      </c>
      <c r="J4" s="17">
        <f>INDEX('AEO 7'!$C$41:$AJ$41,MATCH(J$1,'AEO 7'!$C$1:$AJ$1,0))*'Calculations Etc'!$B$19/'Calculations Etc'!$B$26</f>
        <v>5.2296070238055708E-4</v>
      </c>
      <c r="K4" s="17">
        <f>INDEX('AEO 7'!$C$41:$AJ$41,MATCH(K$1,'AEO 7'!$C$1:$AJ$1,0))*'Calculations Etc'!$B$19/'Calculations Etc'!$B$26</f>
        <v>5.2440199848932569E-4</v>
      </c>
      <c r="L4" s="17">
        <f>INDEX('AEO 7'!$C$41:$AJ$41,MATCH(L$1,'AEO 7'!$C$1:$AJ$1,0))*'Calculations Etc'!$B$19/'Calculations Etc'!$B$26</f>
        <v>5.2660188900693905E-4</v>
      </c>
      <c r="M4" s="17">
        <f>INDEX('AEO 7'!$C$41:$AJ$41,MATCH(M$1,'AEO 7'!$C$1:$AJ$1,0))*'Calculations Etc'!$B$19/'Calculations Etc'!$B$26</f>
        <v>5.2808406321591022E-4</v>
      </c>
      <c r="N4" s="17">
        <f>INDEX('AEO 7'!$C$41:$AJ$41,MATCH(N$1,'AEO 7'!$C$1:$AJ$1,0))*'Calculations Etc'!$B$19/'Calculations Etc'!$B$26</f>
        <v>5.3021318984694044E-4</v>
      </c>
      <c r="O4" s="17">
        <f>INDEX('AEO 7'!$C$41:$AJ$41,MATCH(O$1,'AEO 7'!$C$1:$AJ$1,0))*'Calculations Etc'!$B$19/'Calculations Etc'!$B$26</f>
        <v>5.3182925404229896E-4</v>
      </c>
      <c r="P4" s="17">
        <f>INDEX('AEO 7'!$C$41:$AJ$41,MATCH(P$1,'AEO 7'!$C$1:$AJ$1,0))*'Calculations Etc'!$B$19/'Calculations Etc'!$B$26</f>
        <v>5.337739509943889E-4</v>
      </c>
      <c r="Q4" s="17">
        <f>INDEX('AEO 7'!$C$41:$AJ$41,MATCH(Q$1,'AEO 7'!$C$1:$AJ$1,0))*'Calculations Etc'!$B$19/'Calculations Etc'!$B$26</f>
        <v>5.3605708091238079E-4</v>
      </c>
      <c r="R4" s="17">
        <f>INDEX('AEO 7'!$C$41:$AJ$41,MATCH(R$1,'AEO 7'!$C$1:$AJ$1,0))*'Calculations Etc'!$B$19/'Calculations Etc'!$B$26</f>
        <v>5.3870335917527131E-4</v>
      </c>
      <c r="S4" s="17">
        <f>INDEX('AEO 7'!$C$41:$AJ$41,MATCH(S$1,'AEO 7'!$C$1:$AJ$1,0))*'Calculations Etc'!$B$19/'Calculations Etc'!$B$26</f>
        <v>5.4030926275772768E-4</v>
      </c>
      <c r="T4" s="17">
        <f>INDEX('AEO 7'!$C$41:$AJ$41,MATCH(T$1,'AEO 7'!$C$1:$AJ$1,0))*'Calculations Etc'!$B$19/'Calculations Etc'!$B$26</f>
        <v>5.4173618430226759E-4</v>
      </c>
      <c r="U4" s="17">
        <f>INDEX('AEO 7'!$C$41:$AJ$41,MATCH(U$1,'AEO 7'!$C$1:$AJ$1,0))*'Calculations Etc'!$B$19/'Calculations Etc'!$B$26</f>
        <v>5.4313290124174106E-4</v>
      </c>
      <c r="V4" s="17">
        <f>INDEX('AEO 7'!$C$41:$AJ$41,MATCH(V$1,'AEO 7'!$C$1:$AJ$1,0))*'Calculations Etc'!$B$19/'Calculations Etc'!$B$26</f>
        <v>5.4411120331020277E-4</v>
      </c>
      <c r="W4" s="17">
        <f>INDEX('AEO 7'!$C$41:$AJ$41,MATCH(W$1,'AEO 7'!$C$1:$AJ$1,0))*'Calculations Etc'!$B$19/'Calculations Etc'!$B$26</f>
        <v>5.4547461062784289E-4</v>
      </c>
      <c r="X4" s="17">
        <f>INDEX('AEO 7'!$C$41:$AJ$41,MATCH(X$1,'AEO 7'!$C$1:$AJ$1,0))*'Calculations Etc'!$B$19/'Calculations Etc'!$B$26</f>
        <v>5.46605197134699E-4</v>
      </c>
      <c r="Y4" s="17">
        <f>INDEX('AEO 7'!$C$41:$AJ$41,MATCH(Y$1,'AEO 7'!$C$1:$AJ$1,0))*'Calculations Etc'!$B$19/'Calculations Etc'!$B$26</f>
        <v>5.4759343802915101E-4</v>
      </c>
      <c r="Z4" s="17">
        <f>INDEX('AEO 7'!$C$41:$AJ$41,MATCH(Z$1,'AEO 7'!$C$1:$AJ$1,0))*'Calculations Etc'!$B$19/'Calculations Etc'!$B$26</f>
        <v>5.4886976626049994E-4</v>
      </c>
      <c r="AA4" s="17">
        <f>INDEX('AEO 7'!$C$41:$AJ$41,MATCH(AA$1,'AEO 7'!$C$1:$AJ$1,0))*'Calculations Etc'!$B$19/'Calculations Etc'!$B$26</f>
        <v>5.4955590565755835E-4</v>
      </c>
      <c r="AB4" s="17">
        <f>INDEX('AEO 7'!$C$41:$AJ$41,MATCH(AB$1,'AEO 7'!$C$1:$AJ$1,0))*'Calculations Etc'!$B$19/'Calculations Etc'!$B$26</f>
        <v>5.4992129959493998E-4</v>
      </c>
      <c r="AC4" s="17">
        <f>INDEX('AEO 7'!$C$41:$AJ$41,MATCH(AC$1,'AEO 7'!$C$1:$AJ$1,0))*'Calculations Etc'!$B$19/'Calculations Etc'!$B$26</f>
        <v>5.4999563979547794E-4</v>
      </c>
      <c r="AD4" s="17">
        <f>INDEX('AEO 7'!$C$41:$AJ$41,MATCH(AD$1,'AEO 7'!$C$1:$AJ$1,0))*'Calculations Etc'!$B$19/'Calculations Etc'!$B$26</f>
        <v>5.5094882449616524E-4</v>
      </c>
      <c r="AE4" s="17">
        <f>INDEX('AEO 7'!$C$41:$AJ$41,MATCH(AE$1,'AEO 7'!$C$1:$AJ$1,0))*'Calculations Etc'!$B$19/'Calculations Etc'!$B$26</f>
        <v>5.511649419801454E-4</v>
      </c>
      <c r="AF4" s="17">
        <f>INDEX('AEO 7'!$C$41:$AJ$41,MATCH(AF$1,'AEO 7'!$C$1:$AJ$1,0))*'Calculations Etc'!$B$19/'Calculations Etc'!$B$26</f>
        <v>5.5131870961851322E-4</v>
      </c>
      <c r="AG4" s="17">
        <f>INDEX('AEO 7'!$C$41:$AJ$41,MATCH(AG$1,'AEO 7'!$C$1:$AJ$1,0))*'Calculations Etc'!$B$19/'Calculations Etc'!$B$26</f>
        <v>5.516406749062053E-4</v>
      </c>
      <c r="AH4" s="17">
        <f>INDEX('AEO 7'!$C$41:$AJ$41,MATCH(AH$1,'AEO 7'!$C$1:$AJ$1,0))*'Calculations Etc'!$B$19/'Calculations Etc'!$B$26</f>
        <v>5.5170445250506323E-4</v>
      </c>
      <c r="AI4" s="17">
        <f>INDEX('AEO 7'!$C$41:$AJ$41,MATCH(AI$1,'AEO 7'!$C$1:$AJ$1,0))*'Calculations Etc'!$B$19/'Calculations Etc'!$B$26</f>
        <v>5.5173279964474255E-4</v>
      </c>
    </row>
    <row r="5" spans="1:35">
      <c r="A5" t="s">
        <v>126</v>
      </c>
      <c r="B5" s="17">
        <f>B$4</f>
        <v>3.7233080821076392E-4</v>
      </c>
      <c r="C5" s="17">
        <f t="shared" si="0"/>
        <v>3.7998999742687342E-4</v>
      </c>
      <c r="D5" s="17">
        <f t="shared" si="0"/>
        <v>3.9180651299843954E-4</v>
      </c>
      <c r="E5" s="17">
        <f t="shared" si="0"/>
        <v>4.1044623360669342E-4</v>
      </c>
      <c r="F5" s="17">
        <f t="shared" si="0"/>
        <v>4.3388023871974502E-4</v>
      </c>
      <c r="G5" s="17">
        <f t="shared" si="0"/>
        <v>4.5642896751220164E-4</v>
      </c>
      <c r="H5" s="17">
        <f t="shared" si="0"/>
        <v>4.788705455028387E-4</v>
      </c>
      <c r="I5" s="17">
        <f t="shared" si="0"/>
        <v>4.9738365350775258E-4</v>
      </c>
      <c r="J5" s="17">
        <f t="shared" si="0"/>
        <v>5.2296070238055708E-4</v>
      </c>
      <c r="K5" s="17">
        <f t="shared" si="0"/>
        <v>5.2440199848932569E-4</v>
      </c>
      <c r="L5" s="17">
        <f t="shared" si="0"/>
        <v>5.2660188900693905E-4</v>
      </c>
      <c r="M5" s="17">
        <f t="shared" si="0"/>
        <v>5.2808406321591022E-4</v>
      </c>
      <c r="N5" s="17">
        <f t="shared" si="0"/>
        <v>5.3021318984694044E-4</v>
      </c>
      <c r="O5" s="17">
        <f t="shared" si="0"/>
        <v>5.3182925404229896E-4</v>
      </c>
      <c r="P5" s="17">
        <f t="shared" si="0"/>
        <v>5.337739509943889E-4</v>
      </c>
      <c r="Q5" s="17">
        <f t="shared" si="0"/>
        <v>5.3605708091238079E-4</v>
      </c>
      <c r="R5" s="17">
        <f t="shared" si="0"/>
        <v>5.3870335917527131E-4</v>
      </c>
      <c r="S5" s="17">
        <f t="shared" si="0"/>
        <v>5.4030926275772768E-4</v>
      </c>
      <c r="T5" s="17">
        <f t="shared" si="0"/>
        <v>5.4173618430226759E-4</v>
      </c>
      <c r="U5" s="17">
        <f t="shared" si="0"/>
        <v>5.4313290124174106E-4</v>
      </c>
      <c r="V5" s="17">
        <f t="shared" si="0"/>
        <v>5.4411120331020277E-4</v>
      </c>
      <c r="W5" s="17">
        <f t="shared" si="0"/>
        <v>5.4547461062784289E-4</v>
      </c>
      <c r="X5" s="17">
        <f t="shared" si="0"/>
        <v>5.46605197134699E-4</v>
      </c>
      <c r="Y5" s="17">
        <f t="shared" si="0"/>
        <v>5.4759343802915101E-4</v>
      </c>
      <c r="Z5" s="17">
        <f t="shared" si="0"/>
        <v>5.4886976626049994E-4</v>
      </c>
      <c r="AA5" s="17">
        <f t="shared" si="0"/>
        <v>5.4955590565755835E-4</v>
      </c>
      <c r="AB5" s="17">
        <f t="shared" si="0"/>
        <v>5.4992129959493998E-4</v>
      </c>
      <c r="AC5" s="17">
        <f t="shared" si="0"/>
        <v>5.4999563979547794E-4</v>
      </c>
      <c r="AD5" s="17">
        <f t="shared" si="0"/>
        <v>5.5094882449616524E-4</v>
      </c>
      <c r="AE5" s="17">
        <f t="shared" si="0"/>
        <v>5.511649419801454E-4</v>
      </c>
      <c r="AF5" s="17">
        <f t="shared" si="0"/>
        <v>5.5131870961851322E-4</v>
      </c>
      <c r="AG5" s="17">
        <f t="shared" si="0"/>
        <v>5.516406749062053E-4</v>
      </c>
      <c r="AH5" s="17">
        <f t="shared" si="0"/>
        <v>5.5170445250506323E-4</v>
      </c>
      <c r="AI5" s="17">
        <f t="shared" si="0"/>
        <v>5.5173279964474255E-4</v>
      </c>
    </row>
    <row r="6" spans="1:35">
      <c r="A6" t="s">
        <v>127</v>
      </c>
      <c r="B6" s="17">
        <f>B4*(1-'Calculations Etc'!$B$16)+B2*'Calculations Etc'!$B$16</f>
        <v>8.1961768702185263E-4</v>
      </c>
      <c r="C6" s="17">
        <f>C4*(1-'Calculations Etc'!$B$16)+C2*'Calculations Etc'!$B$16</f>
        <v>8.3287613842715838E-4</v>
      </c>
      <c r="D6" s="17">
        <f>D4*(1-'Calculations Etc'!$B$16)+D2*'Calculations Etc'!$B$16</f>
        <v>8.4800538669241971E-4</v>
      </c>
      <c r="E6" s="17">
        <f>E4*(1-'Calculations Etc'!$B$16)+E2*'Calculations Etc'!$B$16</f>
        <v>8.6620507722419047E-4</v>
      </c>
      <c r="F6" s="17">
        <f>F4*(1-'Calculations Etc'!$B$16)+F2*'Calculations Etc'!$B$16</f>
        <v>8.865621957831201E-4</v>
      </c>
      <c r="G6" s="17">
        <f>G4*(1-'Calculations Etc'!$B$16)+G2*'Calculations Etc'!$B$16</f>
        <v>9.0652093999778226E-4</v>
      </c>
      <c r="H6" s="17">
        <f>H4*(1-'Calculations Etc'!$B$16)+H2*'Calculations Etc'!$B$16</f>
        <v>9.2643146635162541E-4</v>
      </c>
      <c r="I6" s="17">
        <f>I4*(1-'Calculations Etc'!$B$16)+I2*'Calculations Etc'!$B$16</f>
        <v>9.4457418121189304E-4</v>
      </c>
      <c r="J6" s="17">
        <f>J4*(1-'Calculations Etc'!$B$16)+J2*'Calculations Etc'!$B$16</f>
        <v>9.6589566946271154E-4</v>
      </c>
      <c r="K6" s="17">
        <f>K4*(1-'Calculations Etc'!$B$16)+K2*'Calculations Etc'!$B$16</f>
        <v>9.76356068969714E-4</v>
      </c>
      <c r="L6" s="17">
        <f>L4*(1-'Calculations Etc'!$B$16)+L2*'Calculations Etc'!$B$16</f>
        <v>9.8715783596069651E-4</v>
      </c>
      <c r="M6" s="17">
        <f>M4*(1-'Calculations Etc'!$B$16)+M2*'Calculations Etc'!$B$16</f>
        <v>9.9763663061278995E-4</v>
      </c>
      <c r="N6" s="17">
        <f>N4*(1-'Calculations Etc'!$B$16)+N2*'Calculations Etc'!$B$16</f>
        <v>1.0084065538548102E-3</v>
      </c>
      <c r="O6" s="17">
        <f>O4*(1-'Calculations Etc'!$B$16)+O2*'Calculations Etc'!$B$16</f>
        <v>1.0189455990007781E-3</v>
      </c>
      <c r="P6" s="17">
        <f>P4*(1-'Calculations Etc'!$B$16)+P2*'Calculations Etc'!$B$16</f>
        <v>1.0296325288872751E-3</v>
      </c>
      <c r="Q6" s="17">
        <f>Q4*(1-'Calculations Etc'!$B$16)+Q2*'Calculations Etc'!$B$16</f>
        <v>1.0404717536084279E-3</v>
      </c>
      <c r="R6" s="17">
        <f>R4*(1-'Calculations Etc'!$B$16)+R2*'Calculations Etc'!$B$16</f>
        <v>1.0514743950847851E-3</v>
      </c>
      <c r="S6" s="17">
        <f>S4*(1-'Calculations Etc'!$B$16)+S2*'Calculations Etc'!$B$16</f>
        <v>1.0620088679549468E-3</v>
      </c>
      <c r="T6" s="17">
        <f>T4*(1-'Calculations Etc'!$B$16)+T2*'Calculations Etc'!$B$16</f>
        <v>1.0724627989080464E-3</v>
      </c>
      <c r="U6" s="17">
        <f>U4*(1-'Calculations Etc'!$B$16)+U2*'Calculations Etc'!$B$16</f>
        <v>1.0829031377888659E-3</v>
      </c>
      <c r="V6" s="17">
        <f>V4*(1-'Calculations Etc'!$B$16)+V2*'Calculations Etc'!$B$16</f>
        <v>1.0931551899777303E-3</v>
      </c>
      <c r="W6" s="17">
        <f>W4*(1-'Calculations Etc'!$B$16)+W2*'Calculations Etc'!$B$16</f>
        <v>1.1035805395287249E-3</v>
      </c>
      <c r="X6" s="17">
        <f>X4*(1-'Calculations Etc'!$B$16)+X2*'Calculations Etc'!$B$16</f>
        <v>1.1139011197148665E-3</v>
      </c>
      <c r="Y6" s="17">
        <f>Y4*(1-'Calculations Etc'!$B$16)+Y2*'Calculations Etc'!$B$16</f>
        <v>1.1241576443754265E-3</v>
      </c>
      <c r="Z6" s="17">
        <f>Z4*(1-'Calculations Etc'!$B$16)+Z2*'Calculations Etc'!$B$16</f>
        <v>1.13454380833759E-3</v>
      </c>
      <c r="AA6" s="17">
        <f>AA4*(1-'Calculations Etc'!$B$16)+AA2*'Calculations Etc'!$B$16</f>
        <v>1.1446643873243229E-3</v>
      </c>
      <c r="AB6" s="17">
        <f>AB4*(1-'Calculations Etc'!$B$16)+AB2*'Calculations Etc'!$B$16</f>
        <v>1.1546406308542011E-3</v>
      </c>
      <c r="AC6" s="17">
        <f>AC4*(1-'Calculations Etc'!$B$16)+AC2*'Calculations Etc'!$B$16</f>
        <v>1.1644859002024996E-3</v>
      </c>
      <c r="AD6" s="17">
        <f>AD4*(1-'Calculations Etc'!$B$16)+AD2*'Calculations Etc'!$B$16</f>
        <v>1.1747266495758654E-3</v>
      </c>
      <c r="AE6" s="17">
        <f>AE4*(1-'Calculations Etc'!$B$16)+AE2*'Calculations Etc'!$B$16</f>
        <v>1.184635718701713E-3</v>
      </c>
      <c r="AF6" s="17">
        <f>AF4*(1-'Calculations Etc'!$B$16)+AF2*'Calculations Etc'!$B$16</f>
        <v>1.194516730397035E-3</v>
      </c>
      <c r="AG6" s="17">
        <f>AG4*(1-'Calculations Etc'!$B$16)+AG2*'Calculations Etc'!$B$16</f>
        <v>1.2044734310345531E-3</v>
      </c>
      <c r="AH6" s="17">
        <f>AH4*(1-'Calculations Etc'!$B$16)+AH2*'Calculations Etc'!$B$16</f>
        <v>1.2143139472120955E-3</v>
      </c>
      <c r="AI6" s="17">
        <f>AI4*(1-'Calculations Etc'!$B$16)+AI2*'Calculations Etc'!$B$16</f>
        <v>1.2241385196830078E-3</v>
      </c>
    </row>
    <row r="7" spans="1:35">
      <c r="A7" t="s">
        <v>1225</v>
      </c>
      <c r="B7" s="17">
        <f>B4*'Calculations Etc'!$B$50</f>
        <v>2.8855637636334206E-4</v>
      </c>
      <c r="C7" s="17">
        <f>C4*'Calculations Etc'!$B$50</f>
        <v>2.9449224800582691E-4</v>
      </c>
      <c r="D7" s="17">
        <f>D4*'Calculations Etc'!$B$50</f>
        <v>3.0365004757379065E-4</v>
      </c>
      <c r="E7" s="17">
        <f>E4*'Calculations Etc'!$B$50</f>
        <v>3.1809583104518743E-4</v>
      </c>
      <c r="F7" s="17">
        <f>F4*'Calculations Etc'!$B$50</f>
        <v>3.3625718500780239E-4</v>
      </c>
      <c r="G7" s="17">
        <f>G4*'Calculations Etc'!$B$50</f>
        <v>3.5373244982195626E-4</v>
      </c>
      <c r="H7" s="17">
        <f>H4*'Calculations Etc'!$B$50</f>
        <v>3.7112467276469998E-4</v>
      </c>
      <c r="I7" s="17">
        <f>I4*'Calculations Etc'!$B$50</f>
        <v>3.8547233146850828E-4</v>
      </c>
      <c r="J7" s="17">
        <f>J4*'Calculations Etc'!$B$50</f>
        <v>4.0529454434493176E-4</v>
      </c>
      <c r="K7" s="17">
        <f>K4*'Calculations Etc'!$B$50</f>
        <v>4.0641154882922742E-4</v>
      </c>
      <c r="L7" s="17">
        <f>L4*'Calculations Etc'!$B$50</f>
        <v>4.0811646398037775E-4</v>
      </c>
      <c r="M7" s="17">
        <f>M4*'Calculations Etc'!$B$50</f>
        <v>4.0926514899233043E-4</v>
      </c>
      <c r="N7" s="17">
        <f>N4*'Calculations Etc'!$B$50</f>
        <v>4.1091522213137886E-4</v>
      </c>
      <c r="O7" s="17">
        <f>O4*'Calculations Etc'!$B$50</f>
        <v>4.1216767188278168E-4</v>
      </c>
      <c r="P7" s="17">
        <f>P4*'Calculations Etc'!$B$50</f>
        <v>4.136748120206514E-4</v>
      </c>
      <c r="Q7" s="17">
        <f>Q4*'Calculations Etc'!$B$50</f>
        <v>4.1544423770709511E-4</v>
      </c>
      <c r="R7" s="17">
        <f>R4*'Calculations Etc'!$B$50</f>
        <v>4.1749510336083529E-4</v>
      </c>
      <c r="S7" s="17">
        <f>S4*'Calculations Etc'!$B$50</f>
        <v>4.1873967863723896E-4</v>
      </c>
      <c r="T7" s="17">
        <f>T4*'Calculations Etc'!$B$50</f>
        <v>4.1984554283425738E-4</v>
      </c>
      <c r="U7" s="17">
        <f>U4*'Calculations Etc'!$B$50</f>
        <v>4.2092799846234934E-4</v>
      </c>
      <c r="V7" s="17">
        <f>V4*'Calculations Etc'!$B$50</f>
        <v>4.2168618256540718E-4</v>
      </c>
      <c r="W7" s="17">
        <f>W4*'Calculations Etc'!$B$50</f>
        <v>4.2274282323657823E-4</v>
      </c>
      <c r="X7" s="17">
        <f>X4*'Calculations Etc'!$B$50</f>
        <v>4.2361902777939171E-4</v>
      </c>
      <c r="Y7" s="17">
        <f>Y4*'Calculations Etc'!$B$50</f>
        <v>4.2438491447259203E-4</v>
      </c>
      <c r="Z7" s="17">
        <f>Z4*'Calculations Etc'!$B$50</f>
        <v>4.2537406885188747E-4</v>
      </c>
      <c r="AA7" s="17">
        <f>AA4*'Calculations Etc'!$B$50</f>
        <v>4.2590582688460774E-4</v>
      </c>
      <c r="AB7" s="17">
        <f>AB4*'Calculations Etc'!$B$50</f>
        <v>4.261890071860785E-4</v>
      </c>
      <c r="AC7" s="17">
        <f>AC4*'Calculations Etc'!$B$50</f>
        <v>4.2624662084149543E-4</v>
      </c>
      <c r="AD7" s="17">
        <f>AD4*'Calculations Etc'!$B$50</f>
        <v>4.2698533898452806E-4</v>
      </c>
      <c r="AE7" s="17">
        <f>AE4*'Calculations Etc'!$B$50</f>
        <v>4.2715283003461269E-4</v>
      </c>
      <c r="AF7" s="17">
        <f>AF4*'Calculations Etc'!$B$50</f>
        <v>4.2727199995434774E-4</v>
      </c>
      <c r="AG7" s="17">
        <f>AG4*'Calculations Etc'!$B$50</f>
        <v>4.2752152305230914E-4</v>
      </c>
      <c r="AH7" s="17">
        <f>AH4*'Calculations Etc'!$B$50</f>
        <v>4.2757095069142402E-4</v>
      </c>
      <c r="AI7" s="17">
        <f>AI4*'Calculations Etc'!$B$50</f>
        <v>4.2759291972467551E-4</v>
      </c>
    </row>
    <row r="8" spans="1:35">
      <c r="A8" t="s">
        <v>1226</v>
      </c>
      <c r="B8" s="17">
        <f>B4*'Calculations Etc'!$B$46</f>
        <v>9.3082702052690977E-4</v>
      </c>
      <c r="C8" s="17">
        <f>C4*'Calculations Etc'!$B$46</f>
        <v>9.4997499356718352E-4</v>
      </c>
      <c r="D8" s="17">
        <f>D4*'Calculations Etc'!$B$46</f>
        <v>9.7951628249609893E-4</v>
      </c>
      <c r="E8" s="17">
        <f>E4*'Calculations Etc'!$B$46</f>
        <v>1.0261155840167336E-3</v>
      </c>
      <c r="F8" s="17">
        <f>F4*'Calculations Etc'!$B$46</f>
        <v>1.0847005967993626E-3</v>
      </c>
      <c r="G8" s="17">
        <f>G4*'Calculations Etc'!$B$46</f>
        <v>1.1410724187805041E-3</v>
      </c>
      <c r="H8" s="17">
        <f>H4*'Calculations Etc'!$B$46</f>
        <v>1.1971763637570968E-3</v>
      </c>
      <c r="I8" s="17">
        <f>I4*'Calculations Etc'!$B$46</f>
        <v>1.2434591337693816E-3</v>
      </c>
      <c r="J8" s="17">
        <f>J4*'Calculations Etc'!$B$46</f>
        <v>1.3074017559513928E-3</v>
      </c>
      <c r="K8" s="17">
        <f>K4*'Calculations Etc'!$B$46</f>
        <v>1.3110049962233143E-3</v>
      </c>
      <c r="L8" s="17">
        <f>L4*'Calculations Etc'!$B$46</f>
        <v>1.3165047225173476E-3</v>
      </c>
      <c r="M8" s="17">
        <f>M4*'Calculations Etc'!$B$46</f>
        <v>1.3202101580397755E-3</v>
      </c>
      <c r="N8" s="17">
        <f>N4*'Calculations Etc'!$B$46</f>
        <v>1.3255329746173512E-3</v>
      </c>
      <c r="O8" s="17">
        <f>O4*'Calculations Etc'!$B$46</f>
        <v>1.3295731351057475E-3</v>
      </c>
      <c r="P8" s="17">
        <f>P4*'Calculations Etc'!$B$46</f>
        <v>1.3344348774859721E-3</v>
      </c>
      <c r="Q8" s="17">
        <f>Q4*'Calculations Etc'!$B$46</f>
        <v>1.340142702280952E-3</v>
      </c>
      <c r="R8" s="17">
        <f>R4*'Calculations Etc'!$B$46</f>
        <v>1.3467583979381783E-3</v>
      </c>
      <c r="S8" s="17">
        <f>S4*'Calculations Etc'!$B$46</f>
        <v>1.3507731568943191E-3</v>
      </c>
      <c r="T8" s="17">
        <f>T4*'Calculations Etc'!$B$46</f>
        <v>1.354340460755669E-3</v>
      </c>
      <c r="U8" s="17">
        <f>U4*'Calculations Etc'!$B$46</f>
        <v>1.3578322531043526E-3</v>
      </c>
      <c r="V8" s="17">
        <f>V4*'Calculations Etc'!$B$46</f>
        <v>1.3602780082755069E-3</v>
      </c>
      <c r="W8" s="17">
        <f>W4*'Calculations Etc'!$B$46</f>
        <v>1.3636865265696072E-3</v>
      </c>
      <c r="X8" s="17">
        <f>X4*'Calculations Etc'!$B$46</f>
        <v>1.3665129928367476E-3</v>
      </c>
      <c r="Y8" s="17">
        <f>Y4*'Calculations Etc'!$B$46</f>
        <v>1.3689835950728775E-3</v>
      </c>
      <c r="Z8" s="17">
        <f>Z4*'Calculations Etc'!$B$46</f>
        <v>1.3721744156512498E-3</v>
      </c>
      <c r="AA8" s="17">
        <f>AA4*'Calculations Etc'!$B$46</f>
        <v>1.3738897641438958E-3</v>
      </c>
      <c r="AB8" s="17">
        <f>AB4*'Calculations Etc'!$B$46</f>
        <v>1.37480324898735E-3</v>
      </c>
      <c r="AC8" s="17">
        <f>AC4*'Calculations Etc'!$B$46</f>
        <v>1.3749890994886949E-3</v>
      </c>
      <c r="AD8" s="17">
        <f>AD4*'Calculations Etc'!$B$46</f>
        <v>1.3773720612404131E-3</v>
      </c>
      <c r="AE8" s="17">
        <f>AE4*'Calculations Etc'!$B$46</f>
        <v>1.3779123549503636E-3</v>
      </c>
      <c r="AF8" s="17">
        <f>AF4*'Calculations Etc'!$B$46</f>
        <v>1.378296774046283E-3</v>
      </c>
      <c r="AG8" s="17">
        <f>AG4*'Calculations Etc'!$B$46</f>
        <v>1.3791016872655134E-3</v>
      </c>
      <c r="AH8" s="17">
        <f>AH4*'Calculations Etc'!$B$46</f>
        <v>1.379261131262658E-3</v>
      </c>
      <c r="AI8" s="17">
        <f>AI4*'Calculations Etc'!$B$46</f>
        <v>1.3793319991118563E-3</v>
      </c>
    </row>
    <row r="11" spans="1:35">
      <c r="B11" s="53"/>
    </row>
    <row r="12" spans="1:35">
      <c r="B12" s="53"/>
    </row>
    <row r="13" spans="1:35">
      <c r="B13" s="53"/>
    </row>
    <row r="14" spans="1:35">
      <c r="B14" s="53"/>
    </row>
    <row r="15" spans="1:35">
      <c r="B15" s="5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Etc'!$B$12)</f>
        <v>3.9681197805721503E-4</v>
      </c>
      <c r="C2" s="17">
        <f>$B2+$B2*(C$1-$B$1)/($AI$1-$B$1)*'NAP F28'!$B$24</f>
        <v>4.0278289106272889E-4</v>
      </c>
      <c r="D2" s="17">
        <f>$B2+$B2*(D$1-$B$1)/($AI$1-$B$1)*'NAP F28'!$B$24</f>
        <v>4.0875380406824269E-4</v>
      </c>
      <c r="E2" s="17">
        <f>$B2+$B2*(E$1-$B$1)/($AI$1-$B$1)*'NAP F28'!$B$24</f>
        <v>4.1472471707375654E-4</v>
      </c>
      <c r="F2" s="17">
        <f>$B2+$B2*(F$1-$B$1)/($AI$1-$B$1)*'NAP F28'!$B$24</f>
        <v>4.206956300792704E-4</v>
      </c>
      <c r="G2" s="17">
        <f>$B2+$B2*(G$1-$B$1)/($AI$1-$B$1)*'NAP F28'!$B$24</f>
        <v>4.2666654308478425E-4</v>
      </c>
      <c r="H2" s="17">
        <f>$B2+$B2*(H$1-$B$1)/($AI$1-$B$1)*'NAP F28'!$B$24</f>
        <v>4.3263745609029805E-4</v>
      </c>
      <c r="I2" s="17">
        <f>$B2+$B2*(I$1-$B$1)/($AI$1-$B$1)*'NAP F28'!$B$24</f>
        <v>4.3860836909581191E-4</v>
      </c>
      <c r="J2" s="17">
        <f>$B2+$B2*(J$1-$B$1)/($AI$1-$B$1)*'NAP F28'!$B$24</f>
        <v>4.4457928210132577E-4</v>
      </c>
      <c r="K2" s="17">
        <f>$B2+$B2*(K$1-$B$1)/($AI$1-$B$1)*'NAP F28'!$B$24</f>
        <v>4.5055019510683962E-4</v>
      </c>
      <c r="L2" s="17">
        <f>$B2+$B2*(L$1-$B$1)/($AI$1-$B$1)*'NAP F28'!$B$24</f>
        <v>4.5652110811235342E-4</v>
      </c>
      <c r="M2" s="17">
        <f>$B2+$B2*(M$1-$B$1)/($AI$1-$B$1)*'NAP F28'!$B$24</f>
        <v>4.6249202111786728E-4</v>
      </c>
      <c r="N2" s="17">
        <f>$B2+$B2*(N$1-$B$1)/($AI$1-$B$1)*'NAP F28'!$B$24</f>
        <v>4.6846293412338113E-4</v>
      </c>
      <c r="O2" s="17">
        <f>$B2+$B2*(O$1-$B$1)/($AI$1-$B$1)*'NAP F28'!$B$24</f>
        <v>4.7443384712889499E-4</v>
      </c>
      <c r="P2" s="17">
        <f>$B2+$B2*(P$1-$B$1)/($AI$1-$B$1)*'NAP F28'!$B$24</f>
        <v>4.8040476013440879E-4</v>
      </c>
      <c r="Q2" s="17">
        <f>$B2+$B2*(Q$1-$B$1)/($AI$1-$B$1)*'NAP F28'!$B$24</f>
        <v>4.8637567313992265E-4</v>
      </c>
      <c r="R2" s="17">
        <f>$B2+$B2*(R$1-$B$1)/($AI$1-$B$1)*'NAP F28'!$B$24</f>
        <v>4.923465861454365E-4</v>
      </c>
      <c r="S2" s="17">
        <f>$B2+$B2*(S$1-$B$1)/($AI$1-$B$1)*'NAP F28'!$B$24</f>
        <v>4.9831749915095036E-4</v>
      </c>
      <c r="T2" s="17">
        <f>$B2+$B2*(T$1-$B$1)/($AI$1-$B$1)*'NAP F28'!$B$24</f>
        <v>5.0428841215646421E-4</v>
      </c>
      <c r="U2" s="17">
        <f>$B2+$B2*(U$1-$B$1)/($AI$1-$B$1)*'NAP F28'!$B$24</f>
        <v>5.1025932516197796E-4</v>
      </c>
      <c r="V2" s="17">
        <f>$B2+$B2*(V$1-$B$1)/($AI$1-$B$1)*'NAP F28'!$B$24</f>
        <v>5.1623023816749181E-4</v>
      </c>
      <c r="W2" s="17">
        <f>$B2+$B2*(W$1-$B$1)/($AI$1-$B$1)*'NAP F28'!$B$24</f>
        <v>5.2220115117300567E-4</v>
      </c>
      <c r="X2" s="17">
        <f>$B2+$B2*(X$1-$B$1)/($AI$1-$B$1)*'NAP F28'!$B$24</f>
        <v>5.2817206417851952E-4</v>
      </c>
      <c r="Y2" s="17">
        <f>$B2+$B2*(Y$1-$B$1)/($AI$1-$B$1)*'NAP F28'!$B$24</f>
        <v>5.3414297718403338E-4</v>
      </c>
      <c r="Z2" s="17">
        <f>$B2+$B2*(Z$1-$B$1)/($AI$1-$B$1)*'NAP F28'!$B$24</f>
        <v>5.4011389018954724E-4</v>
      </c>
      <c r="AA2" s="17">
        <f>$B2+$B2*(AA$1-$B$1)/($AI$1-$B$1)*'NAP F28'!$B$24</f>
        <v>5.4608480319506109E-4</v>
      </c>
      <c r="AB2" s="17">
        <f>$B2+$B2*(AB$1-$B$1)/($AI$1-$B$1)*'NAP F28'!$B$24</f>
        <v>5.5205571620057495E-4</v>
      </c>
      <c r="AC2" s="17">
        <f>$B2+$B2*(AC$1-$B$1)/($AI$1-$B$1)*'NAP F28'!$B$24</f>
        <v>5.580266292060888E-4</v>
      </c>
      <c r="AD2" s="17">
        <f>$B2+$B2*(AD$1-$B$1)/($AI$1-$B$1)*'NAP F28'!$B$24</f>
        <v>5.6399754221160255E-4</v>
      </c>
      <c r="AE2" s="17">
        <f>$B2+$B2*(AE$1-$B$1)/($AI$1-$B$1)*'NAP F28'!$B$24</f>
        <v>5.6996845521711651E-4</v>
      </c>
      <c r="AF2" s="17">
        <f>$B2+$B2*(AF$1-$B$1)/($AI$1-$B$1)*'NAP F28'!$B$24</f>
        <v>5.7593936822263026E-4</v>
      </c>
      <c r="AG2" s="17">
        <f>$B2+$B2*(AG$1-$B$1)/($AI$1-$B$1)*'NAP F28'!$B$24</f>
        <v>5.8191028122814412E-4</v>
      </c>
      <c r="AH2" s="17">
        <f>$B2+$B2*(AH$1-$B$1)/($AI$1-$B$1)*'NAP F28'!$B$24</f>
        <v>5.8788119423365797E-4</v>
      </c>
      <c r="AI2" s="17">
        <f>$B2+$B2*(AI$1-$B$1)/($AI$1-$B$1)*'NAP F28'!$B$24</f>
        <v>5.9385210723917183E-4</v>
      </c>
    </row>
    <row r="3" spans="1:35">
      <c r="A3" t="s">
        <v>124</v>
      </c>
      <c r="B3" s="17">
        <f>B$4</f>
        <v>1.2461863773697665E-4</v>
      </c>
      <c r="C3" s="17">
        <f t="shared" ref="C3:AI3" si="0">C$4</f>
        <v>1.2461863773697665E-4</v>
      </c>
      <c r="D3" s="17">
        <f t="shared" si="0"/>
        <v>1.2507020485407882E-4</v>
      </c>
      <c r="E3" s="17">
        <f t="shared" si="0"/>
        <v>1.2589368006905938E-4</v>
      </c>
      <c r="F3" s="17">
        <f t="shared" si="0"/>
        <v>1.2802518343902521E-4</v>
      </c>
      <c r="G3" s="17">
        <f t="shared" si="0"/>
        <v>1.2968955642617616E-4</v>
      </c>
      <c r="H3" s="17">
        <f t="shared" si="0"/>
        <v>1.3198300076363757E-4</v>
      </c>
      <c r="I3" s="17">
        <f t="shared" si="0"/>
        <v>1.347903980875859E-4</v>
      </c>
      <c r="J3" s="17">
        <f t="shared" si="0"/>
        <v>1.3833237325276405E-4</v>
      </c>
      <c r="K3" s="17">
        <f t="shared" si="0"/>
        <v>1.4172067465719314E-4</v>
      </c>
      <c r="L3" s="17">
        <f t="shared" si="0"/>
        <v>1.4462409940569075E-4</v>
      </c>
      <c r="M3" s="17">
        <f t="shared" si="0"/>
        <v>1.4485602111623892E-4</v>
      </c>
      <c r="N3" s="17">
        <f t="shared" si="0"/>
        <v>1.4588338756266807E-4</v>
      </c>
      <c r="O3" s="17">
        <f t="shared" si="0"/>
        <v>1.4671171851655102E-4</v>
      </c>
      <c r="P3" s="17">
        <f t="shared" si="0"/>
        <v>1.4722459244994855E-4</v>
      </c>
      <c r="Q3" s="17">
        <f t="shared" si="0"/>
        <v>1.4724479564394571E-4</v>
      </c>
      <c r="R3" s="17">
        <f t="shared" si="0"/>
        <v>1.4668327301703245E-4</v>
      </c>
      <c r="S3" s="17">
        <f t="shared" si="0"/>
        <v>1.4637722865965005E-4</v>
      </c>
      <c r="T3" s="17">
        <f t="shared" si="0"/>
        <v>1.463617483980212E-4</v>
      </c>
      <c r="U3" s="17">
        <f t="shared" si="0"/>
        <v>1.4604599256283409E-4</v>
      </c>
      <c r="V3" s="17">
        <f t="shared" si="0"/>
        <v>1.4613726385338159E-4</v>
      </c>
      <c r="W3" s="17">
        <f t="shared" si="0"/>
        <v>1.4621669046117067E-4</v>
      </c>
      <c r="X3" s="17">
        <f t="shared" si="0"/>
        <v>1.4638342076430159E-4</v>
      </c>
      <c r="Y3" s="17">
        <f t="shared" si="0"/>
        <v>1.4655685779740361E-4</v>
      </c>
      <c r="Z3" s="17">
        <f t="shared" si="0"/>
        <v>1.4670662206580563E-4</v>
      </c>
      <c r="AA3" s="17">
        <f t="shared" si="0"/>
        <v>1.4687892194295961E-4</v>
      </c>
      <c r="AB3" s="17">
        <f t="shared" si="0"/>
        <v>1.4700767787775157E-4</v>
      </c>
      <c r="AC3" s="17">
        <f t="shared" si="0"/>
        <v>1.4710426973007072E-4</v>
      </c>
      <c r="AD3" s="17">
        <f t="shared" si="0"/>
        <v>1.4695032205584515E-4</v>
      </c>
      <c r="AE3" s="17">
        <f t="shared" si="0"/>
        <v>1.4703070321059797E-4</v>
      </c>
      <c r="AF3" s="17">
        <f t="shared" si="0"/>
        <v>1.470854278030479E-4</v>
      </c>
      <c r="AG3" s="17">
        <f t="shared" si="0"/>
        <v>1.4715925163518047E-4</v>
      </c>
      <c r="AH3" s="17">
        <f t="shared" si="0"/>
        <v>1.4733378432218864E-4</v>
      </c>
      <c r="AI3" s="17">
        <f t="shared" si="0"/>
        <v>1.4748828812377571E-4</v>
      </c>
    </row>
    <row r="4" spans="1:35">
      <c r="A4" t="s">
        <v>125</v>
      </c>
      <c r="B4" s="66">
        <f>C4</f>
        <v>1.2461863773697665E-4</v>
      </c>
      <c r="C4" s="17">
        <f>INDEX('AEO 7'!$C$45:$AJ$45,MATCH(C$1,'AEO 7'!$C$1:$AJ$1,0))*'Calculations Etc'!$B$20/'Calculations Etc'!$B$26</f>
        <v>1.2461863773697665E-4</v>
      </c>
      <c r="D4" s="17">
        <f>INDEX('AEO 7'!$C$45:$AJ$45,MATCH(D$1,'AEO 7'!$C$1:$AJ$1,0))*'Calculations Etc'!$B$20/'Calculations Etc'!$B$26</f>
        <v>1.2507020485407882E-4</v>
      </c>
      <c r="E4" s="17">
        <f>INDEX('AEO 7'!$C$45:$AJ$45,MATCH(E$1,'AEO 7'!$C$1:$AJ$1,0))*'Calculations Etc'!$B$20/'Calculations Etc'!$B$26</f>
        <v>1.2589368006905938E-4</v>
      </c>
      <c r="F4" s="17">
        <f>INDEX('AEO 7'!$C$45:$AJ$45,MATCH(F$1,'AEO 7'!$C$1:$AJ$1,0))*'Calculations Etc'!$B$20/'Calculations Etc'!$B$26</f>
        <v>1.2802518343902521E-4</v>
      </c>
      <c r="G4" s="17">
        <f>INDEX('AEO 7'!$C$45:$AJ$45,MATCH(G$1,'AEO 7'!$C$1:$AJ$1,0))*'Calculations Etc'!$B$20/'Calculations Etc'!$B$26</f>
        <v>1.2968955642617616E-4</v>
      </c>
      <c r="H4" s="17">
        <f>INDEX('AEO 7'!$C$45:$AJ$45,MATCH(H$1,'AEO 7'!$C$1:$AJ$1,0))*'Calculations Etc'!$B$20/'Calculations Etc'!$B$26</f>
        <v>1.3198300076363757E-4</v>
      </c>
      <c r="I4" s="17">
        <f>INDEX('AEO 7'!$C$45:$AJ$45,MATCH(I$1,'AEO 7'!$C$1:$AJ$1,0))*'Calculations Etc'!$B$20/'Calculations Etc'!$B$26</f>
        <v>1.347903980875859E-4</v>
      </c>
      <c r="J4" s="17">
        <f>INDEX('AEO 7'!$C$45:$AJ$45,MATCH(J$1,'AEO 7'!$C$1:$AJ$1,0))*'Calculations Etc'!$B$20/'Calculations Etc'!$B$26</f>
        <v>1.3833237325276405E-4</v>
      </c>
      <c r="K4" s="17">
        <f>INDEX('AEO 7'!$C$45:$AJ$45,MATCH(K$1,'AEO 7'!$C$1:$AJ$1,0))*'Calculations Etc'!$B$20/'Calculations Etc'!$B$26</f>
        <v>1.4172067465719314E-4</v>
      </c>
      <c r="L4" s="17">
        <f>INDEX('AEO 7'!$C$45:$AJ$45,MATCH(L$1,'AEO 7'!$C$1:$AJ$1,0))*'Calculations Etc'!$B$20/'Calculations Etc'!$B$26</f>
        <v>1.4462409940569075E-4</v>
      </c>
      <c r="M4" s="17">
        <f>INDEX('AEO 7'!$C$45:$AJ$45,MATCH(M$1,'AEO 7'!$C$1:$AJ$1,0))*'Calculations Etc'!$B$20/'Calculations Etc'!$B$26</f>
        <v>1.4485602111623892E-4</v>
      </c>
      <c r="N4" s="17">
        <f>INDEX('AEO 7'!$C$45:$AJ$45,MATCH(N$1,'AEO 7'!$C$1:$AJ$1,0))*'Calculations Etc'!$B$20/'Calculations Etc'!$B$26</f>
        <v>1.4588338756266807E-4</v>
      </c>
      <c r="O4" s="17">
        <f>INDEX('AEO 7'!$C$45:$AJ$45,MATCH(O$1,'AEO 7'!$C$1:$AJ$1,0))*'Calculations Etc'!$B$20/'Calculations Etc'!$B$26</f>
        <v>1.4671171851655102E-4</v>
      </c>
      <c r="P4" s="17">
        <f>INDEX('AEO 7'!$C$45:$AJ$45,MATCH(P$1,'AEO 7'!$C$1:$AJ$1,0))*'Calculations Etc'!$B$20/'Calculations Etc'!$B$26</f>
        <v>1.4722459244994855E-4</v>
      </c>
      <c r="Q4" s="17">
        <f>INDEX('AEO 7'!$C$45:$AJ$45,MATCH(Q$1,'AEO 7'!$C$1:$AJ$1,0))*'Calculations Etc'!$B$20/'Calculations Etc'!$B$26</f>
        <v>1.4724479564394571E-4</v>
      </c>
      <c r="R4" s="17">
        <f>INDEX('AEO 7'!$C$45:$AJ$45,MATCH(R$1,'AEO 7'!$C$1:$AJ$1,0))*'Calculations Etc'!$B$20/'Calculations Etc'!$B$26</f>
        <v>1.4668327301703245E-4</v>
      </c>
      <c r="S4" s="17">
        <f>INDEX('AEO 7'!$C$45:$AJ$45,MATCH(S$1,'AEO 7'!$C$1:$AJ$1,0))*'Calculations Etc'!$B$20/'Calculations Etc'!$B$26</f>
        <v>1.4637722865965005E-4</v>
      </c>
      <c r="T4" s="17">
        <f>INDEX('AEO 7'!$C$45:$AJ$45,MATCH(T$1,'AEO 7'!$C$1:$AJ$1,0))*'Calculations Etc'!$B$20/'Calculations Etc'!$B$26</f>
        <v>1.463617483980212E-4</v>
      </c>
      <c r="U4" s="17">
        <f>INDEX('AEO 7'!$C$45:$AJ$45,MATCH(U$1,'AEO 7'!$C$1:$AJ$1,0))*'Calculations Etc'!$B$20/'Calculations Etc'!$B$26</f>
        <v>1.4604599256283409E-4</v>
      </c>
      <c r="V4" s="17">
        <f>INDEX('AEO 7'!$C$45:$AJ$45,MATCH(V$1,'AEO 7'!$C$1:$AJ$1,0))*'Calculations Etc'!$B$20/'Calculations Etc'!$B$26</f>
        <v>1.4613726385338159E-4</v>
      </c>
      <c r="W4" s="17">
        <f>INDEX('AEO 7'!$C$45:$AJ$45,MATCH(W$1,'AEO 7'!$C$1:$AJ$1,0))*'Calculations Etc'!$B$20/'Calculations Etc'!$B$26</f>
        <v>1.4621669046117067E-4</v>
      </c>
      <c r="X4" s="17">
        <f>INDEX('AEO 7'!$C$45:$AJ$45,MATCH(X$1,'AEO 7'!$C$1:$AJ$1,0))*'Calculations Etc'!$B$20/'Calculations Etc'!$B$26</f>
        <v>1.4638342076430159E-4</v>
      </c>
      <c r="Y4" s="17">
        <f>INDEX('AEO 7'!$C$45:$AJ$45,MATCH(Y$1,'AEO 7'!$C$1:$AJ$1,0))*'Calculations Etc'!$B$20/'Calculations Etc'!$B$26</f>
        <v>1.4655685779740361E-4</v>
      </c>
      <c r="Z4" s="17">
        <f>INDEX('AEO 7'!$C$45:$AJ$45,MATCH(Z$1,'AEO 7'!$C$1:$AJ$1,0))*'Calculations Etc'!$B$20/'Calculations Etc'!$B$26</f>
        <v>1.4670662206580563E-4</v>
      </c>
      <c r="AA4" s="17">
        <f>INDEX('AEO 7'!$C$45:$AJ$45,MATCH(AA$1,'AEO 7'!$C$1:$AJ$1,0))*'Calculations Etc'!$B$20/'Calculations Etc'!$B$26</f>
        <v>1.4687892194295961E-4</v>
      </c>
      <c r="AB4" s="17">
        <f>INDEX('AEO 7'!$C$45:$AJ$45,MATCH(AB$1,'AEO 7'!$C$1:$AJ$1,0))*'Calculations Etc'!$B$20/'Calculations Etc'!$B$26</f>
        <v>1.4700767787775157E-4</v>
      </c>
      <c r="AC4" s="17">
        <f>INDEX('AEO 7'!$C$45:$AJ$45,MATCH(AC$1,'AEO 7'!$C$1:$AJ$1,0))*'Calculations Etc'!$B$20/'Calculations Etc'!$B$26</f>
        <v>1.4710426973007072E-4</v>
      </c>
      <c r="AD4" s="17">
        <f>INDEX('AEO 7'!$C$45:$AJ$45,MATCH(AD$1,'AEO 7'!$C$1:$AJ$1,0))*'Calculations Etc'!$B$20/'Calculations Etc'!$B$26</f>
        <v>1.4695032205584515E-4</v>
      </c>
      <c r="AE4" s="17">
        <f>INDEX('AEO 7'!$C$45:$AJ$45,MATCH(AE$1,'AEO 7'!$C$1:$AJ$1,0))*'Calculations Etc'!$B$20/'Calculations Etc'!$B$26</f>
        <v>1.4703070321059797E-4</v>
      </c>
      <c r="AF4" s="17">
        <f>INDEX('AEO 7'!$C$45:$AJ$45,MATCH(AF$1,'AEO 7'!$C$1:$AJ$1,0))*'Calculations Etc'!$B$20/'Calculations Etc'!$B$26</f>
        <v>1.470854278030479E-4</v>
      </c>
      <c r="AG4" s="17">
        <f>INDEX('AEO 7'!$C$45:$AJ$45,MATCH(AG$1,'AEO 7'!$C$1:$AJ$1,0))*'Calculations Etc'!$B$20/'Calculations Etc'!$B$26</f>
        <v>1.4715925163518047E-4</v>
      </c>
      <c r="AH4" s="17">
        <f>INDEX('AEO 7'!$C$45:$AJ$45,MATCH(AH$1,'AEO 7'!$C$1:$AJ$1,0))*'Calculations Etc'!$B$20/'Calculations Etc'!$B$26</f>
        <v>1.4733378432218864E-4</v>
      </c>
      <c r="AI4" s="17">
        <f>INDEX('AEO 7'!$C$45:$AJ$45,MATCH(AI$1,'AEO 7'!$C$1:$AJ$1,0))*'Calculations Etc'!$B$20/'Calculations Etc'!$B$26</f>
        <v>1.4748828812377571E-4</v>
      </c>
    </row>
    <row r="5" spans="1:35">
      <c r="A5" t="s">
        <v>126</v>
      </c>
      <c r="B5" s="17">
        <f>B$4</f>
        <v>1.2461863773697665E-4</v>
      </c>
      <c r="C5" s="17">
        <f t="shared" ref="C5:AI5" si="1">C$4</f>
        <v>1.2461863773697665E-4</v>
      </c>
      <c r="D5" s="17">
        <f t="shared" si="1"/>
        <v>1.2507020485407882E-4</v>
      </c>
      <c r="E5" s="17">
        <f t="shared" si="1"/>
        <v>1.2589368006905938E-4</v>
      </c>
      <c r="F5" s="17">
        <f t="shared" si="1"/>
        <v>1.2802518343902521E-4</v>
      </c>
      <c r="G5" s="17">
        <f t="shared" si="1"/>
        <v>1.2968955642617616E-4</v>
      </c>
      <c r="H5" s="17">
        <f t="shared" si="1"/>
        <v>1.3198300076363757E-4</v>
      </c>
      <c r="I5" s="17">
        <f t="shared" si="1"/>
        <v>1.347903980875859E-4</v>
      </c>
      <c r="J5" s="17">
        <f t="shared" si="1"/>
        <v>1.3833237325276405E-4</v>
      </c>
      <c r="K5" s="17">
        <f t="shared" si="1"/>
        <v>1.4172067465719314E-4</v>
      </c>
      <c r="L5" s="17">
        <f t="shared" si="1"/>
        <v>1.4462409940569075E-4</v>
      </c>
      <c r="M5" s="17">
        <f t="shared" si="1"/>
        <v>1.4485602111623892E-4</v>
      </c>
      <c r="N5" s="17">
        <f t="shared" si="1"/>
        <v>1.4588338756266807E-4</v>
      </c>
      <c r="O5" s="17">
        <f t="shared" si="1"/>
        <v>1.4671171851655102E-4</v>
      </c>
      <c r="P5" s="17">
        <f t="shared" si="1"/>
        <v>1.4722459244994855E-4</v>
      </c>
      <c r="Q5" s="17">
        <f t="shared" si="1"/>
        <v>1.4724479564394571E-4</v>
      </c>
      <c r="R5" s="17">
        <f t="shared" si="1"/>
        <v>1.4668327301703245E-4</v>
      </c>
      <c r="S5" s="17">
        <f t="shared" si="1"/>
        <v>1.4637722865965005E-4</v>
      </c>
      <c r="T5" s="17">
        <f t="shared" si="1"/>
        <v>1.463617483980212E-4</v>
      </c>
      <c r="U5" s="17">
        <f t="shared" si="1"/>
        <v>1.4604599256283409E-4</v>
      </c>
      <c r="V5" s="17">
        <f t="shared" si="1"/>
        <v>1.4613726385338159E-4</v>
      </c>
      <c r="W5" s="17">
        <f t="shared" si="1"/>
        <v>1.4621669046117067E-4</v>
      </c>
      <c r="X5" s="17">
        <f t="shared" si="1"/>
        <v>1.4638342076430159E-4</v>
      </c>
      <c r="Y5" s="17">
        <f t="shared" si="1"/>
        <v>1.4655685779740361E-4</v>
      </c>
      <c r="Z5" s="17">
        <f t="shared" si="1"/>
        <v>1.4670662206580563E-4</v>
      </c>
      <c r="AA5" s="17">
        <f t="shared" si="1"/>
        <v>1.4687892194295961E-4</v>
      </c>
      <c r="AB5" s="17">
        <f t="shared" si="1"/>
        <v>1.4700767787775157E-4</v>
      </c>
      <c r="AC5" s="17">
        <f t="shared" si="1"/>
        <v>1.4710426973007072E-4</v>
      </c>
      <c r="AD5" s="17">
        <f t="shared" si="1"/>
        <v>1.4695032205584515E-4</v>
      </c>
      <c r="AE5" s="17">
        <f t="shared" si="1"/>
        <v>1.4703070321059797E-4</v>
      </c>
      <c r="AF5" s="17">
        <f t="shared" si="1"/>
        <v>1.470854278030479E-4</v>
      </c>
      <c r="AG5" s="17">
        <f t="shared" si="1"/>
        <v>1.4715925163518047E-4</v>
      </c>
      <c r="AH5" s="17">
        <f t="shared" si="1"/>
        <v>1.4733378432218864E-4</v>
      </c>
      <c r="AI5" s="17">
        <f t="shared" si="1"/>
        <v>1.4748828812377571E-4</v>
      </c>
    </row>
    <row r="6" spans="1:35">
      <c r="A6" t="s">
        <v>127</v>
      </c>
      <c r="B6" s="17">
        <f>B4*(1-'Calculations Etc'!$B$16)+B2*'Calculations Etc'!$B$16</f>
        <v>2.7432497491310776E-4</v>
      </c>
      <c r="C6" s="17">
        <f>C4*(1-'Calculations Etc'!$B$16)+C2*'Calculations Etc'!$B$16</f>
        <v>2.7760897706614039E-4</v>
      </c>
      <c r="D6" s="17">
        <f>D4*(1-'Calculations Etc'!$B$16)+D2*'Calculations Etc'!$B$16</f>
        <v>2.8109618442186894E-4</v>
      </c>
      <c r="E6" s="17">
        <f>E4*(1-'Calculations Etc'!$B$16)+E2*'Calculations Etc'!$B$16</f>
        <v>2.8475075042164286E-4</v>
      </c>
      <c r="F6" s="17">
        <f>F4*(1-'Calculations Etc'!$B$16)+F2*'Calculations Etc'!$B$16</f>
        <v>2.8899392909116005E-4</v>
      </c>
      <c r="G6" s="17">
        <f>G4*(1-'Calculations Etc'!$B$16)+G2*'Calculations Etc'!$B$16</f>
        <v>2.930268990884106E-4</v>
      </c>
      <c r="H6" s="17">
        <f>H4*(1-'Calculations Etc'!$B$16)+H2*'Calculations Etc'!$B$16</f>
        <v>2.9734295119330086E-4</v>
      </c>
      <c r="I6" s="17">
        <f>I4*(1-'Calculations Etc'!$B$16)+I2*'Calculations Etc'!$B$16</f>
        <v>3.0189028214211021E-4</v>
      </c>
      <c r="J6" s="17">
        <f>J4*(1-'Calculations Etc'!$B$16)+J2*'Calculations Etc'!$B$16</f>
        <v>3.0676817311947298E-4</v>
      </c>
      <c r="K6" s="17">
        <f>K4*(1-'Calculations Etc'!$B$16)+K2*'Calculations Etc'!$B$16</f>
        <v>3.1157691090449868E-4</v>
      </c>
      <c r="L6" s="17">
        <f>L4*(1-'Calculations Etc'!$B$16)+L2*'Calculations Etc'!$B$16</f>
        <v>3.1616745419435526E-4</v>
      </c>
      <c r="M6" s="17">
        <f>M4*(1-'Calculations Etc'!$B$16)+M2*'Calculations Etc'!$B$16</f>
        <v>3.1955582111713448E-4</v>
      </c>
      <c r="N6" s="17">
        <f>N4*(1-'Calculations Etc'!$B$16)+N2*'Calculations Etc'!$B$16</f>
        <v>3.2330213817106023E-4</v>
      </c>
      <c r="O6" s="17">
        <f>O4*(1-'Calculations Etc'!$B$16)+O2*'Calculations Etc'!$B$16</f>
        <v>3.269588892533402E-4</v>
      </c>
      <c r="P6" s="17">
        <f>P4*(1-'Calculations Etc'!$B$16)+P2*'Calculations Etc'!$B$16</f>
        <v>3.3047368467640169E-4</v>
      </c>
      <c r="Q6" s="17">
        <f>Q4*(1-'Calculations Etc'!$B$16)+Q2*'Calculations Etc'!$B$16</f>
        <v>3.33766778266733E-4</v>
      </c>
      <c r="R6" s="17">
        <f>R4*(1-'Calculations Etc'!$B$16)+R2*'Calculations Etc'!$B$16</f>
        <v>3.367980952376547E-4</v>
      </c>
      <c r="S6" s="17">
        <f>S4*(1-'Calculations Etc'!$B$16)+S2*'Calculations Etc'!$B$16</f>
        <v>3.399443774298652E-4</v>
      </c>
      <c r="T6" s="17">
        <f>T4*(1-'Calculations Etc'!$B$16)+T2*'Calculations Etc'!$B$16</f>
        <v>3.4322141346516488E-4</v>
      </c>
      <c r="U6" s="17">
        <f>U4*(1-'Calculations Etc'!$B$16)+U2*'Calculations Etc'!$B$16</f>
        <v>3.4636332549236324E-4</v>
      </c>
      <c r="V6" s="17">
        <f>V4*(1-'Calculations Etc'!$B$16)+V2*'Calculations Etc'!$B$16</f>
        <v>3.4968839972614223E-4</v>
      </c>
      <c r="W6" s="17">
        <f>W4*(1-'Calculations Etc'!$B$16)+W2*'Calculations Etc'!$B$16</f>
        <v>3.5300814385267996E-4</v>
      </c>
      <c r="X6" s="17">
        <f>X4*(1-'Calculations Etc'!$B$16)+X2*'Calculations Etc'!$B$16</f>
        <v>3.5636717464212147E-4</v>
      </c>
      <c r="Y6" s="17">
        <f>Y4*(1-'Calculations Etc'!$B$16)+Y2*'Calculations Etc'!$B$16</f>
        <v>3.5972922346005004E-4</v>
      </c>
      <c r="Z6" s="17">
        <f>Z4*(1-'Calculations Etc'!$B$16)+Z2*'Calculations Etc'!$B$16</f>
        <v>3.6308061953386356E-4</v>
      </c>
      <c r="AA6" s="17">
        <f>AA4*(1-'Calculations Etc'!$B$16)+AA2*'Calculations Etc'!$B$16</f>
        <v>3.6644215663161542E-4</v>
      </c>
      <c r="AB6" s="17">
        <f>AB4*(1-'Calculations Etc'!$B$16)+AB2*'Calculations Etc'!$B$16</f>
        <v>3.6978409895530441E-4</v>
      </c>
      <c r="AC6" s="17">
        <f>AC4*(1-'Calculations Etc'!$B$16)+AC2*'Calculations Etc'!$B$16</f>
        <v>3.7311156744188067E-4</v>
      </c>
      <c r="AD6" s="17">
        <f>AD4*(1-'Calculations Etc'!$B$16)+AD2*'Calculations Etc'!$B$16</f>
        <v>3.7632629314151173E-4</v>
      </c>
      <c r="AE6" s="17">
        <f>AE4*(1-'Calculations Etc'!$B$16)+AE2*'Calculations Etc'!$B$16</f>
        <v>3.7964646681418321E-4</v>
      </c>
      <c r="AF6" s="17">
        <f>AF4*(1-'Calculations Etc'!$B$16)+AF2*'Calculations Etc'!$B$16</f>
        <v>3.829550950338182E-4</v>
      </c>
      <c r="AG6" s="17">
        <f>AG4*(1-'Calculations Etc'!$B$16)+AG2*'Calculations Etc'!$B$16</f>
        <v>3.8627231791131051E-4</v>
      </c>
      <c r="AH6" s="17">
        <f>AH4*(1-'Calculations Etc'!$B$16)+AH2*'Calculations Etc'!$B$16</f>
        <v>3.8963485977349679E-4</v>
      </c>
      <c r="AI6" s="17">
        <f>AI4*(1-'Calculations Etc'!$B$16)+AI2*'Calculations Etc'!$B$16</f>
        <v>3.9298838863724363E-4</v>
      </c>
    </row>
    <row r="7" spans="1:35">
      <c r="A7" t="s">
        <v>1225</v>
      </c>
      <c r="B7" s="17">
        <f>B4*'Calculations Etc'!$B$50</f>
        <v>9.6579444246156908E-5</v>
      </c>
      <c r="C7" s="17">
        <f>C4*'Calculations Etc'!$B$50</f>
        <v>9.6579444246156908E-5</v>
      </c>
      <c r="D7" s="17">
        <f>D4*'Calculations Etc'!$B$50</f>
        <v>9.6929408761911085E-5</v>
      </c>
      <c r="E7" s="17">
        <f>E4*'Calculations Etc'!$B$50</f>
        <v>9.756760205352102E-5</v>
      </c>
      <c r="F7" s="17">
        <f>F4*'Calculations Etc'!$B$50</f>
        <v>9.9219517165244535E-5</v>
      </c>
      <c r="G7" s="17">
        <f>G4*'Calculations Etc'!$B$50</f>
        <v>1.0050940623028652E-4</v>
      </c>
      <c r="H7" s="17">
        <f>H4*'Calculations Etc'!$B$50</f>
        <v>1.0228682559181911E-4</v>
      </c>
      <c r="I7" s="17">
        <f>I4*'Calculations Etc'!$B$50</f>
        <v>1.0446255851787907E-4</v>
      </c>
      <c r="J7" s="17">
        <f>J4*'Calculations Etc'!$B$50</f>
        <v>1.0720758927089215E-4</v>
      </c>
      <c r="K7" s="17">
        <f>K4*'Calculations Etc'!$B$50</f>
        <v>1.0983352285932469E-4</v>
      </c>
      <c r="L7" s="17">
        <f>L4*'Calculations Etc'!$B$50</f>
        <v>1.1208367703941034E-4</v>
      </c>
      <c r="M7" s="17">
        <f>M4*'Calculations Etc'!$B$50</f>
        <v>1.1226341636508517E-4</v>
      </c>
      <c r="N7" s="17">
        <f>N4*'Calculations Etc'!$B$50</f>
        <v>1.1305962536106776E-4</v>
      </c>
      <c r="O7" s="17">
        <f>O4*'Calculations Etc'!$B$50</f>
        <v>1.1370158185032705E-4</v>
      </c>
      <c r="P7" s="17">
        <f>P4*'Calculations Etc'!$B$50</f>
        <v>1.1409905914871013E-4</v>
      </c>
      <c r="Q7" s="17">
        <f>Q4*'Calculations Etc'!$B$50</f>
        <v>1.1411471662405793E-4</v>
      </c>
      <c r="R7" s="17">
        <f>R4*'Calculations Etc'!$B$50</f>
        <v>1.1367953658820015E-4</v>
      </c>
      <c r="S7" s="17">
        <f>S4*'Calculations Etc'!$B$50</f>
        <v>1.1344235221122879E-4</v>
      </c>
      <c r="T7" s="17">
        <f>T4*'Calculations Etc'!$B$50</f>
        <v>1.1343035500846643E-4</v>
      </c>
      <c r="U7" s="17">
        <f>U4*'Calculations Etc'!$B$50</f>
        <v>1.1318564423619642E-4</v>
      </c>
      <c r="V7" s="17">
        <f>V4*'Calculations Etc'!$B$50</f>
        <v>1.1325637948637074E-4</v>
      </c>
      <c r="W7" s="17">
        <f>W4*'Calculations Etc'!$B$50</f>
        <v>1.1331793510740728E-4</v>
      </c>
      <c r="X7" s="17">
        <f>X4*'Calculations Etc'!$B$50</f>
        <v>1.1344715109233373E-4</v>
      </c>
      <c r="Y7" s="17">
        <f>Y4*'Calculations Etc'!$B$50</f>
        <v>1.1358156479298781E-4</v>
      </c>
      <c r="Z7" s="17">
        <f>Z4*'Calculations Etc'!$B$50</f>
        <v>1.1369763210099937E-4</v>
      </c>
      <c r="AA7" s="17">
        <f>AA4*'Calculations Etc'!$B$50</f>
        <v>1.138311645057937E-4</v>
      </c>
      <c r="AB7" s="17">
        <f>AB4*'Calculations Etc'!$B$50</f>
        <v>1.1393095035525746E-4</v>
      </c>
      <c r="AC7" s="17">
        <f>AC4*'Calculations Etc'!$B$50</f>
        <v>1.1400580904080481E-4</v>
      </c>
      <c r="AD7" s="17">
        <f>AD4*'Calculations Etc'!$B$50</f>
        <v>1.1388649959327999E-4</v>
      </c>
      <c r="AE7" s="17">
        <f>AE4*'Calculations Etc'!$B$50</f>
        <v>1.1394879498821343E-4</v>
      </c>
      <c r="AF7" s="17">
        <f>AF4*'Calculations Etc'!$B$50</f>
        <v>1.1399120654736213E-4</v>
      </c>
      <c r="AG7" s="17">
        <f>AG4*'Calculations Etc'!$B$50</f>
        <v>1.1404842001726487E-4</v>
      </c>
      <c r="AH7" s="17">
        <f>AH4*'Calculations Etc'!$B$50</f>
        <v>1.1418368284969619E-4</v>
      </c>
      <c r="AI7" s="17">
        <f>AI4*'Calculations Etc'!$B$50</f>
        <v>1.1430342329592618E-4</v>
      </c>
    </row>
    <row r="8" spans="1:35">
      <c r="A8" t="s">
        <v>1226</v>
      </c>
      <c r="B8" s="17">
        <f>B4*'Calculations Etc'!$B$46</f>
        <v>3.1154659434244164E-4</v>
      </c>
      <c r="C8" s="17">
        <f>C4*'Calculations Etc'!$B$46</f>
        <v>3.1154659434244164E-4</v>
      </c>
      <c r="D8" s="17">
        <f>D4*'Calculations Etc'!$B$46</f>
        <v>3.1267551213519704E-4</v>
      </c>
      <c r="E8" s="17">
        <f>E4*'Calculations Etc'!$B$46</f>
        <v>3.1473420017264848E-4</v>
      </c>
      <c r="F8" s="17">
        <f>F4*'Calculations Etc'!$B$46</f>
        <v>3.2006295859756301E-4</v>
      </c>
      <c r="G8" s="17">
        <f>G4*'Calculations Etc'!$B$46</f>
        <v>3.242238910654404E-4</v>
      </c>
      <c r="H8" s="17">
        <f>H4*'Calculations Etc'!$B$46</f>
        <v>3.299575019090939E-4</v>
      </c>
      <c r="I8" s="17">
        <f>I4*'Calculations Etc'!$B$46</f>
        <v>3.3697599521896474E-4</v>
      </c>
      <c r="J8" s="17">
        <f>J4*'Calculations Etc'!$B$46</f>
        <v>3.4583093313191016E-4</v>
      </c>
      <c r="K8" s="17">
        <f>K4*'Calculations Etc'!$B$46</f>
        <v>3.5430168664298282E-4</v>
      </c>
      <c r="L8" s="17">
        <f>L4*'Calculations Etc'!$B$46</f>
        <v>3.6156024851422691E-4</v>
      </c>
      <c r="M8" s="17">
        <f>M4*'Calculations Etc'!$B$46</f>
        <v>3.621400527905973E-4</v>
      </c>
      <c r="N8" s="17">
        <f>N4*'Calculations Etc'!$B$46</f>
        <v>3.6470846890667016E-4</v>
      </c>
      <c r="O8" s="17">
        <f>O4*'Calculations Etc'!$B$46</f>
        <v>3.6677929629137757E-4</v>
      </c>
      <c r="P8" s="17">
        <f>P4*'Calculations Etc'!$B$46</f>
        <v>3.6806148112487137E-4</v>
      </c>
      <c r="Q8" s="17">
        <f>Q4*'Calculations Etc'!$B$46</f>
        <v>3.6811198910986428E-4</v>
      </c>
      <c r="R8" s="17">
        <f>R4*'Calculations Etc'!$B$46</f>
        <v>3.6670818254258113E-4</v>
      </c>
      <c r="S8" s="17">
        <f>S4*'Calculations Etc'!$B$46</f>
        <v>3.6594307164912514E-4</v>
      </c>
      <c r="T8" s="17">
        <f>T4*'Calculations Etc'!$B$46</f>
        <v>3.65904370995053E-4</v>
      </c>
      <c r="U8" s="17">
        <f>U4*'Calculations Etc'!$B$46</f>
        <v>3.651149814070852E-4</v>
      </c>
      <c r="V8" s="17">
        <f>V4*'Calculations Etc'!$B$46</f>
        <v>3.6534315963345399E-4</v>
      </c>
      <c r="W8" s="17">
        <f>W4*'Calculations Etc'!$B$46</f>
        <v>3.6554172615292668E-4</v>
      </c>
      <c r="X8" s="17">
        <f>X4*'Calculations Etc'!$B$46</f>
        <v>3.6595855191075396E-4</v>
      </c>
      <c r="Y8" s="17">
        <f>Y4*'Calculations Etc'!$B$46</f>
        <v>3.6639214449350901E-4</v>
      </c>
      <c r="Z8" s="17">
        <f>Z4*'Calculations Etc'!$B$46</f>
        <v>3.6676655516451411E-4</v>
      </c>
      <c r="AA8" s="17">
        <f>AA4*'Calculations Etc'!$B$46</f>
        <v>3.6719730485739902E-4</v>
      </c>
      <c r="AB8" s="17">
        <f>AB4*'Calculations Etc'!$B$46</f>
        <v>3.6751919469437891E-4</v>
      </c>
      <c r="AC8" s="17">
        <f>AC4*'Calculations Etc'!$B$46</f>
        <v>3.6776067432517682E-4</v>
      </c>
      <c r="AD8" s="17">
        <f>AD4*'Calculations Etc'!$B$46</f>
        <v>3.6737580513961288E-4</v>
      </c>
      <c r="AE8" s="17">
        <f>AE4*'Calculations Etc'!$B$46</f>
        <v>3.6757675802649492E-4</v>
      </c>
      <c r="AF8" s="17">
        <f>AF4*'Calculations Etc'!$B$46</f>
        <v>3.6771356950761975E-4</v>
      </c>
      <c r="AG8" s="17">
        <f>AG4*'Calculations Etc'!$B$46</f>
        <v>3.6789812908795118E-4</v>
      </c>
      <c r="AH8" s="17">
        <f>AH4*'Calculations Etc'!$B$46</f>
        <v>3.6833446080547158E-4</v>
      </c>
      <c r="AI8" s="17">
        <f>AI4*'Calculations Etc'!$B$46</f>
        <v>3.6872072030943927E-4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2.7869645641010591E-3</v>
      </c>
      <c r="C2" s="17">
        <f>$B2+$B2*(C$1-$B$1)/($AI$1-$B$1)*'NAP F28'!$B$24</f>
        <v>2.8289006040441321E-3</v>
      </c>
      <c r="D2" s="17">
        <f>$B2+$B2*(D$1-$B$1)/($AI$1-$B$1)*'NAP F28'!$B$24</f>
        <v>2.8708366439872054E-3</v>
      </c>
      <c r="E2" s="17">
        <f>$B2+$B2*(E$1-$B$1)/($AI$1-$B$1)*'NAP F28'!$B$24</f>
        <v>2.9127726839302784E-3</v>
      </c>
      <c r="F2" s="17">
        <f>$B2+$B2*(F$1-$B$1)/($AI$1-$B$1)*'NAP F28'!$B$24</f>
        <v>2.9547087238733518E-3</v>
      </c>
      <c r="G2" s="17">
        <f>$B2+$B2*(G$1-$B$1)/($AI$1-$B$1)*'NAP F28'!$B$24</f>
        <v>2.9966447638164247E-3</v>
      </c>
      <c r="H2" s="17">
        <f>$B2+$B2*(H$1-$B$1)/($AI$1-$B$1)*'NAP F28'!$B$24</f>
        <v>3.0385808037594981E-3</v>
      </c>
      <c r="I2" s="17">
        <f>$B2+$B2*(I$1-$B$1)/($AI$1-$B$1)*'NAP F28'!$B$24</f>
        <v>3.0805168437025711E-3</v>
      </c>
      <c r="J2" s="17">
        <f>$B2+$B2*(J$1-$B$1)/($AI$1-$B$1)*'NAP F28'!$B$24</f>
        <v>3.122452883645644E-3</v>
      </c>
      <c r="K2" s="17">
        <f>$B2+$B2*(K$1-$B$1)/($AI$1-$B$1)*'NAP F28'!$B$24</f>
        <v>3.1643889235887174E-3</v>
      </c>
      <c r="L2" s="17">
        <f>$B2+$B2*(L$1-$B$1)/($AI$1-$B$1)*'NAP F28'!$B$24</f>
        <v>3.2063249635317904E-3</v>
      </c>
      <c r="M2" s="17">
        <f>$B2+$B2*(M$1-$B$1)/($AI$1-$B$1)*'NAP F28'!$B$24</f>
        <v>3.2482610034748633E-3</v>
      </c>
      <c r="N2" s="17">
        <f>$B2+$B2*(N$1-$B$1)/($AI$1-$B$1)*'NAP F28'!$B$24</f>
        <v>3.2901970434179367E-3</v>
      </c>
      <c r="O2" s="17">
        <f>$B2+$B2*(O$1-$B$1)/($AI$1-$B$1)*'NAP F28'!$B$24</f>
        <v>3.3321330833610101E-3</v>
      </c>
      <c r="P2" s="17">
        <f>$B2+$B2*(P$1-$B$1)/($AI$1-$B$1)*'NAP F28'!$B$24</f>
        <v>3.3740691233040826E-3</v>
      </c>
      <c r="Q2" s="17">
        <f>$B2+$B2*(Q$1-$B$1)/($AI$1-$B$1)*'NAP F28'!$B$24</f>
        <v>3.416005163247156E-3</v>
      </c>
      <c r="R2" s="17">
        <f>$B2+$B2*(R$1-$B$1)/($AI$1-$B$1)*'NAP F28'!$B$24</f>
        <v>3.4579412031902294E-3</v>
      </c>
      <c r="S2" s="17">
        <f>$B2+$B2*(S$1-$B$1)/($AI$1-$B$1)*'NAP F28'!$B$24</f>
        <v>3.4998772431333023E-3</v>
      </c>
      <c r="T2" s="17">
        <f>$B2+$B2*(T$1-$B$1)/($AI$1-$B$1)*'NAP F28'!$B$24</f>
        <v>3.5418132830763753E-3</v>
      </c>
      <c r="U2" s="17">
        <f>$B2+$B2*(U$1-$B$1)/($AI$1-$B$1)*'NAP F28'!$B$24</f>
        <v>3.5837493230194487E-3</v>
      </c>
      <c r="V2" s="17">
        <f>$B2+$B2*(V$1-$B$1)/($AI$1-$B$1)*'NAP F28'!$B$24</f>
        <v>3.6256853629625216E-3</v>
      </c>
      <c r="W2" s="17">
        <f>$B2+$B2*(W$1-$B$1)/($AI$1-$B$1)*'NAP F28'!$B$24</f>
        <v>3.6676214029055946E-3</v>
      </c>
      <c r="X2" s="17">
        <f>$B2+$B2*(X$1-$B$1)/($AI$1-$B$1)*'NAP F28'!$B$24</f>
        <v>3.7095574428486679E-3</v>
      </c>
      <c r="Y2" s="17">
        <f>$B2+$B2*(Y$1-$B$1)/($AI$1-$B$1)*'NAP F28'!$B$24</f>
        <v>3.7514934827917413E-3</v>
      </c>
      <c r="Z2" s="17">
        <f>$B2+$B2*(Z$1-$B$1)/($AI$1-$B$1)*'NAP F28'!$B$24</f>
        <v>3.7934295227348143E-3</v>
      </c>
      <c r="AA2" s="17">
        <f>$B2+$B2*(AA$1-$B$1)/($AI$1-$B$1)*'NAP F28'!$B$24</f>
        <v>3.8353655626778872E-3</v>
      </c>
      <c r="AB2" s="17">
        <f>$B2+$B2*(AB$1-$B$1)/($AI$1-$B$1)*'NAP F28'!$B$24</f>
        <v>3.8773016026209606E-3</v>
      </c>
      <c r="AC2" s="17">
        <f>$B2+$B2*(AC$1-$B$1)/($AI$1-$B$1)*'NAP F28'!$B$24</f>
        <v>3.919237642564034E-3</v>
      </c>
      <c r="AD2" s="17">
        <f>$B2+$B2*(AD$1-$B$1)/($AI$1-$B$1)*'NAP F28'!$B$24</f>
        <v>3.9611736825071065E-3</v>
      </c>
      <c r="AE2" s="17">
        <f>$B2+$B2*(AE$1-$B$1)/($AI$1-$B$1)*'NAP F28'!$B$24</f>
        <v>4.0031097224501799E-3</v>
      </c>
      <c r="AF2" s="17">
        <f>$B2+$B2*(AF$1-$B$1)/($AI$1-$B$1)*'NAP F28'!$B$24</f>
        <v>4.0450457623932533E-3</v>
      </c>
      <c r="AG2" s="17">
        <f>$B2+$B2*(AG$1-$B$1)/($AI$1-$B$1)*'NAP F28'!$B$24</f>
        <v>4.0869818023363258E-3</v>
      </c>
      <c r="AH2" s="17">
        <f>$B2+$B2*(AH$1-$B$1)/($AI$1-$B$1)*'NAP F28'!$B$24</f>
        <v>4.1289178422793992E-3</v>
      </c>
      <c r="AI2" s="17">
        <f>$B2+$B2*(AI$1-$B$1)/($AI$1-$B$1)*'NAP F28'!$B$24</f>
        <v>4.1708538822224726E-3</v>
      </c>
    </row>
    <row r="3" spans="1:35">
      <c r="A3" t="s">
        <v>124</v>
      </c>
      <c r="B3" s="17">
        <f>B$5</f>
        <v>8.6727448508303864E-4</v>
      </c>
      <c r="C3" s="17">
        <f t="shared" ref="C3:AI4" si="0">C$5</f>
        <v>8.7190838736277436E-4</v>
      </c>
      <c r="D3" s="17">
        <f t="shared" si="0"/>
        <v>8.7654228964251007E-4</v>
      </c>
      <c r="E3" s="17">
        <f t="shared" si="0"/>
        <v>8.8117619192224579E-4</v>
      </c>
      <c r="F3" s="17">
        <f t="shared" si="0"/>
        <v>8.8581009420198151E-4</v>
      </c>
      <c r="G3" s="17">
        <f t="shared" si="0"/>
        <v>8.9044399648171722E-4</v>
      </c>
      <c r="H3" s="17">
        <f t="shared" si="0"/>
        <v>8.9507789876145294E-4</v>
      </c>
      <c r="I3" s="17">
        <f t="shared" si="0"/>
        <v>8.9971180104118865E-4</v>
      </c>
      <c r="J3" s="17">
        <f t="shared" si="0"/>
        <v>9.0434570332092437E-4</v>
      </c>
      <c r="K3" s="17">
        <f t="shared" si="0"/>
        <v>9.0897960560066009E-4</v>
      </c>
      <c r="L3" s="17">
        <f t="shared" si="0"/>
        <v>9.1361350788039537E-4</v>
      </c>
      <c r="M3" s="17">
        <f t="shared" si="0"/>
        <v>9.1361350788039537E-4</v>
      </c>
      <c r="N3" s="17">
        <f t="shared" si="0"/>
        <v>9.1361350788039537E-4</v>
      </c>
      <c r="O3" s="17">
        <f t="shared" si="0"/>
        <v>9.1361350788039537E-4</v>
      </c>
      <c r="P3" s="17">
        <f t="shared" si="0"/>
        <v>9.1361350788039537E-4</v>
      </c>
      <c r="Q3" s="17">
        <f t="shared" si="0"/>
        <v>9.1361350788039537E-4</v>
      </c>
      <c r="R3" s="17">
        <f t="shared" si="0"/>
        <v>9.1361350788039537E-4</v>
      </c>
      <c r="S3" s="17">
        <f t="shared" si="0"/>
        <v>9.1361350788039537E-4</v>
      </c>
      <c r="T3" s="17">
        <f t="shared" si="0"/>
        <v>9.1361350788039537E-4</v>
      </c>
      <c r="U3" s="17">
        <f t="shared" si="0"/>
        <v>9.1361350788039537E-4</v>
      </c>
      <c r="V3" s="17">
        <f t="shared" si="0"/>
        <v>9.1361350788039537E-4</v>
      </c>
      <c r="W3" s="17">
        <f t="shared" si="0"/>
        <v>9.1361350788039537E-4</v>
      </c>
      <c r="X3" s="17">
        <f t="shared" si="0"/>
        <v>9.1361350788039537E-4</v>
      </c>
      <c r="Y3" s="17">
        <f t="shared" si="0"/>
        <v>9.1361350788039537E-4</v>
      </c>
      <c r="Z3" s="17">
        <f t="shared" si="0"/>
        <v>9.1361350788039537E-4</v>
      </c>
      <c r="AA3" s="17">
        <f t="shared" si="0"/>
        <v>9.1361350788039537E-4</v>
      </c>
      <c r="AB3" s="17">
        <f t="shared" si="0"/>
        <v>9.1361350788039537E-4</v>
      </c>
      <c r="AC3" s="17">
        <f t="shared" si="0"/>
        <v>9.1361350788039537E-4</v>
      </c>
      <c r="AD3" s="17">
        <f t="shared" si="0"/>
        <v>9.1361350788039537E-4</v>
      </c>
      <c r="AE3" s="17">
        <f t="shared" si="0"/>
        <v>9.1361350788039537E-4</v>
      </c>
      <c r="AF3" s="17">
        <f t="shared" si="0"/>
        <v>9.1361350788039537E-4</v>
      </c>
      <c r="AG3" s="17">
        <f t="shared" si="0"/>
        <v>9.1361350788039537E-4</v>
      </c>
      <c r="AH3" s="17">
        <f t="shared" si="0"/>
        <v>9.1361350788039537E-4</v>
      </c>
      <c r="AI3" s="17">
        <f t="shared" si="0"/>
        <v>9.1361350788039537E-4</v>
      </c>
    </row>
    <row r="4" spans="1:35">
      <c r="A4" t="s">
        <v>125</v>
      </c>
      <c r="B4" s="17">
        <f>B$5</f>
        <v>8.6727448508303864E-4</v>
      </c>
      <c r="C4" s="17">
        <f t="shared" si="0"/>
        <v>8.7190838736277436E-4</v>
      </c>
      <c r="D4" s="17">
        <f t="shared" si="0"/>
        <v>8.7654228964251007E-4</v>
      </c>
      <c r="E4" s="17">
        <f t="shared" si="0"/>
        <v>8.8117619192224579E-4</v>
      </c>
      <c r="F4" s="17">
        <f t="shared" si="0"/>
        <v>8.8581009420198151E-4</v>
      </c>
      <c r="G4" s="17">
        <f t="shared" si="0"/>
        <v>8.9044399648171722E-4</v>
      </c>
      <c r="H4" s="17">
        <f t="shared" si="0"/>
        <v>8.9507789876145294E-4</v>
      </c>
      <c r="I4" s="17">
        <f t="shared" si="0"/>
        <v>8.9971180104118865E-4</v>
      </c>
      <c r="J4" s="17">
        <f t="shared" si="0"/>
        <v>9.0434570332092437E-4</v>
      </c>
      <c r="K4" s="17">
        <f t="shared" si="0"/>
        <v>9.0897960560066009E-4</v>
      </c>
      <c r="L4" s="17">
        <f t="shared" si="0"/>
        <v>9.1361350788039537E-4</v>
      </c>
      <c r="M4" s="17">
        <f t="shared" si="0"/>
        <v>9.1361350788039537E-4</v>
      </c>
      <c r="N4" s="17">
        <f t="shared" si="0"/>
        <v>9.1361350788039537E-4</v>
      </c>
      <c r="O4" s="17">
        <f t="shared" si="0"/>
        <v>9.1361350788039537E-4</v>
      </c>
      <c r="P4" s="17">
        <f t="shared" si="0"/>
        <v>9.1361350788039537E-4</v>
      </c>
      <c r="Q4" s="17">
        <f t="shared" si="0"/>
        <v>9.1361350788039537E-4</v>
      </c>
      <c r="R4" s="17">
        <f t="shared" si="0"/>
        <v>9.1361350788039537E-4</v>
      </c>
      <c r="S4" s="17">
        <f t="shared" si="0"/>
        <v>9.1361350788039537E-4</v>
      </c>
      <c r="T4" s="17">
        <f t="shared" si="0"/>
        <v>9.1361350788039537E-4</v>
      </c>
      <c r="U4" s="17">
        <f t="shared" si="0"/>
        <v>9.1361350788039537E-4</v>
      </c>
      <c r="V4" s="17">
        <f t="shared" si="0"/>
        <v>9.1361350788039537E-4</v>
      </c>
      <c r="W4" s="17">
        <f t="shared" si="0"/>
        <v>9.1361350788039537E-4</v>
      </c>
      <c r="X4" s="17">
        <f t="shared" si="0"/>
        <v>9.1361350788039537E-4</v>
      </c>
      <c r="Y4" s="17">
        <f t="shared" si="0"/>
        <v>9.1361350788039537E-4</v>
      </c>
      <c r="Z4" s="17">
        <f t="shared" si="0"/>
        <v>9.1361350788039537E-4</v>
      </c>
      <c r="AA4" s="17">
        <f t="shared" si="0"/>
        <v>9.1361350788039537E-4</v>
      </c>
      <c r="AB4" s="17">
        <f t="shared" si="0"/>
        <v>9.1361350788039537E-4</v>
      </c>
      <c r="AC4" s="17">
        <f t="shared" si="0"/>
        <v>9.1361350788039537E-4</v>
      </c>
      <c r="AD4" s="17">
        <f t="shared" si="0"/>
        <v>9.1361350788039537E-4</v>
      </c>
      <c r="AE4" s="17">
        <f t="shared" si="0"/>
        <v>9.1361350788039537E-4</v>
      </c>
      <c r="AF4" s="17">
        <f t="shared" si="0"/>
        <v>9.1361350788039537E-4</v>
      </c>
      <c r="AG4" s="17">
        <f t="shared" si="0"/>
        <v>9.1361350788039537E-4</v>
      </c>
      <c r="AH4" s="17">
        <f t="shared" si="0"/>
        <v>9.1361350788039537E-4</v>
      </c>
      <c r="AI4" s="17">
        <f t="shared" si="0"/>
        <v>9.1361350788039537E-4</v>
      </c>
    </row>
    <row r="5" spans="1:35">
      <c r="A5" t="s">
        <v>126</v>
      </c>
      <c r="B5" s="69">
        <f>('Calculations Etc'!B31*'Calculations Etc'!$B$32*'Calculations Etc'!$B$21)/(INDEX('AEO 7'!$58:$58,MATCH(B1,'AEO 7'!$1:$1,0))*10^15)</f>
        <v>8.6727448508303864E-4</v>
      </c>
      <c r="C5" s="66">
        <f>($L$5-$B$5)/COUNT($C$1:$L$1)+B5</f>
        <v>8.7190838736277436E-4</v>
      </c>
      <c r="D5" s="66">
        <f t="shared" ref="D5:K5" si="1">($L$5-$B$5)/COUNT($C$1:$L$1)+C5</f>
        <v>8.7654228964251007E-4</v>
      </c>
      <c r="E5" s="66">
        <f t="shared" si="1"/>
        <v>8.8117619192224579E-4</v>
      </c>
      <c r="F5" s="66">
        <f t="shared" si="1"/>
        <v>8.8581009420198151E-4</v>
      </c>
      <c r="G5" s="66">
        <f t="shared" si="1"/>
        <v>8.9044399648171722E-4</v>
      </c>
      <c r="H5" s="66">
        <f t="shared" si="1"/>
        <v>8.9507789876145294E-4</v>
      </c>
      <c r="I5" s="66">
        <f t="shared" si="1"/>
        <v>8.9971180104118865E-4</v>
      </c>
      <c r="J5" s="66">
        <f t="shared" si="1"/>
        <v>9.0434570332092437E-4</v>
      </c>
      <c r="K5" s="66">
        <f t="shared" si="1"/>
        <v>9.0897960560066009E-4</v>
      </c>
      <c r="L5" s="69">
        <f>B5*(1+'Calculations Etc'!B41)</f>
        <v>9.1361350788039537E-4</v>
      </c>
      <c r="M5" s="17">
        <f>L5</f>
        <v>9.1361350788039537E-4</v>
      </c>
      <c r="N5" s="17">
        <f t="shared" ref="N5:AI5" si="2">M5</f>
        <v>9.1361350788039537E-4</v>
      </c>
      <c r="O5" s="17">
        <f t="shared" si="2"/>
        <v>9.1361350788039537E-4</v>
      </c>
      <c r="P5" s="17">
        <f t="shared" si="2"/>
        <v>9.1361350788039537E-4</v>
      </c>
      <c r="Q5" s="17">
        <f t="shared" si="2"/>
        <v>9.1361350788039537E-4</v>
      </c>
      <c r="R5" s="17">
        <f t="shared" si="2"/>
        <v>9.1361350788039537E-4</v>
      </c>
      <c r="S5" s="17">
        <f t="shared" si="2"/>
        <v>9.1361350788039537E-4</v>
      </c>
      <c r="T5" s="17">
        <f t="shared" si="2"/>
        <v>9.1361350788039537E-4</v>
      </c>
      <c r="U5" s="17">
        <f t="shared" si="2"/>
        <v>9.1361350788039537E-4</v>
      </c>
      <c r="V5" s="17">
        <f t="shared" si="2"/>
        <v>9.1361350788039537E-4</v>
      </c>
      <c r="W5" s="17">
        <f t="shared" si="2"/>
        <v>9.1361350788039537E-4</v>
      </c>
      <c r="X5" s="17">
        <f t="shared" si="2"/>
        <v>9.1361350788039537E-4</v>
      </c>
      <c r="Y5" s="17">
        <f t="shared" si="2"/>
        <v>9.1361350788039537E-4</v>
      </c>
      <c r="Z5" s="17">
        <f t="shared" si="2"/>
        <v>9.1361350788039537E-4</v>
      </c>
      <c r="AA5" s="17">
        <f t="shared" si="2"/>
        <v>9.1361350788039537E-4</v>
      </c>
      <c r="AB5" s="17">
        <f t="shared" si="2"/>
        <v>9.1361350788039537E-4</v>
      </c>
      <c r="AC5" s="17">
        <f t="shared" si="2"/>
        <v>9.1361350788039537E-4</v>
      </c>
      <c r="AD5" s="17">
        <f t="shared" si="2"/>
        <v>9.1361350788039537E-4</v>
      </c>
      <c r="AE5" s="17">
        <f t="shared" si="2"/>
        <v>9.1361350788039537E-4</v>
      </c>
      <c r="AF5" s="17">
        <f t="shared" si="2"/>
        <v>9.1361350788039537E-4</v>
      </c>
      <c r="AG5" s="17">
        <f t="shared" si="2"/>
        <v>9.1361350788039537E-4</v>
      </c>
      <c r="AH5" s="17">
        <f t="shared" si="2"/>
        <v>9.1361350788039537E-4</v>
      </c>
      <c r="AI5" s="17">
        <f t="shared" si="2"/>
        <v>9.1361350788039537E-4</v>
      </c>
    </row>
    <row r="6" spans="1:35">
      <c r="A6" t="s">
        <v>127</v>
      </c>
      <c r="B6" s="17">
        <f>B4*(1-'Calculations Etc'!$B$16)+B2*'Calculations Etc'!$B$16</f>
        <v>1.9231040285429498E-3</v>
      </c>
      <c r="C6" s="17">
        <f>C4*(1-'Calculations Etc'!$B$16)+C2*'Calculations Etc'!$B$16</f>
        <v>1.9482541065375212E-3</v>
      </c>
      <c r="D6" s="17">
        <f>D4*(1-'Calculations Etc'!$B$16)+D2*'Calculations Etc'!$B$16</f>
        <v>1.9734041845320925E-3</v>
      </c>
      <c r="E6" s="17">
        <f>E4*(1-'Calculations Etc'!$B$16)+E2*'Calculations Etc'!$B$16</f>
        <v>1.9985542625266641E-3</v>
      </c>
      <c r="F6" s="17">
        <f>F4*(1-'Calculations Etc'!$B$16)+F2*'Calculations Etc'!$B$16</f>
        <v>2.0237043405212352E-3</v>
      </c>
      <c r="G6" s="17">
        <f>G4*(1-'Calculations Etc'!$B$16)+G2*'Calculations Etc'!$B$16</f>
        <v>2.0488544185158063E-3</v>
      </c>
      <c r="H6" s="17">
        <f>H4*(1-'Calculations Etc'!$B$16)+H2*'Calculations Etc'!$B$16</f>
        <v>2.0740044965103779E-3</v>
      </c>
      <c r="I6" s="17">
        <f>I4*(1-'Calculations Etc'!$B$16)+I2*'Calculations Etc'!$B$16</f>
        <v>2.099154574504949E-3</v>
      </c>
      <c r="J6" s="17">
        <f>J4*(1-'Calculations Etc'!$B$16)+J2*'Calculations Etc'!$B$16</f>
        <v>2.1243046524995202E-3</v>
      </c>
      <c r="K6" s="17">
        <f>K4*(1-'Calculations Etc'!$B$16)+K2*'Calculations Etc'!$B$16</f>
        <v>2.1494547304940917E-3</v>
      </c>
      <c r="L6" s="17">
        <f>L4*(1-'Calculations Etc'!$B$16)+L2*'Calculations Etc'!$B$16</f>
        <v>2.1746048084886629E-3</v>
      </c>
      <c r="M6" s="17">
        <f>M4*(1-'Calculations Etc'!$B$16)+M2*'Calculations Etc'!$B$16</f>
        <v>2.1976696304573527E-3</v>
      </c>
      <c r="N6" s="17">
        <f>N4*(1-'Calculations Etc'!$B$16)+N2*'Calculations Etc'!$B$16</f>
        <v>2.2207344524260431E-3</v>
      </c>
      <c r="O6" s="17">
        <f>O4*(1-'Calculations Etc'!$B$16)+O2*'Calculations Etc'!$B$16</f>
        <v>2.2437992743947334E-3</v>
      </c>
      <c r="P6" s="17">
        <f>P4*(1-'Calculations Etc'!$B$16)+P2*'Calculations Etc'!$B$16</f>
        <v>2.2668640963634233E-3</v>
      </c>
      <c r="Q6" s="17">
        <f>Q4*(1-'Calculations Etc'!$B$16)+Q2*'Calculations Etc'!$B$16</f>
        <v>2.2899289183321136E-3</v>
      </c>
      <c r="R6" s="17">
        <f>R4*(1-'Calculations Etc'!$B$16)+R2*'Calculations Etc'!$B$16</f>
        <v>2.3129937403008043E-3</v>
      </c>
      <c r="S6" s="17">
        <f>S4*(1-'Calculations Etc'!$B$16)+S2*'Calculations Etc'!$B$16</f>
        <v>2.3360585622694942E-3</v>
      </c>
      <c r="T6" s="17">
        <f>T4*(1-'Calculations Etc'!$B$16)+T2*'Calculations Etc'!$B$16</f>
        <v>2.3591233842381845E-3</v>
      </c>
      <c r="U6" s="17">
        <f>U4*(1-'Calculations Etc'!$B$16)+U2*'Calculations Etc'!$B$16</f>
        <v>2.3821882062068749E-3</v>
      </c>
      <c r="V6" s="17">
        <f>V4*(1-'Calculations Etc'!$B$16)+V2*'Calculations Etc'!$B$16</f>
        <v>2.4052530281755647E-3</v>
      </c>
      <c r="W6" s="17">
        <f>W4*(1-'Calculations Etc'!$B$16)+W2*'Calculations Etc'!$B$16</f>
        <v>2.4283178501442551E-3</v>
      </c>
      <c r="X6" s="17">
        <f>X4*(1-'Calculations Etc'!$B$16)+X2*'Calculations Etc'!$B$16</f>
        <v>2.4513826721129454E-3</v>
      </c>
      <c r="Y6" s="17">
        <f>Y4*(1-'Calculations Etc'!$B$16)+Y2*'Calculations Etc'!$B$16</f>
        <v>2.4744474940816357E-3</v>
      </c>
      <c r="Z6" s="17">
        <f>Z4*(1-'Calculations Etc'!$B$16)+Z2*'Calculations Etc'!$B$16</f>
        <v>2.4975123160503256E-3</v>
      </c>
      <c r="AA6" s="17">
        <f>AA4*(1-'Calculations Etc'!$B$16)+AA2*'Calculations Etc'!$B$16</f>
        <v>2.5205771380190159E-3</v>
      </c>
      <c r="AB6" s="17">
        <f>AB4*(1-'Calculations Etc'!$B$16)+AB2*'Calculations Etc'!$B$16</f>
        <v>2.5436419599877062E-3</v>
      </c>
      <c r="AC6" s="17">
        <f>AC4*(1-'Calculations Etc'!$B$16)+AC2*'Calculations Etc'!$B$16</f>
        <v>2.5667067819563965E-3</v>
      </c>
      <c r="AD6" s="17">
        <f>AD4*(1-'Calculations Etc'!$B$16)+AD2*'Calculations Etc'!$B$16</f>
        <v>2.5897716039250864E-3</v>
      </c>
      <c r="AE6" s="17">
        <f>AE4*(1-'Calculations Etc'!$B$16)+AE2*'Calculations Etc'!$B$16</f>
        <v>2.6128364258937767E-3</v>
      </c>
      <c r="AF6" s="17">
        <f>AF4*(1-'Calculations Etc'!$B$16)+AF2*'Calculations Etc'!$B$16</f>
        <v>2.6359012478624671E-3</v>
      </c>
      <c r="AG6" s="17">
        <f>AG4*(1-'Calculations Etc'!$B$16)+AG2*'Calculations Etc'!$B$16</f>
        <v>2.6589660698311569E-3</v>
      </c>
      <c r="AH6" s="17">
        <f>AH4*(1-'Calculations Etc'!$B$16)+AH2*'Calculations Etc'!$B$16</f>
        <v>2.6820308917998477E-3</v>
      </c>
      <c r="AI6" s="17">
        <f>AI4*(1-'Calculations Etc'!$B$16)+AI2*'Calculations Etc'!$B$16</f>
        <v>2.705095713768538E-3</v>
      </c>
    </row>
    <row r="7" spans="1:35">
      <c r="A7" t="s">
        <v>1225</v>
      </c>
      <c r="B7" s="17">
        <f>B5*'Calculations Etc'!$B$50</f>
        <v>6.7213772593935502E-4</v>
      </c>
      <c r="C7" s="17">
        <f>C5*'Calculations Etc'!$B$50</f>
        <v>6.7572900020615011E-4</v>
      </c>
      <c r="D7" s="17">
        <f>D5*'Calculations Etc'!$B$50</f>
        <v>6.7932027447294532E-4</v>
      </c>
      <c r="E7" s="17">
        <f>E5*'Calculations Etc'!$B$50</f>
        <v>6.8291154873974052E-4</v>
      </c>
      <c r="F7" s="17">
        <f>F5*'Calculations Etc'!$B$50</f>
        <v>6.8650282300653572E-4</v>
      </c>
      <c r="G7" s="17">
        <f>G5*'Calculations Etc'!$B$50</f>
        <v>6.9009409727333092E-4</v>
      </c>
      <c r="H7" s="17">
        <f>H5*'Calculations Etc'!$B$50</f>
        <v>6.9368537154012601E-4</v>
      </c>
      <c r="I7" s="17">
        <f>I5*'Calculations Etc'!$B$50</f>
        <v>6.9727664580692122E-4</v>
      </c>
      <c r="J7" s="17">
        <f>J5*'Calculations Etc'!$B$50</f>
        <v>7.0086792007371642E-4</v>
      </c>
      <c r="K7" s="17">
        <f>K5*'Calculations Etc'!$B$50</f>
        <v>7.0445919434051162E-4</v>
      </c>
      <c r="L7" s="17">
        <f>L5*'Calculations Etc'!$B$50</f>
        <v>7.0805046860730639E-4</v>
      </c>
      <c r="M7" s="17">
        <f>M5*'Calculations Etc'!$B$50</f>
        <v>7.0805046860730639E-4</v>
      </c>
      <c r="N7" s="17">
        <f>N5*'Calculations Etc'!$B$50</f>
        <v>7.0805046860730639E-4</v>
      </c>
      <c r="O7" s="17">
        <f>O5*'Calculations Etc'!$B$50</f>
        <v>7.0805046860730639E-4</v>
      </c>
      <c r="P7" s="17">
        <f>P5*'Calculations Etc'!$B$50</f>
        <v>7.0805046860730639E-4</v>
      </c>
      <c r="Q7" s="17">
        <f>Q5*'Calculations Etc'!$B$50</f>
        <v>7.0805046860730639E-4</v>
      </c>
      <c r="R7" s="17">
        <f>R5*'Calculations Etc'!$B$50</f>
        <v>7.0805046860730639E-4</v>
      </c>
      <c r="S7" s="17">
        <f>S5*'Calculations Etc'!$B$50</f>
        <v>7.0805046860730639E-4</v>
      </c>
      <c r="T7" s="17">
        <f>T5*'Calculations Etc'!$B$50</f>
        <v>7.0805046860730639E-4</v>
      </c>
      <c r="U7" s="17">
        <f>U5*'Calculations Etc'!$B$50</f>
        <v>7.0805046860730639E-4</v>
      </c>
      <c r="V7" s="17">
        <f>V5*'Calculations Etc'!$B$50</f>
        <v>7.0805046860730639E-4</v>
      </c>
      <c r="W7" s="17">
        <f>W5*'Calculations Etc'!$B$50</f>
        <v>7.0805046860730639E-4</v>
      </c>
      <c r="X7" s="17">
        <f>X5*'Calculations Etc'!$B$50</f>
        <v>7.0805046860730639E-4</v>
      </c>
      <c r="Y7" s="17">
        <f>Y5*'Calculations Etc'!$B$50</f>
        <v>7.0805046860730639E-4</v>
      </c>
      <c r="Z7" s="17">
        <f>Z5*'Calculations Etc'!$B$50</f>
        <v>7.0805046860730639E-4</v>
      </c>
      <c r="AA7" s="17">
        <f>AA5*'Calculations Etc'!$B$50</f>
        <v>7.0805046860730639E-4</v>
      </c>
      <c r="AB7" s="17">
        <f>AB5*'Calculations Etc'!$B$50</f>
        <v>7.0805046860730639E-4</v>
      </c>
      <c r="AC7" s="17">
        <f>AC5*'Calculations Etc'!$B$50</f>
        <v>7.0805046860730639E-4</v>
      </c>
      <c r="AD7" s="17">
        <f>AD5*'Calculations Etc'!$B$50</f>
        <v>7.0805046860730639E-4</v>
      </c>
      <c r="AE7" s="17">
        <f>AE5*'Calculations Etc'!$B$50</f>
        <v>7.0805046860730639E-4</v>
      </c>
      <c r="AF7" s="17">
        <f>AF5*'Calculations Etc'!$B$50</f>
        <v>7.0805046860730639E-4</v>
      </c>
      <c r="AG7" s="17">
        <f>AG5*'Calculations Etc'!$B$50</f>
        <v>7.0805046860730639E-4</v>
      </c>
      <c r="AH7" s="17">
        <f>AH5*'Calculations Etc'!$B$50</f>
        <v>7.0805046860730639E-4</v>
      </c>
      <c r="AI7" s="17">
        <f>AI5*'Calculations Etc'!$B$50</f>
        <v>7.0805046860730639E-4</v>
      </c>
    </row>
    <row r="8" spans="1:35">
      <c r="A8" t="s">
        <v>1226</v>
      </c>
      <c r="B8" s="17">
        <f>B5*'Calculations Etc'!$B$46</f>
        <v>2.1681862127075967E-3</v>
      </c>
      <c r="C8" s="17">
        <f>C5*'Calculations Etc'!$B$46</f>
        <v>2.1797709684069359E-3</v>
      </c>
      <c r="D8" s="17">
        <f>D5*'Calculations Etc'!$B$46</f>
        <v>2.1913557241062752E-3</v>
      </c>
      <c r="E8" s="17">
        <f>E5*'Calculations Etc'!$B$46</f>
        <v>2.2029404798056145E-3</v>
      </c>
      <c r="F8" s="17">
        <f>F5*'Calculations Etc'!$B$46</f>
        <v>2.2145252355049538E-3</v>
      </c>
      <c r="G8" s="17">
        <f>G5*'Calculations Etc'!$B$46</f>
        <v>2.2261099912042931E-3</v>
      </c>
      <c r="H8" s="17">
        <f>H5*'Calculations Etc'!$B$46</f>
        <v>2.2376947469036324E-3</v>
      </c>
      <c r="I8" s="17">
        <f>I5*'Calculations Etc'!$B$46</f>
        <v>2.2492795026029717E-3</v>
      </c>
      <c r="J8" s="17">
        <f>J5*'Calculations Etc'!$B$46</f>
        <v>2.260864258302311E-3</v>
      </c>
      <c r="K8" s="17">
        <f>K5*'Calculations Etc'!$B$46</f>
        <v>2.2724490140016503E-3</v>
      </c>
      <c r="L8" s="17">
        <f>L5*'Calculations Etc'!$B$46</f>
        <v>2.2840337697009883E-3</v>
      </c>
      <c r="M8" s="17">
        <f>M5*'Calculations Etc'!$B$46</f>
        <v>2.2840337697009883E-3</v>
      </c>
      <c r="N8" s="17">
        <f>N5*'Calculations Etc'!$B$46</f>
        <v>2.2840337697009883E-3</v>
      </c>
      <c r="O8" s="17">
        <f>O5*'Calculations Etc'!$B$46</f>
        <v>2.2840337697009883E-3</v>
      </c>
      <c r="P8" s="17">
        <f>P5*'Calculations Etc'!$B$46</f>
        <v>2.2840337697009883E-3</v>
      </c>
      <c r="Q8" s="17">
        <f>Q5*'Calculations Etc'!$B$46</f>
        <v>2.2840337697009883E-3</v>
      </c>
      <c r="R8" s="17">
        <f>R5*'Calculations Etc'!$B$46</f>
        <v>2.2840337697009883E-3</v>
      </c>
      <c r="S8" s="17">
        <f>S5*'Calculations Etc'!$B$46</f>
        <v>2.2840337697009883E-3</v>
      </c>
      <c r="T8" s="17">
        <f>T5*'Calculations Etc'!$B$46</f>
        <v>2.2840337697009883E-3</v>
      </c>
      <c r="U8" s="17">
        <f>U5*'Calculations Etc'!$B$46</f>
        <v>2.2840337697009883E-3</v>
      </c>
      <c r="V8" s="17">
        <f>V5*'Calculations Etc'!$B$46</f>
        <v>2.2840337697009883E-3</v>
      </c>
      <c r="W8" s="17">
        <f>W5*'Calculations Etc'!$B$46</f>
        <v>2.2840337697009883E-3</v>
      </c>
      <c r="X8" s="17">
        <f>X5*'Calculations Etc'!$B$46</f>
        <v>2.2840337697009883E-3</v>
      </c>
      <c r="Y8" s="17">
        <f>Y5*'Calculations Etc'!$B$46</f>
        <v>2.2840337697009883E-3</v>
      </c>
      <c r="Z8" s="17">
        <f>Z5*'Calculations Etc'!$B$46</f>
        <v>2.2840337697009883E-3</v>
      </c>
      <c r="AA8" s="17">
        <f>AA5*'Calculations Etc'!$B$46</f>
        <v>2.2840337697009883E-3</v>
      </c>
      <c r="AB8" s="17">
        <f>AB5*'Calculations Etc'!$B$46</f>
        <v>2.2840337697009883E-3</v>
      </c>
      <c r="AC8" s="17">
        <f>AC5*'Calculations Etc'!$B$46</f>
        <v>2.2840337697009883E-3</v>
      </c>
      <c r="AD8" s="17">
        <f>AD5*'Calculations Etc'!$B$46</f>
        <v>2.2840337697009883E-3</v>
      </c>
      <c r="AE8" s="17">
        <f>AE5*'Calculations Etc'!$B$46</f>
        <v>2.2840337697009883E-3</v>
      </c>
      <c r="AF8" s="17">
        <f>AF5*'Calculations Etc'!$B$46</f>
        <v>2.2840337697009883E-3</v>
      </c>
      <c r="AG8" s="17">
        <f>AG5*'Calculations Etc'!$B$46</f>
        <v>2.2840337697009883E-3</v>
      </c>
      <c r="AH8" s="17">
        <f>AH5*'Calculations Etc'!$B$46</f>
        <v>2.2840337697009883E-3</v>
      </c>
      <c r="AI8" s="17">
        <f>AI5*'Calculations Etc'!$B$46</f>
        <v>2.2840337697009883E-3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8"/>
  <sheetViews>
    <sheetView workbookViewId="0">
      <selection activeCell="B8" sqref="B8"/>
    </sheetView>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B$4/(1-'Calculations Etc'!$B$13)</f>
        <v>2.8373424041134676E-3</v>
      </c>
      <c r="C2" s="17">
        <f>$B2+$B2*(C$1-$B$1)/($AI$1-$B$1)*'NAP F28'!$B$24</f>
        <v>2.8800364899743895E-3</v>
      </c>
      <c r="D2" s="17">
        <f>$B2+$B2*(D$1-$B$1)/($AI$1-$B$1)*'NAP F28'!$B$24</f>
        <v>2.9227305758353114E-3</v>
      </c>
      <c r="E2" s="17">
        <f>$B2+$B2*(E$1-$B$1)/($AI$1-$B$1)*'NAP F28'!$B$24</f>
        <v>2.9654246616962333E-3</v>
      </c>
      <c r="F2" s="17">
        <f>$B2+$B2*(F$1-$B$1)/($AI$1-$B$1)*'NAP F28'!$B$24</f>
        <v>3.0081187475571552E-3</v>
      </c>
      <c r="G2" s="17">
        <f>$B2+$B2*(G$1-$B$1)/($AI$1-$B$1)*'NAP F28'!$B$24</f>
        <v>3.0508128334180771E-3</v>
      </c>
      <c r="H2" s="17">
        <f>$B2+$B2*(H$1-$B$1)/($AI$1-$B$1)*'NAP F28'!$B$24</f>
        <v>3.0935069192789991E-3</v>
      </c>
      <c r="I2" s="17">
        <f>$B2+$B2*(I$1-$B$1)/($AI$1-$B$1)*'NAP F28'!$B$24</f>
        <v>3.1362010051399214E-3</v>
      </c>
      <c r="J2" s="17">
        <f>$B2+$B2*(J$1-$B$1)/($AI$1-$B$1)*'NAP F28'!$B$24</f>
        <v>3.1788950910008433E-3</v>
      </c>
      <c r="K2" s="17">
        <f>$B2+$B2*(K$1-$B$1)/($AI$1-$B$1)*'NAP F28'!$B$24</f>
        <v>3.2215891768617652E-3</v>
      </c>
      <c r="L2" s="17">
        <f>$B2+$B2*(L$1-$B$1)/($AI$1-$B$1)*'NAP F28'!$B$24</f>
        <v>3.2642832627226871E-3</v>
      </c>
      <c r="M2" s="17">
        <f>$B2+$B2*(M$1-$B$1)/($AI$1-$B$1)*'NAP F28'!$B$24</f>
        <v>3.306977348583609E-3</v>
      </c>
      <c r="N2" s="17">
        <f>$B2+$B2*(N$1-$B$1)/($AI$1-$B$1)*'NAP F28'!$B$24</f>
        <v>3.3496714344445309E-3</v>
      </c>
      <c r="O2" s="17">
        <f>$B2+$B2*(O$1-$B$1)/($AI$1-$B$1)*'NAP F28'!$B$24</f>
        <v>3.3923655203054529E-3</v>
      </c>
      <c r="P2" s="17">
        <f>$B2+$B2*(P$1-$B$1)/($AI$1-$B$1)*'NAP F28'!$B$24</f>
        <v>3.4350596061663748E-3</v>
      </c>
      <c r="Q2" s="17">
        <f>$B2+$B2*(Q$1-$B$1)/($AI$1-$B$1)*'NAP F28'!$B$24</f>
        <v>3.4777536920272967E-3</v>
      </c>
      <c r="R2" s="17">
        <f>$B2+$B2*(R$1-$B$1)/($AI$1-$B$1)*'NAP F28'!$B$24</f>
        <v>3.5204477778882186E-3</v>
      </c>
      <c r="S2" s="17">
        <f>$B2+$B2*(S$1-$B$1)/($AI$1-$B$1)*'NAP F28'!$B$24</f>
        <v>3.5631418637491405E-3</v>
      </c>
      <c r="T2" s="17">
        <f>$B2+$B2*(T$1-$B$1)/($AI$1-$B$1)*'NAP F28'!$B$24</f>
        <v>3.6058359496100624E-3</v>
      </c>
      <c r="U2" s="17">
        <f>$B2+$B2*(U$1-$B$1)/($AI$1-$B$1)*'NAP F28'!$B$24</f>
        <v>3.6485300354709843E-3</v>
      </c>
      <c r="V2" s="17">
        <f>$B2+$B2*(V$1-$B$1)/($AI$1-$B$1)*'NAP F28'!$B$24</f>
        <v>3.6912241213319067E-3</v>
      </c>
      <c r="W2" s="17">
        <f>$B2+$B2*(W$1-$B$1)/($AI$1-$B$1)*'NAP F28'!$B$24</f>
        <v>3.7339182071928281E-3</v>
      </c>
      <c r="X2" s="17">
        <f>$B2+$B2*(X$1-$B$1)/($AI$1-$B$1)*'NAP F28'!$B$24</f>
        <v>3.7766122930537505E-3</v>
      </c>
      <c r="Y2" s="17">
        <f>$B2+$B2*(Y$1-$B$1)/($AI$1-$B$1)*'NAP F28'!$B$24</f>
        <v>3.8193063789146724E-3</v>
      </c>
      <c r="Z2" s="17">
        <f>$B2+$B2*(Z$1-$B$1)/($AI$1-$B$1)*'NAP F28'!$B$24</f>
        <v>3.8620004647755939E-3</v>
      </c>
      <c r="AA2" s="17">
        <f>$B2+$B2*(AA$1-$B$1)/($AI$1-$B$1)*'NAP F28'!$B$24</f>
        <v>3.9046945506365162E-3</v>
      </c>
      <c r="AB2" s="17">
        <f>$B2+$B2*(AB$1-$B$1)/($AI$1-$B$1)*'NAP F28'!$B$24</f>
        <v>3.9473886364974385E-3</v>
      </c>
      <c r="AC2" s="17">
        <f>$B2+$B2*(AC$1-$B$1)/($AI$1-$B$1)*'NAP F28'!$B$24</f>
        <v>3.9900827223583596E-3</v>
      </c>
      <c r="AD2" s="17">
        <f>$B2+$B2*(AD$1-$B$1)/($AI$1-$B$1)*'NAP F28'!$B$24</f>
        <v>4.0327768082192815E-3</v>
      </c>
      <c r="AE2" s="17">
        <f>$B2+$B2*(AE$1-$B$1)/($AI$1-$B$1)*'NAP F28'!$B$24</f>
        <v>4.0754708940802043E-3</v>
      </c>
      <c r="AF2" s="17">
        <f>$B2+$B2*(AF$1-$B$1)/($AI$1-$B$1)*'NAP F28'!$B$24</f>
        <v>4.1181649799411262E-3</v>
      </c>
      <c r="AG2" s="17">
        <f>$B2+$B2*(AG$1-$B$1)/($AI$1-$B$1)*'NAP F28'!$B$24</f>
        <v>4.1608590658020481E-3</v>
      </c>
      <c r="AH2" s="17">
        <f>$B2+$B2*(AH$1-$B$1)/($AI$1-$B$1)*'NAP F28'!$B$24</f>
        <v>4.20355315166297E-3</v>
      </c>
      <c r="AI2" s="17">
        <f>$B2+$B2*(AI$1-$B$1)/($AI$1-$B$1)*'NAP F28'!$B$24</f>
        <v>4.2462472375238919E-3</v>
      </c>
    </row>
    <row r="3" spans="1:35">
      <c r="A3" t="s">
        <v>124</v>
      </c>
      <c r="B3" s="17">
        <f>B$5</f>
        <v>8.8295154672176463E-4</v>
      </c>
      <c r="C3" s="17">
        <f t="shared" ref="C3:AI4" si="0">C$5</f>
        <v>9.1626761342141253E-4</v>
      </c>
      <c r="D3" s="17">
        <f t="shared" si="0"/>
        <v>9.1832610656811101E-4</v>
      </c>
      <c r="E3" s="17">
        <f t="shared" si="0"/>
        <v>9.3139632744521723E-4</v>
      </c>
      <c r="F3" s="17">
        <f t="shared" si="0"/>
        <v>9.5042179087972522E-4</v>
      </c>
      <c r="G3" s="17">
        <f t="shared" si="0"/>
        <v>9.5883665570526441E-4</v>
      </c>
      <c r="H3" s="17">
        <f t="shared" si="0"/>
        <v>9.795952623461281E-4</v>
      </c>
      <c r="I3" s="17">
        <f t="shared" si="0"/>
        <v>1.0072994790908828E-3</v>
      </c>
      <c r="J3" s="17">
        <f t="shared" si="0"/>
        <v>1.0369429910077699E-3</v>
      </c>
      <c r="K3" s="17">
        <f t="shared" si="0"/>
        <v>1.0687035474201904E-3</v>
      </c>
      <c r="L3" s="17">
        <f t="shared" si="0"/>
        <v>1.1016521258330181E-3</v>
      </c>
      <c r="M3" s="17">
        <f t="shared" si="0"/>
        <v>1.1199444751622384E-3</v>
      </c>
      <c r="N3" s="17">
        <f t="shared" si="0"/>
        <v>1.1440130372784682E-3</v>
      </c>
      <c r="O3" s="17">
        <f t="shared" si="0"/>
        <v>1.1647400983616099E-3</v>
      </c>
      <c r="P3" s="17">
        <f t="shared" si="0"/>
        <v>1.1834378837703345E-3</v>
      </c>
      <c r="Q3" s="17">
        <f t="shared" si="0"/>
        <v>1.1937918109594622E-3</v>
      </c>
      <c r="R3" s="17">
        <f t="shared" si="0"/>
        <v>1.1965721269970608E-3</v>
      </c>
      <c r="S3" s="17">
        <f t="shared" si="0"/>
        <v>1.1985116549777376E-3</v>
      </c>
      <c r="T3" s="17">
        <f t="shared" si="0"/>
        <v>1.200135843785467E-3</v>
      </c>
      <c r="U3" s="17">
        <f t="shared" si="0"/>
        <v>1.2033341675639496E-3</v>
      </c>
      <c r="V3" s="17">
        <f t="shared" si="0"/>
        <v>1.2056955446264879E-3</v>
      </c>
      <c r="W3" s="17">
        <f t="shared" si="0"/>
        <v>1.2071796990949567E-3</v>
      </c>
      <c r="X3" s="17">
        <f t="shared" si="0"/>
        <v>1.2089447370718506E-3</v>
      </c>
      <c r="Y3" s="17">
        <f t="shared" si="0"/>
        <v>1.211136047492943E-3</v>
      </c>
      <c r="Z3" s="17">
        <f t="shared" si="0"/>
        <v>1.2132661292669441E-3</v>
      </c>
      <c r="AA3" s="17">
        <f t="shared" si="0"/>
        <v>1.2145856880947533E-3</v>
      </c>
      <c r="AB3" s="17">
        <f t="shared" si="0"/>
        <v>1.2161095364199867E-3</v>
      </c>
      <c r="AC3" s="17">
        <f t="shared" si="0"/>
        <v>1.2185116549777377E-3</v>
      </c>
      <c r="AD3" s="17">
        <f t="shared" si="0"/>
        <v>1.2206212495998604E-3</v>
      </c>
      <c r="AE3" s="17">
        <f t="shared" si="0"/>
        <v>1.2233306754357886E-3</v>
      </c>
      <c r="AF3" s="17">
        <f t="shared" si="0"/>
        <v>1.22527218228909E-3</v>
      </c>
      <c r="AG3" s="17">
        <f t="shared" si="0"/>
        <v>1.2274547623897798E-3</v>
      </c>
      <c r="AH3" s="17">
        <f t="shared" si="0"/>
        <v>1.2299761953263686E-3</v>
      </c>
      <c r="AI3" s="17">
        <f t="shared" si="0"/>
        <v>1.232326048365975E-3</v>
      </c>
    </row>
    <row r="4" spans="1:35">
      <c r="A4" t="s">
        <v>125</v>
      </c>
      <c r="B4" s="17">
        <f>B$5</f>
        <v>8.8295154672176463E-4</v>
      </c>
      <c r="C4" s="17">
        <f t="shared" si="0"/>
        <v>9.1626761342141253E-4</v>
      </c>
      <c r="D4" s="17">
        <f t="shared" si="0"/>
        <v>9.1832610656811101E-4</v>
      </c>
      <c r="E4" s="17">
        <f t="shared" si="0"/>
        <v>9.3139632744521723E-4</v>
      </c>
      <c r="F4" s="17">
        <f t="shared" si="0"/>
        <v>9.5042179087972522E-4</v>
      </c>
      <c r="G4" s="17">
        <f t="shared" si="0"/>
        <v>9.5883665570526441E-4</v>
      </c>
      <c r="H4" s="17">
        <f t="shared" si="0"/>
        <v>9.795952623461281E-4</v>
      </c>
      <c r="I4" s="17">
        <f t="shared" si="0"/>
        <v>1.0072994790908828E-3</v>
      </c>
      <c r="J4" s="17">
        <f t="shared" si="0"/>
        <v>1.0369429910077699E-3</v>
      </c>
      <c r="K4" s="17">
        <f t="shared" si="0"/>
        <v>1.0687035474201904E-3</v>
      </c>
      <c r="L4" s="17">
        <f t="shared" si="0"/>
        <v>1.1016521258330181E-3</v>
      </c>
      <c r="M4" s="17">
        <f t="shared" si="0"/>
        <v>1.1199444751622384E-3</v>
      </c>
      <c r="N4" s="17">
        <f t="shared" si="0"/>
        <v>1.1440130372784682E-3</v>
      </c>
      <c r="O4" s="17">
        <f t="shared" si="0"/>
        <v>1.1647400983616099E-3</v>
      </c>
      <c r="P4" s="17">
        <f t="shared" si="0"/>
        <v>1.1834378837703345E-3</v>
      </c>
      <c r="Q4" s="17">
        <f t="shared" si="0"/>
        <v>1.1937918109594622E-3</v>
      </c>
      <c r="R4" s="17">
        <f t="shared" si="0"/>
        <v>1.1965721269970608E-3</v>
      </c>
      <c r="S4" s="17">
        <f t="shared" si="0"/>
        <v>1.1985116549777376E-3</v>
      </c>
      <c r="T4" s="17">
        <f t="shared" si="0"/>
        <v>1.200135843785467E-3</v>
      </c>
      <c r="U4" s="17">
        <f t="shared" si="0"/>
        <v>1.2033341675639496E-3</v>
      </c>
      <c r="V4" s="17">
        <f t="shared" si="0"/>
        <v>1.2056955446264879E-3</v>
      </c>
      <c r="W4" s="17">
        <f t="shared" si="0"/>
        <v>1.2071796990949567E-3</v>
      </c>
      <c r="X4" s="17">
        <f t="shared" si="0"/>
        <v>1.2089447370718506E-3</v>
      </c>
      <c r="Y4" s="17">
        <f t="shared" si="0"/>
        <v>1.211136047492943E-3</v>
      </c>
      <c r="Z4" s="17">
        <f t="shared" si="0"/>
        <v>1.2132661292669441E-3</v>
      </c>
      <c r="AA4" s="17">
        <f t="shared" si="0"/>
        <v>1.2145856880947533E-3</v>
      </c>
      <c r="AB4" s="17">
        <f t="shared" si="0"/>
        <v>1.2161095364199867E-3</v>
      </c>
      <c r="AC4" s="17">
        <f t="shared" si="0"/>
        <v>1.2185116549777377E-3</v>
      </c>
      <c r="AD4" s="17">
        <f t="shared" si="0"/>
        <v>1.2206212495998604E-3</v>
      </c>
      <c r="AE4" s="17">
        <f t="shared" si="0"/>
        <v>1.2233306754357886E-3</v>
      </c>
      <c r="AF4" s="17">
        <f t="shared" si="0"/>
        <v>1.22527218228909E-3</v>
      </c>
      <c r="AG4" s="17">
        <f t="shared" si="0"/>
        <v>1.2274547623897798E-3</v>
      </c>
      <c r="AH4" s="17">
        <f t="shared" si="0"/>
        <v>1.2299761953263686E-3</v>
      </c>
      <c r="AI4" s="17">
        <f t="shared" si="0"/>
        <v>1.232326048365975E-3</v>
      </c>
    </row>
    <row r="5" spans="1:35">
      <c r="A5" t="s">
        <v>126</v>
      </c>
      <c r="B5" s="17">
        <f>(INDEX('AEO 50'!$C$207:$AJ$207,MATCH(B$1,'AEO 50'!$C$1:$AJ$1,0))*'Calculations Etc'!$B$22/'Calculations Etc'!$B$27)</f>
        <v>8.8295154672176463E-4</v>
      </c>
      <c r="C5" s="17">
        <f>(INDEX('AEO 50'!$C$207:$AJ$207,MATCH(C$1,'AEO 50'!$C$1:$AJ$1,0))*'Calculations Etc'!$B$22/'Calculations Etc'!$B$27)</f>
        <v>9.1626761342141253E-4</v>
      </c>
      <c r="D5" s="17">
        <f>(INDEX('AEO 50'!$C$207:$AJ$207,MATCH(D$1,'AEO 50'!$C$1:$AJ$1,0))*'Calculations Etc'!$B$22/'Calculations Etc'!$B$27)</f>
        <v>9.1832610656811101E-4</v>
      </c>
      <c r="E5" s="17">
        <f>(INDEX('AEO 50'!$C$207:$AJ$207,MATCH(E$1,'AEO 50'!$C$1:$AJ$1,0))*'Calculations Etc'!$B$22/'Calculations Etc'!$B$27)</f>
        <v>9.3139632744521723E-4</v>
      </c>
      <c r="F5" s="17">
        <f>(INDEX('AEO 50'!$C$207:$AJ$207,MATCH(F$1,'AEO 50'!$C$1:$AJ$1,0))*'Calculations Etc'!$B$22/'Calculations Etc'!$B$27)</f>
        <v>9.5042179087972522E-4</v>
      </c>
      <c r="G5" s="17">
        <f>(INDEX('AEO 50'!$C$207:$AJ$207,MATCH(G$1,'AEO 50'!$C$1:$AJ$1,0))*'Calculations Etc'!$B$22/'Calculations Etc'!$B$27)</f>
        <v>9.5883665570526441E-4</v>
      </c>
      <c r="H5" s="17">
        <f>(INDEX('AEO 50'!$C$207:$AJ$207,MATCH(H$1,'AEO 50'!$C$1:$AJ$1,0))*'Calculations Etc'!$B$22/'Calculations Etc'!$B$27)</f>
        <v>9.795952623461281E-4</v>
      </c>
      <c r="I5" s="17">
        <f>(INDEX('AEO 50'!$C$207:$AJ$207,MATCH(I$1,'AEO 50'!$C$1:$AJ$1,0))*'Calculations Etc'!$B$22/'Calculations Etc'!$B$27)</f>
        <v>1.0072994790908828E-3</v>
      </c>
      <c r="J5" s="17">
        <f>(INDEX('AEO 50'!$C$207:$AJ$207,MATCH(J$1,'AEO 50'!$C$1:$AJ$1,0))*'Calculations Etc'!$B$22/'Calculations Etc'!$B$27)</f>
        <v>1.0369429910077699E-3</v>
      </c>
      <c r="K5" s="17">
        <f>(INDEX('AEO 50'!$C$207:$AJ$207,MATCH(K$1,'AEO 50'!$C$1:$AJ$1,0))*'Calculations Etc'!$B$22/'Calculations Etc'!$B$27)</f>
        <v>1.0687035474201904E-3</v>
      </c>
      <c r="L5" s="17">
        <f>(INDEX('AEO 50'!$C$207:$AJ$207,MATCH(L$1,'AEO 50'!$C$1:$AJ$1,0))*'Calculations Etc'!$B$22/'Calculations Etc'!$B$27)</f>
        <v>1.1016521258330181E-3</v>
      </c>
      <c r="M5" s="17">
        <f>(INDEX('AEO 50'!$C$207:$AJ$207,MATCH(M$1,'AEO 50'!$C$1:$AJ$1,0))*'Calculations Etc'!$B$22/'Calculations Etc'!$B$27)</f>
        <v>1.1199444751622384E-3</v>
      </c>
      <c r="N5" s="17">
        <f>(INDEX('AEO 50'!$C$207:$AJ$207,MATCH(N$1,'AEO 50'!$C$1:$AJ$1,0))*'Calculations Etc'!$B$22/'Calculations Etc'!$B$27)</f>
        <v>1.1440130372784682E-3</v>
      </c>
      <c r="O5" s="17">
        <f>(INDEX('AEO 50'!$C$207:$AJ$207,MATCH(O$1,'AEO 50'!$C$1:$AJ$1,0))*'Calculations Etc'!$B$22/'Calculations Etc'!$B$27)</f>
        <v>1.1647400983616099E-3</v>
      </c>
      <c r="P5" s="17">
        <f>(INDEX('AEO 50'!$C$207:$AJ$207,MATCH(P$1,'AEO 50'!$C$1:$AJ$1,0))*'Calculations Etc'!$B$22/'Calculations Etc'!$B$27)</f>
        <v>1.1834378837703345E-3</v>
      </c>
      <c r="Q5" s="17">
        <f>(INDEX('AEO 50'!$C$207:$AJ$207,MATCH(Q$1,'AEO 50'!$C$1:$AJ$1,0))*'Calculations Etc'!$B$22/'Calculations Etc'!$B$27)</f>
        <v>1.1937918109594622E-3</v>
      </c>
      <c r="R5" s="17">
        <f>(INDEX('AEO 50'!$C$207:$AJ$207,MATCH(R$1,'AEO 50'!$C$1:$AJ$1,0))*'Calculations Etc'!$B$22/'Calculations Etc'!$B$27)</f>
        <v>1.1965721269970608E-3</v>
      </c>
      <c r="S5" s="17">
        <f>(INDEX('AEO 50'!$C$207:$AJ$207,MATCH(S$1,'AEO 50'!$C$1:$AJ$1,0))*'Calculations Etc'!$B$22/'Calculations Etc'!$B$27)</f>
        <v>1.1985116549777376E-3</v>
      </c>
      <c r="T5" s="17">
        <f>(INDEX('AEO 50'!$C$207:$AJ$207,MATCH(T$1,'AEO 50'!$C$1:$AJ$1,0))*'Calculations Etc'!$B$22/'Calculations Etc'!$B$27)</f>
        <v>1.200135843785467E-3</v>
      </c>
      <c r="U5" s="17">
        <f>(INDEX('AEO 50'!$C$207:$AJ$207,MATCH(U$1,'AEO 50'!$C$1:$AJ$1,0))*'Calculations Etc'!$B$22/'Calculations Etc'!$B$27)</f>
        <v>1.2033341675639496E-3</v>
      </c>
      <c r="V5" s="17">
        <f>(INDEX('AEO 50'!$C$207:$AJ$207,MATCH(V$1,'AEO 50'!$C$1:$AJ$1,0))*'Calculations Etc'!$B$22/'Calculations Etc'!$B$27)</f>
        <v>1.2056955446264879E-3</v>
      </c>
      <c r="W5" s="17">
        <f>(INDEX('AEO 50'!$C$207:$AJ$207,MATCH(W$1,'AEO 50'!$C$1:$AJ$1,0))*'Calculations Etc'!$B$22/'Calculations Etc'!$B$27)</f>
        <v>1.2071796990949567E-3</v>
      </c>
      <c r="X5" s="17">
        <f>(INDEX('AEO 50'!$C$207:$AJ$207,MATCH(X$1,'AEO 50'!$C$1:$AJ$1,0))*'Calculations Etc'!$B$22/'Calculations Etc'!$B$27)</f>
        <v>1.2089447370718506E-3</v>
      </c>
      <c r="Y5" s="17">
        <f>(INDEX('AEO 50'!$C$207:$AJ$207,MATCH(Y$1,'AEO 50'!$C$1:$AJ$1,0))*'Calculations Etc'!$B$22/'Calculations Etc'!$B$27)</f>
        <v>1.211136047492943E-3</v>
      </c>
      <c r="Z5" s="17">
        <f>(INDEX('AEO 50'!$C$207:$AJ$207,MATCH(Z$1,'AEO 50'!$C$1:$AJ$1,0))*'Calculations Etc'!$B$22/'Calculations Etc'!$B$27)</f>
        <v>1.2132661292669441E-3</v>
      </c>
      <c r="AA5" s="17">
        <f>(INDEX('AEO 50'!$C$207:$AJ$207,MATCH(AA$1,'AEO 50'!$C$1:$AJ$1,0))*'Calculations Etc'!$B$22/'Calculations Etc'!$B$27)</f>
        <v>1.2145856880947533E-3</v>
      </c>
      <c r="AB5" s="17">
        <f>(INDEX('AEO 50'!$C$207:$AJ$207,MATCH(AB$1,'AEO 50'!$C$1:$AJ$1,0))*'Calculations Etc'!$B$22/'Calculations Etc'!$B$27)</f>
        <v>1.2161095364199867E-3</v>
      </c>
      <c r="AC5" s="17">
        <f>(INDEX('AEO 50'!$C$207:$AJ$207,MATCH(AC$1,'AEO 50'!$C$1:$AJ$1,0))*'Calculations Etc'!$B$22/'Calculations Etc'!$B$27)</f>
        <v>1.2185116549777377E-3</v>
      </c>
      <c r="AD5" s="17">
        <f>(INDEX('AEO 50'!$C$207:$AJ$207,MATCH(AD$1,'AEO 50'!$C$1:$AJ$1,0))*'Calculations Etc'!$B$22/'Calculations Etc'!$B$27)</f>
        <v>1.2206212495998604E-3</v>
      </c>
      <c r="AE5" s="17">
        <f>(INDEX('AEO 50'!$C$207:$AJ$207,MATCH(AE$1,'AEO 50'!$C$1:$AJ$1,0))*'Calculations Etc'!$B$22/'Calculations Etc'!$B$27)</f>
        <v>1.2233306754357886E-3</v>
      </c>
      <c r="AF5" s="17">
        <f>(INDEX('AEO 50'!$C$207:$AJ$207,MATCH(AF$1,'AEO 50'!$C$1:$AJ$1,0))*'Calculations Etc'!$B$22/'Calculations Etc'!$B$27)</f>
        <v>1.22527218228909E-3</v>
      </c>
      <c r="AG5" s="17">
        <f>(INDEX('AEO 50'!$C$207:$AJ$207,MATCH(AG$1,'AEO 50'!$C$1:$AJ$1,0))*'Calculations Etc'!$B$22/'Calculations Etc'!$B$27)</f>
        <v>1.2274547623897798E-3</v>
      </c>
      <c r="AH5" s="17">
        <f>(INDEX('AEO 50'!$C$207:$AJ$207,MATCH(AH$1,'AEO 50'!$C$1:$AJ$1,0))*'Calculations Etc'!$B$22/'Calculations Etc'!$B$27)</f>
        <v>1.2299761953263686E-3</v>
      </c>
      <c r="AI5" s="17">
        <f>(INDEX('AEO 50'!$C$207:$AJ$207,MATCH(AI$1,'AEO 50'!$C$1:$AJ$1,0))*'Calculations Etc'!$B$22/'Calculations Etc'!$B$27)</f>
        <v>1.232326048365975E-3</v>
      </c>
    </row>
    <row r="6" spans="1:35">
      <c r="A6" t="s">
        <v>127</v>
      </c>
      <c r="B6" s="17">
        <f>B4*(1-'Calculations Etc'!$B$16)+B2*'Calculations Etc'!$B$16</f>
        <v>1.9578665182872013E-3</v>
      </c>
      <c r="C6" s="17">
        <f>C4*(1-'Calculations Etc'!$B$16)+C2*'Calculations Etc'!$B$16</f>
        <v>1.9963404955255499E-3</v>
      </c>
      <c r="D6" s="17">
        <f>D4*(1-'Calculations Etc'!$B$16)+D2*'Calculations Etc'!$B$16</f>
        <v>2.0207485646650714E-3</v>
      </c>
      <c r="E6" s="17">
        <f>E4*(1-'Calculations Etc'!$B$16)+E2*'Calculations Etc'!$B$16</f>
        <v>2.0501119112832761E-3</v>
      </c>
      <c r="F6" s="17">
        <f>F4*(1-'Calculations Etc'!$B$16)+F2*'Calculations Etc'!$B$16</f>
        <v>2.0821551170523119E-3</v>
      </c>
      <c r="G6" s="17">
        <f>G4*(1-'Calculations Etc'!$B$16)+G2*'Calculations Etc'!$B$16</f>
        <v>2.1094235534473114E-3</v>
      </c>
      <c r="H6" s="17">
        <f>H4*(1-'Calculations Etc'!$B$16)+H2*'Calculations Etc'!$B$16</f>
        <v>2.1422466736592074E-3</v>
      </c>
      <c r="I6" s="17">
        <f>I4*(1-'Calculations Etc'!$B$16)+I2*'Calculations Etc'!$B$16</f>
        <v>2.1781953184178541E-3</v>
      </c>
      <c r="J6" s="17">
        <f>J4*(1-'Calculations Etc'!$B$16)+J2*'Calculations Etc'!$B$16</f>
        <v>2.2150166460039602E-3</v>
      </c>
      <c r="K6" s="17">
        <f>K4*(1-'Calculations Etc'!$B$16)+K2*'Calculations Etc'!$B$16</f>
        <v>2.2527906436130567E-3</v>
      </c>
      <c r="L6" s="17">
        <f>L4*(1-'Calculations Etc'!$B$16)+L2*'Calculations Etc'!$B$16</f>
        <v>2.291099251122336E-3</v>
      </c>
      <c r="M6" s="17">
        <f>M4*(1-'Calculations Etc'!$B$16)+M2*'Calculations Etc'!$B$16</f>
        <v>2.3228125555439924E-3</v>
      </c>
      <c r="N6" s="17">
        <f>N4*(1-'Calculations Etc'!$B$16)+N2*'Calculations Etc'!$B$16</f>
        <v>2.3571251557198028E-3</v>
      </c>
      <c r="O6" s="17">
        <f>O4*(1-'Calculations Etc'!$B$16)+O2*'Calculations Etc'!$B$16</f>
        <v>2.3899340804307235E-3</v>
      </c>
      <c r="P6" s="17">
        <f>P4*(1-'Calculations Etc'!$B$16)+P2*'Calculations Etc'!$B$16</f>
        <v>2.421829831088157E-3</v>
      </c>
      <c r="Q6" s="17">
        <f>Q4*(1-'Calculations Etc'!$B$16)+Q2*'Calculations Etc'!$B$16</f>
        <v>2.4499708455467712E-3</v>
      </c>
      <c r="R6" s="17">
        <f>R4*(1-'Calculations Etc'!$B$16)+R2*'Calculations Etc'!$B$16</f>
        <v>2.4747037349871978E-3</v>
      </c>
      <c r="S6" s="17">
        <f>S4*(1-'Calculations Etc'!$B$16)+S2*'Calculations Etc'!$B$16</f>
        <v>2.4990582698020095E-3</v>
      </c>
      <c r="T6" s="17">
        <f>T4*(1-'Calculations Etc'!$B$16)+T2*'Calculations Etc'!$B$16</f>
        <v>2.523270901988995E-3</v>
      </c>
      <c r="U6" s="17">
        <f>U4*(1-'Calculations Etc'!$B$16)+U2*'Calculations Etc'!$B$16</f>
        <v>2.5481918949128188E-3</v>
      </c>
      <c r="V6" s="17">
        <f>V4*(1-'Calculations Etc'!$B$16)+V2*'Calculations Etc'!$B$16</f>
        <v>2.5727362618144685E-3</v>
      </c>
      <c r="W6" s="17">
        <f>W4*(1-'Calculations Etc'!$B$16)+W2*'Calculations Etc'!$B$16</f>
        <v>2.596885878548786E-3</v>
      </c>
      <c r="X6" s="17">
        <f>X4*(1-'Calculations Etc'!$B$16)+X2*'Calculations Etc'!$B$16</f>
        <v>2.6211618928618954E-3</v>
      </c>
      <c r="Y6" s="17">
        <f>Y4*(1-'Calculations Etc'!$B$16)+Y2*'Calculations Etc'!$B$16</f>
        <v>2.6456297297748942E-3</v>
      </c>
      <c r="Z6" s="17">
        <f>Z4*(1-'Calculations Etc'!$B$16)+Z2*'Calculations Etc'!$B$16</f>
        <v>2.6700700137967013E-3</v>
      </c>
      <c r="AA6" s="17">
        <f>AA4*(1-'Calculations Etc'!$B$16)+AA2*'Calculations Etc'!$B$16</f>
        <v>2.6941455624927232E-3</v>
      </c>
      <c r="AB6" s="17">
        <f>AB4*(1-'Calculations Etc'!$B$16)+AB2*'Calculations Etc'!$B$16</f>
        <v>2.7183130414625851E-3</v>
      </c>
      <c r="AC6" s="17">
        <f>AC4*(1-'Calculations Etc'!$B$16)+AC2*'Calculations Etc'!$B$16</f>
        <v>2.7428757420370799E-3</v>
      </c>
      <c r="AD6" s="17">
        <f>AD4*(1-'Calculations Etc'!$B$16)+AD2*'Calculations Etc'!$B$16</f>
        <v>2.7673068068405421E-3</v>
      </c>
      <c r="AE6" s="17">
        <f>AE4*(1-'Calculations Etc'!$B$16)+AE2*'Calculations Etc'!$B$16</f>
        <v>2.7920077956902177E-3</v>
      </c>
      <c r="AF6" s="17">
        <f>AF4*(1-'Calculations Etc'!$B$16)+AF2*'Calculations Etc'!$B$16</f>
        <v>2.8163632209977098E-3</v>
      </c>
      <c r="AG6" s="17">
        <f>AG4*(1-'Calculations Etc'!$B$16)+AG2*'Calculations Etc'!$B$16</f>
        <v>2.8408271292665274E-3</v>
      </c>
      <c r="AH6" s="17">
        <f>AH4*(1-'Calculations Etc'!$B$16)+AH2*'Calculations Etc'!$B$16</f>
        <v>2.8654435213114997E-3</v>
      </c>
      <c r="AI6" s="17">
        <f>AI4*(1-'Calculations Etc'!$B$16)+AI2*'Calculations Etc'!$B$16</f>
        <v>2.8899827024028296E-3</v>
      </c>
    </row>
    <row r="7" spans="1:35">
      <c r="A7" t="s">
        <v>1225</v>
      </c>
      <c r="B7" s="17">
        <f>B5*'Calculations Etc'!$B$50</f>
        <v>6.8428744870936762E-4</v>
      </c>
      <c r="C7" s="17">
        <f>C5*'Calculations Etc'!$B$50</f>
        <v>7.1010740040159477E-4</v>
      </c>
      <c r="D7" s="17">
        <f>D5*'Calculations Etc'!$B$50</f>
        <v>7.1170273259028611E-4</v>
      </c>
      <c r="E7" s="17">
        <f>E5*'Calculations Etc'!$B$50</f>
        <v>7.2183215377004341E-4</v>
      </c>
      <c r="F7" s="17">
        <f>F5*'Calculations Etc'!$B$50</f>
        <v>7.3657688793178709E-4</v>
      </c>
      <c r="G7" s="17">
        <f>G5*'Calculations Etc'!$B$50</f>
        <v>7.4309840817157996E-4</v>
      </c>
      <c r="H7" s="17">
        <f>H5*'Calculations Etc'!$B$50</f>
        <v>7.5918632831824934E-4</v>
      </c>
      <c r="I7" s="17">
        <f>I5*'Calculations Etc'!$B$50</f>
        <v>7.8065709629543411E-4</v>
      </c>
      <c r="J7" s="17">
        <f>J5*'Calculations Etc'!$B$50</f>
        <v>8.0363081803102167E-4</v>
      </c>
      <c r="K7" s="17">
        <f>K5*'Calculations Etc'!$B$50</f>
        <v>8.282452492506476E-4</v>
      </c>
      <c r="L7" s="17">
        <f>L5*'Calculations Etc'!$B$50</f>
        <v>8.5378039752058909E-4</v>
      </c>
      <c r="M7" s="17">
        <f>M5*'Calculations Etc'!$B$50</f>
        <v>8.6795696825073482E-4</v>
      </c>
      <c r="N7" s="17">
        <f>N5*'Calculations Etc'!$B$50</f>
        <v>8.8661010389081286E-4</v>
      </c>
      <c r="O7" s="17">
        <f>O5*'Calculations Etc'!$B$50</f>
        <v>9.0267357623024776E-4</v>
      </c>
      <c r="P7" s="17">
        <f>P5*'Calculations Etc'!$B$50</f>
        <v>9.1716435992200934E-4</v>
      </c>
      <c r="Q7" s="17">
        <f>Q5*'Calculations Etc'!$B$50</f>
        <v>9.2518865349358321E-4</v>
      </c>
      <c r="R7" s="17">
        <f>R5*'Calculations Etc'!$B$50</f>
        <v>9.2734339842272218E-4</v>
      </c>
      <c r="S7" s="17">
        <f>S5*'Calculations Etc'!$B$50</f>
        <v>9.2884653260774663E-4</v>
      </c>
      <c r="T7" s="17">
        <f>T5*'Calculations Etc'!$B$50</f>
        <v>9.3010527893373697E-4</v>
      </c>
      <c r="U7" s="17">
        <f>U5*'Calculations Etc'!$B$50</f>
        <v>9.3258397986206102E-4</v>
      </c>
      <c r="V7" s="17">
        <f>V5*'Calculations Etc'!$B$50</f>
        <v>9.3441404708552813E-4</v>
      </c>
      <c r="W7" s="17">
        <f>W5*'Calculations Etc'!$B$50</f>
        <v>9.3556426679859141E-4</v>
      </c>
      <c r="X7" s="17">
        <f>X5*'Calculations Etc'!$B$50</f>
        <v>9.3693217123068427E-4</v>
      </c>
      <c r="Y7" s="17">
        <f>Y5*'Calculations Etc'!$B$50</f>
        <v>9.3863043680703084E-4</v>
      </c>
      <c r="Z7" s="17">
        <f>Z5*'Calculations Etc'!$B$50</f>
        <v>9.4028125018188167E-4</v>
      </c>
      <c r="AA7" s="17">
        <f>AA5*'Calculations Etc'!$B$50</f>
        <v>9.4130390827343378E-4</v>
      </c>
      <c r="AB7" s="17">
        <f>AB5*'Calculations Etc'!$B$50</f>
        <v>9.4248489072548973E-4</v>
      </c>
      <c r="AC7" s="17">
        <f>AC5*'Calculations Etc'!$B$50</f>
        <v>9.4434653260774674E-4</v>
      </c>
      <c r="AD7" s="17">
        <f>AD5*'Calculations Etc'!$B$50</f>
        <v>9.4598146843989184E-4</v>
      </c>
      <c r="AE7" s="17">
        <f>AE5*'Calculations Etc'!$B$50</f>
        <v>9.4808127346273621E-4</v>
      </c>
      <c r="AF7" s="17">
        <f>AF5*'Calculations Etc'!$B$50</f>
        <v>9.4958594127404479E-4</v>
      </c>
      <c r="AG7" s="17">
        <f>AG5*'Calculations Etc'!$B$50</f>
        <v>9.5127744085207939E-4</v>
      </c>
      <c r="AH7" s="17">
        <f>AH5*'Calculations Etc'!$B$50</f>
        <v>9.5323155137793574E-4</v>
      </c>
      <c r="AI7" s="17">
        <f>AI5*'Calculations Etc'!$B$50</f>
        <v>9.5505268748363064E-4</v>
      </c>
    </row>
    <row r="8" spans="1:35">
      <c r="A8" t="s">
        <v>1226</v>
      </c>
      <c r="B8" s="17">
        <f>B5*'Calculations Etc'!$B$46</f>
        <v>2.2073788668044115E-3</v>
      </c>
      <c r="C8" s="17">
        <f>C5*'Calculations Etc'!$B$46</f>
        <v>2.2906690335535314E-3</v>
      </c>
      <c r="D8" s="17">
        <f>D5*'Calculations Etc'!$B$46</f>
        <v>2.2958152664202774E-3</v>
      </c>
      <c r="E8" s="17">
        <f>E5*'Calculations Etc'!$B$46</f>
        <v>2.3284908186130431E-3</v>
      </c>
      <c r="F8" s="17">
        <f>F5*'Calculations Etc'!$B$46</f>
        <v>2.3760544771993129E-3</v>
      </c>
      <c r="G8" s="17">
        <f>G5*'Calculations Etc'!$B$46</f>
        <v>2.3970916392631611E-3</v>
      </c>
      <c r="H8" s="17">
        <f>H5*'Calculations Etc'!$B$46</f>
        <v>2.4489881558653202E-3</v>
      </c>
      <c r="I8" s="17">
        <f>I5*'Calculations Etc'!$B$46</f>
        <v>2.518248697727207E-3</v>
      </c>
      <c r="J8" s="17">
        <f>J5*'Calculations Etc'!$B$46</f>
        <v>2.5923574775194246E-3</v>
      </c>
      <c r="K8" s="17">
        <f>K5*'Calculations Etc'!$B$46</f>
        <v>2.6717588685504761E-3</v>
      </c>
      <c r="L8" s="17">
        <f>L5*'Calculations Etc'!$B$46</f>
        <v>2.7541303145825454E-3</v>
      </c>
      <c r="M8" s="17">
        <f>M5*'Calculations Etc'!$B$46</f>
        <v>2.7998611879055963E-3</v>
      </c>
      <c r="N8" s="17">
        <f>N5*'Calculations Etc'!$B$46</f>
        <v>2.8600325931961703E-3</v>
      </c>
      <c r="O8" s="17">
        <f>O5*'Calculations Etc'!$B$46</f>
        <v>2.9118502459040247E-3</v>
      </c>
      <c r="P8" s="17">
        <f>P5*'Calculations Etc'!$B$46</f>
        <v>2.9585947094258364E-3</v>
      </c>
      <c r="Q8" s="17">
        <f>Q5*'Calculations Etc'!$B$46</f>
        <v>2.9844795273986555E-3</v>
      </c>
      <c r="R8" s="17">
        <f>R5*'Calculations Etc'!$B$46</f>
        <v>2.9914303174926517E-3</v>
      </c>
      <c r="S8" s="17">
        <f>S5*'Calculations Etc'!$B$46</f>
        <v>2.9962791374443442E-3</v>
      </c>
      <c r="T8" s="17">
        <f>T5*'Calculations Etc'!$B$46</f>
        <v>3.0003396094636673E-3</v>
      </c>
      <c r="U8" s="17">
        <f>U5*'Calculations Etc'!$B$46</f>
        <v>3.0083354189098738E-3</v>
      </c>
      <c r="V8" s="17">
        <f>V5*'Calculations Etc'!$B$46</f>
        <v>3.0142388615662197E-3</v>
      </c>
      <c r="W8" s="17">
        <f>W5*'Calculations Etc'!$B$46</f>
        <v>3.0179492477373916E-3</v>
      </c>
      <c r="X8" s="17">
        <f>X5*'Calculations Etc'!$B$46</f>
        <v>3.0223618426796265E-3</v>
      </c>
      <c r="Y8" s="17">
        <f>Y5*'Calculations Etc'!$B$46</f>
        <v>3.0278401187323577E-3</v>
      </c>
      <c r="Z8" s="17">
        <f>Z5*'Calculations Etc'!$B$46</f>
        <v>3.0331653231673601E-3</v>
      </c>
      <c r="AA8" s="17">
        <f>AA5*'Calculations Etc'!$B$46</f>
        <v>3.0364642202368834E-3</v>
      </c>
      <c r="AB8" s="17">
        <f>AB5*'Calculations Etc'!$B$46</f>
        <v>3.0402738410499667E-3</v>
      </c>
      <c r="AC8" s="17">
        <f>AC5*'Calculations Etc'!$B$46</f>
        <v>3.0462791374443439E-3</v>
      </c>
      <c r="AD8" s="17">
        <f>AD5*'Calculations Etc'!$B$46</f>
        <v>3.0515531239996511E-3</v>
      </c>
      <c r="AE8" s="17">
        <f>AE5*'Calculations Etc'!$B$46</f>
        <v>3.0583266885894716E-3</v>
      </c>
      <c r="AF8" s="17">
        <f>AF5*'Calculations Etc'!$B$46</f>
        <v>3.0631804557227247E-3</v>
      </c>
      <c r="AG8" s="17">
        <f>AG5*'Calculations Etc'!$B$46</f>
        <v>3.0686369059744496E-3</v>
      </c>
      <c r="AH8" s="17">
        <f>AH5*'Calculations Etc'!$B$46</f>
        <v>3.0749404883159215E-3</v>
      </c>
      <c r="AI8" s="17">
        <f>AI5*'Calculations Etc'!$B$46</f>
        <v>3.0808151209149376E-3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1.5505480757326067E-3</v>
      </c>
      <c r="C2" s="52">
        <f>C$5/(1-'Calculations Etc'!$B$13)</f>
        <v>1.5578695915907522E-3</v>
      </c>
      <c r="D2" s="52">
        <f>D$5/(1-'Calculations Etc'!$B$13)</f>
        <v>1.5532593189356496E-3</v>
      </c>
      <c r="E2" s="52">
        <f>E$5/(1-'Calculations Etc'!$B$13)</f>
        <v>1.5480047478177536E-3</v>
      </c>
      <c r="F2" s="52">
        <f>F$5/(1-'Calculations Etc'!$B$13)</f>
        <v>1.5580728942022506E-3</v>
      </c>
      <c r="G2" s="52">
        <f>G$5/(1-'Calculations Etc'!$B$13)</f>
        <v>1.5689811371804856E-3</v>
      </c>
      <c r="H2" s="52">
        <f>H$5/(1-'Calculations Etc'!$B$13)</f>
        <v>1.5803097370082251E-3</v>
      </c>
      <c r="I2" s="52">
        <f>I$5/(1-'Calculations Etc'!$B$13)</f>
        <v>1.5921593298546658E-3</v>
      </c>
      <c r="J2" s="52">
        <f>J$5/(1-'Calculations Etc'!$B$13)</f>
        <v>1.5912114347339103E-3</v>
      </c>
      <c r="K2" s="52">
        <f>K$5/(1-'Calculations Etc'!$B$13)</f>
        <v>1.6135758200568945E-3</v>
      </c>
      <c r="L2" s="52">
        <f>L$5/(1-'Calculations Etc'!$B$13)</f>
        <v>1.635466093399216E-3</v>
      </c>
      <c r="M2" s="52">
        <f>M$5/(1-'Calculations Etc'!$B$13)</f>
        <v>1.6564975551078959E-3</v>
      </c>
      <c r="N2" s="52">
        <f>N$5/(1-'Calculations Etc'!$B$13)</f>
        <v>1.6788830815807497E-3</v>
      </c>
      <c r="O2" s="52">
        <f>O$5/(1-'Calculations Etc'!$B$13)</f>
        <v>1.6790617081567346E-3</v>
      </c>
      <c r="P2" s="52">
        <f>P$5/(1-'Calculations Etc'!$B$13)</f>
        <v>1.687386147059292E-3</v>
      </c>
      <c r="Q2" s="52">
        <f>Q$5/(1-'Calculations Etc'!$B$13)</f>
        <v>1.6962212586624705E-3</v>
      </c>
      <c r="R2" s="52">
        <f>R$5/(1-'Calculations Etc'!$B$13)</f>
        <v>1.7048057828064106E-3</v>
      </c>
      <c r="S2" s="52">
        <f>S$5/(1-'Calculations Etc'!$B$13)</f>
        <v>1.7135573855094901E-3</v>
      </c>
      <c r="T2" s="52">
        <f>T$5/(1-'Calculations Etc'!$B$13)</f>
        <v>1.7152398135663815E-3</v>
      </c>
      <c r="U2" s="52">
        <f>U$5/(1-'Calculations Etc'!$B$13)</f>
        <v>1.7261598333612703E-3</v>
      </c>
      <c r="V2" s="52">
        <f>V$5/(1-'Calculations Etc'!$B$13)</f>
        <v>1.7374996653789305E-3</v>
      </c>
      <c r="W2" s="52">
        <f>W$5/(1-'Calculations Etc'!$B$13)</f>
        <v>1.7493043208913633E-3</v>
      </c>
      <c r="X2" s="52">
        <f>X$5/(1-'Calculations Etc'!$B$13)</f>
        <v>1.7620969968447828E-3</v>
      </c>
      <c r="Y2" s="52">
        <f>Y$5/(1-'Calculations Etc'!$B$13)</f>
        <v>1.7749090333634317E-3</v>
      </c>
      <c r="Z2" s="52">
        <f>Z$5/(1-'Calculations Etc'!$B$13)</f>
        <v>1.7793323789874603E-3</v>
      </c>
      <c r="AA2" s="52">
        <f>AA$5/(1-'Calculations Etc'!$B$13)</f>
        <v>1.784568062857028E-3</v>
      </c>
      <c r="AB2" s="52">
        <f>AB$5/(1-'Calculations Etc'!$B$13)</f>
        <v>1.7889959864716989E-3</v>
      </c>
      <c r="AC2" s="52">
        <f>AC$5/(1-'Calculations Etc'!$B$13)</f>
        <v>1.7935540501084674E-3</v>
      </c>
      <c r="AD2" s="52">
        <f>AD$5/(1-'Calculations Etc'!$B$13)</f>
        <v>1.7985366316048224E-3</v>
      </c>
      <c r="AE2" s="52">
        <f>AE$5/(1-'Calculations Etc'!$B$13)</f>
        <v>1.8035209783809662E-3</v>
      </c>
      <c r="AF2" s="52">
        <f>AF$5/(1-'Calculations Etc'!$B$13)</f>
        <v>1.8089338385679022E-3</v>
      </c>
      <c r="AG2" s="52">
        <f>AG$5/(1-'Calculations Etc'!$B$13)</f>
        <v>1.8154740092925425E-3</v>
      </c>
      <c r="AH2" s="52">
        <f>AH$5/(1-'Calculations Etc'!$B$13)</f>
        <v>1.821682011734313E-3</v>
      </c>
      <c r="AI2" s="52">
        <f>AI$5/(1-'Calculations Etc'!$B$13)</f>
        <v>1.8280454601739173E-3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48'!$C$45:$AJ$45,MATCH(B$1,'AEO 48'!$C$1:$AJ$1,0))+INDEX('AEO 48'!$C$59:$AJ$59,MATCH(B$1,'AEO 48'!$C$1:$AJ$1,0)))/(INDEX('AEO 48'!$C$188:$AJ$188,MATCH(B$1,'AEO 48'!$C$1:$AJ$1,0))*'Calculations Etc'!B3*10^3)*'Calculations Etc'!B8</f>
        <v>4.8251448952715516E-4</v>
      </c>
      <c r="C5" s="17">
        <f>(INDEX('AEO 48'!$C$45:$AJ$45,MATCH(C$1,'AEO 48'!$C$1:$AJ$1,0))+INDEX('AEO 48'!$C$59:$AJ$59,MATCH(C$1,'AEO 48'!$C$1:$AJ$1,0)))/(INDEX('AEO 48'!$C$188:$AJ$188,MATCH(C$1,'AEO 48'!$C$1:$AJ$1,0))*'Calculations Etc'!C3*10^3)*'Calculations Etc'!C8</f>
        <v>4.8479286937370644E-4</v>
      </c>
      <c r="D5" s="17">
        <f>(INDEX('AEO 48'!$C$45:$AJ$45,MATCH(D$1,'AEO 48'!$C$1:$AJ$1,0))+INDEX('AEO 48'!$C$59:$AJ$59,MATCH(D$1,'AEO 48'!$C$1:$AJ$1,0)))/(INDEX('AEO 48'!$C$188:$AJ$188,MATCH(D$1,'AEO 48'!$C$1:$AJ$1,0))*'Calculations Etc'!D3*10^3)*'Calculations Etc'!D8</f>
        <v>4.8335820030953906E-4</v>
      </c>
      <c r="E5" s="17">
        <f>(INDEX('AEO 48'!$C$45:$AJ$45,MATCH(E$1,'AEO 48'!$C$1:$AJ$1,0))+INDEX('AEO 48'!$C$59:$AJ$59,MATCH(E$1,'AEO 48'!$C$1:$AJ$1,0)))/(INDEX('AEO 48'!$C$188:$AJ$188,MATCH(E$1,'AEO 48'!$C$1:$AJ$1,0))*'Calculations Etc'!E3*10^3)*'Calculations Etc'!E8</f>
        <v>4.8172303224199118E-4</v>
      </c>
      <c r="F5" s="17">
        <f>(INDEX('AEO 48'!$C$45:$AJ$45,MATCH(F$1,'AEO 48'!$C$1:$AJ$1,0))+INDEX('AEO 48'!$C$59:$AJ$59,MATCH(F$1,'AEO 48'!$C$1:$AJ$1,0)))/(INDEX('AEO 48'!$C$188:$AJ$188,MATCH(F$1,'AEO 48'!$C$1:$AJ$1,0))*'Calculations Etc'!F3*10^3)*'Calculations Etc'!F8</f>
        <v>4.8485613503914559E-4</v>
      </c>
      <c r="G5" s="17">
        <f>(INDEX('AEO 48'!$C$45:$AJ$45,MATCH(G$1,'AEO 48'!$C$1:$AJ$1,0))+INDEX('AEO 48'!$C$59:$AJ$59,MATCH(G$1,'AEO 48'!$C$1:$AJ$1,0)))/(INDEX('AEO 48'!$C$188:$AJ$188,MATCH(G$1,'AEO 48'!$C$1:$AJ$1,0))*'Calculations Etc'!G3*10^3)*'Calculations Etc'!G8</f>
        <v>4.8825066718855632E-4</v>
      </c>
      <c r="H5" s="17">
        <f>(INDEX('AEO 48'!$C$45:$AJ$45,MATCH(H$1,'AEO 48'!$C$1:$AJ$1,0))+INDEX('AEO 48'!$C$59:$AJ$59,MATCH(H$1,'AEO 48'!$C$1:$AJ$1,0)))/(INDEX('AEO 48'!$C$188:$AJ$188,MATCH(H$1,'AEO 48'!$C$1:$AJ$1,0))*'Calculations Etc'!H3*10^3)*'Calculations Etc'!H8</f>
        <v>4.917760100324771E-4</v>
      </c>
      <c r="I5" s="17">
        <f>(INDEX('AEO 48'!$C$45:$AJ$45,MATCH(I$1,'AEO 48'!$C$1:$AJ$1,0))+INDEX('AEO 48'!$C$59:$AJ$59,MATCH(I$1,'AEO 48'!$C$1:$AJ$1,0)))/(INDEX('AEO 48'!$C$188:$AJ$188,MATCH(I$1,'AEO 48'!$C$1:$AJ$1,0))*'Calculations Etc'!I3*10^3)*'Calculations Etc'!I8</f>
        <v>4.9546348050365458E-4</v>
      </c>
      <c r="J5" s="17">
        <f>(INDEX('AEO 48'!$C$45:$AJ$45,MATCH(J$1,'AEO 48'!$C$1:$AJ$1,0))+INDEX('AEO 48'!$C$59:$AJ$59,MATCH(J$1,'AEO 48'!$C$1:$AJ$1,0)))/(INDEX('AEO 48'!$C$188:$AJ$188,MATCH(J$1,'AEO 48'!$C$1:$AJ$1,0))*'Calculations Etc'!J3*10^3)*'Calculations Etc'!J8</f>
        <v>4.9516850536713674E-4</v>
      </c>
      <c r="K5" s="17">
        <f>(INDEX('AEO 48'!$C$45:$AJ$45,MATCH(K$1,'AEO 48'!$C$1:$AJ$1,0))+INDEX('AEO 48'!$C$59:$AJ$59,MATCH(K$1,'AEO 48'!$C$1:$AJ$1,0)))/(INDEX('AEO 48'!$C$188:$AJ$188,MATCH(K$1,'AEO 48'!$C$1:$AJ$1,0))*'Calculations Etc'!K3*10^3)*'Calculations Etc'!K8</f>
        <v>5.0212807026976626E-4</v>
      </c>
      <c r="L5" s="17">
        <f>(INDEX('AEO 48'!$C$45:$AJ$45,MATCH(L$1,'AEO 48'!$C$1:$AJ$1,0))+INDEX('AEO 48'!$C$59:$AJ$59,MATCH(L$1,'AEO 48'!$C$1:$AJ$1,0)))/(INDEX('AEO 48'!$C$188:$AJ$188,MATCH(L$1,'AEO 48'!$C$1:$AJ$1,0))*'Calculations Etc'!L3*10^3)*'Calculations Etc'!L8</f>
        <v>5.0894009643824838E-4</v>
      </c>
      <c r="M5" s="17">
        <f>(INDEX('AEO 48'!$C$45:$AJ$45,MATCH(M$1,'AEO 48'!$C$1:$AJ$1,0))+INDEX('AEO 48'!$C$59:$AJ$59,MATCH(M$1,'AEO 48'!$C$1:$AJ$1,0)))/(INDEX('AEO 48'!$C$188:$AJ$188,MATCH(M$1,'AEO 48'!$C$1:$AJ$1,0))*'Calculations Etc'!M3*10^3)*'Calculations Etc'!M8</f>
        <v>5.1548486932804019E-4</v>
      </c>
      <c r="N5" s="17">
        <f>(INDEX('AEO 48'!$C$45:$AJ$45,MATCH(N$1,'AEO 48'!$C$1:$AJ$1,0))+INDEX('AEO 48'!$C$59:$AJ$59,MATCH(N$1,'AEO 48'!$C$1:$AJ$1,0)))/(INDEX('AEO 48'!$C$188:$AJ$188,MATCH(N$1,'AEO 48'!$C$1:$AJ$1,0))*'Calculations Etc'!N3*10^3)*'Calculations Etc'!N8</f>
        <v>5.2245101313737818E-4</v>
      </c>
      <c r="O5" s="17">
        <f>(INDEX('AEO 48'!$C$45:$AJ$45,MATCH(O$1,'AEO 48'!$C$1:$AJ$1,0))+INDEX('AEO 48'!$C$59:$AJ$59,MATCH(O$1,'AEO 48'!$C$1:$AJ$1,0)))/(INDEX('AEO 48'!$C$188:$AJ$188,MATCH(O$1,'AEO 48'!$C$1:$AJ$1,0))*'Calculations Etc'!O3*10^3)*'Calculations Etc'!O8</f>
        <v>5.2250659987633605E-4</v>
      </c>
      <c r="P5" s="17">
        <f>(INDEX('AEO 48'!$C$45:$AJ$45,MATCH(P$1,'AEO 48'!$C$1:$AJ$1,0))+INDEX('AEO 48'!$C$59:$AJ$59,MATCH(P$1,'AEO 48'!$C$1:$AJ$1,0)))/(INDEX('AEO 48'!$C$188:$AJ$188,MATCH(P$1,'AEO 48'!$C$1:$AJ$1,0))*'Calculations Etc'!P3*10^3)*'Calculations Etc'!P8</f>
        <v>5.2509707897887507E-4</v>
      </c>
      <c r="Q5" s="17">
        <f>(INDEX('AEO 48'!$C$45:$AJ$45,MATCH(Q$1,'AEO 48'!$C$1:$AJ$1,0))+INDEX('AEO 48'!$C$59:$AJ$59,MATCH(Q$1,'AEO 48'!$C$1:$AJ$1,0)))/(INDEX('AEO 48'!$C$188:$AJ$188,MATCH(Q$1,'AEO 48'!$C$1:$AJ$1,0))*'Calculations Etc'!Q3*10^3)*'Calculations Etc'!Q8</f>
        <v>5.2784647413265577E-4</v>
      </c>
      <c r="R5" s="17">
        <f>(INDEX('AEO 48'!$C$45:$AJ$45,MATCH(R$1,'AEO 48'!$C$1:$AJ$1,0))+INDEX('AEO 48'!$C$59:$AJ$59,MATCH(R$1,'AEO 48'!$C$1:$AJ$1,0)))/(INDEX('AEO 48'!$C$188:$AJ$188,MATCH(R$1,'AEO 48'!$C$1:$AJ$1,0))*'Calculations Etc'!R3*10^3)*'Calculations Etc'!R8</f>
        <v>5.3051788906649435E-4</v>
      </c>
      <c r="S5" s="17">
        <f>(INDEX('AEO 48'!$C$45:$AJ$45,MATCH(S$1,'AEO 48'!$C$1:$AJ$1,0))+INDEX('AEO 48'!$C$59:$AJ$59,MATCH(S$1,'AEO 48'!$C$1:$AJ$1,0)))/(INDEX('AEO 48'!$C$188:$AJ$188,MATCH(S$1,'AEO 48'!$C$1:$AJ$1,0))*'Calculations Etc'!S3*10^3)*'Calculations Etc'!S8</f>
        <v>5.3324129711614522E-4</v>
      </c>
      <c r="T5" s="17">
        <f>(INDEX('AEO 48'!$C$45:$AJ$45,MATCH(T$1,'AEO 48'!$C$1:$AJ$1,0))+INDEX('AEO 48'!$C$59:$AJ$59,MATCH(T$1,'AEO 48'!$C$1:$AJ$1,0)))/(INDEX('AEO 48'!$C$188:$AJ$188,MATCH(T$1,'AEO 48'!$C$1:$AJ$1,0))*'Calculations Etc'!T3*10^3)*'Calculations Etc'!T8</f>
        <v>5.337648512888551E-4</v>
      </c>
      <c r="U5" s="17">
        <f>(INDEX('AEO 48'!$C$45:$AJ$45,MATCH(U$1,'AEO 48'!$C$1:$AJ$1,0))+INDEX('AEO 48'!$C$59:$AJ$59,MATCH(U$1,'AEO 48'!$C$1:$AJ$1,0)))/(INDEX('AEO 48'!$C$188:$AJ$188,MATCH(U$1,'AEO 48'!$C$1:$AJ$1,0))*'Calculations Etc'!U3*10^3)*'Calculations Etc'!U8</f>
        <v>5.3716304826154017E-4</v>
      </c>
      <c r="V5" s="17">
        <f>(INDEX('AEO 48'!$C$45:$AJ$45,MATCH(V$1,'AEO 48'!$C$1:$AJ$1,0))+INDEX('AEO 48'!$C$59:$AJ$59,MATCH(V$1,'AEO 48'!$C$1:$AJ$1,0)))/(INDEX('AEO 48'!$C$188:$AJ$188,MATCH(V$1,'AEO 48'!$C$1:$AJ$1,0))*'Calculations Etc'!V3*10^3)*'Calculations Etc'!V8</f>
        <v>5.4069188644654122E-4</v>
      </c>
      <c r="W5" s="17">
        <f>(INDEX('AEO 48'!$C$45:$AJ$45,MATCH(W$1,'AEO 48'!$C$1:$AJ$1,0))+INDEX('AEO 48'!$C$59:$AJ$59,MATCH(W$1,'AEO 48'!$C$1:$AJ$1,0)))/(INDEX('AEO 48'!$C$188:$AJ$188,MATCH(W$1,'AEO 48'!$C$1:$AJ$1,0))*'Calculations Etc'!W3*10^3)*'Calculations Etc'!W8</f>
        <v>5.4436537288515688E-4</v>
      </c>
      <c r="X5" s="17">
        <f>(INDEX('AEO 48'!$C$45:$AJ$45,MATCH(X$1,'AEO 48'!$C$1:$AJ$1,0))+INDEX('AEO 48'!$C$59:$AJ$59,MATCH(X$1,'AEO 48'!$C$1:$AJ$1,0)))/(INDEX('AEO 48'!$C$188:$AJ$188,MATCH(X$1,'AEO 48'!$C$1:$AJ$1,0))*'Calculations Etc'!X3*10^3)*'Calculations Etc'!X8</f>
        <v>5.4834632104404195E-4</v>
      </c>
      <c r="Y5" s="17">
        <f>(INDEX('AEO 48'!$C$45:$AJ$45,MATCH(Y$1,'AEO 48'!$C$1:$AJ$1,0))+INDEX('AEO 48'!$C$59:$AJ$59,MATCH(Y$1,'AEO 48'!$C$1:$AJ$1,0)))/(INDEX('AEO 48'!$C$188:$AJ$188,MATCH(Y$1,'AEO 48'!$C$1:$AJ$1,0))*'Calculations Etc'!Y3*10^3)*'Calculations Etc'!Y8</f>
        <v>5.5233329401015152E-4</v>
      </c>
      <c r="Z5" s="17">
        <f>(INDEX('AEO 48'!$C$45:$AJ$45,MATCH(Z$1,'AEO 48'!$C$1:$AJ$1,0))+INDEX('AEO 48'!$C$59:$AJ$59,MATCH(Z$1,'AEO 48'!$C$1:$AJ$1,0)))/(INDEX('AEO 48'!$C$188:$AJ$188,MATCH(Z$1,'AEO 48'!$C$1:$AJ$1,0))*'Calculations Etc'!Z3*10^3)*'Calculations Etc'!Z8</f>
        <v>5.5370979331977271E-4</v>
      </c>
      <c r="AA5" s="17">
        <f>(INDEX('AEO 48'!$C$45:$AJ$45,MATCH(AA$1,'AEO 48'!$C$1:$AJ$1,0))+INDEX('AEO 48'!$C$59:$AJ$59,MATCH(AA$1,'AEO 48'!$C$1:$AJ$1,0)))/(INDEX('AEO 48'!$C$188:$AJ$188,MATCH(AA$1,'AEO 48'!$C$1:$AJ$1,0))*'Calculations Etc'!AA3*10^3)*'Calculations Etc'!AA8</f>
        <v>5.5533908387140967E-4</v>
      </c>
      <c r="AB5" s="17">
        <f>(INDEX('AEO 48'!$C$45:$AJ$45,MATCH(AB$1,'AEO 48'!$C$1:$AJ$1,0))+INDEX('AEO 48'!$C$59:$AJ$59,MATCH(AB$1,'AEO 48'!$C$1:$AJ$1,0)))/(INDEX('AEO 48'!$C$188:$AJ$188,MATCH(AB$1,'AEO 48'!$C$1:$AJ$1,0))*'Calculations Etc'!AB3*10^3)*'Calculations Etc'!AB8</f>
        <v>5.5671700780426719E-4</v>
      </c>
      <c r="AC5" s="17">
        <f>(INDEX('AEO 48'!$C$45:$AJ$45,MATCH(AC$1,'AEO 48'!$C$1:$AJ$1,0))+INDEX('AEO 48'!$C$59:$AJ$59,MATCH(AC$1,'AEO 48'!$C$1:$AJ$1,0)))/(INDEX('AEO 48'!$C$188:$AJ$188,MATCH(AC$1,'AEO 48'!$C$1:$AJ$1,0))*'Calculations Etc'!AC3*10^3)*'Calculations Etc'!AC8</f>
        <v>5.5813542996308258E-4</v>
      </c>
      <c r="AD5" s="17">
        <f>(INDEX('AEO 48'!$C$45:$AJ$45,MATCH(AD$1,'AEO 48'!$C$1:$AJ$1,0))+INDEX('AEO 48'!$C$59:$AJ$59,MATCH(AD$1,'AEO 48'!$C$1:$AJ$1,0)))/(INDEX('AEO 48'!$C$188:$AJ$188,MATCH(AD$1,'AEO 48'!$C$1:$AJ$1,0))*'Calculations Etc'!AD3*10^3)*'Calculations Etc'!AD8</f>
        <v>5.5968595767961614E-4</v>
      </c>
      <c r="AE5" s="17">
        <f>(INDEX('AEO 48'!$C$45:$AJ$45,MATCH(AE$1,'AEO 48'!$C$1:$AJ$1,0))+INDEX('AEO 48'!$C$59:$AJ$59,MATCH(AE$1,'AEO 48'!$C$1:$AJ$1,0)))/(INDEX('AEO 48'!$C$188:$AJ$188,MATCH(AE$1,'AEO 48'!$C$1:$AJ$1,0))*'Calculations Etc'!AE3*10^3)*'Calculations Etc'!AE8</f>
        <v>5.6123703473292261E-4</v>
      </c>
      <c r="AF5" s="17">
        <f>(INDEX('AEO 48'!$C$45:$AJ$45,MATCH(AF$1,'AEO 48'!$C$1:$AJ$1,0))+INDEX('AEO 48'!$C$59:$AJ$59,MATCH(AF$1,'AEO 48'!$C$1:$AJ$1,0)))/(INDEX('AEO 48'!$C$188:$AJ$188,MATCH(AF$1,'AEO 48'!$C$1:$AJ$1,0))*'Calculations Etc'!AF3*10^3)*'Calculations Etc'!AF8</f>
        <v>5.6292146071806805E-4</v>
      </c>
      <c r="AG5" s="17">
        <f>(INDEX('AEO 48'!$C$45:$AJ$45,MATCH(AG$1,'AEO 48'!$C$1:$AJ$1,0))+INDEX('AEO 48'!$C$59:$AJ$59,MATCH(AG$1,'AEO 48'!$C$1:$AJ$1,0)))/(INDEX('AEO 48'!$C$188:$AJ$188,MATCH(AG$1,'AEO 48'!$C$1:$AJ$1,0))*'Calculations Etc'!AG3*10^3)*'Calculations Etc'!AG8</f>
        <v>5.6495669405782069E-4</v>
      </c>
      <c r="AH5" s="17">
        <f>(INDEX('AEO 48'!$C$45:$AJ$45,MATCH(AH$1,'AEO 48'!$C$1:$AJ$1,0))+INDEX('AEO 48'!$C$59:$AJ$59,MATCH(AH$1,'AEO 48'!$C$1:$AJ$1,0)))/(INDEX('AEO 48'!$C$188:$AJ$188,MATCH(AH$1,'AEO 48'!$C$1:$AJ$1,0))*'Calculations Etc'!AH3*10^3)*'Calculations Etc'!AH8</f>
        <v>5.6688856007091346E-4</v>
      </c>
      <c r="AI5" s="17">
        <f>(INDEX('AEO 48'!$C$45:$AJ$45,MATCH(AI$1,'AEO 48'!$C$1:$AJ$1,0))+INDEX('AEO 48'!$C$59:$AJ$59,MATCH(AI$1,'AEO 48'!$C$1:$AJ$1,0)))/(INDEX('AEO 48'!$C$188:$AJ$188,MATCH(AI$1,'AEO 48'!$C$1:$AJ$1,0))*'Calculations Etc'!AI3*10^3)*'Calculations Etc'!AI8</f>
        <v>5.6886879926731329E-4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1.2062862238178878E-3</v>
      </c>
      <c r="C8" s="17">
        <f>C$5*'Calculations Etc'!$B$46</f>
        <v>1.211982173434266E-3</v>
      </c>
      <c r="D8" s="17">
        <f>D$5*'Calculations Etc'!$B$46</f>
        <v>1.2083955007738476E-3</v>
      </c>
      <c r="E8" s="17">
        <f>E$5*'Calculations Etc'!$B$46</f>
        <v>1.2043075806049779E-3</v>
      </c>
      <c r="F8" s="17">
        <f>F$5*'Calculations Etc'!$B$46</f>
        <v>1.2121403375978639E-3</v>
      </c>
      <c r="G8" s="17">
        <f>G$5*'Calculations Etc'!$B$46</f>
        <v>1.2206266679713907E-3</v>
      </c>
      <c r="H8" s="17">
        <f>H$5*'Calculations Etc'!$B$46</f>
        <v>1.2294400250811928E-3</v>
      </c>
      <c r="I8" s="17">
        <f>I$5*'Calculations Etc'!$B$46</f>
        <v>1.2386587012591364E-3</v>
      </c>
      <c r="J8" s="17">
        <f>J$5*'Calculations Etc'!$B$46</f>
        <v>1.2379212634178419E-3</v>
      </c>
      <c r="K8" s="17">
        <f>K$5*'Calculations Etc'!$B$46</f>
        <v>1.2553201756744156E-3</v>
      </c>
      <c r="L8" s="17">
        <f>L$5*'Calculations Etc'!$B$46</f>
        <v>1.2723502410956209E-3</v>
      </c>
      <c r="M8" s="17">
        <f>M$5*'Calculations Etc'!$B$46</f>
        <v>1.2887121733201005E-3</v>
      </c>
      <c r="N8" s="17">
        <f>N$5*'Calculations Etc'!$B$46</f>
        <v>1.3061275328434454E-3</v>
      </c>
      <c r="O8" s="17">
        <f>O$5*'Calculations Etc'!$B$46</f>
        <v>1.3062664996908401E-3</v>
      </c>
      <c r="P8" s="17">
        <f>P$5*'Calculations Etc'!$B$46</f>
        <v>1.3127426974471877E-3</v>
      </c>
      <c r="Q8" s="17">
        <f>Q$5*'Calculations Etc'!$B$46</f>
        <v>1.3196161853316394E-3</v>
      </c>
      <c r="R8" s="17">
        <f>R$5*'Calculations Etc'!$B$46</f>
        <v>1.3262947226662359E-3</v>
      </c>
      <c r="S8" s="17">
        <f>S$5*'Calculations Etc'!$B$46</f>
        <v>1.3331032427903631E-3</v>
      </c>
      <c r="T8" s="17">
        <f>T$5*'Calculations Etc'!$B$46</f>
        <v>1.3344121282221379E-3</v>
      </c>
      <c r="U8" s="17">
        <f>U$5*'Calculations Etc'!$B$46</f>
        <v>1.3429076206538503E-3</v>
      </c>
      <c r="V8" s="17">
        <f>V$5*'Calculations Etc'!$B$46</f>
        <v>1.3517297161163531E-3</v>
      </c>
      <c r="W8" s="17">
        <f>W$5*'Calculations Etc'!$B$46</f>
        <v>1.3609134322128923E-3</v>
      </c>
      <c r="X8" s="17">
        <f>X$5*'Calculations Etc'!$B$46</f>
        <v>1.3708658026101049E-3</v>
      </c>
      <c r="Y8" s="17">
        <f>Y$5*'Calculations Etc'!$B$46</f>
        <v>1.3808332350253789E-3</v>
      </c>
      <c r="Z8" s="17">
        <f>Z$5*'Calculations Etc'!$B$46</f>
        <v>1.3842744832994317E-3</v>
      </c>
      <c r="AA8" s="17">
        <f>AA$5*'Calculations Etc'!$B$46</f>
        <v>1.3883477096785241E-3</v>
      </c>
      <c r="AB8" s="17">
        <f>AB$5*'Calculations Etc'!$B$46</f>
        <v>1.391792519510668E-3</v>
      </c>
      <c r="AC8" s="17">
        <f>AC$5*'Calculations Etc'!$B$46</f>
        <v>1.3953385749077064E-3</v>
      </c>
      <c r="AD8" s="17">
        <f>AD$5*'Calculations Etc'!$B$46</f>
        <v>1.3992148941990403E-3</v>
      </c>
      <c r="AE8" s="17">
        <f>AE$5*'Calculations Etc'!$B$46</f>
        <v>1.4030925868323066E-3</v>
      </c>
      <c r="AF8" s="17">
        <f>AF$5*'Calculations Etc'!$B$46</f>
        <v>1.4073036517951701E-3</v>
      </c>
      <c r="AG8" s="17">
        <f>AG$5*'Calculations Etc'!$B$46</f>
        <v>1.4123917351445518E-3</v>
      </c>
      <c r="AH8" s="17">
        <f>AH$5*'Calculations Etc'!$B$46</f>
        <v>1.4172214001772836E-3</v>
      </c>
      <c r="AI8" s="17">
        <f>AI$5*'Calculations Etc'!$B$46</f>
        <v>1.4221719981682831E-3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3.2935552381687462E-4</v>
      </c>
      <c r="C2" s="52">
        <f>C$5/(1-'Calculations Etc'!$B$13)</f>
        <v>3.5683442195974887E-4</v>
      </c>
      <c r="D2" s="52">
        <f>D$5/(1-'Calculations Etc'!$B$13)</f>
        <v>3.75539851098976E-4</v>
      </c>
      <c r="E2" s="52">
        <f>E$5/(1-'Calculations Etc'!$B$13)</f>
        <v>3.9220262865159912E-4</v>
      </c>
      <c r="F2" s="52">
        <f>F$5/(1-'Calculations Etc'!$B$13)</f>
        <v>4.0473181259556828E-4</v>
      </c>
      <c r="G2" s="52">
        <f>G$5/(1-'Calculations Etc'!$B$13)</f>
        <v>4.1823033935292381E-4</v>
      </c>
      <c r="H2" s="52">
        <f>H$5/(1-'Calculations Etc'!$B$13)</f>
        <v>4.3339478502047363E-4</v>
      </c>
      <c r="I2" s="52">
        <f>I$5/(1-'Calculations Etc'!$B$13)</f>
        <v>4.4700320171149811E-4</v>
      </c>
      <c r="J2" s="52">
        <f>J$5/(1-'Calculations Etc'!$B$13)</f>
        <v>4.5557831543429044E-4</v>
      </c>
      <c r="K2" s="52">
        <f>K$5/(1-'Calculations Etc'!$B$13)</f>
        <v>4.670332435847137E-4</v>
      </c>
      <c r="L2" s="52">
        <f>L$5/(1-'Calculations Etc'!$B$13)</f>
        <v>4.7921823989704174E-4</v>
      </c>
      <c r="M2" s="52">
        <f>M$5/(1-'Calculations Etc'!$B$13)</f>
        <v>4.9439532067767236E-4</v>
      </c>
      <c r="N2" s="52">
        <f>N$5/(1-'Calculations Etc'!$B$13)</f>
        <v>5.063753157888999E-4</v>
      </c>
      <c r="O2" s="52">
        <f>O$5/(1-'Calculations Etc'!$B$13)</f>
        <v>5.1180400966792795E-4</v>
      </c>
      <c r="P2" s="52">
        <f>P$5/(1-'Calculations Etc'!$B$13)</f>
        <v>5.1758568158003654E-4</v>
      </c>
      <c r="Q2" s="52">
        <f>Q$5/(1-'Calculations Etc'!$B$13)</f>
        <v>5.2161809897059935E-4</v>
      </c>
      <c r="R2" s="52">
        <f>R$5/(1-'Calculations Etc'!$B$13)</f>
        <v>5.2613058806760869E-4</v>
      </c>
      <c r="S2" s="52">
        <f>S$5/(1-'Calculations Etc'!$B$13)</f>
        <v>5.3085972907489882E-4</v>
      </c>
      <c r="T2" s="52">
        <f>T$5/(1-'Calculations Etc'!$B$13)</f>
        <v>5.3242478336234123E-4</v>
      </c>
      <c r="U2" s="52">
        <f>U$5/(1-'Calculations Etc'!$B$13)</f>
        <v>5.3661489623606381E-4</v>
      </c>
      <c r="V2" s="52">
        <f>V$5/(1-'Calculations Etc'!$B$13)</f>
        <v>5.3954556744007214E-4</v>
      </c>
      <c r="W2" s="52">
        <f>W$5/(1-'Calculations Etc'!$B$13)</f>
        <v>5.426503526625181E-4</v>
      </c>
      <c r="X2" s="52">
        <f>X$5/(1-'Calculations Etc'!$B$13)</f>
        <v>5.447201463218579E-4</v>
      </c>
      <c r="Y2" s="52">
        <f>Y$5/(1-'Calculations Etc'!$B$13)</f>
        <v>5.4714526418027831E-4</v>
      </c>
      <c r="Z2" s="52">
        <f>Z$5/(1-'Calculations Etc'!$B$13)</f>
        <v>5.4629669001065163E-4</v>
      </c>
      <c r="AA2" s="52">
        <f>AA$5/(1-'Calculations Etc'!$B$13)</f>
        <v>5.4369443274908304E-4</v>
      </c>
      <c r="AB2" s="52">
        <f>AB$5/(1-'Calculations Etc'!$B$13)</f>
        <v>5.4570826461382087E-4</v>
      </c>
      <c r="AC2" s="52">
        <f>AC$5/(1-'Calculations Etc'!$B$13)</f>
        <v>5.4395421993034588E-4</v>
      </c>
      <c r="AD2" s="52">
        <f>AD$5/(1-'Calculations Etc'!$B$13)</f>
        <v>5.4559928240205304E-4</v>
      </c>
      <c r="AE2" s="52">
        <f>AE$5/(1-'Calculations Etc'!$B$13)</f>
        <v>5.4320878162181132E-4</v>
      </c>
      <c r="AF2" s="52">
        <f>AF$5/(1-'Calculations Etc'!$B$13)</f>
        <v>5.4203946124284038E-4</v>
      </c>
      <c r="AG2" s="52">
        <f>AG$5/(1-'Calculations Etc'!$B$13)</f>
        <v>5.4054844382613715E-4</v>
      </c>
      <c r="AH2" s="52">
        <f>AH$5/(1-'Calculations Etc'!$B$13)</f>
        <v>5.3808349479269701E-4</v>
      </c>
      <c r="AI2" s="52">
        <f>AI$5/(1-'Calculations Etc'!$B$13)</f>
        <v>5.3565025470849262E-4</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48'!$C$74:$AJ$74,MATCH(B$1,'AEO 48'!$C$1:$AJ$1,0))/(INDEX('AEO 48'!$C$188:$AJ$188,MATCH(B$1,'AEO 48'!$C$1:$AJ$1,0))*'Calculations Etc'!B4*10^3)*'Calculations Etc'!B8</f>
        <v>1.0249202519719468E-4</v>
      </c>
      <c r="C5" s="17">
        <f>INDEX('AEO 48'!$C$74:$AJ$74,MATCH(C$1,'AEO 48'!$C$1:$AJ$1,0))/(INDEX('AEO 48'!$C$188:$AJ$188,MATCH(C$1,'AEO 48'!$C$1:$AJ$1,0))*'Calculations Etc'!C4*10^3)*'Calculations Etc'!C8</f>
        <v>1.1104317347675577E-4</v>
      </c>
      <c r="D5" s="17">
        <f>INDEX('AEO 48'!$C$74:$AJ$74,MATCH(D$1,'AEO 48'!$C$1:$AJ$1,0))/(INDEX('AEO 48'!$C$188:$AJ$188,MATCH(D$1,'AEO 48'!$C$1:$AJ$1,0))*'Calculations Etc'!D4*10^3)*'Calculations Etc'!D8</f>
        <v>1.1686410914057652E-4</v>
      </c>
      <c r="E5" s="17">
        <f>INDEX('AEO 48'!$C$74:$AJ$74,MATCH(E$1,'AEO 48'!$C$1:$AJ$1,0))/(INDEX('AEO 48'!$C$188:$AJ$188,MATCH(E$1,'AEO 48'!$C$1:$AJ$1,0))*'Calculations Etc'!E4*10^3)*'Calculations Etc'!E8</f>
        <v>1.2204939280300647E-4</v>
      </c>
      <c r="F5" s="17">
        <f>INDEX('AEO 48'!$C$74:$AJ$74,MATCH(F$1,'AEO 48'!$C$1:$AJ$1,0))/(INDEX('AEO 48'!$C$188:$AJ$188,MATCH(F$1,'AEO 48'!$C$1:$AJ$1,0))*'Calculations Etc'!F4*10^3)*'Calculations Etc'!F8</f>
        <v>1.2594834497968097E-4</v>
      </c>
      <c r="G5" s="17">
        <f>INDEX('AEO 48'!$C$74:$AJ$74,MATCH(G$1,'AEO 48'!$C$1:$AJ$1,0))/(INDEX('AEO 48'!$C$188:$AJ$188,MATCH(G$1,'AEO 48'!$C$1:$AJ$1,0))*'Calculations Etc'!G4*10^3)*'Calculations Etc'!G8</f>
        <v>1.3014894659251175E-4</v>
      </c>
      <c r="H5" s="17">
        <f>INDEX('AEO 48'!$C$74:$AJ$74,MATCH(H$1,'AEO 48'!$C$1:$AJ$1,0))/(INDEX('AEO 48'!$C$188:$AJ$188,MATCH(H$1,'AEO 48'!$C$1:$AJ$1,0))*'Calculations Etc'!H4*10^3)*'Calculations Etc'!H8</f>
        <v>1.3486796490271984E-4</v>
      </c>
      <c r="I5" s="17">
        <f>INDEX('AEO 48'!$C$74:$AJ$74,MATCH(I$1,'AEO 48'!$C$1:$AJ$1,0))/(INDEX('AEO 48'!$C$188:$AJ$188,MATCH(I$1,'AEO 48'!$C$1:$AJ$1,0))*'Calculations Etc'!I4*10^3)*'Calculations Etc'!I8</f>
        <v>1.3910276312388434E-4</v>
      </c>
      <c r="J5" s="17">
        <f>INDEX('AEO 48'!$C$74:$AJ$74,MATCH(J$1,'AEO 48'!$C$1:$AJ$1,0))/(INDEX('AEO 48'!$C$188:$AJ$188,MATCH(J$1,'AEO 48'!$C$1:$AJ$1,0))*'Calculations Etc'!J4*10^3)*'Calculations Etc'!J8</f>
        <v>1.4177124963220204E-4</v>
      </c>
      <c r="K5" s="17">
        <f>INDEX('AEO 48'!$C$74:$AJ$74,MATCH(K$1,'AEO 48'!$C$1:$AJ$1,0))/(INDEX('AEO 48'!$C$188:$AJ$188,MATCH(K$1,'AEO 48'!$C$1:$AJ$1,0))*'Calculations Etc'!K4*10^3)*'Calculations Etc'!K8</f>
        <v>1.4533590454073188E-4</v>
      </c>
      <c r="L5" s="17">
        <f>INDEX('AEO 48'!$C$74:$AJ$74,MATCH(L$1,'AEO 48'!$C$1:$AJ$1,0))/(INDEX('AEO 48'!$C$188:$AJ$188,MATCH(L$1,'AEO 48'!$C$1:$AJ$1,0))*'Calculations Etc'!L4*10^3)*'Calculations Etc'!L8</f>
        <v>1.4912774909399108E-4</v>
      </c>
      <c r="M5" s="17">
        <f>INDEX('AEO 48'!$C$74:$AJ$74,MATCH(M$1,'AEO 48'!$C$1:$AJ$1,0))/(INDEX('AEO 48'!$C$188:$AJ$188,MATCH(M$1,'AEO 48'!$C$1:$AJ$1,0))*'Calculations Etc'!M4*10^3)*'Calculations Etc'!M8</f>
        <v>1.5385069932042524E-4</v>
      </c>
      <c r="N5" s="17">
        <f>INDEX('AEO 48'!$C$74:$AJ$74,MATCH(N$1,'AEO 48'!$C$1:$AJ$1,0))/(INDEX('AEO 48'!$C$188:$AJ$188,MATCH(N$1,'AEO 48'!$C$1:$AJ$1,0))*'Calculations Etc'!N4*10^3)*'Calculations Etc'!N8</f>
        <v>1.575787496247672E-4</v>
      </c>
      <c r="O5" s="17">
        <f>INDEX('AEO 48'!$C$74:$AJ$74,MATCH(O$1,'AEO 48'!$C$1:$AJ$1,0))/(INDEX('AEO 48'!$C$188:$AJ$188,MATCH(O$1,'AEO 48'!$C$1:$AJ$1,0))*'Calculations Etc'!O4*10^3)*'Calculations Etc'!O8</f>
        <v>1.5926810289077336E-4</v>
      </c>
      <c r="P5" s="17">
        <f>INDEX('AEO 48'!$C$74:$AJ$74,MATCH(P$1,'AEO 48'!$C$1:$AJ$1,0))/(INDEX('AEO 48'!$C$188:$AJ$188,MATCH(P$1,'AEO 48'!$C$1:$AJ$1,0))*'Calculations Etc'!P4*10^3)*'Calculations Etc'!P8</f>
        <v>1.6106729926200901E-4</v>
      </c>
      <c r="Q5" s="17">
        <f>INDEX('AEO 48'!$C$74:$AJ$74,MATCH(Q$1,'AEO 48'!$C$1:$AJ$1,0))/(INDEX('AEO 48'!$C$188:$AJ$188,MATCH(Q$1,'AEO 48'!$C$1:$AJ$1,0))*'Calculations Etc'!Q4*10^3)*'Calculations Etc'!Q8</f>
        <v>1.623221457573997E-4</v>
      </c>
      <c r="R5" s="17">
        <f>INDEX('AEO 48'!$C$74:$AJ$74,MATCH(R$1,'AEO 48'!$C$1:$AJ$1,0))/(INDEX('AEO 48'!$C$188:$AJ$188,MATCH(R$1,'AEO 48'!$C$1:$AJ$1,0))*'Calculations Etc'!R4*10^3)*'Calculations Etc'!R8</f>
        <v>1.6372638559182829E-4</v>
      </c>
      <c r="S5" s="17">
        <f>INDEX('AEO 48'!$C$74:$AJ$74,MATCH(S$1,'AEO 48'!$C$1:$AJ$1,0))/(INDEX('AEO 48'!$C$188:$AJ$188,MATCH(S$1,'AEO 48'!$C$1:$AJ$1,0))*'Calculations Etc'!S4*10^3)*'Calculations Etc'!S8</f>
        <v>1.6519804525510985E-4</v>
      </c>
      <c r="T5" s="17">
        <f>INDEX('AEO 48'!$C$74:$AJ$74,MATCH(T$1,'AEO 48'!$C$1:$AJ$1,0))/(INDEX('AEO 48'!$C$188:$AJ$188,MATCH(T$1,'AEO 48'!$C$1:$AJ$1,0))*'Calculations Etc'!T4*10^3)*'Calculations Etc'!T8</f>
        <v>1.6568507392736225E-4</v>
      </c>
      <c r="U5" s="17">
        <f>INDEX('AEO 48'!$C$74:$AJ$74,MATCH(U$1,'AEO 48'!$C$1:$AJ$1,0))/(INDEX('AEO 48'!$C$188:$AJ$188,MATCH(U$1,'AEO 48'!$C$1:$AJ$1,0))*'Calculations Etc'!U4*10^3)*'Calculations Etc'!U8</f>
        <v>1.6698899362257722E-4</v>
      </c>
      <c r="V5" s="17">
        <f>INDEX('AEO 48'!$C$74:$AJ$74,MATCH(V$1,'AEO 48'!$C$1:$AJ$1,0))/(INDEX('AEO 48'!$C$188:$AJ$188,MATCH(V$1,'AEO 48'!$C$1:$AJ$1,0))*'Calculations Etc'!V4*10^3)*'Calculations Etc'!V8</f>
        <v>1.6790098812446061E-4</v>
      </c>
      <c r="W5" s="17">
        <f>INDEX('AEO 48'!$C$74:$AJ$74,MATCH(W$1,'AEO 48'!$C$1:$AJ$1,0))/(INDEX('AEO 48'!$C$188:$AJ$188,MATCH(W$1,'AEO 48'!$C$1:$AJ$1,0))*'Calculations Etc'!W4*10^3)*'Calculations Etc'!W8</f>
        <v>1.6886716510416643E-4</v>
      </c>
      <c r="X5" s="17">
        <f>INDEX('AEO 48'!$C$74:$AJ$74,MATCH(X$1,'AEO 48'!$C$1:$AJ$1,0))/(INDEX('AEO 48'!$C$188:$AJ$188,MATCH(X$1,'AEO 48'!$C$1:$AJ$1,0))*'Calculations Etc'!X4*10^3)*'Calculations Etc'!X8</f>
        <v>1.6951126343726133E-4</v>
      </c>
      <c r="Y5" s="17">
        <f>INDEX('AEO 48'!$C$74:$AJ$74,MATCH(Y$1,'AEO 48'!$C$1:$AJ$1,0))/(INDEX('AEO 48'!$C$188:$AJ$188,MATCH(Y$1,'AEO 48'!$C$1:$AJ$1,0))*'Calculations Etc'!Y4*10^3)*'Calculations Etc'!Y8</f>
        <v>1.7026593497812667E-4</v>
      </c>
      <c r="Z5" s="17">
        <f>INDEX('AEO 48'!$C$74:$AJ$74,MATCH(Z$1,'AEO 48'!$C$1:$AJ$1,0))/(INDEX('AEO 48'!$C$188:$AJ$188,MATCH(Z$1,'AEO 48'!$C$1:$AJ$1,0))*'Calculations Etc'!Z4*10^3)*'Calculations Etc'!Z8</f>
        <v>1.7000186749212504E-4</v>
      </c>
      <c r="AA5" s="17">
        <f>INDEX('AEO 48'!$C$74:$AJ$74,MATCH(AA$1,'AEO 48'!$C$1:$AJ$1,0))/(INDEX('AEO 48'!$C$188:$AJ$188,MATCH(AA$1,'AEO 48'!$C$1:$AJ$1,0))*'Calculations Etc'!AA4*10^3)*'Calculations Etc'!AA8</f>
        <v>1.6919207200507389E-4</v>
      </c>
      <c r="AB5" s="17">
        <f>INDEX('AEO 48'!$C$74:$AJ$74,MATCH(AB$1,'AEO 48'!$C$1:$AJ$1,0))/(INDEX('AEO 48'!$C$188:$AJ$188,MATCH(AB$1,'AEO 48'!$C$1:$AJ$1,0))*'Calculations Etc'!AB4*10^3)*'Calculations Etc'!AB8</f>
        <v>1.6981875560774027E-4</v>
      </c>
      <c r="AC5" s="17">
        <f>INDEX('AEO 48'!$C$74:$AJ$74,MATCH(AC$1,'AEO 48'!$C$1:$AJ$1,0))/(INDEX('AEO 48'!$C$188:$AJ$188,MATCH(AC$1,'AEO 48'!$C$1:$AJ$1,0))*'Calculations Etc'!AC4*10^3)*'Calculations Etc'!AC8</f>
        <v>1.6927291508315358E-4</v>
      </c>
      <c r="AD5" s="17">
        <f>INDEX('AEO 48'!$C$74:$AJ$74,MATCH(AD$1,'AEO 48'!$C$1:$AJ$1,0))/(INDEX('AEO 48'!$C$188:$AJ$188,MATCH(AD$1,'AEO 48'!$C$1:$AJ$1,0))*'Calculations Etc'!AD4*10^3)*'Calculations Etc'!AD8</f>
        <v>1.6978484147305348E-4</v>
      </c>
      <c r="AE5" s="17">
        <f>INDEX('AEO 48'!$C$74:$AJ$74,MATCH(AE$1,'AEO 48'!$C$1:$AJ$1,0))/(INDEX('AEO 48'!$C$188:$AJ$188,MATCH(AE$1,'AEO 48'!$C$1:$AJ$1,0))*'Calculations Etc'!AE4*10^3)*'Calculations Etc'!AE8</f>
        <v>1.6904094240810668E-4</v>
      </c>
      <c r="AF5" s="17">
        <f>INDEX('AEO 48'!$C$74:$AJ$74,MATCH(AF$1,'AEO 48'!$C$1:$AJ$1,0))/(INDEX('AEO 48'!$C$188:$AJ$188,MATCH(AF$1,'AEO 48'!$C$1:$AJ$1,0))*'Calculations Etc'!AF4*10^3)*'Calculations Etc'!AF8</f>
        <v>1.6867706202633502E-4</v>
      </c>
      <c r="AG5" s="17">
        <f>INDEX('AEO 48'!$C$74:$AJ$74,MATCH(AG$1,'AEO 48'!$C$1:$AJ$1,0))/(INDEX('AEO 48'!$C$188:$AJ$188,MATCH(AG$1,'AEO 48'!$C$1:$AJ$1,0))*'Calculations Etc'!AG4*10^3)*'Calculations Etc'!AG8</f>
        <v>1.6821307286085446E-4</v>
      </c>
      <c r="AH5" s="17">
        <f>INDEX('AEO 48'!$C$74:$AJ$74,MATCH(AH$1,'AEO 48'!$C$1:$AJ$1,0))/(INDEX('AEO 48'!$C$188:$AJ$188,MATCH(AH$1,'AEO 48'!$C$1:$AJ$1,0))*'Calculations Etc'!AH4*10^3)*'Calculations Etc'!AH8</f>
        <v>1.674460062711785E-4</v>
      </c>
      <c r="AI5" s="17">
        <f>INDEX('AEO 48'!$C$74:$AJ$74,MATCH(AI$1,'AEO 48'!$C$1:$AJ$1,0))/(INDEX('AEO 48'!$C$188:$AJ$188,MATCH(AI$1,'AEO 48'!$C$1:$AJ$1,0))*'Calculations Etc'!AI4*10^3)*'Calculations Etc'!AI8</f>
        <v>1.6668880717783717E-4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2.5623006299298667E-4</v>
      </c>
      <c r="C8" s="17">
        <f>C$5*'Calculations Etc'!$B$46</f>
        <v>2.7760793369188946E-4</v>
      </c>
      <c r="D8" s="17">
        <f>D$5*'Calculations Etc'!$B$46</f>
        <v>2.9216027285144133E-4</v>
      </c>
      <c r="E8" s="17">
        <f>E$5*'Calculations Etc'!$B$46</f>
        <v>3.0512348200751617E-4</v>
      </c>
      <c r="F8" s="17">
        <f>F$5*'Calculations Etc'!$B$46</f>
        <v>3.1487086244920241E-4</v>
      </c>
      <c r="G8" s="17">
        <f>G$5*'Calculations Etc'!$B$46</f>
        <v>3.2537236648127934E-4</v>
      </c>
      <c r="H8" s="17">
        <f>H$5*'Calculations Etc'!$B$46</f>
        <v>3.3716991225679963E-4</v>
      </c>
      <c r="I8" s="17">
        <f>I$5*'Calculations Etc'!$B$46</f>
        <v>3.4775690780971082E-4</v>
      </c>
      <c r="J8" s="17">
        <f>J$5*'Calculations Etc'!$B$46</f>
        <v>3.544281240805051E-4</v>
      </c>
      <c r="K8" s="17">
        <f>K$5*'Calculations Etc'!$B$46</f>
        <v>3.6333976135182974E-4</v>
      </c>
      <c r="L8" s="17">
        <f>L$5*'Calculations Etc'!$B$46</f>
        <v>3.7281937273497769E-4</v>
      </c>
      <c r="M8" s="17">
        <f>M$5*'Calculations Etc'!$B$46</f>
        <v>3.846267483010631E-4</v>
      </c>
      <c r="N8" s="17">
        <f>N$5*'Calculations Etc'!$B$46</f>
        <v>3.93946874061918E-4</v>
      </c>
      <c r="O8" s="17">
        <f>O$5*'Calculations Etc'!$B$46</f>
        <v>3.9817025722693337E-4</v>
      </c>
      <c r="P8" s="17">
        <f>P$5*'Calculations Etc'!$B$46</f>
        <v>4.0266824815502253E-4</v>
      </c>
      <c r="Q8" s="17">
        <f>Q$5*'Calculations Etc'!$B$46</f>
        <v>4.0580536439349928E-4</v>
      </c>
      <c r="R8" s="17">
        <f>R$5*'Calculations Etc'!$B$46</f>
        <v>4.0931596397957075E-4</v>
      </c>
      <c r="S8" s="17">
        <f>S$5*'Calculations Etc'!$B$46</f>
        <v>4.1299511313777463E-4</v>
      </c>
      <c r="T8" s="17">
        <f>T$5*'Calculations Etc'!$B$46</f>
        <v>4.1421268481840561E-4</v>
      </c>
      <c r="U8" s="17">
        <f>U$5*'Calculations Etc'!$B$46</f>
        <v>4.1747248405644304E-4</v>
      </c>
      <c r="V8" s="17">
        <f>V$5*'Calculations Etc'!$B$46</f>
        <v>4.1975247031115153E-4</v>
      </c>
      <c r="W8" s="17">
        <f>W$5*'Calculations Etc'!$B$46</f>
        <v>4.2216791276041606E-4</v>
      </c>
      <c r="X8" s="17">
        <f>X$5*'Calculations Etc'!$B$46</f>
        <v>4.2377815859315335E-4</v>
      </c>
      <c r="Y8" s="17">
        <f>Y$5*'Calculations Etc'!$B$46</f>
        <v>4.2566483744531667E-4</v>
      </c>
      <c r="Z8" s="17">
        <f>Z$5*'Calculations Etc'!$B$46</f>
        <v>4.2500466873031259E-4</v>
      </c>
      <c r="AA8" s="17">
        <f>AA$5*'Calculations Etc'!$B$46</f>
        <v>4.2298018001268471E-4</v>
      </c>
      <c r="AB8" s="17">
        <f>AB$5*'Calculations Etc'!$B$46</f>
        <v>4.2454688901935069E-4</v>
      </c>
      <c r="AC8" s="17">
        <f>AC$5*'Calculations Etc'!$B$46</f>
        <v>4.2318228770788397E-4</v>
      </c>
      <c r="AD8" s="17">
        <f>AD$5*'Calculations Etc'!$B$46</f>
        <v>4.2446210368263368E-4</v>
      </c>
      <c r="AE8" s="17">
        <f>AE$5*'Calculations Etc'!$B$46</f>
        <v>4.2260235602026671E-4</v>
      </c>
      <c r="AF8" s="17">
        <f>AF$5*'Calculations Etc'!$B$46</f>
        <v>4.2169265506583755E-4</v>
      </c>
      <c r="AG8" s="17">
        <f>AG$5*'Calculations Etc'!$B$46</f>
        <v>4.2053268215213615E-4</v>
      </c>
      <c r="AH8" s="17">
        <f>AH$5*'Calculations Etc'!$B$46</f>
        <v>4.1861501567794625E-4</v>
      </c>
      <c r="AI8" s="17">
        <f>AI$5*'Calculations Etc'!$B$46</f>
        <v>4.1672201794459293E-4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0"/>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2.7372195817944264E-3</v>
      </c>
      <c r="C2" s="52">
        <f>C$5/(1-'Calculations Etc'!$B$13)</f>
        <v>2.7372195817944264E-3</v>
      </c>
      <c r="D2" s="52">
        <f>D$5/(1-'Calculations Etc'!$B$13)</f>
        <v>2.7372195817944264E-3</v>
      </c>
      <c r="E2" s="52">
        <f>E$5/(1-'Calculations Etc'!$B$13)</f>
        <v>2.7372195817944264E-3</v>
      </c>
      <c r="F2" s="52">
        <f>F$5/(1-'Calculations Etc'!$B$13)</f>
        <v>2.7372195817944264E-3</v>
      </c>
      <c r="G2" s="52">
        <f>G$5/(1-'Calculations Etc'!$B$13)</f>
        <v>2.7372195817944264E-3</v>
      </c>
      <c r="H2" s="52">
        <f>H$5/(1-'Calculations Etc'!$B$13)</f>
        <v>2.7372195817944264E-3</v>
      </c>
      <c r="I2" s="52">
        <f>I$5/(1-'Calculations Etc'!$B$13)</f>
        <v>2.7372195817944264E-3</v>
      </c>
      <c r="J2" s="52">
        <f>J$5/(1-'Calculations Etc'!$B$13)</f>
        <v>2.7372195817944264E-3</v>
      </c>
      <c r="K2" s="52">
        <f>K$5/(1-'Calculations Etc'!$B$13)</f>
        <v>2.7372195817944264E-3</v>
      </c>
      <c r="L2" s="52">
        <f>L$5/(1-'Calculations Etc'!$B$13)</f>
        <v>2.7372195817944264E-3</v>
      </c>
      <c r="M2" s="52">
        <f>M$5/(1-'Calculations Etc'!$B$13)</f>
        <v>2.7372195817944264E-3</v>
      </c>
      <c r="N2" s="52">
        <f>N$5/(1-'Calculations Etc'!$B$13)</f>
        <v>2.7372195817944264E-3</v>
      </c>
      <c r="O2" s="52">
        <f>O$5/(1-'Calculations Etc'!$B$13)</f>
        <v>2.7372195817944264E-3</v>
      </c>
      <c r="P2" s="52">
        <f>P$5/(1-'Calculations Etc'!$B$13)</f>
        <v>2.7372195817944264E-3</v>
      </c>
      <c r="Q2" s="52">
        <f>Q$5/(1-'Calculations Etc'!$B$13)</f>
        <v>2.7372195817944264E-3</v>
      </c>
      <c r="R2" s="52">
        <f>R$5/(1-'Calculations Etc'!$B$13)</f>
        <v>2.7372195817944264E-3</v>
      </c>
      <c r="S2" s="52">
        <f>S$5/(1-'Calculations Etc'!$B$13)</f>
        <v>2.7372195817944264E-3</v>
      </c>
      <c r="T2" s="52">
        <f>T$5/(1-'Calculations Etc'!$B$13)</f>
        <v>2.7372195817944264E-3</v>
      </c>
      <c r="U2" s="52">
        <f>U$5/(1-'Calculations Etc'!$B$13)</f>
        <v>2.7372195817944264E-3</v>
      </c>
      <c r="V2" s="52">
        <f>V$5/(1-'Calculations Etc'!$B$13)</f>
        <v>2.7372195817944264E-3</v>
      </c>
      <c r="W2" s="52">
        <f>W$5/(1-'Calculations Etc'!$B$13)</f>
        <v>2.7372195817944264E-3</v>
      </c>
      <c r="X2" s="52">
        <f>X$5/(1-'Calculations Etc'!$B$13)</f>
        <v>2.7372195817944264E-3</v>
      </c>
      <c r="Y2" s="52">
        <f>Y$5/(1-'Calculations Etc'!$B$13)</f>
        <v>2.7372195817944264E-3</v>
      </c>
      <c r="Z2" s="52">
        <f>Z$5/(1-'Calculations Etc'!$B$13)</f>
        <v>2.7372195817944264E-3</v>
      </c>
      <c r="AA2" s="52">
        <f>AA$5/(1-'Calculations Etc'!$B$13)</f>
        <v>2.7372195817944264E-3</v>
      </c>
      <c r="AB2" s="52">
        <f>AB$5/(1-'Calculations Etc'!$B$13)</f>
        <v>2.7372195817944264E-3</v>
      </c>
      <c r="AC2" s="52">
        <f>AC$5/(1-'Calculations Etc'!$B$13)</f>
        <v>2.7372195817944264E-3</v>
      </c>
      <c r="AD2" s="52">
        <f>AD$5/(1-'Calculations Etc'!$B$13)</f>
        <v>2.7372195817944264E-3</v>
      </c>
      <c r="AE2" s="52">
        <f>AE$5/(1-'Calculations Etc'!$B$13)</f>
        <v>2.7372195817944264E-3</v>
      </c>
      <c r="AF2" s="52">
        <f>AF$5/(1-'Calculations Etc'!$B$13)</f>
        <v>2.7372195817944264E-3</v>
      </c>
      <c r="AG2" s="52">
        <f>AG$5/(1-'Calculations Etc'!$B$13)</f>
        <v>2.7372195817944264E-3</v>
      </c>
      <c r="AH2" s="52">
        <f>AH$5/(1-'Calculations Etc'!$B$13)</f>
        <v>2.7372195817944264E-3</v>
      </c>
      <c r="AI2" s="52">
        <f>AI$5/(1-'Calculations Etc'!$B$13)</f>
        <v>2.7372195817944264E-3</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('Calculations Etc'!B35*'Calculations Etc'!B36*'Calculations Etc'!B23)/(INDEX('AEO 7'!60:60,MATCH('Calculations Etc'!B$2,'AEO 7'!1:1,0))*10^15)</f>
        <v>8.5179436220269428E-4</v>
      </c>
      <c r="C5" s="17">
        <f t="shared" ref="C5:AI5" si="0">$B$5</f>
        <v>8.5179436220269428E-4</v>
      </c>
      <c r="D5" s="17">
        <f t="shared" si="0"/>
        <v>8.5179436220269428E-4</v>
      </c>
      <c r="E5" s="17">
        <f t="shared" si="0"/>
        <v>8.5179436220269428E-4</v>
      </c>
      <c r="F5" s="17">
        <f t="shared" si="0"/>
        <v>8.5179436220269428E-4</v>
      </c>
      <c r="G5" s="17">
        <f t="shared" si="0"/>
        <v>8.5179436220269428E-4</v>
      </c>
      <c r="H5" s="17">
        <f t="shared" si="0"/>
        <v>8.5179436220269428E-4</v>
      </c>
      <c r="I5" s="17">
        <f t="shared" si="0"/>
        <v>8.5179436220269428E-4</v>
      </c>
      <c r="J5" s="17">
        <f t="shared" si="0"/>
        <v>8.5179436220269428E-4</v>
      </c>
      <c r="K5" s="17">
        <f t="shared" si="0"/>
        <v>8.5179436220269428E-4</v>
      </c>
      <c r="L5" s="17">
        <f t="shared" si="0"/>
        <v>8.5179436220269428E-4</v>
      </c>
      <c r="M5" s="17">
        <f t="shared" si="0"/>
        <v>8.5179436220269428E-4</v>
      </c>
      <c r="N5" s="17">
        <f t="shared" si="0"/>
        <v>8.5179436220269428E-4</v>
      </c>
      <c r="O5" s="17">
        <f t="shared" si="0"/>
        <v>8.5179436220269428E-4</v>
      </c>
      <c r="P5" s="17">
        <f t="shared" si="0"/>
        <v>8.5179436220269428E-4</v>
      </c>
      <c r="Q5" s="17">
        <f t="shared" si="0"/>
        <v>8.5179436220269428E-4</v>
      </c>
      <c r="R5" s="17">
        <f t="shared" si="0"/>
        <v>8.5179436220269428E-4</v>
      </c>
      <c r="S5" s="17">
        <f t="shared" si="0"/>
        <v>8.5179436220269428E-4</v>
      </c>
      <c r="T5" s="17">
        <f t="shared" si="0"/>
        <v>8.5179436220269428E-4</v>
      </c>
      <c r="U5" s="17">
        <f t="shared" si="0"/>
        <v>8.5179436220269428E-4</v>
      </c>
      <c r="V5" s="17">
        <f t="shared" si="0"/>
        <v>8.5179436220269428E-4</v>
      </c>
      <c r="W5" s="17">
        <f t="shared" si="0"/>
        <v>8.5179436220269428E-4</v>
      </c>
      <c r="X5" s="17">
        <f t="shared" si="0"/>
        <v>8.5179436220269428E-4</v>
      </c>
      <c r="Y5" s="17">
        <f t="shared" si="0"/>
        <v>8.5179436220269428E-4</v>
      </c>
      <c r="Z5" s="17">
        <f t="shared" si="0"/>
        <v>8.5179436220269428E-4</v>
      </c>
      <c r="AA5" s="17">
        <f t="shared" si="0"/>
        <v>8.5179436220269428E-4</v>
      </c>
      <c r="AB5" s="17">
        <f t="shared" si="0"/>
        <v>8.5179436220269428E-4</v>
      </c>
      <c r="AC5" s="17">
        <f t="shared" si="0"/>
        <v>8.5179436220269428E-4</v>
      </c>
      <c r="AD5" s="17">
        <f t="shared" si="0"/>
        <v>8.5179436220269428E-4</v>
      </c>
      <c r="AE5" s="17">
        <f t="shared" si="0"/>
        <v>8.5179436220269428E-4</v>
      </c>
      <c r="AF5" s="17">
        <f t="shared" si="0"/>
        <v>8.5179436220269428E-4</v>
      </c>
      <c r="AG5" s="17">
        <f t="shared" si="0"/>
        <v>8.5179436220269428E-4</v>
      </c>
      <c r="AH5" s="17">
        <f t="shared" si="0"/>
        <v>8.5179436220269428E-4</v>
      </c>
      <c r="AI5" s="17">
        <f t="shared" si="0"/>
        <v>8.5179436220269428E-4</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2.1294859055067355E-3</v>
      </c>
      <c r="C8" s="17">
        <f>C$5*'Calculations Etc'!$B$46</f>
        <v>2.1294859055067355E-3</v>
      </c>
      <c r="D8" s="17">
        <f>D$5*'Calculations Etc'!$B$46</f>
        <v>2.1294859055067355E-3</v>
      </c>
      <c r="E8" s="17">
        <f>E$5*'Calculations Etc'!$B$46</f>
        <v>2.1294859055067355E-3</v>
      </c>
      <c r="F8" s="17">
        <f>F$5*'Calculations Etc'!$B$46</f>
        <v>2.1294859055067355E-3</v>
      </c>
      <c r="G8" s="17">
        <f>G$5*'Calculations Etc'!$B$46</f>
        <v>2.1294859055067355E-3</v>
      </c>
      <c r="H8" s="17">
        <f>H$5*'Calculations Etc'!$B$46</f>
        <v>2.1294859055067355E-3</v>
      </c>
      <c r="I8" s="17">
        <f>I$5*'Calculations Etc'!$B$46</f>
        <v>2.1294859055067355E-3</v>
      </c>
      <c r="J8" s="17">
        <f>J$5*'Calculations Etc'!$B$46</f>
        <v>2.1294859055067355E-3</v>
      </c>
      <c r="K8" s="17">
        <f>K$5*'Calculations Etc'!$B$46</f>
        <v>2.1294859055067355E-3</v>
      </c>
      <c r="L8" s="17">
        <f>L$5*'Calculations Etc'!$B$46</f>
        <v>2.1294859055067355E-3</v>
      </c>
      <c r="M8" s="17">
        <f>M$5*'Calculations Etc'!$B$46</f>
        <v>2.1294859055067355E-3</v>
      </c>
      <c r="N8" s="17">
        <f>N$5*'Calculations Etc'!$B$46</f>
        <v>2.1294859055067355E-3</v>
      </c>
      <c r="O8" s="17">
        <f>O$5*'Calculations Etc'!$B$46</f>
        <v>2.1294859055067355E-3</v>
      </c>
      <c r="P8" s="17">
        <f>P$5*'Calculations Etc'!$B$46</f>
        <v>2.1294859055067355E-3</v>
      </c>
      <c r="Q8" s="17">
        <f>Q$5*'Calculations Etc'!$B$46</f>
        <v>2.1294859055067355E-3</v>
      </c>
      <c r="R8" s="17">
        <f>R$5*'Calculations Etc'!$B$46</f>
        <v>2.1294859055067355E-3</v>
      </c>
      <c r="S8" s="17">
        <f>S$5*'Calculations Etc'!$B$46</f>
        <v>2.1294859055067355E-3</v>
      </c>
      <c r="T8" s="17">
        <f>T$5*'Calculations Etc'!$B$46</f>
        <v>2.1294859055067355E-3</v>
      </c>
      <c r="U8" s="17">
        <f>U$5*'Calculations Etc'!$B$46</f>
        <v>2.1294859055067355E-3</v>
      </c>
      <c r="V8" s="17">
        <f>V$5*'Calculations Etc'!$B$46</f>
        <v>2.1294859055067355E-3</v>
      </c>
      <c r="W8" s="17">
        <f>W$5*'Calculations Etc'!$B$46</f>
        <v>2.1294859055067355E-3</v>
      </c>
      <c r="X8" s="17">
        <f>X$5*'Calculations Etc'!$B$46</f>
        <v>2.1294859055067355E-3</v>
      </c>
      <c r="Y8" s="17">
        <f>Y$5*'Calculations Etc'!$B$46</f>
        <v>2.1294859055067355E-3</v>
      </c>
      <c r="Z8" s="17">
        <f>Z$5*'Calculations Etc'!$B$46</f>
        <v>2.1294859055067355E-3</v>
      </c>
      <c r="AA8" s="17">
        <f>AA$5*'Calculations Etc'!$B$46</f>
        <v>2.1294859055067355E-3</v>
      </c>
      <c r="AB8" s="17">
        <f>AB$5*'Calculations Etc'!$B$46</f>
        <v>2.1294859055067355E-3</v>
      </c>
      <c r="AC8" s="17">
        <f>AC$5*'Calculations Etc'!$B$46</f>
        <v>2.1294859055067355E-3</v>
      </c>
      <c r="AD8" s="17">
        <f>AD$5*'Calculations Etc'!$B$46</f>
        <v>2.1294859055067355E-3</v>
      </c>
      <c r="AE8" s="17">
        <f>AE$5*'Calculations Etc'!$B$46</f>
        <v>2.1294859055067355E-3</v>
      </c>
      <c r="AF8" s="17">
        <f>AF$5*'Calculations Etc'!$B$46</f>
        <v>2.1294859055067355E-3</v>
      </c>
      <c r="AG8" s="17">
        <f>AG$5*'Calculations Etc'!$B$46</f>
        <v>2.1294859055067355E-3</v>
      </c>
      <c r="AH8" s="17">
        <f>AH$5*'Calculations Etc'!$B$46</f>
        <v>2.1294859055067355E-3</v>
      </c>
      <c r="AI8" s="17">
        <f>AI$5*'Calculations Etc'!$B$46</f>
        <v>2.1294859055067355E-3</v>
      </c>
    </row>
    <row r="10" spans="1:35">
      <c r="B10" s="6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heetViews>
  <sheetFormatPr defaultRowHeight="15"/>
  <cols>
    <col min="1" max="1" width="31.140625" customWidth="1"/>
  </cols>
  <sheetData>
    <row r="1" spans="1:35">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123</v>
      </c>
      <c r="B2" s="52">
        <f>B$5/(1-'Calculations Etc'!$B$13)</f>
        <v>1.0997618868281604E-2</v>
      </c>
      <c r="C2" s="52">
        <f>C$5/(1-'Calculations Etc'!$B$13)</f>
        <v>1.1068951578349735E-2</v>
      </c>
      <c r="D2" s="52">
        <f>D$5/(1-'Calculations Etc'!$B$13)</f>
        <v>1.1140743815291445E-2</v>
      </c>
      <c r="E2" s="52">
        <f>E$5/(1-'Calculations Etc'!$B$13)</f>
        <v>1.1213005219530657E-2</v>
      </c>
      <c r="F2" s="52">
        <f>F$5/(1-'Calculations Etc'!$B$13)</f>
        <v>1.1285732577592732E-2</v>
      </c>
      <c r="G2" s="52">
        <f>G$5/(1-'Calculations Etc'!$B$13)</f>
        <v>1.1358932316426948E-2</v>
      </c>
      <c r="H2" s="52">
        <f>H$5/(1-'Calculations Etc'!$B$13)</f>
        <v>1.1432610862982587E-2</v>
      </c>
      <c r="I2" s="52">
        <f>I$5/(1-'Calculations Etc'!$B$13)</f>
        <v>1.150676179031037E-2</v>
      </c>
      <c r="J2" s="52">
        <f>J$5/(1-'Calculations Etc'!$B$13)</f>
        <v>1.1581394738834218E-2</v>
      </c>
      <c r="K2" s="52">
        <f>K$5/(1-'Calculations Etc'!$B$13)</f>
        <v>1.1656512922028765E-2</v>
      </c>
      <c r="L2" s="52">
        <f>L$5/(1-'Calculations Etc'!$B$13)</f>
        <v>1.1732119553368661E-2</v>
      </c>
      <c r="M2" s="52">
        <f>M$5/(1-'Calculations Etc'!$B$13)</f>
        <v>1.1808214632853897E-2</v>
      </c>
      <c r="N2" s="52">
        <f>N$5/(1-'Calculations Etc'!$B$13)</f>
        <v>1.188480458743376E-2</v>
      </c>
      <c r="O2" s="52">
        <f>O$5/(1-'Calculations Etc'!$B$13)</f>
        <v>1.1961889417108251E-2</v>
      </c>
      <c r="P2" s="52">
        <f>P$5/(1-'Calculations Etc'!$B$13)</f>
        <v>1.2039475548826646E-2</v>
      </c>
      <c r="Q2" s="52">
        <f>Q$5/(1-'Calculations Etc'!$B$13)</f>
        <v>1.2117562982588948E-2</v>
      </c>
      <c r="R2" s="52">
        <f>R$5/(1-'Calculations Etc'!$B$13)</f>
        <v>1.2196158145344435E-2</v>
      </c>
      <c r="S2" s="52">
        <f>S$5/(1-'Calculations Etc'!$B$13)</f>
        <v>1.2275264250567752E-2</v>
      </c>
      <c r="T2" s="52">
        <f>T$5/(1-'Calculations Etc'!$B$13)</f>
        <v>1.2354884511733534E-2</v>
      </c>
      <c r="U2" s="52">
        <f>U$5/(1-'Calculations Etc'!$B$13)</f>
        <v>1.2435018928841786E-2</v>
      </c>
      <c r="V2" s="52">
        <f>V$5/(1-'Calculations Etc'!$B$13)</f>
        <v>1.2515673928841786E-2</v>
      </c>
      <c r="W2" s="52">
        <f>W$5/(1-'Calculations Etc'!$B$13)</f>
        <v>1.2596849511733533E-2</v>
      </c>
      <c r="X2" s="52">
        <f>X$5/(1-'Calculations Etc'!$B$13)</f>
        <v>1.2678555317940952E-2</v>
      </c>
      <c r="Y2" s="52">
        <f>Y$5/(1-'Calculations Etc'!$B$13)</f>
        <v>1.2760788133989403E-2</v>
      </c>
      <c r="Z2" s="52">
        <f>Z$5/(1-'Calculations Etc'!$B$13)</f>
        <v>1.2843557600302801E-2</v>
      </c>
      <c r="AA2" s="52">
        <f>AA$5/(1-'Calculations Etc'!$B$13)</f>
        <v>1.2926860503406511E-2</v>
      </c>
      <c r="AB2" s="52">
        <f>AB$5/(1-'Calculations Etc'!$B$13)</f>
        <v>1.3010706483724453E-2</v>
      </c>
      <c r="AC2" s="52">
        <f>AC$5/(1-'Calculations Etc'!$B$13)</f>
        <v>1.3095095541256624E-2</v>
      </c>
      <c r="AD2" s="52">
        <f>AD$5/(1-'Calculations Etc'!$B$13)</f>
        <v>1.3180030889477667E-2</v>
      </c>
      <c r="AE2" s="52">
        <f>AE$5/(1-'Calculations Etc'!$B$13)</f>
        <v>1.3265515741862226E-2</v>
      </c>
      <c r="AF2" s="52">
        <f>AF$5/(1-'Calculations Etc'!$B$13)</f>
        <v>1.3351556525359576E-2</v>
      </c>
      <c r="AG2" s="52">
        <f>AG$5/(1-'Calculations Etc'!$B$13)</f>
        <v>1.343815645344436E-2</v>
      </c>
      <c r="AH2" s="52">
        <f>AH$5/(1-'Calculations Etc'!$B$13)</f>
        <v>1.3525318739591218E-2</v>
      </c>
      <c r="AI2" s="52">
        <f>AI$5/(1-'Calculations Etc'!$B$13)</f>
        <v>1.361304338380015E-2</v>
      </c>
    </row>
    <row r="3" spans="1:35">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126</v>
      </c>
      <c r="B5" s="17">
        <f>INDEX('AEO 7'!$C$51:$AJ$51,MATCH(B$1,'AEO 7'!$C$1:$AJ$1,0))/10^3</f>
        <v>3.4223449999999998E-3</v>
      </c>
      <c r="C5" s="17">
        <f>INDEX('AEO 7'!$C$51:$AJ$51,MATCH(C$1,'AEO 7'!$C$1:$AJ$1,0))/10^3</f>
        <v>3.444543E-3</v>
      </c>
      <c r="D5" s="17">
        <f>INDEX('AEO 7'!$C$51:$AJ$51,MATCH(D$1,'AEO 7'!$C$1:$AJ$1,0))/10^3</f>
        <v>3.4668839999999999E-3</v>
      </c>
      <c r="E5" s="17">
        <f>INDEX('AEO 7'!$C$51:$AJ$51,MATCH(E$1,'AEO 7'!$C$1:$AJ$1,0))/10^3</f>
        <v>3.4893709999999998E-3</v>
      </c>
      <c r="F5" s="17">
        <f>INDEX('AEO 7'!$C$51:$AJ$51,MATCH(F$1,'AEO 7'!$C$1:$AJ$1,0))/10^3</f>
        <v>3.5120030000000001E-3</v>
      </c>
      <c r="G5" s="17">
        <f>INDEX('AEO 7'!$C$51:$AJ$51,MATCH(G$1,'AEO 7'!$C$1:$AJ$1,0))/10^3</f>
        <v>3.5347819999999998E-3</v>
      </c>
      <c r="H5" s="17">
        <f>INDEX('AEO 7'!$C$51:$AJ$51,MATCH(H$1,'AEO 7'!$C$1:$AJ$1,0))/10^3</f>
        <v>3.55771E-3</v>
      </c>
      <c r="I5" s="17">
        <f>INDEX('AEO 7'!$C$51:$AJ$51,MATCH(I$1,'AEO 7'!$C$1:$AJ$1,0))/10^3</f>
        <v>3.580785E-3</v>
      </c>
      <c r="J5" s="17">
        <f>INDEX('AEO 7'!$C$51:$AJ$51,MATCH(J$1,'AEO 7'!$C$1:$AJ$1,0))/10^3</f>
        <v>3.6040100000000004E-3</v>
      </c>
      <c r="K5" s="17">
        <f>INDEX('AEO 7'!$C$51:$AJ$51,MATCH(K$1,'AEO 7'!$C$1:$AJ$1,0))/10^3</f>
        <v>3.6273859999999998E-3</v>
      </c>
      <c r="L5" s="17">
        <f>INDEX('AEO 7'!$C$51:$AJ$51,MATCH(L$1,'AEO 7'!$C$1:$AJ$1,0))/10^3</f>
        <v>3.6509140000000003E-3</v>
      </c>
      <c r="M5" s="17">
        <f>INDEX('AEO 7'!$C$51:$AJ$51,MATCH(M$1,'AEO 7'!$C$1:$AJ$1,0))/10^3</f>
        <v>3.6745939999999998E-3</v>
      </c>
      <c r="N5" s="17">
        <f>INDEX('AEO 7'!$C$51:$AJ$51,MATCH(N$1,'AEO 7'!$C$1:$AJ$1,0))/10^3</f>
        <v>3.6984279999999997E-3</v>
      </c>
      <c r="O5" s="17">
        <f>INDEX('AEO 7'!$C$51:$AJ$51,MATCH(O$1,'AEO 7'!$C$1:$AJ$1,0))/10^3</f>
        <v>3.7224160000000001E-3</v>
      </c>
      <c r="P5" s="17">
        <f>INDEX('AEO 7'!$C$51:$AJ$51,MATCH(P$1,'AEO 7'!$C$1:$AJ$1,0))/10^3</f>
        <v>3.7465599999999999E-3</v>
      </c>
      <c r="Q5" s="17">
        <f>INDEX('AEO 7'!$C$51:$AJ$51,MATCH(Q$1,'AEO 7'!$C$1:$AJ$1,0))/10^3</f>
        <v>3.77086E-3</v>
      </c>
      <c r="R5" s="17">
        <f>INDEX('AEO 7'!$C$51:$AJ$51,MATCH(R$1,'AEO 7'!$C$1:$AJ$1,0))/10^3</f>
        <v>3.7953179999999998E-3</v>
      </c>
      <c r="S5" s="17">
        <f>INDEX('AEO 7'!$C$51:$AJ$51,MATCH(S$1,'AEO 7'!$C$1:$AJ$1,0))/10^3</f>
        <v>3.819935E-3</v>
      </c>
      <c r="T5" s="17">
        <f>INDEX('AEO 7'!$C$51:$AJ$51,MATCH(T$1,'AEO 7'!$C$1:$AJ$1,0))/10^3</f>
        <v>3.8447119999999997E-3</v>
      </c>
      <c r="U5" s="17">
        <f>INDEX('AEO 7'!$C$51:$AJ$51,MATCH(U$1,'AEO 7'!$C$1:$AJ$1,0))/10^3</f>
        <v>3.8696489999999997E-3</v>
      </c>
      <c r="V5" s="17">
        <f>INDEX('AEO 7'!$C$51:$AJ$51,MATCH(V$1,'AEO 7'!$C$1:$AJ$1,0))/10^3</f>
        <v>3.894748E-3</v>
      </c>
      <c r="W5" s="17">
        <f>INDEX('AEO 7'!$C$51:$AJ$51,MATCH(W$1,'AEO 7'!$C$1:$AJ$1,0))/10^3</f>
        <v>3.9200089999999995E-3</v>
      </c>
      <c r="X5" s="17">
        <f>INDEX('AEO 7'!$C$51:$AJ$51,MATCH(X$1,'AEO 7'!$C$1:$AJ$1,0))/10^3</f>
        <v>3.9454349999999997E-3</v>
      </c>
      <c r="Y5" s="17">
        <f>INDEX('AEO 7'!$C$51:$AJ$51,MATCH(Y$1,'AEO 7'!$C$1:$AJ$1,0))/10^3</f>
        <v>3.9710250000000004E-3</v>
      </c>
      <c r="Z5" s="17">
        <f>INDEX('AEO 7'!$C$51:$AJ$51,MATCH(Z$1,'AEO 7'!$C$1:$AJ$1,0))/10^3</f>
        <v>3.9967819999999999E-3</v>
      </c>
      <c r="AA5" s="17">
        <f>INDEX('AEO 7'!$C$51:$AJ$51,MATCH(AA$1,'AEO 7'!$C$1:$AJ$1,0))/10^3</f>
        <v>4.0227050000000006E-3</v>
      </c>
      <c r="AB5" s="17">
        <f>INDEX('AEO 7'!$C$51:$AJ$51,MATCH(AB$1,'AEO 7'!$C$1:$AJ$1,0))/10^3</f>
        <v>4.0487970000000007E-3</v>
      </c>
      <c r="AC5" s="17">
        <f>INDEX('AEO 7'!$C$51:$AJ$51,MATCH(AC$1,'AEO 7'!$C$1:$AJ$1,0))/10^3</f>
        <v>4.0750580000000003E-3</v>
      </c>
      <c r="AD5" s="17">
        <f>INDEX('AEO 7'!$C$51:$AJ$51,MATCH(AD$1,'AEO 7'!$C$1:$AJ$1,0))/10^3</f>
        <v>4.1014889999999998E-3</v>
      </c>
      <c r="AE5" s="17">
        <f>INDEX('AEO 7'!$C$51:$AJ$51,MATCH(AE$1,'AEO 7'!$C$1:$AJ$1,0))/10^3</f>
        <v>4.1280910000000004E-3</v>
      </c>
      <c r="AF5" s="17">
        <f>INDEX('AEO 7'!$C$51:$AJ$51,MATCH(AF$1,'AEO 7'!$C$1:$AJ$1,0))/10^3</f>
        <v>4.1548660000000001E-3</v>
      </c>
      <c r="AG5" s="17">
        <f>INDEX('AEO 7'!$C$51:$AJ$51,MATCH(AG$1,'AEO 7'!$C$1:$AJ$1,0))/10^3</f>
        <v>4.1818150000000002E-3</v>
      </c>
      <c r="AH5" s="17">
        <f>INDEX('AEO 7'!$C$51:$AJ$51,MATCH(AH$1,'AEO 7'!$C$1:$AJ$1,0))/10^3</f>
        <v>4.2089390000000001E-3</v>
      </c>
      <c r="AI5" s="17">
        <f>INDEX('AEO 7'!$C$51:$AJ$51,MATCH(AI$1,'AEO 7'!$C$1:$AJ$1,0))/10^3</f>
        <v>4.2362379999999998E-3</v>
      </c>
    </row>
    <row r="6" spans="1:35">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1226</v>
      </c>
      <c r="B8" s="17">
        <f>B$5*'Calculations Etc'!$B$46</f>
        <v>8.5558624999999989E-3</v>
      </c>
      <c r="C8" s="17">
        <f>C$5*'Calculations Etc'!$B$46</f>
        <v>8.6113574999999998E-3</v>
      </c>
      <c r="D8" s="17">
        <f>D$5*'Calculations Etc'!$B$46</f>
        <v>8.6672099999999998E-3</v>
      </c>
      <c r="E8" s="17">
        <f>E$5*'Calculations Etc'!$B$46</f>
        <v>8.7234274999999986E-3</v>
      </c>
      <c r="F8" s="17">
        <f>F$5*'Calculations Etc'!$B$46</f>
        <v>8.7800075000000009E-3</v>
      </c>
      <c r="G8" s="17">
        <f>G$5*'Calculations Etc'!$B$46</f>
        <v>8.8369549999999988E-3</v>
      </c>
      <c r="H8" s="17">
        <f>H$5*'Calculations Etc'!$B$46</f>
        <v>8.8942750000000001E-3</v>
      </c>
      <c r="I8" s="17">
        <f>I$5*'Calculations Etc'!$B$46</f>
        <v>8.9519625000000005E-3</v>
      </c>
      <c r="J8" s="17">
        <f>J$5*'Calculations Etc'!$B$46</f>
        <v>9.0100250000000014E-3</v>
      </c>
      <c r="K8" s="17">
        <f>K$5*'Calculations Etc'!$B$46</f>
        <v>9.0684649999999995E-3</v>
      </c>
      <c r="L8" s="17">
        <f>L$5*'Calculations Etc'!$B$46</f>
        <v>9.1272850000000006E-3</v>
      </c>
      <c r="M8" s="17">
        <f>M$5*'Calculations Etc'!$B$46</f>
        <v>9.1864849999999994E-3</v>
      </c>
      <c r="N8" s="17">
        <f>N$5*'Calculations Etc'!$B$46</f>
        <v>9.2460699999999986E-3</v>
      </c>
      <c r="O8" s="17">
        <f>O$5*'Calculations Etc'!$B$46</f>
        <v>9.3060399999999998E-3</v>
      </c>
      <c r="P8" s="17">
        <f>P$5*'Calculations Etc'!$B$46</f>
        <v>9.3664000000000004E-3</v>
      </c>
      <c r="Q8" s="17">
        <f>Q$5*'Calculations Etc'!$B$46</f>
        <v>9.4271500000000005E-3</v>
      </c>
      <c r="R8" s="17">
        <f>R$5*'Calculations Etc'!$B$46</f>
        <v>9.488294999999999E-3</v>
      </c>
      <c r="S8" s="17">
        <f>S$5*'Calculations Etc'!$B$46</f>
        <v>9.5498375E-3</v>
      </c>
      <c r="T8" s="17">
        <f>T$5*'Calculations Etc'!$B$46</f>
        <v>9.6117799999999986E-3</v>
      </c>
      <c r="U8" s="17">
        <f>U$5*'Calculations Etc'!$B$46</f>
        <v>9.6741225E-3</v>
      </c>
      <c r="V8" s="17">
        <f>V$5*'Calculations Etc'!$B$46</f>
        <v>9.7368699999999999E-3</v>
      </c>
      <c r="W8" s="17">
        <f>W$5*'Calculations Etc'!$B$46</f>
        <v>9.8000224999999982E-3</v>
      </c>
      <c r="X8" s="17">
        <f>X$5*'Calculations Etc'!$B$46</f>
        <v>9.8635874999999998E-3</v>
      </c>
      <c r="Y8" s="17">
        <f>Y$5*'Calculations Etc'!$B$46</f>
        <v>9.9275625000000006E-3</v>
      </c>
      <c r="Z8" s="17">
        <f>Z$5*'Calculations Etc'!$B$46</f>
        <v>9.9919550000000003E-3</v>
      </c>
      <c r="AA8" s="17">
        <f>AA$5*'Calculations Etc'!$B$46</f>
        <v>1.0056762500000002E-2</v>
      </c>
      <c r="AB8" s="17">
        <f>AB$5*'Calculations Etc'!$B$46</f>
        <v>1.0121992500000001E-2</v>
      </c>
      <c r="AC8" s="17">
        <f>AC$5*'Calculations Etc'!$B$46</f>
        <v>1.0187645E-2</v>
      </c>
      <c r="AD8" s="17">
        <f>AD$5*'Calculations Etc'!$B$46</f>
        <v>1.02537225E-2</v>
      </c>
      <c r="AE8" s="17">
        <f>AE$5*'Calculations Etc'!$B$46</f>
        <v>1.0320227500000001E-2</v>
      </c>
      <c r="AF8" s="17">
        <f>AF$5*'Calculations Etc'!$B$46</f>
        <v>1.0387165E-2</v>
      </c>
      <c r="AG8" s="17">
        <f>AG$5*'Calculations Etc'!$B$46</f>
        <v>1.04545375E-2</v>
      </c>
      <c r="AH8" s="17">
        <f>AH$5*'Calculations Etc'!$B$46</f>
        <v>1.0522347500000001E-2</v>
      </c>
      <c r="AI8" s="17">
        <f>AI$5*'Calculations Etc'!$B$46</f>
        <v>1.0590595E-2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9"/>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52">
        <f>B$5/(1-'Calculations Etc'!$B$13)</f>
        <v>3.2642175438724444E-5</v>
      </c>
      <c r="C2" s="52">
        <f>C$5/(1-'Calculations Etc'!$B$13)</f>
        <v>3.2642175438724444E-5</v>
      </c>
      <c r="D2" s="52">
        <f>D$5/(1-'Calculations Etc'!$B$13)</f>
        <v>3.2642175438724444E-5</v>
      </c>
      <c r="E2" s="52">
        <f>E$5/(1-'Calculations Etc'!$B$13)</f>
        <v>3.2642175438724444E-5</v>
      </c>
      <c r="F2" s="52">
        <f>F$5/(1-'Calculations Etc'!$B$13)</f>
        <v>3.2642175438724444E-5</v>
      </c>
      <c r="G2" s="52">
        <f>G$5/(1-'Calculations Etc'!$B$13)</f>
        <v>3.2642175438724444E-5</v>
      </c>
      <c r="H2" s="52">
        <f>H$5/(1-'Calculations Etc'!$B$13)</f>
        <v>3.2642175438724444E-5</v>
      </c>
      <c r="I2" s="52">
        <f>I$5/(1-'Calculations Etc'!$B$13)</f>
        <v>3.2642175438724444E-5</v>
      </c>
      <c r="J2" s="52">
        <f>J$5/(1-'Calculations Etc'!$B$13)</f>
        <v>3.2642175438724444E-5</v>
      </c>
      <c r="K2" s="52">
        <f>K$5/(1-'Calculations Etc'!$B$13)</f>
        <v>3.2642175438724444E-5</v>
      </c>
      <c r="L2" s="52">
        <f>L$5/(1-'Calculations Etc'!$B$13)</f>
        <v>3.2642175438724444E-5</v>
      </c>
      <c r="M2" s="52">
        <f>M$5/(1-'Calculations Etc'!$B$13)</f>
        <v>3.2642175438724444E-5</v>
      </c>
      <c r="N2" s="52">
        <f>N$5/(1-'Calculations Etc'!$B$13)</f>
        <v>3.2642175438724444E-5</v>
      </c>
      <c r="O2" s="52">
        <f>O$5/(1-'Calculations Etc'!$B$13)</f>
        <v>3.2642175438724444E-5</v>
      </c>
      <c r="P2" s="52">
        <f>P$5/(1-'Calculations Etc'!$B$13)</f>
        <v>3.2642175438724444E-5</v>
      </c>
      <c r="Q2" s="52">
        <f>Q$5/(1-'Calculations Etc'!$B$13)</f>
        <v>3.2642175438724444E-5</v>
      </c>
      <c r="R2" s="52">
        <f>R$5/(1-'Calculations Etc'!$B$13)</f>
        <v>3.2642175438724444E-5</v>
      </c>
      <c r="S2" s="52">
        <f>S$5/(1-'Calculations Etc'!$B$13)</f>
        <v>3.2642175438724444E-5</v>
      </c>
      <c r="T2" s="52">
        <f>T$5/(1-'Calculations Etc'!$B$13)</f>
        <v>3.2642175438724444E-5</v>
      </c>
      <c r="U2" s="52">
        <f>U$5/(1-'Calculations Etc'!$B$13)</f>
        <v>3.2642175438724444E-5</v>
      </c>
      <c r="V2" s="52">
        <f>V$5/(1-'Calculations Etc'!$B$13)</f>
        <v>3.2642175438724444E-5</v>
      </c>
      <c r="W2" s="52">
        <f>W$5/(1-'Calculations Etc'!$B$13)</f>
        <v>3.2642175438724444E-5</v>
      </c>
      <c r="X2" s="52">
        <f>X$5/(1-'Calculations Etc'!$B$13)</f>
        <v>3.2642175438724444E-5</v>
      </c>
      <c r="Y2" s="52">
        <f>Y$5/(1-'Calculations Etc'!$B$13)</f>
        <v>3.2642175438724444E-5</v>
      </c>
      <c r="Z2" s="52">
        <f>Z$5/(1-'Calculations Etc'!$B$13)</f>
        <v>3.2642175438724444E-5</v>
      </c>
      <c r="AA2" s="52">
        <f>AA$5/(1-'Calculations Etc'!$B$13)</f>
        <v>3.2642175438724444E-5</v>
      </c>
      <c r="AB2" s="52">
        <f>AB$5/(1-'Calculations Etc'!$B$13)</f>
        <v>3.2642175438724444E-5</v>
      </c>
      <c r="AC2" s="52">
        <f>AC$5/(1-'Calculations Etc'!$B$13)</f>
        <v>3.2642175438724444E-5</v>
      </c>
      <c r="AD2" s="52">
        <f>AD$5/(1-'Calculations Etc'!$B$13)</f>
        <v>3.2642175438724444E-5</v>
      </c>
      <c r="AE2" s="52">
        <f>AE$5/(1-'Calculations Etc'!$B$13)</f>
        <v>3.2642175438724444E-5</v>
      </c>
      <c r="AF2" s="52">
        <f>AF$5/(1-'Calculations Etc'!$B$13)</f>
        <v>3.2642175438724444E-5</v>
      </c>
      <c r="AG2" s="52">
        <f>AG$5/(1-'Calculations Etc'!$B$13)</f>
        <v>3.2642175438724444E-5</v>
      </c>
      <c r="AH2" s="52">
        <f>AH$5/(1-'Calculations Etc'!$B$13)</f>
        <v>3.2642175438724444E-5</v>
      </c>
      <c r="AI2" s="52">
        <f>AI$5/(1-'Calculations Etc'!$B$13)</f>
        <v>3.2642175438724444E-5</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6">
      <c r="A5" t="s">
        <v>126</v>
      </c>
      <c r="B5" s="17">
        <f>SUM('NRBS 40'!D5,'NRBS 40'!D7:D8)/(INDEX('AEO 7'!$C$64:$AJ$64,MATCH(B$1,'AEO 7'!$C$1:$AJ$1,0))*10^9)</f>
        <v>1.015790665596113E-5</v>
      </c>
      <c r="C5" s="17">
        <f t="shared" ref="C5:AI5" si="0">$B5</f>
        <v>1.015790665596113E-5</v>
      </c>
      <c r="D5" s="17">
        <f t="shared" si="0"/>
        <v>1.015790665596113E-5</v>
      </c>
      <c r="E5" s="17">
        <f t="shared" si="0"/>
        <v>1.015790665596113E-5</v>
      </c>
      <c r="F5" s="17">
        <f t="shared" si="0"/>
        <v>1.015790665596113E-5</v>
      </c>
      <c r="G5" s="17">
        <f t="shared" si="0"/>
        <v>1.015790665596113E-5</v>
      </c>
      <c r="H5" s="17">
        <f t="shared" si="0"/>
        <v>1.015790665596113E-5</v>
      </c>
      <c r="I5" s="17">
        <f t="shared" si="0"/>
        <v>1.015790665596113E-5</v>
      </c>
      <c r="J5" s="17">
        <f t="shared" si="0"/>
        <v>1.015790665596113E-5</v>
      </c>
      <c r="K5" s="17">
        <f t="shared" si="0"/>
        <v>1.015790665596113E-5</v>
      </c>
      <c r="L5" s="17">
        <f t="shared" si="0"/>
        <v>1.015790665596113E-5</v>
      </c>
      <c r="M5" s="17">
        <f t="shared" si="0"/>
        <v>1.015790665596113E-5</v>
      </c>
      <c r="N5" s="17">
        <f t="shared" si="0"/>
        <v>1.015790665596113E-5</v>
      </c>
      <c r="O5" s="17">
        <f t="shared" si="0"/>
        <v>1.015790665596113E-5</v>
      </c>
      <c r="P5" s="17">
        <f t="shared" si="0"/>
        <v>1.015790665596113E-5</v>
      </c>
      <c r="Q5" s="17">
        <f t="shared" si="0"/>
        <v>1.015790665596113E-5</v>
      </c>
      <c r="R5" s="17">
        <f t="shared" si="0"/>
        <v>1.015790665596113E-5</v>
      </c>
      <c r="S5" s="17">
        <f t="shared" si="0"/>
        <v>1.015790665596113E-5</v>
      </c>
      <c r="T5" s="17">
        <f t="shared" si="0"/>
        <v>1.015790665596113E-5</v>
      </c>
      <c r="U5" s="17">
        <f t="shared" si="0"/>
        <v>1.015790665596113E-5</v>
      </c>
      <c r="V5" s="17">
        <f t="shared" si="0"/>
        <v>1.015790665596113E-5</v>
      </c>
      <c r="W5" s="17">
        <f t="shared" si="0"/>
        <v>1.015790665596113E-5</v>
      </c>
      <c r="X5" s="17">
        <f t="shared" si="0"/>
        <v>1.015790665596113E-5</v>
      </c>
      <c r="Y5" s="17">
        <f t="shared" si="0"/>
        <v>1.015790665596113E-5</v>
      </c>
      <c r="Z5" s="17">
        <f t="shared" si="0"/>
        <v>1.015790665596113E-5</v>
      </c>
      <c r="AA5" s="17">
        <f t="shared" si="0"/>
        <v>1.015790665596113E-5</v>
      </c>
      <c r="AB5" s="17">
        <f t="shared" si="0"/>
        <v>1.015790665596113E-5</v>
      </c>
      <c r="AC5" s="17">
        <f t="shared" si="0"/>
        <v>1.015790665596113E-5</v>
      </c>
      <c r="AD5" s="17">
        <f t="shared" si="0"/>
        <v>1.015790665596113E-5</v>
      </c>
      <c r="AE5" s="17">
        <f t="shared" si="0"/>
        <v>1.015790665596113E-5</v>
      </c>
      <c r="AF5" s="17">
        <f t="shared" si="0"/>
        <v>1.015790665596113E-5</v>
      </c>
      <c r="AG5" s="17">
        <f t="shared" si="0"/>
        <v>1.015790665596113E-5</v>
      </c>
      <c r="AH5" s="17">
        <f t="shared" si="0"/>
        <v>1.015790665596113E-5</v>
      </c>
      <c r="AI5" s="17">
        <f t="shared" si="0"/>
        <v>1.015790665596113E-5</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6">
      <c r="A8" t="s">
        <v>1226</v>
      </c>
      <c r="B8" s="17">
        <f>B$5*'Calculations Etc'!$B$46</f>
        <v>2.5394766639902824E-5</v>
      </c>
      <c r="C8" s="17">
        <f>C$5*'Calculations Etc'!$B$46</f>
        <v>2.5394766639902824E-5</v>
      </c>
      <c r="D8" s="17">
        <f>D$5*'Calculations Etc'!$B$46</f>
        <v>2.5394766639902824E-5</v>
      </c>
      <c r="E8" s="17">
        <f>E$5*'Calculations Etc'!$B$46</f>
        <v>2.5394766639902824E-5</v>
      </c>
      <c r="F8" s="17">
        <f>F$5*'Calculations Etc'!$B$46</f>
        <v>2.5394766639902824E-5</v>
      </c>
      <c r="G8" s="17">
        <f>G$5*'Calculations Etc'!$B$46</f>
        <v>2.5394766639902824E-5</v>
      </c>
      <c r="H8" s="17">
        <f>H$5*'Calculations Etc'!$B$46</f>
        <v>2.5394766639902824E-5</v>
      </c>
      <c r="I8" s="17">
        <f>I$5*'Calculations Etc'!$B$46</f>
        <v>2.5394766639902824E-5</v>
      </c>
      <c r="J8" s="17">
        <f>J$5*'Calculations Etc'!$B$46</f>
        <v>2.5394766639902824E-5</v>
      </c>
      <c r="K8" s="17">
        <f>K$5*'Calculations Etc'!$B$46</f>
        <v>2.5394766639902824E-5</v>
      </c>
      <c r="L8" s="17">
        <f>L$5*'Calculations Etc'!$B$46</f>
        <v>2.5394766639902824E-5</v>
      </c>
      <c r="M8" s="17">
        <f>M$5*'Calculations Etc'!$B$46</f>
        <v>2.5394766639902824E-5</v>
      </c>
      <c r="N8" s="17">
        <f>N$5*'Calculations Etc'!$B$46</f>
        <v>2.5394766639902824E-5</v>
      </c>
      <c r="O8" s="17">
        <f>O$5*'Calculations Etc'!$B$46</f>
        <v>2.5394766639902824E-5</v>
      </c>
      <c r="P8" s="17">
        <f>P$5*'Calculations Etc'!$B$46</f>
        <v>2.5394766639902824E-5</v>
      </c>
      <c r="Q8" s="17">
        <f>Q$5*'Calculations Etc'!$B$46</f>
        <v>2.5394766639902824E-5</v>
      </c>
      <c r="R8" s="17">
        <f>R$5*'Calculations Etc'!$B$46</f>
        <v>2.5394766639902824E-5</v>
      </c>
      <c r="S8" s="17">
        <f>S$5*'Calculations Etc'!$B$46</f>
        <v>2.5394766639902824E-5</v>
      </c>
      <c r="T8" s="17">
        <f>T$5*'Calculations Etc'!$B$46</f>
        <v>2.5394766639902824E-5</v>
      </c>
      <c r="U8" s="17">
        <f>U$5*'Calculations Etc'!$B$46</f>
        <v>2.5394766639902824E-5</v>
      </c>
      <c r="V8" s="17">
        <f>V$5*'Calculations Etc'!$B$46</f>
        <v>2.5394766639902824E-5</v>
      </c>
      <c r="W8" s="17">
        <f>W$5*'Calculations Etc'!$B$46</f>
        <v>2.5394766639902824E-5</v>
      </c>
      <c r="X8" s="17">
        <f>X$5*'Calculations Etc'!$B$46</f>
        <v>2.5394766639902824E-5</v>
      </c>
      <c r="Y8" s="17">
        <f>Y$5*'Calculations Etc'!$B$46</f>
        <v>2.5394766639902824E-5</v>
      </c>
      <c r="Z8" s="17">
        <f>Z$5*'Calculations Etc'!$B$46</f>
        <v>2.5394766639902824E-5</v>
      </c>
      <c r="AA8" s="17">
        <f>AA$5*'Calculations Etc'!$B$46</f>
        <v>2.5394766639902824E-5</v>
      </c>
      <c r="AB8" s="17">
        <f>AB$5*'Calculations Etc'!$B$46</f>
        <v>2.5394766639902824E-5</v>
      </c>
      <c r="AC8" s="17">
        <f>AC$5*'Calculations Etc'!$B$46</f>
        <v>2.5394766639902824E-5</v>
      </c>
      <c r="AD8" s="17">
        <f>AD$5*'Calculations Etc'!$B$46</f>
        <v>2.5394766639902824E-5</v>
      </c>
      <c r="AE8" s="17">
        <f>AE$5*'Calculations Etc'!$B$46</f>
        <v>2.5394766639902824E-5</v>
      </c>
      <c r="AF8" s="17">
        <f>AF$5*'Calculations Etc'!$B$46</f>
        <v>2.5394766639902824E-5</v>
      </c>
      <c r="AG8" s="17">
        <f>AG$5*'Calculations Etc'!$B$46</f>
        <v>2.5394766639902824E-5</v>
      </c>
      <c r="AH8" s="17">
        <f>AH$5*'Calculations Etc'!$B$46</f>
        <v>2.5394766639902824E-5</v>
      </c>
      <c r="AI8" s="17">
        <f>AI$5*'Calculations Etc'!$B$46</f>
        <v>2.5394766639902824E-5</v>
      </c>
    </row>
    <row r="9" spans="1:36">
      <c r="AJ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116</v>
      </c>
      <c r="B10" s="12" t="s">
        <v>115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112</v>
      </c>
    </row>
    <row r="16" spans="1:37" ht="15" customHeight="1">
      <c r="B16" s="4" t="s">
        <v>111</v>
      </c>
    </row>
    <row r="17" spans="1:37" ht="15" customHeight="1">
      <c r="B17" s="4" t="s">
        <v>110</v>
      </c>
    </row>
    <row r="18" spans="1:37" ht="15" customHeight="1">
      <c r="A18" s="61" t="s">
        <v>109</v>
      </c>
      <c r="B18" s="7" t="s">
        <v>108</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61" t="s">
        <v>107</v>
      </c>
      <c r="B19" s="7" t="s">
        <v>106</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61" t="s">
        <v>105</v>
      </c>
      <c r="B20" s="7" t="s">
        <v>104</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61" t="s">
        <v>1155</v>
      </c>
      <c r="B21" s="4" t="s">
        <v>1176</v>
      </c>
    </row>
    <row r="22" spans="1:37" ht="15" customHeight="1">
      <c r="A22" s="61" t="s">
        <v>1157</v>
      </c>
      <c r="B22" s="7" t="s">
        <v>1156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1158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61" t="s">
        <v>102</v>
      </c>
      <c r="B24" s="4" t="s">
        <v>103</v>
      </c>
    </row>
    <row r="25" spans="1:37" ht="15" customHeight="1">
      <c r="B25" s="7" t="s">
        <v>101</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61" t="s">
        <v>99</v>
      </c>
      <c r="B26" s="4" t="s">
        <v>100</v>
      </c>
    </row>
    <row r="27" spans="1:37" ht="15" customHeight="1">
      <c r="A27" s="61" t="s">
        <v>98</v>
      </c>
      <c r="B27" s="7" t="s">
        <v>58</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56</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97</v>
      </c>
    </row>
    <row r="31" spans="1:37" ht="15" customHeight="1">
      <c r="A31" s="61" t="s">
        <v>95</v>
      </c>
      <c r="B31" s="4" t="s">
        <v>96</v>
      </c>
    </row>
    <row r="32" spans="1:37" ht="15" customHeight="1">
      <c r="A32" s="61" t="s">
        <v>93</v>
      </c>
      <c r="B32" s="7" t="s">
        <v>94</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61" t="s">
        <v>91</v>
      </c>
      <c r="B33" s="7" t="s">
        <v>92</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61" t="s">
        <v>89</v>
      </c>
      <c r="B34" s="7" t="s">
        <v>90</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61" t="s">
        <v>87</v>
      </c>
      <c r="B35" s="7" t="s">
        <v>88</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61" t="s">
        <v>85</v>
      </c>
      <c r="B36" s="7" t="s">
        <v>86</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61" t="s">
        <v>83</v>
      </c>
      <c r="B37" s="7" t="s">
        <v>84</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61" t="s">
        <v>81</v>
      </c>
      <c r="B38" s="7" t="s">
        <v>82</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61" t="s">
        <v>79</v>
      </c>
      <c r="B39" s="7" t="s">
        <v>80</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61" t="s">
        <v>77</v>
      </c>
      <c r="B40" s="7" t="s">
        <v>78</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61" t="s">
        <v>75</v>
      </c>
      <c r="B41" s="7" t="s">
        <v>76</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61" t="s">
        <v>73</v>
      </c>
      <c r="B42" s="7" t="s">
        <v>74</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61" t="s">
        <v>71</v>
      </c>
      <c r="B43" s="7" t="s">
        <v>72</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61" t="s">
        <v>69</v>
      </c>
      <c r="B44" s="7" t="s">
        <v>70</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61" t="s">
        <v>67</v>
      </c>
      <c r="B45" s="7" t="s">
        <v>68</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61" t="s">
        <v>65</v>
      </c>
      <c r="B46" s="7" t="s">
        <v>66</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64</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61" t="s">
        <v>62</v>
      </c>
      <c r="B48" s="4" t="s">
        <v>63</v>
      </c>
    </row>
    <row r="49" spans="1:37" ht="15" customHeight="1">
      <c r="B49" s="7" t="s">
        <v>61</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61" t="s">
        <v>59</v>
      </c>
      <c r="B50" s="4" t="s">
        <v>60</v>
      </c>
    </row>
    <row r="51" spans="1:37" ht="15" customHeight="1">
      <c r="A51" s="61" t="s">
        <v>57</v>
      </c>
      <c r="B51" s="7" t="s">
        <v>58</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56</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55</v>
      </c>
    </row>
    <row r="55" spans="1:37" ht="15" customHeight="1">
      <c r="A55" s="61" t="s">
        <v>53</v>
      </c>
      <c r="B55" s="4" t="s">
        <v>54</v>
      </c>
    </row>
    <row r="56" spans="1:37" ht="15" customHeight="1">
      <c r="A56" s="61" t="s">
        <v>52</v>
      </c>
      <c r="B56" s="7" t="s">
        <v>37</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61" t="s">
        <v>51</v>
      </c>
      <c r="B57" s="7" t="s">
        <v>35</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61" t="s">
        <v>50</v>
      </c>
      <c r="B58" s="7" t="s">
        <v>33</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61" t="s">
        <v>49</v>
      </c>
      <c r="B59" s="7" t="s">
        <v>31</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61" t="s">
        <v>48</v>
      </c>
      <c r="B60" s="7" t="s">
        <v>29</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61" t="s">
        <v>47</v>
      </c>
      <c r="B61" s="7" t="s">
        <v>27</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61" t="s">
        <v>46</v>
      </c>
      <c r="B62" s="7" t="s">
        <v>25</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61" t="s">
        <v>45</v>
      </c>
      <c r="B63" s="7" t="s">
        <v>23</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61" t="s">
        <v>44</v>
      </c>
      <c r="B64" s="7" t="s">
        <v>21</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61" t="s">
        <v>43</v>
      </c>
      <c r="B65" s="7" t="s">
        <v>19</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61" t="s">
        <v>42</v>
      </c>
      <c r="B66" s="7" t="s">
        <v>17</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61" t="s">
        <v>41</v>
      </c>
      <c r="B67" s="7" t="s">
        <v>15</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61" t="s">
        <v>40</v>
      </c>
      <c r="B68" s="7" t="s">
        <v>1177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12</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61" t="s">
        <v>38</v>
      </c>
      <c r="B71" s="4" t="s">
        <v>39</v>
      </c>
    </row>
    <row r="72" spans="1:37" ht="15" customHeight="1">
      <c r="A72" s="61" t="s">
        <v>36</v>
      </c>
      <c r="B72" s="7" t="s">
        <v>37</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61" t="s">
        <v>34</v>
      </c>
      <c r="B73" s="7" t="s">
        <v>35</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61" t="s">
        <v>32</v>
      </c>
      <c r="B74" s="7" t="s">
        <v>33</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61" t="s">
        <v>30</v>
      </c>
      <c r="B75" s="7" t="s">
        <v>31</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61" t="s">
        <v>28</v>
      </c>
      <c r="B76" s="7" t="s">
        <v>29</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61" t="s">
        <v>26</v>
      </c>
      <c r="B77" s="7" t="s">
        <v>27</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61" t="s">
        <v>24</v>
      </c>
      <c r="B78" s="7" t="s">
        <v>25</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61" t="s">
        <v>22</v>
      </c>
      <c r="B79" s="7" t="s">
        <v>23</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61" t="s">
        <v>20</v>
      </c>
      <c r="B80" s="7" t="s">
        <v>21</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61" t="s">
        <v>18</v>
      </c>
      <c r="B81" s="7" t="s">
        <v>19</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61" t="s">
        <v>16</v>
      </c>
      <c r="B82" s="7" t="s">
        <v>17</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61" t="s">
        <v>14</v>
      </c>
      <c r="B83" s="7" t="s">
        <v>15</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61" t="s">
        <v>13</v>
      </c>
      <c r="B84" s="7" t="s">
        <v>1177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12</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73" t="s">
        <v>11</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63" t="s">
        <v>10</v>
      </c>
    </row>
    <row r="89" spans="1:37" ht="15" customHeight="1">
      <c r="B89" s="63" t="s">
        <v>9</v>
      </c>
    </row>
    <row r="90" spans="1:37" ht="15" customHeight="1">
      <c r="B90" s="63" t="s">
        <v>1178</v>
      </c>
    </row>
    <row r="91" spans="1:37" ht="15" customHeight="1">
      <c r="B91" s="63" t="s">
        <v>8</v>
      </c>
    </row>
    <row r="92" spans="1:37" ht="15" customHeight="1">
      <c r="B92" s="63" t="s">
        <v>7</v>
      </c>
    </row>
    <row r="93" spans="1:37" ht="15" customHeight="1">
      <c r="B93" s="63" t="s">
        <v>6</v>
      </c>
    </row>
    <row r="94" spans="1:37" ht="15" customHeight="1">
      <c r="B94" s="63" t="s">
        <v>5</v>
      </c>
    </row>
    <row r="95" spans="1:37" ht="15" customHeight="1">
      <c r="B95" s="63" t="s">
        <v>1179</v>
      </c>
    </row>
    <row r="96" spans="1:37" ht="15" customHeight="1">
      <c r="B96" s="63" t="s">
        <v>4</v>
      </c>
    </row>
    <row r="97" spans="2:2" ht="15" customHeight="1">
      <c r="B97" s="63" t="s">
        <v>1180</v>
      </c>
    </row>
    <row r="98" spans="2:2" ht="15" customHeight="1">
      <c r="B98" s="63" t="s">
        <v>1181</v>
      </c>
    </row>
    <row r="99" spans="2:2" ht="15" customHeight="1">
      <c r="B99" s="63" t="s">
        <v>1182</v>
      </c>
    </row>
    <row r="100" spans="2:2" ht="15" customHeight="1">
      <c r="B100" s="63" t="s">
        <v>1159</v>
      </c>
    </row>
    <row r="101" spans="2:2" ht="15" customHeight="1">
      <c r="B101" s="63" t="s">
        <v>3</v>
      </c>
    </row>
    <row r="102" spans="2:2" ht="15" customHeight="1">
      <c r="B102" s="63" t="s">
        <v>1160</v>
      </c>
    </row>
    <row r="103" spans="2:2" ht="15" customHeight="1">
      <c r="B103" t="s">
        <v>1183</v>
      </c>
    </row>
    <row r="104" spans="2:2" ht="15" customHeight="1">
      <c r="B104" s="63" t="s">
        <v>2</v>
      </c>
    </row>
    <row r="105" spans="2:2" ht="15" customHeight="1">
      <c r="B105" s="63" t="s">
        <v>1161</v>
      </c>
    </row>
    <row r="106" spans="2:2" ht="15" customHeight="1">
      <c r="B106" s="63" t="s">
        <v>1184</v>
      </c>
    </row>
    <row r="107" spans="2:2" ht="15" customHeight="1">
      <c r="B107" s="63" t="s">
        <v>1185</v>
      </c>
    </row>
  </sheetData>
  <mergeCells count="1">
    <mergeCell ref="B87:AK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K9"/>
  <sheetViews>
    <sheetView workbookViewId="0"/>
  </sheetViews>
  <sheetFormatPr defaultRowHeight="15"/>
  <cols>
    <col min="1" max="1" width="31.140625" customWidth="1"/>
  </cols>
  <sheetData>
    <row r="1" spans="1:37">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123</v>
      </c>
      <c r="B2" s="52">
        <f>B$5/(1-'Calculations Etc'!$B$13)</f>
        <v>1.6239702465561088E-2</v>
      </c>
      <c r="C2" s="52">
        <f>C$5/(1-'Calculations Etc'!$B$13)</f>
        <v>1.647320932033737E-2</v>
      </c>
      <c r="D2" s="52">
        <f>D$5/(1-'Calculations Etc'!$B$13)</f>
        <v>1.6538302329961823E-2</v>
      </c>
      <c r="E2" s="52">
        <f>E$5/(1-'Calculations Etc'!$B$13)</f>
        <v>1.6577302489573582E-2</v>
      </c>
      <c r="F2" s="52">
        <f>F$5/(1-'Calculations Etc'!$B$13)</f>
        <v>1.6757371861577074E-2</v>
      </c>
      <c r="G2" s="52">
        <f>G$5/(1-'Calculations Etc'!$B$13)</f>
        <v>1.693523181587268E-2</v>
      </c>
      <c r="H2" s="52">
        <f>H$5/(1-'Calculations Etc'!$B$13)</f>
        <v>1.7113789289582612E-2</v>
      </c>
      <c r="I2" s="52">
        <f>I$5/(1-'Calculations Etc'!$B$13)</f>
        <v>1.728902342650656E-2</v>
      </c>
      <c r="J2" s="52">
        <f>J$5/(1-'Calculations Etc'!$B$13)</f>
        <v>1.7324229442444935E-2</v>
      </c>
      <c r="K2" s="52">
        <f>K$5/(1-'Calculations Etc'!$B$13)</f>
        <v>1.7594249050925652E-2</v>
      </c>
      <c r="L2" s="52">
        <f>L$5/(1-'Calculations Etc'!$B$13)</f>
        <v>1.7859657301307948E-2</v>
      </c>
      <c r="M2" s="52">
        <f>M$5/(1-'Calculations Etc'!$B$13)</f>
        <v>1.8116592387144904E-2</v>
      </c>
      <c r="N2" s="52">
        <f>N$5/(1-'Calculations Etc'!$B$13)</f>
        <v>1.8367716153692853E-2</v>
      </c>
      <c r="O2" s="52">
        <f>O$5/(1-'Calculations Etc'!$B$13)</f>
        <v>1.837653954045473E-2</v>
      </c>
      <c r="P2" s="52">
        <f>P$5/(1-'Calculations Etc'!$B$13)</f>
        <v>1.8471377883215685E-2</v>
      </c>
      <c r="Q2" s="52">
        <f>Q$5/(1-'Calculations Etc'!$B$13)</f>
        <v>1.8564935427828444E-2</v>
      </c>
      <c r="R2" s="52">
        <f>R$5/(1-'Calculations Etc'!$B$13)</f>
        <v>1.8654624976945002E-2</v>
      </c>
      <c r="S2" s="52">
        <f>S$5/(1-'Calculations Etc'!$B$13)</f>
        <v>1.8751175432845955E-2</v>
      </c>
      <c r="T2" s="52">
        <f>T$5/(1-'Calculations Etc'!$B$13)</f>
        <v>1.8766623743692857E-2</v>
      </c>
      <c r="U2" s="52">
        <f>U$5/(1-'Calculations Etc'!$B$13)</f>
        <v>1.888121447217778E-2</v>
      </c>
      <c r="V2" s="52">
        <f>V$5/(1-'Calculations Etc'!$B$13)</f>
        <v>1.899650756492834E-2</v>
      </c>
      <c r="W2" s="52">
        <f>W$5/(1-'Calculations Etc'!$B$13)</f>
        <v>1.9117627571901014E-2</v>
      </c>
      <c r="X2" s="52">
        <f>X$5/(1-'Calculations Etc'!$B$13)</f>
        <v>1.9243391896672929E-2</v>
      </c>
      <c r="Y2" s="52">
        <f>Y$5/(1-'Calculations Etc'!$B$13)</f>
        <v>1.9369060620260111E-2</v>
      </c>
      <c r="Z2" s="52">
        <f>Z$5/(1-'Calculations Etc'!$B$13)</f>
        <v>1.9404969005697471E-2</v>
      </c>
      <c r="AA2" s="52">
        <f>AA$5/(1-'Calculations Etc'!$B$13)</f>
        <v>1.9449249453886021E-2</v>
      </c>
      <c r="AB2" s="52">
        <f>AB$5/(1-'Calculations Etc'!$B$13)</f>
        <v>1.9498218236628919E-2</v>
      </c>
      <c r="AC2" s="52">
        <f>AC$5/(1-'Calculations Etc'!$B$13)</f>
        <v>1.9548533357584E-2</v>
      </c>
      <c r="AD2" s="52">
        <f>AD$5/(1-'Calculations Etc'!$B$13)</f>
        <v>1.9609686656816904E-2</v>
      </c>
      <c r="AE2" s="52">
        <f>AE$5/(1-'Calculations Etc'!$B$13)</f>
        <v>1.9667168744133538E-2</v>
      </c>
      <c r="AF2" s="52">
        <f>AF$5/(1-'Calculations Etc'!$B$13)</f>
        <v>1.9732075009590941E-2</v>
      </c>
      <c r="AG2" s="52">
        <f>AG$5/(1-'Calculations Etc'!$B$13)</f>
        <v>1.9807183474459214E-2</v>
      </c>
      <c r="AH2" s="52">
        <f>AH$5/(1-'Calculations Etc'!$B$13)</f>
        <v>1.9882265181730491E-2</v>
      </c>
      <c r="AI2" s="52">
        <f>AI$5/(1-'Calculations Etc'!$B$13)</f>
        <v>1.9966356486878913E-2</v>
      </c>
    </row>
    <row r="3" spans="1:37">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7">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7">
      <c r="A5" t="s">
        <v>126</v>
      </c>
      <c r="B5" s="17">
        <f>INDEX('AEO 7'!$C$52:$AJ$52,MATCH(B$1,'AEO 7'!$C$1:$AJ$1,0))/10^3*'Calculations Etc'!B8</f>
        <v>5.0536270805668316E-3</v>
      </c>
      <c r="C5" s="17">
        <f>INDEX('AEO 7'!$C$52:$AJ$52,MATCH(C$1,'AEO 7'!$C$1:$AJ$1,0))/10^3*'Calculations Etc'!C8</f>
        <v>5.1262919934430308E-3</v>
      </c>
      <c r="D5" s="17">
        <f>INDEX('AEO 7'!$C$52:$AJ$52,MATCH(D$1,'AEO 7'!$C$1:$AJ$1,0))/10^3*'Calculations Etc'!D8</f>
        <v>5.1465482633402991E-3</v>
      </c>
      <c r="E5" s="17">
        <f>INDEX('AEO 7'!$C$52:$AJ$52,MATCH(E$1,'AEO 7'!$C$1:$AJ$1,0))/10^3*'Calculations Etc'!E8</f>
        <v>5.1586847087695415E-3</v>
      </c>
      <c r="F5" s="17">
        <f>INDEX('AEO 7'!$C$52:$AJ$52,MATCH(F$1,'AEO 7'!$C$1:$AJ$1,0))/10^3*'Calculations Etc'!F8</f>
        <v>5.2147204308935959E-3</v>
      </c>
      <c r="G5" s="17">
        <f>INDEX('AEO 7'!$C$52:$AJ$52,MATCH(G$1,'AEO 7'!$C$1:$AJ$1,0))/10^3*'Calculations Etc'!G8</f>
        <v>5.2700686051278707E-3</v>
      </c>
      <c r="H5" s="17">
        <f>INDEX('AEO 7'!$C$52:$AJ$52,MATCH(H$1,'AEO 7'!$C$1:$AJ$1,0))/10^3*'Calculations Etc'!H8</f>
        <v>5.3256338401740004E-3</v>
      </c>
      <c r="I5" s="17">
        <f>INDEX('AEO 7'!$C$52:$AJ$52,MATCH(I$1,'AEO 7'!$C$1:$AJ$1,0))/10^3*'Calculations Etc'!I8</f>
        <v>5.3801648872591678E-3</v>
      </c>
      <c r="J5" s="17">
        <f>INDEX('AEO 7'!$C$52:$AJ$52,MATCH(J$1,'AEO 7'!$C$1:$AJ$1,0))/10^3*'Calculations Etc'!J8</f>
        <v>5.3911206345040657E-3</v>
      </c>
      <c r="K5" s="17">
        <f>INDEX('AEO 7'!$C$52:$AJ$52,MATCH(K$1,'AEO 7'!$C$1:$AJ$1,0))/10^3*'Calculations Etc'!K8</f>
        <v>5.4751479378734478E-3</v>
      </c>
      <c r="L5" s="17">
        <f>INDEX('AEO 7'!$C$52:$AJ$52,MATCH(L$1,'AEO 7'!$C$1:$AJ$1,0))/10^3*'Calculations Etc'!L8</f>
        <v>5.5577402343999528E-3</v>
      </c>
      <c r="M5" s="17">
        <f>INDEX('AEO 7'!$C$52:$AJ$52,MATCH(M$1,'AEO 7'!$C$1:$AJ$1,0))/10^3*'Calculations Etc'!M8</f>
        <v>5.6376957699454467E-3</v>
      </c>
      <c r="N5" s="17">
        <f>INDEX('AEO 7'!$C$52:$AJ$52,MATCH(N$1,'AEO 7'!$C$1:$AJ$1,0))/10^3*'Calculations Etc'!N8</f>
        <v>5.7158428831633121E-3</v>
      </c>
      <c r="O5" s="17">
        <f>INDEX('AEO 7'!$C$52:$AJ$52,MATCH(O$1,'AEO 7'!$C$1:$AJ$1,0))/10^3*'Calculations Etc'!O8</f>
        <v>5.7185886296680097E-3</v>
      </c>
      <c r="P5" s="17">
        <f>INDEX('AEO 7'!$C$52:$AJ$52,MATCH(P$1,'AEO 7'!$C$1:$AJ$1,0))/10^3*'Calculations Etc'!P8</f>
        <v>5.7481013389229499E-3</v>
      </c>
      <c r="Q5" s="17">
        <f>INDEX('AEO 7'!$C$52:$AJ$52,MATCH(Q$1,'AEO 7'!$C$1:$AJ$1,0))/10^3*'Calculations Etc'!Q8</f>
        <v>5.7772154770698173E-3</v>
      </c>
      <c r="R5" s="17">
        <f>INDEX('AEO 7'!$C$52:$AJ$52,MATCH(R$1,'AEO 7'!$C$1:$AJ$1,0))/10^3*'Calculations Etc'!R8</f>
        <v>5.8051259351105649E-3</v>
      </c>
      <c r="S5" s="17">
        <f>INDEX('AEO 7'!$C$52:$AJ$52,MATCH(S$1,'AEO 7'!$C$1:$AJ$1,0))/10^3*'Calculations Etc'!S8</f>
        <v>5.8351714362283886E-3</v>
      </c>
      <c r="T5" s="17">
        <f>INDEX('AEO 7'!$C$52:$AJ$52,MATCH(T$1,'AEO 7'!$C$1:$AJ$1,0))/10^3*'Calculations Etc'!T8</f>
        <v>5.8399787904401092E-3</v>
      </c>
      <c r="U5" s="17">
        <f>INDEX('AEO 7'!$C$52:$AJ$52,MATCH(U$1,'AEO 7'!$C$1:$AJ$1,0))/10^3*'Calculations Etc'!U8</f>
        <v>5.8756382373961955E-3</v>
      </c>
      <c r="V5" s="17">
        <f>INDEX('AEO 7'!$C$52:$AJ$52,MATCH(V$1,'AEO 7'!$C$1:$AJ$1,0))/10^3*'Calculations Etc'!V8</f>
        <v>5.9115162528316457E-3</v>
      </c>
      <c r="W5" s="17">
        <f>INDEX('AEO 7'!$C$52:$AJ$52,MATCH(W$1,'AEO 7'!$C$1:$AJ$1,0))/10^3*'Calculations Etc'!W8</f>
        <v>5.9492075435762636E-3</v>
      </c>
      <c r="X5" s="17">
        <f>INDEX('AEO 7'!$C$52:$AJ$52,MATCH(X$1,'AEO 7'!$C$1:$AJ$1,0))/10^3*'Calculations Etc'!X8</f>
        <v>5.9883440978810223E-3</v>
      </c>
      <c r="Y5" s="17">
        <f>INDEX('AEO 7'!$C$52:$AJ$52,MATCH(Y$1,'AEO 7'!$C$1:$AJ$1,0))/10^3*'Calculations Etc'!Y8</f>
        <v>6.0274509020880112E-3</v>
      </c>
      <c r="Z5" s="17">
        <f>INDEX('AEO 7'!$C$52:$AJ$52,MATCH(Z$1,'AEO 7'!$C$1:$AJ$1,0))/10^3*'Calculations Etc'!Z8</f>
        <v>6.0386252194408385E-3</v>
      </c>
      <c r="AA5" s="17">
        <f>INDEX('AEO 7'!$C$52:$AJ$52,MATCH(AA$1,'AEO 7'!$C$1:$AJ$1,0))/10^3*'Calculations Etc'!AA8</f>
        <v>6.0524048359442721E-3</v>
      </c>
      <c r="AB5" s="17">
        <f>INDEX('AEO 7'!$C$52:$AJ$52,MATCH(AB$1,'AEO 7'!$C$1:$AJ$1,0))/10^3*'Calculations Etc'!AB8</f>
        <v>6.0676434135657955E-3</v>
      </c>
      <c r="AC5" s="17">
        <f>INDEX('AEO 7'!$C$52:$AJ$52,MATCH(AC$1,'AEO 7'!$C$1:$AJ$1,0))/10^3*'Calculations Etc'!AC8</f>
        <v>6.0833009576839727E-3</v>
      </c>
      <c r="AD5" s="17">
        <f>INDEX('AEO 7'!$C$52:$AJ$52,MATCH(AD$1,'AEO 7'!$C$1:$AJ$1,0))/10^3*'Calculations Etc'!AD8</f>
        <v>6.1023312305430229E-3</v>
      </c>
      <c r="AE5" s="17">
        <f>INDEX('AEO 7'!$C$52:$AJ$52,MATCH(AE$1,'AEO 7'!$C$1:$AJ$1,0))/10^3*'Calculations Etc'!AE8</f>
        <v>6.1202190603063377E-3</v>
      </c>
      <c r="AF5" s="17">
        <f>INDEX('AEO 7'!$C$52:$AJ$52,MATCH(AF$1,'AEO 7'!$C$1:$AJ$1,0))/10^3*'Calculations Etc'!AF8</f>
        <v>6.1404172173544483E-3</v>
      </c>
      <c r="AG5" s="17">
        <f>INDEX('AEO 7'!$C$52:$AJ$52,MATCH(AG$1,'AEO 7'!$C$1:$AJ$1,0))/10^3*'Calculations Etc'!AG8</f>
        <v>6.1637901931120426E-3</v>
      </c>
      <c r="AH5" s="17">
        <f>INDEX('AEO 7'!$C$52:$AJ$52,MATCH(AH$1,'AEO 7'!$C$1:$AJ$1,0))/10^3*'Calculations Etc'!AH8</f>
        <v>6.1871548421827986E-3</v>
      </c>
      <c r="AI5" s="17">
        <f>INDEX('AEO 7'!$C$52:$AJ$52,MATCH(AI$1,'AEO 7'!$C$1:$AJ$1,0))/10^3*'Calculations Etc'!AI8</f>
        <v>6.2133231847272194E-3</v>
      </c>
    </row>
    <row r="6" spans="1:37">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7">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7">
      <c r="A8" t="s">
        <v>1226</v>
      </c>
      <c r="B8" s="17">
        <f>B$5*'Calculations Etc'!$B$46</f>
        <v>1.2634067701417079E-2</v>
      </c>
      <c r="C8" s="17">
        <f>C$5*'Calculations Etc'!$B$46</f>
        <v>1.2815729983607577E-2</v>
      </c>
      <c r="D8" s="17">
        <f>D$5*'Calculations Etc'!$B$46</f>
        <v>1.2866370658350747E-2</v>
      </c>
      <c r="E8" s="17">
        <f>E$5*'Calculations Etc'!$B$46</f>
        <v>1.2896711771923853E-2</v>
      </c>
      <c r="F8" s="17">
        <f>F$5*'Calculations Etc'!$B$46</f>
        <v>1.3036801077233991E-2</v>
      </c>
      <c r="G8" s="17">
        <f>G$5*'Calculations Etc'!$B$46</f>
        <v>1.3175171512819677E-2</v>
      </c>
      <c r="H8" s="17">
        <f>H$5*'Calculations Etc'!$B$46</f>
        <v>1.3314084600435001E-2</v>
      </c>
      <c r="I8" s="17">
        <f>I$5*'Calculations Etc'!$B$46</f>
        <v>1.345041221814792E-2</v>
      </c>
      <c r="J8" s="17">
        <f>J$5*'Calculations Etc'!$B$46</f>
        <v>1.3477801586260165E-2</v>
      </c>
      <c r="K8" s="17">
        <f>K$5*'Calculations Etc'!$B$46</f>
        <v>1.368786984468362E-2</v>
      </c>
      <c r="L8" s="17">
        <f>L$5*'Calculations Etc'!$B$46</f>
        <v>1.3894350585999882E-2</v>
      </c>
      <c r="M8" s="17">
        <f>M$5*'Calculations Etc'!$B$46</f>
        <v>1.4094239424863616E-2</v>
      </c>
      <c r="N8" s="17">
        <f>N$5*'Calculations Etc'!$B$46</f>
        <v>1.428960720790828E-2</v>
      </c>
      <c r="O8" s="17">
        <f>O$5*'Calculations Etc'!$B$46</f>
        <v>1.4296471574170024E-2</v>
      </c>
      <c r="P8" s="17">
        <f>P$5*'Calculations Etc'!$B$46</f>
        <v>1.4370253347307375E-2</v>
      </c>
      <c r="Q8" s="17">
        <f>Q$5*'Calculations Etc'!$B$46</f>
        <v>1.4443038692674543E-2</v>
      </c>
      <c r="R8" s="17">
        <f>R$5*'Calculations Etc'!$B$46</f>
        <v>1.4512814837776413E-2</v>
      </c>
      <c r="S8" s="17">
        <f>S$5*'Calculations Etc'!$B$46</f>
        <v>1.4587928590570971E-2</v>
      </c>
      <c r="T8" s="17">
        <f>T$5*'Calculations Etc'!$B$46</f>
        <v>1.4599946976100273E-2</v>
      </c>
      <c r="U8" s="17">
        <f>U$5*'Calculations Etc'!$B$46</f>
        <v>1.4689095593490489E-2</v>
      </c>
      <c r="V8" s="17">
        <f>V$5*'Calculations Etc'!$B$46</f>
        <v>1.4778790632079115E-2</v>
      </c>
      <c r="W8" s="17">
        <f>W$5*'Calculations Etc'!$B$46</f>
        <v>1.487301885894066E-2</v>
      </c>
      <c r="X8" s="17">
        <f>X$5*'Calculations Etc'!$B$46</f>
        <v>1.4970860244702556E-2</v>
      </c>
      <c r="Y8" s="17">
        <f>Y$5*'Calculations Etc'!$B$46</f>
        <v>1.5068627255220029E-2</v>
      </c>
      <c r="Z8" s="17">
        <f>Z$5*'Calculations Etc'!$B$46</f>
        <v>1.5096563048602097E-2</v>
      </c>
      <c r="AA8" s="17">
        <f>AA$5*'Calculations Etc'!$B$46</f>
        <v>1.5131012089860681E-2</v>
      </c>
      <c r="AB8" s="17">
        <f>AB$5*'Calculations Etc'!$B$46</f>
        <v>1.516910853391449E-2</v>
      </c>
      <c r="AC8" s="17">
        <f>AC$5*'Calculations Etc'!$B$46</f>
        <v>1.5208252394209932E-2</v>
      </c>
      <c r="AD8" s="17">
        <f>AD$5*'Calculations Etc'!$B$46</f>
        <v>1.5255828076357558E-2</v>
      </c>
      <c r="AE8" s="17">
        <f>AE$5*'Calculations Etc'!$B$46</f>
        <v>1.5300547650765845E-2</v>
      </c>
      <c r="AF8" s="17">
        <f>AF$5*'Calculations Etc'!$B$46</f>
        <v>1.5351043043386121E-2</v>
      </c>
      <c r="AG8" s="17">
        <f>AG$5*'Calculations Etc'!$B$46</f>
        <v>1.5409475482780106E-2</v>
      </c>
      <c r="AH8" s="17">
        <f>AH$5*'Calculations Etc'!$B$46</f>
        <v>1.5467887105456997E-2</v>
      </c>
      <c r="AI8" s="17">
        <f>AI$5*'Calculations Etc'!$B$46</f>
        <v>1.5533307961818048E-2</v>
      </c>
    </row>
    <row r="9" spans="1:37">
      <c r="AJ9" s="17"/>
      <c r="AK9" s="1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5"/>
  <sheetViews>
    <sheetView workbookViewId="0"/>
  </sheetViews>
  <sheetFormatPr defaultRowHeight="15"/>
  <cols>
    <col min="1" max="1" width="31.140625" customWidth="1"/>
  </cols>
  <sheetData>
    <row r="1" spans="1:36">
      <c r="A1" s="1" t="s">
        <v>1228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123</v>
      </c>
      <c r="B2" s="17">
        <f>B$4/(1-'Calculations Etc'!$B$12)</f>
        <v>3.4737798194438164E-3</v>
      </c>
      <c r="C2" s="17">
        <f>C$4/(1-'Calculations Etc'!$B$12)</f>
        <v>3.4737798194438164E-3</v>
      </c>
      <c r="D2" s="17">
        <f>D$4/(1-'Calculations Etc'!$B$12)</f>
        <v>3.4737798194438164E-3</v>
      </c>
      <c r="E2" s="17">
        <f>E$4/(1-'Calculations Etc'!$B$12)</f>
        <v>3.4737798194438164E-3</v>
      </c>
      <c r="F2" s="17">
        <f>F$4/(1-'Calculations Etc'!$B$12)</f>
        <v>3.4737798194438164E-3</v>
      </c>
      <c r="G2" s="17">
        <f>G$4/(1-'Calculations Etc'!$B$12)</f>
        <v>3.4737798194438164E-3</v>
      </c>
      <c r="H2" s="17">
        <f>H$4/(1-'Calculations Etc'!$B$12)</f>
        <v>3.4737798194438164E-3</v>
      </c>
      <c r="I2" s="17">
        <f>I$4/(1-'Calculations Etc'!$B$12)</f>
        <v>3.4737798194438164E-3</v>
      </c>
      <c r="J2" s="17">
        <f>J$4/(1-'Calculations Etc'!$B$12)</f>
        <v>3.4737798194438164E-3</v>
      </c>
      <c r="K2" s="17">
        <f>K$4/(1-'Calculations Etc'!$B$12)</f>
        <v>3.4737798194438164E-3</v>
      </c>
      <c r="L2" s="17">
        <f>L$4/(1-'Calculations Etc'!$B$12)</f>
        <v>3.4737798194438164E-3</v>
      </c>
      <c r="M2" s="17">
        <f>M$4/(1-'Calculations Etc'!$B$12)</f>
        <v>3.4737798194438164E-3</v>
      </c>
      <c r="N2" s="17">
        <f>N$4/(1-'Calculations Etc'!$B$12)</f>
        <v>3.4737798194438164E-3</v>
      </c>
      <c r="O2" s="17">
        <f>O$4/(1-'Calculations Etc'!$B$12)</f>
        <v>3.4737798194438164E-3</v>
      </c>
      <c r="P2" s="17">
        <f>P$4/(1-'Calculations Etc'!$B$12)</f>
        <v>3.4737798194438164E-3</v>
      </c>
      <c r="Q2" s="17">
        <f>Q$4/(1-'Calculations Etc'!$B$12)</f>
        <v>3.4737798194438164E-3</v>
      </c>
      <c r="R2" s="17">
        <f>R$4/(1-'Calculations Etc'!$B$12)</f>
        <v>3.4737798194438164E-3</v>
      </c>
      <c r="S2" s="17">
        <f>S$4/(1-'Calculations Etc'!$B$12)</f>
        <v>3.4737798194438164E-3</v>
      </c>
      <c r="T2" s="17">
        <f>T$4/(1-'Calculations Etc'!$B$12)</f>
        <v>3.4737798194438164E-3</v>
      </c>
      <c r="U2" s="17">
        <f>U$4/(1-'Calculations Etc'!$B$12)</f>
        <v>3.4737798194438164E-3</v>
      </c>
      <c r="V2" s="17">
        <f>V$4/(1-'Calculations Etc'!$B$12)</f>
        <v>3.4737798194438164E-3</v>
      </c>
      <c r="W2" s="17">
        <f>W$4/(1-'Calculations Etc'!$B$12)</f>
        <v>3.4737798194438164E-3</v>
      </c>
      <c r="X2" s="17">
        <f>X$4/(1-'Calculations Etc'!$B$12)</f>
        <v>3.4737798194438164E-3</v>
      </c>
      <c r="Y2" s="17">
        <f>Y$4/(1-'Calculations Etc'!$B$12)</f>
        <v>3.4737798194438164E-3</v>
      </c>
      <c r="Z2" s="17">
        <f>Z$4/(1-'Calculations Etc'!$B$12)</f>
        <v>3.4737798194438164E-3</v>
      </c>
      <c r="AA2" s="17">
        <f>AA$4/(1-'Calculations Etc'!$B$12)</f>
        <v>3.4737798194438164E-3</v>
      </c>
      <c r="AB2" s="17">
        <f>AB$4/(1-'Calculations Etc'!$B$12)</f>
        <v>3.4737798194438164E-3</v>
      </c>
      <c r="AC2" s="17">
        <f>AC$4/(1-'Calculations Etc'!$B$12)</f>
        <v>3.4737798194438164E-3</v>
      </c>
      <c r="AD2" s="17">
        <f>AD$4/(1-'Calculations Etc'!$B$12)</f>
        <v>3.4737798194438164E-3</v>
      </c>
      <c r="AE2" s="17">
        <f>AE$4/(1-'Calculations Etc'!$B$12)</f>
        <v>3.4737798194438164E-3</v>
      </c>
      <c r="AF2" s="17">
        <f>AF$4/(1-'Calculations Etc'!$B$12)</f>
        <v>3.4737798194438164E-3</v>
      </c>
      <c r="AG2" s="17">
        <f>AG$4/(1-'Calculations Etc'!$B$12)</f>
        <v>3.4737798194438164E-3</v>
      </c>
      <c r="AH2" s="17">
        <f>AH$4/(1-'Calculations Etc'!$B$12)</f>
        <v>3.4737798194438164E-3</v>
      </c>
      <c r="AI2" s="17">
        <f>AI$4/(1-'Calculations Etc'!$B$12)</f>
        <v>3.4737798194438164E-3</v>
      </c>
      <c r="AJ2" s="17"/>
    </row>
    <row r="3" spans="1:36">
      <c r="A3" t="s">
        <v>124</v>
      </c>
      <c r="B3" s="17">
        <f>B$4</f>
        <v>1.0909391168501244E-3</v>
      </c>
      <c r="C3" s="17">
        <f t="shared" ref="C3:AI3" si="0">C$4</f>
        <v>1.0909391168501244E-3</v>
      </c>
      <c r="D3" s="17">
        <f t="shared" si="0"/>
        <v>1.0909391168501244E-3</v>
      </c>
      <c r="E3" s="17">
        <f t="shared" si="0"/>
        <v>1.0909391168501244E-3</v>
      </c>
      <c r="F3" s="17">
        <f t="shared" si="0"/>
        <v>1.0909391168501244E-3</v>
      </c>
      <c r="G3" s="17">
        <f t="shared" si="0"/>
        <v>1.0909391168501244E-3</v>
      </c>
      <c r="H3" s="17">
        <f t="shared" si="0"/>
        <v>1.0909391168501244E-3</v>
      </c>
      <c r="I3" s="17">
        <f t="shared" si="0"/>
        <v>1.0909391168501244E-3</v>
      </c>
      <c r="J3" s="17">
        <f t="shared" si="0"/>
        <v>1.0909391168501244E-3</v>
      </c>
      <c r="K3" s="17">
        <f t="shared" si="0"/>
        <v>1.0909391168501244E-3</v>
      </c>
      <c r="L3" s="17">
        <f t="shared" si="0"/>
        <v>1.0909391168501244E-3</v>
      </c>
      <c r="M3" s="17">
        <f t="shared" si="0"/>
        <v>1.0909391168501244E-3</v>
      </c>
      <c r="N3" s="17">
        <f t="shared" si="0"/>
        <v>1.0909391168501244E-3</v>
      </c>
      <c r="O3" s="17">
        <f t="shared" si="0"/>
        <v>1.0909391168501244E-3</v>
      </c>
      <c r="P3" s="17">
        <f t="shared" si="0"/>
        <v>1.0909391168501244E-3</v>
      </c>
      <c r="Q3" s="17">
        <f t="shared" si="0"/>
        <v>1.0909391168501244E-3</v>
      </c>
      <c r="R3" s="17">
        <f t="shared" si="0"/>
        <v>1.0909391168501244E-3</v>
      </c>
      <c r="S3" s="17">
        <f t="shared" si="0"/>
        <v>1.0909391168501244E-3</v>
      </c>
      <c r="T3" s="17">
        <f t="shared" si="0"/>
        <v>1.0909391168501244E-3</v>
      </c>
      <c r="U3" s="17">
        <f t="shared" si="0"/>
        <v>1.0909391168501244E-3</v>
      </c>
      <c r="V3" s="17">
        <f t="shared" si="0"/>
        <v>1.0909391168501244E-3</v>
      </c>
      <c r="W3" s="17">
        <f t="shared" si="0"/>
        <v>1.0909391168501244E-3</v>
      </c>
      <c r="X3" s="17">
        <f t="shared" si="0"/>
        <v>1.0909391168501244E-3</v>
      </c>
      <c r="Y3" s="17">
        <f t="shared" si="0"/>
        <v>1.0909391168501244E-3</v>
      </c>
      <c r="Z3" s="17">
        <f t="shared" si="0"/>
        <v>1.0909391168501244E-3</v>
      </c>
      <c r="AA3" s="17">
        <f t="shared" si="0"/>
        <v>1.0909391168501244E-3</v>
      </c>
      <c r="AB3" s="17">
        <f t="shared" si="0"/>
        <v>1.0909391168501244E-3</v>
      </c>
      <c r="AC3" s="17">
        <f t="shared" si="0"/>
        <v>1.0909391168501244E-3</v>
      </c>
      <c r="AD3" s="17">
        <f t="shared" si="0"/>
        <v>1.0909391168501244E-3</v>
      </c>
      <c r="AE3" s="17">
        <f t="shared" si="0"/>
        <v>1.0909391168501244E-3</v>
      </c>
      <c r="AF3" s="17">
        <f t="shared" si="0"/>
        <v>1.0909391168501244E-3</v>
      </c>
      <c r="AG3" s="17">
        <f t="shared" si="0"/>
        <v>1.0909391168501244E-3</v>
      </c>
      <c r="AH3" s="17">
        <f t="shared" si="0"/>
        <v>1.0909391168501244E-3</v>
      </c>
      <c r="AI3" s="17">
        <f t="shared" si="0"/>
        <v>1.0909391168501244E-3</v>
      </c>
      <c r="AJ3" s="17"/>
    </row>
    <row r="4" spans="1:36">
      <c r="A4" t="s">
        <v>125</v>
      </c>
      <c r="B4" s="17">
        <f>INDEX('NTS 1-40'!$8:$8,MATCH(B$1,'NTS 1-40'!$2:$2,0))/(INDEX('AEO 36'!$C$20:$AJ$20,MATCH(B$1,'AEO 36'!$C$1:$AJ$1,0))*10^6)</f>
        <v>1.0909391168501244E-3</v>
      </c>
      <c r="C4" s="17">
        <f>$B$4</f>
        <v>1.0909391168501244E-3</v>
      </c>
      <c r="D4" s="17">
        <f t="shared" ref="D4:AI4" si="1">$B$4</f>
        <v>1.0909391168501244E-3</v>
      </c>
      <c r="E4" s="17">
        <f t="shared" si="1"/>
        <v>1.0909391168501244E-3</v>
      </c>
      <c r="F4" s="17">
        <f t="shared" si="1"/>
        <v>1.0909391168501244E-3</v>
      </c>
      <c r="G4" s="17">
        <f t="shared" si="1"/>
        <v>1.0909391168501244E-3</v>
      </c>
      <c r="H4" s="17">
        <f t="shared" si="1"/>
        <v>1.0909391168501244E-3</v>
      </c>
      <c r="I4" s="17">
        <f t="shared" si="1"/>
        <v>1.0909391168501244E-3</v>
      </c>
      <c r="J4" s="17">
        <f t="shared" si="1"/>
        <v>1.0909391168501244E-3</v>
      </c>
      <c r="K4" s="17">
        <f t="shared" si="1"/>
        <v>1.0909391168501244E-3</v>
      </c>
      <c r="L4" s="17">
        <f t="shared" si="1"/>
        <v>1.0909391168501244E-3</v>
      </c>
      <c r="M4" s="17">
        <f t="shared" si="1"/>
        <v>1.0909391168501244E-3</v>
      </c>
      <c r="N4" s="17">
        <f t="shared" si="1"/>
        <v>1.0909391168501244E-3</v>
      </c>
      <c r="O4" s="17">
        <f t="shared" si="1"/>
        <v>1.0909391168501244E-3</v>
      </c>
      <c r="P4" s="17">
        <f t="shared" si="1"/>
        <v>1.0909391168501244E-3</v>
      </c>
      <c r="Q4" s="17">
        <f t="shared" si="1"/>
        <v>1.0909391168501244E-3</v>
      </c>
      <c r="R4" s="17">
        <f t="shared" si="1"/>
        <v>1.0909391168501244E-3</v>
      </c>
      <c r="S4" s="17">
        <f t="shared" si="1"/>
        <v>1.0909391168501244E-3</v>
      </c>
      <c r="T4" s="17">
        <f t="shared" si="1"/>
        <v>1.0909391168501244E-3</v>
      </c>
      <c r="U4" s="17">
        <f t="shared" si="1"/>
        <v>1.0909391168501244E-3</v>
      </c>
      <c r="V4" s="17">
        <f t="shared" si="1"/>
        <v>1.0909391168501244E-3</v>
      </c>
      <c r="W4" s="17">
        <f t="shared" si="1"/>
        <v>1.0909391168501244E-3</v>
      </c>
      <c r="X4" s="17">
        <f t="shared" si="1"/>
        <v>1.0909391168501244E-3</v>
      </c>
      <c r="Y4" s="17">
        <f t="shared" si="1"/>
        <v>1.0909391168501244E-3</v>
      </c>
      <c r="Z4" s="17">
        <f t="shared" si="1"/>
        <v>1.0909391168501244E-3</v>
      </c>
      <c r="AA4" s="17">
        <f t="shared" si="1"/>
        <v>1.0909391168501244E-3</v>
      </c>
      <c r="AB4" s="17">
        <f t="shared" si="1"/>
        <v>1.0909391168501244E-3</v>
      </c>
      <c r="AC4" s="17">
        <f t="shared" si="1"/>
        <v>1.0909391168501244E-3</v>
      </c>
      <c r="AD4" s="17">
        <f t="shared" si="1"/>
        <v>1.0909391168501244E-3</v>
      </c>
      <c r="AE4" s="17">
        <f t="shared" si="1"/>
        <v>1.0909391168501244E-3</v>
      </c>
      <c r="AF4" s="17">
        <f t="shared" si="1"/>
        <v>1.0909391168501244E-3</v>
      </c>
      <c r="AG4" s="17">
        <f t="shared" si="1"/>
        <v>1.0909391168501244E-3</v>
      </c>
      <c r="AH4" s="17">
        <f t="shared" si="1"/>
        <v>1.0909391168501244E-3</v>
      </c>
      <c r="AI4" s="17">
        <f t="shared" si="1"/>
        <v>1.0909391168501244E-3</v>
      </c>
      <c r="AJ4" s="17"/>
    </row>
    <row r="5" spans="1:36">
      <c r="A5" t="s">
        <v>126</v>
      </c>
      <c r="B5" s="17">
        <f>B$4</f>
        <v>1.0909391168501244E-3</v>
      </c>
      <c r="C5" s="17">
        <f t="shared" ref="C5:AI5" si="2">C$4</f>
        <v>1.0909391168501244E-3</v>
      </c>
      <c r="D5" s="17">
        <f t="shared" si="2"/>
        <v>1.0909391168501244E-3</v>
      </c>
      <c r="E5" s="17">
        <f t="shared" si="2"/>
        <v>1.0909391168501244E-3</v>
      </c>
      <c r="F5" s="17">
        <f t="shared" si="2"/>
        <v>1.0909391168501244E-3</v>
      </c>
      <c r="G5" s="17">
        <f t="shared" si="2"/>
        <v>1.0909391168501244E-3</v>
      </c>
      <c r="H5" s="17">
        <f t="shared" si="2"/>
        <v>1.0909391168501244E-3</v>
      </c>
      <c r="I5" s="17">
        <f t="shared" si="2"/>
        <v>1.0909391168501244E-3</v>
      </c>
      <c r="J5" s="17">
        <f t="shared" si="2"/>
        <v>1.0909391168501244E-3</v>
      </c>
      <c r="K5" s="17">
        <f t="shared" si="2"/>
        <v>1.0909391168501244E-3</v>
      </c>
      <c r="L5" s="17">
        <f t="shared" si="2"/>
        <v>1.0909391168501244E-3</v>
      </c>
      <c r="M5" s="17">
        <f t="shared" si="2"/>
        <v>1.0909391168501244E-3</v>
      </c>
      <c r="N5" s="17">
        <f t="shared" si="2"/>
        <v>1.0909391168501244E-3</v>
      </c>
      <c r="O5" s="17">
        <f t="shared" si="2"/>
        <v>1.0909391168501244E-3</v>
      </c>
      <c r="P5" s="17">
        <f t="shared" si="2"/>
        <v>1.0909391168501244E-3</v>
      </c>
      <c r="Q5" s="17">
        <f t="shared" si="2"/>
        <v>1.0909391168501244E-3</v>
      </c>
      <c r="R5" s="17">
        <f t="shared" si="2"/>
        <v>1.0909391168501244E-3</v>
      </c>
      <c r="S5" s="17">
        <f t="shared" si="2"/>
        <v>1.0909391168501244E-3</v>
      </c>
      <c r="T5" s="17">
        <f t="shared" si="2"/>
        <v>1.0909391168501244E-3</v>
      </c>
      <c r="U5" s="17">
        <f t="shared" si="2"/>
        <v>1.0909391168501244E-3</v>
      </c>
      <c r="V5" s="17">
        <f t="shared" si="2"/>
        <v>1.0909391168501244E-3</v>
      </c>
      <c r="W5" s="17">
        <f t="shared" si="2"/>
        <v>1.0909391168501244E-3</v>
      </c>
      <c r="X5" s="17">
        <f t="shared" si="2"/>
        <v>1.0909391168501244E-3</v>
      </c>
      <c r="Y5" s="17">
        <f t="shared" si="2"/>
        <v>1.0909391168501244E-3</v>
      </c>
      <c r="Z5" s="17">
        <f t="shared" si="2"/>
        <v>1.0909391168501244E-3</v>
      </c>
      <c r="AA5" s="17">
        <f t="shared" si="2"/>
        <v>1.0909391168501244E-3</v>
      </c>
      <c r="AB5" s="17">
        <f t="shared" si="2"/>
        <v>1.0909391168501244E-3</v>
      </c>
      <c r="AC5" s="17">
        <f t="shared" si="2"/>
        <v>1.0909391168501244E-3</v>
      </c>
      <c r="AD5" s="17">
        <f t="shared" si="2"/>
        <v>1.0909391168501244E-3</v>
      </c>
      <c r="AE5" s="17">
        <f t="shared" si="2"/>
        <v>1.0909391168501244E-3</v>
      </c>
      <c r="AF5" s="17">
        <f t="shared" si="2"/>
        <v>1.0909391168501244E-3</v>
      </c>
      <c r="AG5" s="17">
        <f t="shared" si="2"/>
        <v>1.0909391168501244E-3</v>
      </c>
      <c r="AH5" s="17">
        <f t="shared" si="2"/>
        <v>1.0909391168501244E-3</v>
      </c>
      <c r="AI5" s="17">
        <f t="shared" si="2"/>
        <v>1.0909391168501244E-3</v>
      </c>
      <c r="AJ5" s="17"/>
    </row>
    <row r="6" spans="1:36">
      <c r="A6" t="s">
        <v>127</v>
      </c>
      <c r="B6" s="17">
        <f>B$4/(1-'Calculations Etc'!$B$12)*'Calculations Etc'!$B$16+B$4*(1-'Calculations Etc'!$B$16)</f>
        <v>2.4015015032766551E-3</v>
      </c>
      <c r="C6" s="17">
        <f>C$4/(1-'Calculations Etc'!$B$12)*'Calculations Etc'!$B$16+C$4*(1-'Calculations Etc'!$B$16)</f>
        <v>2.4015015032766551E-3</v>
      </c>
      <c r="D6" s="17">
        <f>D$4/(1-'Calculations Etc'!$B$12)*'Calculations Etc'!$B$16+D$4*(1-'Calculations Etc'!$B$16)</f>
        <v>2.4015015032766551E-3</v>
      </c>
      <c r="E6" s="17">
        <f>E$4/(1-'Calculations Etc'!$B$12)*'Calculations Etc'!$B$16+E$4*(1-'Calculations Etc'!$B$16)</f>
        <v>2.4015015032766551E-3</v>
      </c>
      <c r="F6" s="17">
        <f>F$4/(1-'Calculations Etc'!$B$12)*'Calculations Etc'!$B$16+F$4*(1-'Calculations Etc'!$B$16)</f>
        <v>2.4015015032766551E-3</v>
      </c>
      <c r="G6" s="17">
        <f>G$4/(1-'Calculations Etc'!$B$12)*'Calculations Etc'!$B$16+G$4*(1-'Calculations Etc'!$B$16)</f>
        <v>2.4015015032766551E-3</v>
      </c>
      <c r="H6" s="17">
        <f>H$4/(1-'Calculations Etc'!$B$12)*'Calculations Etc'!$B$16+H$4*(1-'Calculations Etc'!$B$16)</f>
        <v>2.4015015032766551E-3</v>
      </c>
      <c r="I6" s="17">
        <f>I$4/(1-'Calculations Etc'!$B$12)*'Calculations Etc'!$B$16+I$4*(1-'Calculations Etc'!$B$16)</f>
        <v>2.4015015032766551E-3</v>
      </c>
      <c r="J6" s="17">
        <f>J$4/(1-'Calculations Etc'!$B$12)*'Calculations Etc'!$B$16+J$4*(1-'Calculations Etc'!$B$16)</f>
        <v>2.4015015032766551E-3</v>
      </c>
      <c r="K6" s="17">
        <f>K$4/(1-'Calculations Etc'!$B$12)*'Calculations Etc'!$B$16+K$4*(1-'Calculations Etc'!$B$16)</f>
        <v>2.4015015032766551E-3</v>
      </c>
      <c r="L6" s="17">
        <f>L$4/(1-'Calculations Etc'!$B$12)*'Calculations Etc'!$B$16+L$4*(1-'Calculations Etc'!$B$16)</f>
        <v>2.4015015032766551E-3</v>
      </c>
      <c r="M6" s="17">
        <f>M$4/(1-'Calculations Etc'!$B$12)*'Calculations Etc'!$B$16+M$4*(1-'Calculations Etc'!$B$16)</f>
        <v>2.4015015032766551E-3</v>
      </c>
      <c r="N6" s="17">
        <f>N$4/(1-'Calculations Etc'!$B$12)*'Calculations Etc'!$B$16+N$4*(1-'Calculations Etc'!$B$16)</f>
        <v>2.4015015032766551E-3</v>
      </c>
      <c r="O6" s="17">
        <f>O$4/(1-'Calculations Etc'!$B$12)*'Calculations Etc'!$B$16+O$4*(1-'Calculations Etc'!$B$16)</f>
        <v>2.4015015032766551E-3</v>
      </c>
      <c r="P6" s="17">
        <f>P$4/(1-'Calculations Etc'!$B$12)*'Calculations Etc'!$B$16+P$4*(1-'Calculations Etc'!$B$16)</f>
        <v>2.4015015032766551E-3</v>
      </c>
      <c r="Q6" s="17">
        <f>Q$4/(1-'Calculations Etc'!$B$12)*'Calculations Etc'!$B$16+Q$4*(1-'Calculations Etc'!$B$16)</f>
        <v>2.4015015032766551E-3</v>
      </c>
      <c r="R6" s="17">
        <f>R$4/(1-'Calculations Etc'!$B$12)*'Calculations Etc'!$B$16+R$4*(1-'Calculations Etc'!$B$16)</f>
        <v>2.4015015032766551E-3</v>
      </c>
      <c r="S6" s="17">
        <f>S$4/(1-'Calculations Etc'!$B$12)*'Calculations Etc'!$B$16+S$4*(1-'Calculations Etc'!$B$16)</f>
        <v>2.4015015032766551E-3</v>
      </c>
      <c r="T6" s="17">
        <f>T$4/(1-'Calculations Etc'!$B$12)*'Calculations Etc'!$B$16+T$4*(1-'Calculations Etc'!$B$16)</f>
        <v>2.4015015032766551E-3</v>
      </c>
      <c r="U6" s="17">
        <f>U$4/(1-'Calculations Etc'!$B$12)*'Calculations Etc'!$B$16+U$4*(1-'Calculations Etc'!$B$16)</f>
        <v>2.4015015032766551E-3</v>
      </c>
      <c r="V6" s="17">
        <f>V$4/(1-'Calculations Etc'!$B$12)*'Calculations Etc'!$B$16+V$4*(1-'Calculations Etc'!$B$16)</f>
        <v>2.4015015032766551E-3</v>
      </c>
      <c r="W6" s="17">
        <f>W$4/(1-'Calculations Etc'!$B$12)*'Calculations Etc'!$B$16+W$4*(1-'Calculations Etc'!$B$16)</f>
        <v>2.4015015032766551E-3</v>
      </c>
      <c r="X6" s="17">
        <f>X$4/(1-'Calculations Etc'!$B$12)*'Calculations Etc'!$B$16+X$4*(1-'Calculations Etc'!$B$16)</f>
        <v>2.4015015032766551E-3</v>
      </c>
      <c r="Y6" s="17">
        <f>Y$4/(1-'Calculations Etc'!$B$12)*'Calculations Etc'!$B$16+Y$4*(1-'Calculations Etc'!$B$16)</f>
        <v>2.4015015032766551E-3</v>
      </c>
      <c r="Z6" s="17">
        <f>Z$4/(1-'Calculations Etc'!$B$12)*'Calculations Etc'!$B$16+Z$4*(1-'Calculations Etc'!$B$16)</f>
        <v>2.4015015032766551E-3</v>
      </c>
      <c r="AA6" s="17">
        <f>AA$4/(1-'Calculations Etc'!$B$12)*'Calculations Etc'!$B$16+AA$4*(1-'Calculations Etc'!$B$16)</f>
        <v>2.4015015032766551E-3</v>
      </c>
      <c r="AB6" s="17">
        <f>AB$4/(1-'Calculations Etc'!$B$12)*'Calculations Etc'!$B$16+AB$4*(1-'Calculations Etc'!$B$16)</f>
        <v>2.4015015032766551E-3</v>
      </c>
      <c r="AC6" s="17">
        <f>AC$4/(1-'Calculations Etc'!$B$12)*'Calculations Etc'!$B$16+AC$4*(1-'Calculations Etc'!$B$16)</f>
        <v>2.4015015032766551E-3</v>
      </c>
      <c r="AD6" s="17">
        <f>AD$4/(1-'Calculations Etc'!$B$12)*'Calculations Etc'!$B$16+AD$4*(1-'Calculations Etc'!$B$16)</f>
        <v>2.4015015032766551E-3</v>
      </c>
      <c r="AE6" s="17">
        <f>AE$4/(1-'Calculations Etc'!$B$12)*'Calculations Etc'!$B$16+AE$4*(1-'Calculations Etc'!$B$16)</f>
        <v>2.4015015032766551E-3</v>
      </c>
      <c r="AF6" s="17">
        <f>AF$4/(1-'Calculations Etc'!$B$12)*'Calculations Etc'!$B$16+AF$4*(1-'Calculations Etc'!$B$16)</f>
        <v>2.4015015032766551E-3</v>
      </c>
      <c r="AG6" s="17">
        <f>AG$4/(1-'Calculations Etc'!$B$12)*'Calculations Etc'!$B$16+AG$4*(1-'Calculations Etc'!$B$16)</f>
        <v>2.4015015032766551E-3</v>
      </c>
      <c r="AH6" s="17">
        <f>AH$4/(1-'Calculations Etc'!$B$12)*'Calculations Etc'!$B$16+AH$4*(1-'Calculations Etc'!$B$16)</f>
        <v>2.4015015032766551E-3</v>
      </c>
      <c r="AI6" s="17">
        <f>AI$4/(1-'Calculations Etc'!$B$12)*'Calculations Etc'!$B$16+AI$4*(1-'Calculations Etc'!$B$16)</f>
        <v>2.4015015032766551E-3</v>
      </c>
      <c r="AJ6" s="17"/>
    </row>
    <row r="7" spans="1:36">
      <c r="A7" t="s">
        <v>1225</v>
      </c>
      <c r="B7" s="17">
        <f>B4*'Calculations Etc'!$B$50</f>
        <v>8.4547781555884645E-4</v>
      </c>
      <c r="C7" s="17">
        <f>C4*'Calculations Etc'!$B$50</f>
        <v>8.4547781555884645E-4</v>
      </c>
      <c r="D7" s="17">
        <f>D4*'Calculations Etc'!$B$50</f>
        <v>8.4547781555884645E-4</v>
      </c>
      <c r="E7" s="17">
        <f>E4*'Calculations Etc'!$B$50</f>
        <v>8.4547781555884645E-4</v>
      </c>
      <c r="F7" s="17">
        <f>F4*'Calculations Etc'!$B$50</f>
        <v>8.4547781555884645E-4</v>
      </c>
      <c r="G7" s="17">
        <f>G4*'Calculations Etc'!$B$50</f>
        <v>8.4547781555884645E-4</v>
      </c>
      <c r="H7" s="17">
        <f>H4*'Calculations Etc'!$B$50</f>
        <v>8.4547781555884645E-4</v>
      </c>
      <c r="I7" s="17">
        <f>I4*'Calculations Etc'!$B$50</f>
        <v>8.4547781555884645E-4</v>
      </c>
      <c r="J7" s="17">
        <f>J4*'Calculations Etc'!$B$50</f>
        <v>8.4547781555884645E-4</v>
      </c>
      <c r="K7" s="17">
        <f>K4*'Calculations Etc'!$B$50</f>
        <v>8.4547781555884645E-4</v>
      </c>
      <c r="L7" s="17">
        <f>L4*'Calculations Etc'!$B$50</f>
        <v>8.4547781555884645E-4</v>
      </c>
      <c r="M7" s="17">
        <f>M4*'Calculations Etc'!$B$50</f>
        <v>8.4547781555884645E-4</v>
      </c>
      <c r="N7" s="17">
        <f>N4*'Calculations Etc'!$B$50</f>
        <v>8.4547781555884645E-4</v>
      </c>
      <c r="O7" s="17">
        <f>O4*'Calculations Etc'!$B$50</f>
        <v>8.4547781555884645E-4</v>
      </c>
      <c r="P7" s="17">
        <f>P4*'Calculations Etc'!$B$50</f>
        <v>8.4547781555884645E-4</v>
      </c>
      <c r="Q7" s="17">
        <f>Q4*'Calculations Etc'!$B$50</f>
        <v>8.4547781555884645E-4</v>
      </c>
      <c r="R7" s="17">
        <f>R4*'Calculations Etc'!$B$50</f>
        <v>8.4547781555884645E-4</v>
      </c>
      <c r="S7" s="17">
        <f>S4*'Calculations Etc'!$B$50</f>
        <v>8.4547781555884645E-4</v>
      </c>
      <c r="T7" s="17">
        <f>T4*'Calculations Etc'!$B$50</f>
        <v>8.4547781555884645E-4</v>
      </c>
      <c r="U7" s="17">
        <f>U4*'Calculations Etc'!$B$50</f>
        <v>8.4547781555884645E-4</v>
      </c>
      <c r="V7" s="17">
        <f>V4*'Calculations Etc'!$B$50</f>
        <v>8.4547781555884645E-4</v>
      </c>
      <c r="W7" s="17">
        <f>W4*'Calculations Etc'!$B$50</f>
        <v>8.4547781555884645E-4</v>
      </c>
      <c r="X7" s="17">
        <f>X4*'Calculations Etc'!$B$50</f>
        <v>8.4547781555884645E-4</v>
      </c>
      <c r="Y7" s="17">
        <f>Y4*'Calculations Etc'!$B$50</f>
        <v>8.4547781555884645E-4</v>
      </c>
      <c r="Z7" s="17">
        <f>Z4*'Calculations Etc'!$B$50</f>
        <v>8.4547781555884645E-4</v>
      </c>
      <c r="AA7" s="17">
        <f>AA4*'Calculations Etc'!$B$50</f>
        <v>8.4547781555884645E-4</v>
      </c>
      <c r="AB7" s="17">
        <f>AB4*'Calculations Etc'!$B$50</f>
        <v>8.4547781555884645E-4</v>
      </c>
      <c r="AC7" s="17">
        <f>AC4*'Calculations Etc'!$B$50</f>
        <v>8.4547781555884645E-4</v>
      </c>
      <c r="AD7" s="17">
        <f>AD4*'Calculations Etc'!$B$50</f>
        <v>8.4547781555884645E-4</v>
      </c>
      <c r="AE7" s="17">
        <f>AE4*'Calculations Etc'!$B$50</f>
        <v>8.4547781555884645E-4</v>
      </c>
      <c r="AF7" s="17">
        <f>AF4*'Calculations Etc'!$B$50</f>
        <v>8.4547781555884645E-4</v>
      </c>
      <c r="AG7" s="17">
        <f>AG4*'Calculations Etc'!$B$50</f>
        <v>8.4547781555884645E-4</v>
      </c>
      <c r="AH7" s="17">
        <f>AH4*'Calculations Etc'!$B$50</f>
        <v>8.4547781555884645E-4</v>
      </c>
      <c r="AI7" s="17">
        <f>AI4*'Calculations Etc'!$B$50</f>
        <v>8.4547781555884645E-4</v>
      </c>
    </row>
    <row r="8" spans="1:36">
      <c r="A8" t="s">
        <v>1226</v>
      </c>
      <c r="B8" s="17">
        <f>B4*'Calculations Etc'!$B$46</f>
        <v>2.7273477921253108E-3</v>
      </c>
      <c r="C8" s="17">
        <f>C4*'Calculations Etc'!$B$46</f>
        <v>2.7273477921253108E-3</v>
      </c>
      <c r="D8" s="17">
        <f>D4*'Calculations Etc'!$B$46</f>
        <v>2.7273477921253108E-3</v>
      </c>
      <c r="E8" s="17">
        <f>E4*'Calculations Etc'!$B$46</f>
        <v>2.7273477921253108E-3</v>
      </c>
      <c r="F8" s="17">
        <f>F4*'Calculations Etc'!$B$46</f>
        <v>2.7273477921253108E-3</v>
      </c>
      <c r="G8" s="17">
        <f>G4*'Calculations Etc'!$B$46</f>
        <v>2.7273477921253108E-3</v>
      </c>
      <c r="H8" s="17">
        <f>H4*'Calculations Etc'!$B$46</f>
        <v>2.7273477921253108E-3</v>
      </c>
      <c r="I8" s="17">
        <f>I4*'Calculations Etc'!$B$46</f>
        <v>2.7273477921253108E-3</v>
      </c>
      <c r="J8" s="17">
        <f>J4*'Calculations Etc'!$B$46</f>
        <v>2.7273477921253108E-3</v>
      </c>
      <c r="K8" s="17">
        <f>K4*'Calculations Etc'!$B$46</f>
        <v>2.7273477921253108E-3</v>
      </c>
      <c r="L8" s="17">
        <f>L4*'Calculations Etc'!$B$46</f>
        <v>2.7273477921253108E-3</v>
      </c>
      <c r="M8" s="17">
        <f>M4*'Calculations Etc'!$B$46</f>
        <v>2.7273477921253108E-3</v>
      </c>
      <c r="N8" s="17">
        <f>N4*'Calculations Etc'!$B$46</f>
        <v>2.7273477921253108E-3</v>
      </c>
      <c r="O8" s="17">
        <f>O4*'Calculations Etc'!$B$46</f>
        <v>2.7273477921253108E-3</v>
      </c>
      <c r="P8" s="17">
        <f>P4*'Calculations Etc'!$B$46</f>
        <v>2.7273477921253108E-3</v>
      </c>
      <c r="Q8" s="17">
        <f>Q4*'Calculations Etc'!$B$46</f>
        <v>2.7273477921253108E-3</v>
      </c>
      <c r="R8" s="17">
        <f>R4*'Calculations Etc'!$B$46</f>
        <v>2.7273477921253108E-3</v>
      </c>
      <c r="S8" s="17">
        <f>S4*'Calculations Etc'!$B$46</f>
        <v>2.7273477921253108E-3</v>
      </c>
      <c r="T8" s="17">
        <f>T4*'Calculations Etc'!$B$46</f>
        <v>2.7273477921253108E-3</v>
      </c>
      <c r="U8" s="17">
        <f>U4*'Calculations Etc'!$B$46</f>
        <v>2.7273477921253108E-3</v>
      </c>
      <c r="V8" s="17">
        <f>V4*'Calculations Etc'!$B$46</f>
        <v>2.7273477921253108E-3</v>
      </c>
      <c r="W8" s="17">
        <f>W4*'Calculations Etc'!$B$46</f>
        <v>2.7273477921253108E-3</v>
      </c>
      <c r="X8" s="17">
        <f>X4*'Calculations Etc'!$B$46</f>
        <v>2.7273477921253108E-3</v>
      </c>
      <c r="Y8" s="17">
        <f>Y4*'Calculations Etc'!$B$46</f>
        <v>2.7273477921253108E-3</v>
      </c>
      <c r="Z8" s="17">
        <f>Z4*'Calculations Etc'!$B$46</f>
        <v>2.7273477921253108E-3</v>
      </c>
      <c r="AA8" s="17">
        <f>AA4*'Calculations Etc'!$B$46</f>
        <v>2.7273477921253108E-3</v>
      </c>
      <c r="AB8" s="17">
        <f>AB4*'Calculations Etc'!$B$46</f>
        <v>2.7273477921253108E-3</v>
      </c>
      <c r="AC8" s="17">
        <f>AC4*'Calculations Etc'!$B$46</f>
        <v>2.7273477921253108E-3</v>
      </c>
      <c r="AD8" s="17">
        <f>AD4*'Calculations Etc'!$B$46</f>
        <v>2.7273477921253108E-3</v>
      </c>
      <c r="AE8" s="17">
        <f>AE4*'Calculations Etc'!$B$46</f>
        <v>2.7273477921253108E-3</v>
      </c>
      <c r="AF8" s="17">
        <f>AF4*'Calculations Etc'!$B$46</f>
        <v>2.7273477921253108E-3</v>
      </c>
      <c r="AG8" s="17">
        <f>AG4*'Calculations Etc'!$B$46</f>
        <v>2.7273477921253108E-3</v>
      </c>
      <c r="AH8" s="17">
        <f>AH4*'Calculations Etc'!$B$46</f>
        <v>2.7273477921253108E-3</v>
      </c>
      <c r="AI8" s="17">
        <f>AI4*'Calculations Etc'!$B$46</f>
        <v>2.7273477921253108E-3</v>
      </c>
    </row>
    <row r="14" spans="1:36">
      <c r="B14" s="51"/>
    </row>
    <row r="15" spans="1:36">
      <c r="B15" s="1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RowHeight="15"/>
  <cols>
    <col min="1" max="1" width="31.140625" customWidth="1"/>
  </cols>
  <sheetData>
    <row r="1" spans="1:36">
      <c r="A1" s="1" t="s">
        <v>1228</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1225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1226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9" activePane="bottomRight" state="frozen"/>
      <selection pane="topRight" activeCell="C1" sqref="C1"/>
      <selection pane="bottomLeft" activeCell="A2" sqref="A2"/>
      <selection pane="bottomRight" activeCell="B1" sqref="B1:AN93"/>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704</v>
      </c>
      <c r="B10" s="12" t="s">
        <v>705</v>
      </c>
    </row>
    <row r="11" spans="1:37" ht="15" customHeight="1">
      <c r="B11" s="11" t="s">
        <v>706</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707</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v>
      </c>
    </row>
    <row r="16" spans="1:37" ht="15" customHeight="1">
      <c r="B16" s="4" t="s">
        <v>708</v>
      </c>
    </row>
    <row r="17" spans="1:37" ht="15" customHeight="1">
      <c r="A17" s="61" t="s">
        <v>709</v>
      </c>
      <c r="B17" s="7" t="s">
        <v>710</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61" t="s">
        <v>711</v>
      </c>
      <c r="B18" s="7" t="s">
        <v>712</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61" t="s">
        <v>713</v>
      </c>
      <c r="B19" s="7" t="s">
        <v>714</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61" t="s">
        <v>715</v>
      </c>
      <c r="B20" s="7" t="s">
        <v>716</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61" t="s">
        <v>717</v>
      </c>
      <c r="B21" s="7" t="s">
        <v>718</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61" t="s">
        <v>719</v>
      </c>
      <c r="B22" s="7" t="s">
        <v>720</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61" t="s">
        <v>721</v>
      </c>
      <c r="B23" s="7" t="s">
        <v>722</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61" t="s">
        <v>723</v>
      </c>
      <c r="B24" s="7" t="s">
        <v>724</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61" t="s">
        <v>725</v>
      </c>
      <c r="B25" s="7" t="s">
        <v>726</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61" t="s">
        <v>727</v>
      </c>
      <c r="B26" s="7" t="s">
        <v>728</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61" t="s">
        <v>1162</v>
      </c>
      <c r="B27" s="7" t="s">
        <v>1163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61" t="s">
        <v>1164</v>
      </c>
      <c r="B28" s="7" t="s">
        <v>1165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61" t="s">
        <v>729</v>
      </c>
      <c r="B29" s="7" t="s">
        <v>730</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731</v>
      </c>
    </row>
    <row r="32" spans="1:37" ht="15" customHeight="1">
      <c r="A32" s="61" t="s">
        <v>732</v>
      </c>
      <c r="B32" s="7" t="s">
        <v>733</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61" t="s">
        <v>734</v>
      </c>
      <c r="B33" s="7" t="s">
        <v>735</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61" t="s">
        <v>736</v>
      </c>
      <c r="B34" s="7" t="s">
        <v>737</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61" t="s">
        <v>738</v>
      </c>
      <c r="B35" s="7" t="s">
        <v>739</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61" t="s">
        <v>740</v>
      </c>
      <c r="B36" s="7" t="s">
        <v>741</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61" t="s">
        <v>742</v>
      </c>
      <c r="B37" s="7" t="s">
        <v>743</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61" t="s">
        <v>744</v>
      </c>
      <c r="B38" s="7" t="s">
        <v>745</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61" t="s">
        <v>746</v>
      </c>
      <c r="B39" s="7" t="s">
        <v>747</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61" t="s">
        <v>748</v>
      </c>
      <c r="B40" s="7" t="s">
        <v>749</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61" t="s">
        <v>750</v>
      </c>
      <c r="B41" s="7" t="s">
        <v>751</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61" t="s">
        <v>752</v>
      </c>
      <c r="B42" s="7" t="s">
        <v>753</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61" t="s">
        <v>754</v>
      </c>
      <c r="B43" s="7" t="s">
        <v>745</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61" t="s">
        <v>755</v>
      </c>
      <c r="B44" s="7" t="s">
        <v>756</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61" t="s">
        <v>757</v>
      </c>
      <c r="B45" s="7" t="s">
        <v>758</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61" t="s">
        <v>759</v>
      </c>
      <c r="B46" s="7" t="s">
        <v>760</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61" t="s">
        <v>761</v>
      </c>
      <c r="B47" s="7" t="s">
        <v>762</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61" t="s">
        <v>763</v>
      </c>
      <c r="B48" s="7" t="s">
        <v>764</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61" t="s">
        <v>765</v>
      </c>
      <c r="B49" s="7" t="s">
        <v>766</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61" t="s">
        <v>767</v>
      </c>
      <c r="B51" s="4" t="s">
        <v>768</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61" t="s">
        <v>769</v>
      </c>
      <c r="B52" s="7" t="s">
        <v>770</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61" t="s">
        <v>771</v>
      </c>
      <c r="B53" s="7" t="s">
        <v>772</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61" t="s">
        <v>773</v>
      </c>
      <c r="B54" s="7" t="s">
        <v>774</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61" t="s">
        <v>775</v>
      </c>
      <c r="B56" s="4" t="s">
        <v>776</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777</v>
      </c>
    </row>
    <row r="59" spans="1:37" ht="15" customHeight="1">
      <c r="A59" s="61" t="s">
        <v>778</v>
      </c>
      <c r="B59" s="7" t="s">
        <v>779</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61" t="s">
        <v>780</v>
      </c>
      <c r="B60" s="7" t="s">
        <v>781</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61" t="s">
        <v>782</v>
      </c>
      <c r="B61" s="7" t="s">
        <v>783</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61" t="s">
        <v>784</v>
      </c>
      <c r="B62" s="7" t="s">
        <v>785</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61" t="s">
        <v>786</v>
      </c>
      <c r="B63" s="7" t="s">
        <v>772</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61" t="s">
        <v>787</v>
      </c>
      <c r="B64" s="7" t="s">
        <v>788</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61" t="s">
        <v>789</v>
      </c>
      <c r="B65" s="7" t="s">
        <v>790</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61" t="s">
        <v>791</v>
      </c>
      <c r="B66" s="7" t="s">
        <v>764</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61" t="s">
        <v>792</v>
      </c>
      <c r="B67" s="7" t="s">
        <v>793</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61" t="s">
        <v>794</v>
      </c>
      <c r="B68" s="7" t="s">
        <v>795</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188</v>
      </c>
    </row>
    <row r="69" spans="1:37" ht="15" customHeight="1">
      <c r="A69" s="61" t="s">
        <v>796</v>
      </c>
      <c r="B69" s="7" t="s">
        <v>797</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61" t="s">
        <v>798</v>
      </c>
      <c r="B70" s="7" t="s">
        <v>799</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61" t="s">
        <v>800</v>
      </c>
      <c r="B71" s="7" t="s">
        <v>801</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61" t="s">
        <v>802</v>
      </c>
      <c r="B72" s="7" t="s">
        <v>803</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61" t="s">
        <v>804</v>
      </c>
      <c r="B74" s="4" t="s">
        <v>805</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73" t="s">
        <v>806</v>
      </c>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row>
    <row r="77" spans="1:37" ht="15" customHeight="1">
      <c r="B77" s="63" t="s">
        <v>807</v>
      </c>
    </row>
    <row r="78" spans="1:37" ht="15" customHeight="1">
      <c r="B78" s="63" t="s">
        <v>808</v>
      </c>
    </row>
    <row r="79" spans="1:37" ht="15" customHeight="1">
      <c r="B79" s="63" t="s">
        <v>809</v>
      </c>
    </row>
    <row r="80" spans="1:37" ht="15" customHeight="1">
      <c r="B80" s="63" t="s">
        <v>810</v>
      </c>
    </row>
    <row r="81" spans="2:2" ht="15" customHeight="1">
      <c r="B81" s="63" t="s">
        <v>811</v>
      </c>
    </row>
    <row r="82" spans="2:2" ht="15" customHeight="1">
      <c r="B82" s="63" t="s">
        <v>812</v>
      </c>
    </row>
    <row r="83" spans="2:2" ht="15" customHeight="1">
      <c r="B83" s="63" t="s">
        <v>5</v>
      </c>
    </row>
    <row r="84" spans="2:2" ht="15" customHeight="1">
      <c r="B84" s="63" t="s">
        <v>813</v>
      </c>
    </row>
    <row r="85" spans="2:2" ht="15" customHeight="1">
      <c r="B85" s="63" t="s">
        <v>1186</v>
      </c>
    </row>
    <row r="86" spans="2:2" ht="15" customHeight="1">
      <c r="B86" s="63" t="s">
        <v>1187</v>
      </c>
    </row>
    <row r="87" spans="2:2" ht="15" customHeight="1">
      <c r="B87" s="63" t="s">
        <v>1188</v>
      </c>
    </row>
    <row r="88" spans="2:2" ht="15" customHeight="1">
      <c r="B88" s="63" t="s">
        <v>1189</v>
      </c>
    </row>
    <row r="89" spans="2:2" ht="15" customHeight="1">
      <c r="B89" s="63" t="s">
        <v>1190</v>
      </c>
    </row>
    <row r="90" spans="2:2" ht="15" customHeight="1">
      <c r="B90" s="63" t="s">
        <v>1191</v>
      </c>
    </row>
    <row r="91" spans="2:2" ht="15" customHeight="1">
      <c r="B91" s="63" t="s">
        <v>1192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125" activePane="bottomRight" state="frozen"/>
      <selection pane="topRight" activeCell="C1" sqref="C1"/>
      <selection pane="bottomLeft" activeCell="A2" sqref="A2"/>
      <selection pane="bottomRight" activeCell="B1" sqref="B1:AM218"/>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376</v>
      </c>
      <c r="B10" s="12" t="s">
        <v>375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374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61" t="s">
        <v>373</v>
      </c>
      <c r="B15" s="4" t="s">
        <v>372</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371</v>
      </c>
    </row>
    <row r="18" spans="1:37" ht="15" customHeight="1">
      <c r="A18" s="61" t="s">
        <v>370</v>
      </c>
      <c r="B18" s="7" t="s">
        <v>369</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61" t="s">
        <v>368</v>
      </c>
      <c r="B19" s="7" t="s">
        <v>367</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61" t="s">
        <v>366</v>
      </c>
      <c r="B20" s="7" t="s">
        <v>365</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364</v>
      </c>
    </row>
    <row r="23" spans="1:37" ht="15" customHeight="1">
      <c r="A23" s="61" t="s">
        <v>363</v>
      </c>
      <c r="B23" s="7" t="s">
        <v>362</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61" t="s">
        <v>361</v>
      </c>
      <c r="B24" s="7" t="s">
        <v>360</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359</v>
      </c>
    </row>
    <row r="27" spans="1:37" ht="15" customHeight="1">
      <c r="B27" s="4" t="s">
        <v>358</v>
      </c>
    </row>
    <row r="28" spans="1:37" ht="15" customHeight="1">
      <c r="A28" s="61" t="s">
        <v>357</v>
      </c>
      <c r="B28" s="7" t="s">
        <v>161</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61" t="s">
        <v>356</v>
      </c>
      <c r="B29" s="7" t="s">
        <v>159</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61" t="s">
        <v>355</v>
      </c>
      <c r="B30" s="7" t="s">
        <v>157</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61" t="s">
        <v>354</v>
      </c>
      <c r="B31" s="7" t="s">
        <v>155</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61" t="s">
        <v>353</v>
      </c>
      <c r="B32" s="7" t="s">
        <v>153</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61" t="s">
        <v>352</v>
      </c>
      <c r="B33" s="7" t="s">
        <v>151</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61" t="s">
        <v>351</v>
      </c>
      <c r="B34" s="7" t="s">
        <v>149</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61" t="s">
        <v>350</v>
      </c>
      <c r="B35" s="7" t="s">
        <v>147</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61" t="s">
        <v>349</v>
      </c>
      <c r="B36" s="7" t="s">
        <v>145</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61" t="s">
        <v>348</v>
      </c>
      <c r="B37" s="7" t="s">
        <v>143</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61" t="s">
        <v>347</v>
      </c>
      <c r="B38" s="7" t="s">
        <v>141</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61" t="s">
        <v>346</v>
      </c>
      <c r="B39" s="7" t="s">
        <v>139</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61" t="s">
        <v>345</v>
      </c>
      <c r="B40" s="7" t="s">
        <v>137</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344</v>
      </c>
    </row>
    <row r="43" spans="1:37" ht="15" customHeight="1">
      <c r="B43" s="4" t="s">
        <v>343</v>
      </c>
    </row>
    <row r="44" spans="1:37" ht="15" customHeight="1">
      <c r="B44" s="4" t="s">
        <v>342</v>
      </c>
    </row>
    <row r="45" spans="1:37" ht="15" customHeight="1">
      <c r="A45" s="61" t="s">
        <v>341</v>
      </c>
      <c r="B45" s="7" t="s">
        <v>326</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61" t="s">
        <v>340</v>
      </c>
      <c r="B46" s="7" t="s">
        <v>324</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61" t="s">
        <v>339</v>
      </c>
      <c r="B47" s="7" t="s">
        <v>322</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61" t="s">
        <v>338</v>
      </c>
      <c r="B48" s="7" t="s">
        <v>320</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61" t="s">
        <v>337</v>
      </c>
      <c r="B49" s="7" t="s">
        <v>318</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61" t="s">
        <v>336</v>
      </c>
      <c r="B50" s="7" t="s">
        <v>316</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61" t="s">
        <v>335</v>
      </c>
      <c r="B51" s="7" t="s">
        <v>314</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61" t="s">
        <v>334</v>
      </c>
      <c r="B52" s="7" t="s">
        <v>312</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61" t="s">
        <v>333</v>
      </c>
      <c r="B53" s="7" t="s">
        <v>310</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61" t="s">
        <v>332</v>
      </c>
      <c r="B54" s="7" t="s">
        <v>308</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61" t="s">
        <v>331</v>
      </c>
      <c r="B55" s="7" t="s">
        <v>306</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61" t="s">
        <v>330</v>
      </c>
      <c r="B56" s="7" t="s">
        <v>304</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61" t="s">
        <v>329</v>
      </c>
      <c r="B57" s="7" t="s">
        <v>302</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328</v>
      </c>
    </row>
    <row r="59" spans="1:37" ht="15" customHeight="1">
      <c r="A59" s="61" t="s">
        <v>327</v>
      </c>
      <c r="B59" s="7" t="s">
        <v>326</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61" t="s">
        <v>325</v>
      </c>
      <c r="B60" s="7" t="s">
        <v>324</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61" t="s">
        <v>323</v>
      </c>
      <c r="B61" s="7" t="s">
        <v>322</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61" t="s">
        <v>321</v>
      </c>
      <c r="B62" s="7" t="s">
        <v>320</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61" t="s">
        <v>319</v>
      </c>
      <c r="B63" s="7" t="s">
        <v>318</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61" t="s">
        <v>317</v>
      </c>
      <c r="B64" s="7" t="s">
        <v>316</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61" t="s">
        <v>315</v>
      </c>
      <c r="B65" s="7" t="s">
        <v>314</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61" t="s">
        <v>313</v>
      </c>
      <c r="B66" s="7" t="s">
        <v>312</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61" t="s">
        <v>311</v>
      </c>
      <c r="B67" s="7" t="s">
        <v>310</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61" t="s">
        <v>309</v>
      </c>
      <c r="B68" s="7" t="s">
        <v>308</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61" t="s">
        <v>307</v>
      </c>
      <c r="B69" s="7" t="s">
        <v>306</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61" t="s">
        <v>305</v>
      </c>
      <c r="B70" s="7" t="s">
        <v>304</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61" t="s">
        <v>303</v>
      </c>
      <c r="B71" s="7" t="s">
        <v>302</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301</v>
      </c>
    </row>
    <row r="74" spans="1:37" ht="15" customHeight="1">
      <c r="A74" s="61" t="s">
        <v>300</v>
      </c>
      <c r="B74" s="7" t="s">
        <v>161</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61" t="s">
        <v>299</v>
      </c>
      <c r="B75" s="7" t="s">
        <v>159</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61" t="s">
        <v>298</v>
      </c>
      <c r="B76" s="7" t="s">
        <v>157</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61" t="s">
        <v>297</v>
      </c>
      <c r="B77" s="7" t="s">
        <v>155</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61" t="s">
        <v>296</v>
      </c>
      <c r="B78" s="7" t="s">
        <v>153</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61" t="s">
        <v>295</v>
      </c>
      <c r="B79" s="7" t="s">
        <v>151</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61" t="s">
        <v>294</v>
      </c>
      <c r="B80" s="7" t="s">
        <v>149</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61" t="s">
        <v>293</v>
      </c>
      <c r="B81" s="7" t="s">
        <v>147</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61" t="s">
        <v>292</v>
      </c>
      <c r="B82" s="7" t="s">
        <v>145</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61" t="s">
        <v>291</v>
      </c>
      <c r="B83" s="7" t="s">
        <v>143</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61" t="s">
        <v>290</v>
      </c>
      <c r="B84" s="7" t="s">
        <v>141</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61" t="s">
        <v>289</v>
      </c>
      <c r="B85" s="7" t="s">
        <v>139</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61" t="s">
        <v>288</v>
      </c>
      <c r="B86" s="7" t="s">
        <v>137</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61" t="s">
        <v>287</v>
      </c>
      <c r="B87" s="7" t="s">
        <v>135</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286</v>
      </c>
    </row>
    <row r="90" spans="1:37" ht="15" customHeight="1">
      <c r="A90" s="61" t="s">
        <v>285</v>
      </c>
      <c r="B90" s="7" t="s">
        <v>265</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61" t="s">
        <v>284</v>
      </c>
      <c r="B91" s="7" t="s">
        <v>171</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61" t="s">
        <v>283</v>
      </c>
      <c r="B92" s="7" t="s">
        <v>169</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61" t="s">
        <v>282</v>
      </c>
      <c r="B93" s="7" t="s">
        <v>167</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61" t="s">
        <v>281</v>
      </c>
      <c r="B94" s="7" t="s">
        <v>260</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61" t="s">
        <v>280</v>
      </c>
      <c r="B95" s="7" t="s">
        <v>255</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61" t="s">
        <v>279</v>
      </c>
      <c r="B96" s="7" t="s">
        <v>250</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61" t="s">
        <v>278</v>
      </c>
      <c r="B97" s="7" t="s">
        <v>245</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61" t="s">
        <v>277</v>
      </c>
      <c r="B98" s="7" t="s">
        <v>240</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61" t="s">
        <v>276</v>
      </c>
      <c r="B99" s="7" t="s">
        <v>235</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61" t="s">
        <v>275</v>
      </c>
      <c r="B100" s="7" t="s">
        <v>230</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61" t="s">
        <v>274</v>
      </c>
      <c r="B101" s="7" t="s">
        <v>225</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61" t="s">
        <v>273</v>
      </c>
      <c r="B102" s="7" t="s">
        <v>220</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61" t="s">
        <v>272</v>
      </c>
      <c r="B103" s="7" t="s">
        <v>215</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61" t="s">
        <v>271</v>
      </c>
      <c r="B104" s="7" t="s">
        <v>210</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61" t="s">
        <v>270</v>
      </c>
      <c r="B105" s="7" t="s">
        <v>205</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61" t="s">
        <v>269</v>
      </c>
      <c r="B106" s="7" t="s">
        <v>268</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267</v>
      </c>
    </row>
    <row r="109" spans="1:37" ht="15" customHeight="1">
      <c r="A109" s="61" t="s">
        <v>266</v>
      </c>
      <c r="B109" s="7" t="s">
        <v>265</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61" t="s">
        <v>264</v>
      </c>
      <c r="B110" s="7" t="s">
        <v>171</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61" t="s">
        <v>263</v>
      </c>
      <c r="B111" s="7" t="s">
        <v>169</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61" t="s">
        <v>262</v>
      </c>
      <c r="B112" s="7" t="s">
        <v>167</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61" t="s">
        <v>261</v>
      </c>
      <c r="B113" s="7" t="s">
        <v>260</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61" t="s">
        <v>259</v>
      </c>
      <c r="B114" s="7" t="s">
        <v>171</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61" t="s">
        <v>258</v>
      </c>
      <c r="B115" s="7" t="s">
        <v>169</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61" t="s">
        <v>257</v>
      </c>
      <c r="B116" s="7" t="s">
        <v>167</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61" t="s">
        <v>256</v>
      </c>
      <c r="B117" s="7" t="s">
        <v>255</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61" t="s">
        <v>254</v>
      </c>
      <c r="B118" s="7" t="s">
        <v>171</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61" t="s">
        <v>253</v>
      </c>
      <c r="B119" s="7" t="s">
        <v>169</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61" t="s">
        <v>252</v>
      </c>
      <c r="B120" s="7" t="s">
        <v>167</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61" t="s">
        <v>251</v>
      </c>
      <c r="B121" s="7" t="s">
        <v>250</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61" t="s">
        <v>249</v>
      </c>
      <c r="B122" s="7" t="s">
        <v>171</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61" t="s">
        <v>248</v>
      </c>
      <c r="B123" s="7" t="s">
        <v>169</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61" t="s">
        <v>247</v>
      </c>
      <c r="B124" s="7" t="s">
        <v>167</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61" t="s">
        <v>246</v>
      </c>
      <c r="B125" s="7" t="s">
        <v>245</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61" t="s">
        <v>244</v>
      </c>
      <c r="B126" s="7" t="s">
        <v>171</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61" t="s">
        <v>243</v>
      </c>
      <c r="B127" s="7" t="s">
        <v>169</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61" t="s">
        <v>242</v>
      </c>
      <c r="B128" s="7" t="s">
        <v>167</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61" t="s">
        <v>241</v>
      </c>
      <c r="B129" s="7" t="s">
        <v>240</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61" t="s">
        <v>239</v>
      </c>
      <c r="B130" s="7" t="s">
        <v>171</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61" t="s">
        <v>238</v>
      </c>
      <c r="B131" s="7" t="s">
        <v>169</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61" t="s">
        <v>237</v>
      </c>
      <c r="B132" s="7" t="s">
        <v>167</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61" t="s">
        <v>236</v>
      </c>
      <c r="B133" s="7" t="s">
        <v>235</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61" t="s">
        <v>234</v>
      </c>
      <c r="B134" s="7" t="s">
        <v>171</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61" t="s">
        <v>233</v>
      </c>
      <c r="B135" s="7" t="s">
        <v>169</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61" t="s">
        <v>232</v>
      </c>
      <c r="B136" s="7" t="s">
        <v>167</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61" t="s">
        <v>231</v>
      </c>
      <c r="B137" s="7" t="s">
        <v>230</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61" t="s">
        <v>229</v>
      </c>
      <c r="B138" s="7" t="s">
        <v>171</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61" t="s">
        <v>228</v>
      </c>
      <c r="B139" s="7" t="s">
        <v>169</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61" t="s">
        <v>227</v>
      </c>
      <c r="B140" s="7" t="s">
        <v>167</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61" t="s">
        <v>226</v>
      </c>
      <c r="B141" s="7" t="s">
        <v>225</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61" t="s">
        <v>224</v>
      </c>
      <c r="B142" s="7" t="s">
        <v>171</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61" t="s">
        <v>223</v>
      </c>
      <c r="B143" s="7" t="s">
        <v>169</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61" t="s">
        <v>222</v>
      </c>
      <c r="B144" s="7" t="s">
        <v>167</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61" t="s">
        <v>221</v>
      </c>
      <c r="B145" s="7" t="s">
        <v>220</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61" t="s">
        <v>219</v>
      </c>
      <c r="B146" s="7" t="s">
        <v>171</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61" t="s">
        <v>218</v>
      </c>
      <c r="B147" s="7" t="s">
        <v>169</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61" t="s">
        <v>217</v>
      </c>
      <c r="B148" s="7" t="s">
        <v>167</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61" t="s">
        <v>216</v>
      </c>
      <c r="B149" s="7" t="s">
        <v>215</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61" t="s">
        <v>214</v>
      </c>
      <c r="B150" s="7" t="s">
        <v>171</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61" t="s">
        <v>213</v>
      </c>
      <c r="B151" s="7" t="s">
        <v>169</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61" t="s">
        <v>212</v>
      </c>
      <c r="B152" s="7" t="s">
        <v>167</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61" t="s">
        <v>211</v>
      </c>
      <c r="B153" s="7" t="s">
        <v>210</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61" t="s">
        <v>209</v>
      </c>
      <c r="B154" s="7" t="s">
        <v>171</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61" t="s">
        <v>208</v>
      </c>
      <c r="B155" s="7" t="s">
        <v>169</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61" t="s">
        <v>207</v>
      </c>
      <c r="B156" s="7" t="s">
        <v>167</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61" t="s">
        <v>206</v>
      </c>
      <c r="B157" s="7" t="s">
        <v>205</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61" t="s">
        <v>204</v>
      </c>
      <c r="B158" s="7" t="s">
        <v>171</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61" t="s">
        <v>203</v>
      </c>
      <c r="B159" s="7" t="s">
        <v>169</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61" t="s">
        <v>202</v>
      </c>
      <c r="B160" s="7" t="s">
        <v>167</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61" t="s">
        <v>201</v>
      </c>
      <c r="B161" s="4" t="s">
        <v>200</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199</v>
      </c>
    </row>
    <row r="164" spans="1:37" ht="15" customHeight="1">
      <c r="A164" s="61" t="s">
        <v>198</v>
      </c>
      <c r="B164" s="7" t="s">
        <v>197</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188</v>
      </c>
    </row>
    <row r="165" spans="1:37" ht="15" customHeight="1">
      <c r="A165" s="61" t="s">
        <v>196</v>
      </c>
      <c r="B165" s="7" t="s">
        <v>195</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188</v>
      </c>
    </row>
    <row r="166" spans="1:37" ht="15" customHeight="1">
      <c r="A166" s="61" t="s">
        <v>194</v>
      </c>
      <c r="B166" s="7" t="s">
        <v>193</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188</v>
      </c>
    </row>
    <row r="167" spans="1:37" ht="15" customHeight="1">
      <c r="A167" s="61" t="s">
        <v>192</v>
      </c>
      <c r="B167" s="7" t="s">
        <v>191</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188</v>
      </c>
    </row>
    <row r="168" spans="1:37" ht="15" customHeight="1">
      <c r="A168" s="61" t="s">
        <v>190</v>
      </c>
      <c r="B168" s="7" t="s">
        <v>189</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188</v>
      </c>
    </row>
    <row r="169" spans="1:37" ht="15" customHeight="1">
      <c r="A169" s="61" t="s">
        <v>187</v>
      </c>
      <c r="B169" s="7" t="s">
        <v>186</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61" t="s">
        <v>185</v>
      </c>
      <c r="B170" s="7" t="s">
        <v>184</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61" t="s">
        <v>183</v>
      </c>
      <c r="B171" s="7" t="s">
        <v>182</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61" t="s">
        <v>181</v>
      </c>
      <c r="B172" s="7" t="s">
        <v>180</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179</v>
      </c>
    </row>
    <row r="175" spans="1:37" ht="15" customHeight="1">
      <c r="B175" s="4" t="s">
        <v>178</v>
      </c>
    </row>
    <row r="176" spans="1:37" ht="15" customHeight="1">
      <c r="A176" s="61" t="s">
        <v>177</v>
      </c>
      <c r="B176" s="7" t="s">
        <v>171</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61" t="s">
        <v>176</v>
      </c>
      <c r="B177" s="7" t="s">
        <v>169</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61" t="s">
        <v>175</v>
      </c>
      <c r="B178" s="7" t="s">
        <v>167</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61" t="s">
        <v>174</v>
      </c>
      <c r="B179" s="7" t="s">
        <v>165</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173</v>
      </c>
    </row>
    <row r="181" spans="1:37" ht="15" customHeight="1">
      <c r="A181" s="61" t="s">
        <v>172</v>
      </c>
      <c r="B181" s="7" t="s">
        <v>171</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61" t="s">
        <v>170</v>
      </c>
      <c r="B182" s="7" t="s">
        <v>169</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61" t="s">
        <v>168</v>
      </c>
      <c r="B183" s="7" t="s">
        <v>167</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61" t="s">
        <v>166</v>
      </c>
      <c r="B184" s="7" t="s">
        <v>165</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164</v>
      </c>
    </row>
    <row r="187" spans="1:37" ht="15" customHeight="1">
      <c r="B187" s="4" t="s">
        <v>163</v>
      </c>
    </row>
    <row r="188" spans="1:37" ht="15" customHeight="1">
      <c r="A188" s="61" t="s">
        <v>162</v>
      </c>
      <c r="B188" s="7" t="s">
        <v>161</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61" t="s">
        <v>160</v>
      </c>
      <c r="B189" s="7" t="s">
        <v>159</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61" t="s">
        <v>158</v>
      </c>
      <c r="B190" s="7" t="s">
        <v>157</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61" t="s">
        <v>156</v>
      </c>
      <c r="B191" s="7" t="s">
        <v>155</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61" t="s">
        <v>154</v>
      </c>
      <c r="B192" s="7" t="s">
        <v>153</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61" t="s">
        <v>152</v>
      </c>
      <c r="B193" s="7" t="s">
        <v>151</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61" t="s">
        <v>150</v>
      </c>
      <c r="B194" s="7" t="s">
        <v>149</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61" t="s">
        <v>148</v>
      </c>
      <c r="B195" s="7" t="s">
        <v>147</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61" t="s">
        <v>146</v>
      </c>
      <c r="B196" s="7" t="s">
        <v>145</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61" t="s">
        <v>144</v>
      </c>
      <c r="B197" s="7" t="s">
        <v>143</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61" t="s">
        <v>142</v>
      </c>
      <c r="B198" s="7" t="s">
        <v>141</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61" t="s">
        <v>140</v>
      </c>
      <c r="B199" s="7" t="s">
        <v>139</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61" t="s">
        <v>138</v>
      </c>
      <c r="B200" s="7" t="s">
        <v>137</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61" t="s">
        <v>136</v>
      </c>
      <c r="B201" s="7" t="s">
        <v>135</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61" t="s">
        <v>134</v>
      </c>
      <c r="B202" s="7" t="s">
        <v>133</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61" t="s">
        <v>132</v>
      </c>
      <c r="B203" s="7" t="s">
        <v>131</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73" t="s">
        <v>1166</v>
      </c>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c r="AJ205" s="73"/>
      <c r="AK205" s="73"/>
    </row>
    <row r="206" spans="1:37" ht="15" customHeight="1">
      <c r="B206" s="63" t="s">
        <v>130</v>
      </c>
    </row>
    <row r="207" spans="1:37" ht="15" customHeight="1">
      <c r="B207" s="63" t="s">
        <v>5</v>
      </c>
    </row>
    <row r="208" spans="1:37" ht="15" customHeight="1">
      <c r="B208" s="63" t="s">
        <v>129</v>
      </c>
    </row>
    <row r="209" spans="2:2" ht="15" customHeight="1">
      <c r="B209" s="63" t="s">
        <v>128</v>
      </c>
    </row>
    <row r="210" spans="2:2" ht="15" customHeight="1">
      <c r="B210" s="63" t="s">
        <v>1193</v>
      </c>
    </row>
    <row r="211" spans="2:2" ht="15" customHeight="1">
      <c r="B211" s="63" t="s">
        <v>1167</v>
      </c>
    </row>
    <row r="212" spans="2:2" ht="15" customHeight="1">
      <c r="B212" s="63" t="s">
        <v>1194</v>
      </c>
    </row>
    <row r="213" spans="2:2" ht="15" customHeight="1">
      <c r="B213" s="63" t="s">
        <v>1195</v>
      </c>
    </row>
    <row r="214" spans="2:2" ht="15" customHeight="1">
      <c r="B214" s="63" t="s">
        <v>1196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Y2" activePane="bottomRight" state="frozen"/>
      <selection pane="topRight" activeCell="C1" sqref="C1"/>
      <selection pane="bottomLeft" activeCell="A2" sqref="A2"/>
      <selection pane="bottomRight" activeCell="B1" sqref="B1:AN200"/>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556</v>
      </c>
      <c r="B10" s="12" t="s">
        <v>555</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554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553</v>
      </c>
    </row>
    <row r="16" spans="1:37" ht="15" customHeight="1">
      <c r="A16" s="61" t="s">
        <v>552</v>
      </c>
      <c r="B16" s="7" t="s">
        <v>265</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61" t="s">
        <v>551</v>
      </c>
      <c r="B17" s="7" t="s">
        <v>171</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61" t="s">
        <v>550</v>
      </c>
      <c r="B18" s="7" t="s">
        <v>169</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61" t="s">
        <v>549</v>
      </c>
      <c r="B19" s="7" t="s">
        <v>167</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61" t="s">
        <v>548</v>
      </c>
      <c r="B20" s="7" t="s">
        <v>260</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61" t="s">
        <v>547</v>
      </c>
      <c r="B21" s="7" t="s">
        <v>171</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61" t="s">
        <v>546</v>
      </c>
      <c r="B22" s="7" t="s">
        <v>169</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61" t="s">
        <v>545</v>
      </c>
      <c r="B23" s="7" t="s">
        <v>167</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61" t="s">
        <v>544</v>
      </c>
      <c r="B24" s="7" t="s">
        <v>255</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61" t="s">
        <v>543</v>
      </c>
      <c r="B25" s="7" t="s">
        <v>171</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61" t="s">
        <v>542</v>
      </c>
      <c r="B26" s="7" t="s">
        <v>169</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61" t="s">
        <v>541</v>
      </c>
      <c r="B27" s="7" t="s">
        <v>167</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61" t="s">
        <v>540</v>
      </c>
      <c r="B28" s="7" t="s">
        <v>250</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61" t="s">
        <v>539</v>
      </c>
      <c r="B29" s="7" t="s">
        <v>171</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61" t="s">
        <v>538</v>
      </c>
      <c r="B30" s="7" t="s">
        <v>169</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61" t="s">
        <v>537</v>
      </c>
      <c r="B31" s="7" t="s">
        <v>167</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61" t="s">
        <v>536</v>
      </c>
      <c r="B32" s="7" t="s">
        <v>245</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61" t="s">
        <v>535</v>
      </c>
      <c r="B33" s="7" t="s">
        <v>171</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61" t="s">
        <v>534</v>
      </c>
      <c r="B34" s="7" t="s">
        <v>169</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61" t="s">
        <v>533</v>
      </c>
      <c r="B35" s="7" t="s">
        <v>167</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61" t="s">
        <v>532</v>
      </c>
      <c r="B36" s="7" t="s">
        <v>240</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61" t="s">
        <v>531</v>
      </c>
      <c r="B37" s="7" t="s">
        <v>171</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61" t="s">
        <v>530</v>
      </c>
      <c r="B38" s="7" t="s">
        <v>169</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61" t="s">
        <v>529</v>
      </c>
      <c r="B39" s="7" t="s">
        <v>167</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61" t="s">
        <v>528</v>
      </c>
      <c r="B40" s="7" t="s">
        <v>235</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61" t="s">
        <v>527</v>
      </c>
      <c r="B41" s="7" t="s">
        <v>171</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61" t="s">
        <v>526</v>
      </c>
      <c r="B42" s="7" t="s">
        <v>169</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61" t="s">
        <v>525</v>
      </c>
      <c r="B43" s="7" t="s">
        <v>167</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61" t="s">
        <v>524</v>
      </c>
      <c r="B44" s="7" t="s">
        <v>230</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61" t="s">
        <v>523</v>
      </c>
      <c r="B45" s="7" t="s">
        <v>171</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61" t="s">
        <v>522</v>
      </c>
      <c r="B46" s="7" t="s">
        <v>169</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61" t="s">
        <v>521</v>
      </c>
      <c r="B47" s="7" t="s">
        <v>167</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61" t="s">
        <v>520</v>
      </c>
      <c r="B48" s="7" t="s">
        <v>225</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61" t="s">
        <v>519</v>
      </c>
      <c r="B49" s="7" t="s">
        <v>171</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61" t="s">
        <v>518</v>
      </c>
      <c r="B50" s="7" t="s">
        <v>169</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61" t="s">
        <v>517</v>
      </c>
      <c r="B51" s="7" t="s">
        <v>167</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61" t="s">
        <v>516</v>
      </c>
      <c r="B52" s="7" t="s">
        <v>220</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61" t="s">
        <v>515</v>
      </c>
      <c r="B53" s="7" t="s">
        <v>171</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61" t="s">
        <v>514</v>
      </c>
      <c r="B54" s="7" t="s">
        <v>169</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61" t="s">
        <v>513</v>
      </c>
      <c r="B55" s="7" t="s">
        <v>167</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61" t="s">
        <v>512</v>
      </c>
      <c r="B56" s="7" t="s">
        <v>215</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61" t="s">
        <v>511</v>
      </c>
      <c r="B57" s="7" t="s">
        <v>171</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61" t="s">
        <v>510</v>
      </c>
      <c r="B58" s="7" t="s">
        <v>169</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61" t="s">
        <v>509</v>
      </c>
      <c r="B59" s="7" t="s">
        <v>167</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61" t="s">
        <v>508</v>
      </c>
      <c r="B60" s="7" t="s">
        <v>210</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61" t="s">
        <v>507</v>
      </c>
      <c r="B61" s="7" t="s">
        <v>171</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61" t="s">
        <v>506</v>
      </c>
      <c r="B62" s="7" t="s">
        <v>169</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61" t="s">
        <v>505</v>
      </c>
      <c r="B63" s="7" t="s">
        <v>167</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61" t="s">
        <v>504</v>
      </c>
      <c r="B64" s="7" t="s">
        <v>205</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61" t="s">
        <v>503</v>
      </c>
      <c r="B65" s="7" t="s">
        <v>171</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61" t="s">
        <v>502</v>
      </c>
      <c r="B66" s="7" t="s">
        <v>169</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61" t="s">
        <v>501</v>
      </c>
      <c r="B67" s="7" t="s">
        <v>167</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61" t="s">
        <v>500</v>
      </c>
      <c r="B68" s="4" t="s">
        <v>200</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499</v>
      </c>
    </row>
    <row r="72" spans="1:37" ht="15" customHeight="1">
      <c r="A72" s="61" t="s">
        <v>498</v>
      </c>
      <c r="B72" s="7" t="s">
        <v>265</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61" t="s">
        <v>497</v>
      </c>
      <c r="B73" s="7" t="s">
        <v>171</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61" t="s">
        <v>496</v>
      </c>
      <c r="B74" s="7" t="s">
        <v>169</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61" t="s">
        <v>495</v>
      </c>
      <c r="B75" s="7" t="s">
        <v>167</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61" t="s">
        <v>494</v>
      </c>
      <c r="B76" s="7" t="s">
        <v>260</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61" t="s">
        <v>493</v>
      </c>
      <c r="B77" s="7" t="s">
        <v>171</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61" t="s">
        <v>492</v>
      </c>
      <c r="B78" s="7" t="s">
        <v>169</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61" t="s">
        <v>491</v>
      </c>
      <c r="B79" s="7" t="s">
        <v>167</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61" t="s">
        <v>490</v>
      </c>
      <c r="B80" s="7" t="s">
        <v>255</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61" t="s">
        <v>489</v>
      </c>
      <c r="B81" s="7" t="s">
        <v>171</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61" t="s">
        <v>488</v>
      </c>
      <c r="B82" s="7" t="s">
        <v>169</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61" t="s">
        <v>487</v>
      </c>
      <c r="B83" s="7" t="s">
        <v>167</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61" t="s">
        <v>486</v>
      </c>
      <c r="B84" s="7" t="s">
        <v>250</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61" t="s">
        <v>485</v>
      </c>
      <c r="B85" s="7" t="s">
        <v>171</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61" t="s">
        <v>484</v>
      </c>
      <c r="B86" s="7" t="s">
        <v>169</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61" t="s">
        <v>483</v>
      </c>
      <c r="B87" s="7" t="s">
        <v>167</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61" t="s">
        <v>482</v>
      </c>
      <c r="B88" s="7" t="s">
        <v>245</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61" t="s">
        <v>481</v>
      </c>
      <c r="B89" s="7" t="s">
        <v>171</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61" t="s">
        <v>480</v>
      </c>
      <c r="B90" s="7" t="s">
        <v>169</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61" t="s">
        <v>479</v>
      </c>
      <c r="B91" s="7" t="s">
        <v>167</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61" t="s">
        <v>478</v>
      </c>
      <c r="B92" s="7" t="s">
        <v>240</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61" t="s">
        <v>477</v>
      </c>
      <c r="B93" s="7" t="s">
        <v>171</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61" t="s">
        <v>476</v>
      </c>
      <c r="B94" s="7" t="s">
        <v>169</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61" t="s">
        <v>475</v>
      </c>
      <c r="B95" s="7" t="s">
        <v>167</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61" t="s">
        <v>474</v>
      </c>
      <c r="B96" s="7" t="s">
        <v>235</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61" t="s">
        <v>473</v>
      </c>
      <c r="B97" s="7" t="s">
        <v>171</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61" t="s">
        <v>472</v>
      </c>
      <c r="B98" s="7" t="s">
        <v>169</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61" t="s">
        <v>471</v>
      </c>
      <c r="B99" s="7" t="s">
        <v>167</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61" t="s">
        <v>470</v>
      </c>
      <c r="B100" s="7" t="s">
        <v>230</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61" t="s">
        <v>469</v>
      </c>
      <c r="B101" s="7" t="s">
        <v>171</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61" t="s">
        <v>468</v>
      </c>
      <c r="B102" s="7" t="s">
        <v>169</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61" t="s">
        <v>467</v>
      </c>
      <c r="B103" s="7" t="s">
        <v>167</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61" t="s">
        <v>466</v>
      </c>
      <c r="B104" s="7" t="s">
        <v>225</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61" t="s">
        <v>465</v>
      </c>
      <c r="B105" s="7" t="s">
        <v>171</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61" t="s">
        <v>464</v>
      </c>
      <c r="B106" s="7" t="s">
        <v>169</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61" t="s">
        <v>463</v>
      </c>
      <c r="B107" s="7" t="s">
        <v>167</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61" t="s">
        <v>462</v>
      </c>
      <c r="B108" s="7" t="s">
        <v>220</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61" t="s">
        <v>461</v>
      </c>
      <c r="B109" s="7" t="s">
        <v>171</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61" t="s">
        <v>460</v>
      </c>
      <c r="B110" s="7" t="s">
        <v>169</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61" t="s">
        <v>459</v>
      </c>
      <c r="B111" s="7" t="s">
        <v>167</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61" t="s">
        <v>458</v>
      </c>
      <c r="B112" s="7" t="s">
        <v>215</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61" t="s">
        <v>457</v>
      </c>
      <c r="B113" s="7" t="s">
        <v>171</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61" t="s">
        <v>456</v>
      </c>
      <c r="B114" s="7" t="s">
        <v>169</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61" t="s">
        <v>455</v>
      </c>
      <c r="B115" s="7" t="s">
        <v>167</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61" t="s">
        <v>454</v>
      </c>
      <c r="B116" s="7" t="s">
        <v>210</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61" t="s">
        <v>453</v>
      </c>
      <c r="B117" s="7" t="s">
        <v>171</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61" t="s">
        <v>452</v>
      </c>
      <c r="B118" s="7" t="s">
        <v>169</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61" t="s">
        <v>451</v>
      </c>
      <c r="B119" s="7" t="s">
        <v>167</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61" t="s">
        <v>450</v>
      </c>
      <c r="B120" s="7" t="s">
        <v>205</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61" t="s">
        <v>449</v>
      </c>
      <c r="B121" s="7" t="s">
        <v>171</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61" t="s">
        <v>448</v>
      </c>
      <c r="B122" s="7" t="s">
        <v>169</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61" t="s">
        <v>447</v>
      </c>
      <c r="B123" s="7" t="s">
        <v>167</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61" t="s">
        <v>446</v>
      </c>
      <c r="B124" s="4" t="s">
        <v>200</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445</v>
      </c>
    </row>
    <row r="128" spans="1:37" ht="15" customHeight="1">
      <c r="A128" s="61" t="s">
        <v>444</v>
      </c>
      <c r="B128" s="7" t="s">
        <v>265</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61" t="s">
        <v>443</v>
      </c>
      <c r="B129" s="7" t="s">
        <v>171</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188</v>
      </c>
    </row>
    <row r="130" spans="1:37" ht="15" customHeight="1">
      <c r="A130" s="61" t="s">
        <v>442</v>
      </c>
      <c r="B130" s="7" t="s">
        <v>169</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188</v>
      </c>
    </row>
    <row r="131" spans="1:37" ht="15" customHeight="1">
      <c r="A131" s="61" t="s">
        <v>441</v>
      </c>
      <c r="B131" s="7" t="s">
        <v>167</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61" t="s">
        <v>440</v>
      </c>
      <c r="B132" s="7" t="s">
        <v>260</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61" t="s">
        <v>439</v>
      </c>
      <c r="B133" s="7" t="s">
        <v>171</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188</v>
      </c>
    </row>
    <row r="134" spans="1:37" ht="15" customHeight="1">
      <c r="A134" s="61" t="s">
        <v>438</v>
      </c>
      <c r="B134" s="7" t="s">
        <v>169</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188</v>
      </c>
    </row>
    <row r="135" spans="1:37" ht="15" customHeight="1">
      <c r="A135" s="61" t="s">
        <v>437</v>
      </c>
      <c r="B135" s="7" t="s">
        <v>167</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61" t="s">
        <v>436</v>
      </c>
      <c r="B136" s="7" t="s">
        <v>255</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188</v>
      </c>
    </row>
    <row r="137" spans="1:37" ht="15" customHeight="1">
      <c r="A137" s="61" t="s">
        <v>435</v>
      </c>
      <c r="B137" s="7" t="s">
        <v>171</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188</v>
      </c>
    </row>
    <row r="138" spans="1:37" ht="15" customHeight="1">
      <c r="A138" s="61" t="s">
        <v>434</v>
      </c>
      <c r="B138" s="7" t="s">
        <v>169</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188</v>
      </c>
    </row>
    <row r="139" spans="1:37" ht="15" customHeight="1">
      <c r="A139" s="61" t="s">
        <v>433</v>
      </c>
      <c r="B139" s="7" t="s">
        <v>167</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188</v>
      </c>
    </row>
    <row r="140" spans="1:37" ht="15" customHeight="1">
      <c r="A140" s="61" t="s">
        <v>432</v>
      </c>
      <c r="B140" s="7" t="s">
        <v>250</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61" t="s">
        <v>431</v>
      </c>
      <c r="B141" s="7" t="s">
        <v>171</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61" t="s">
        <v>430</v>
      </c>
      <c r="B142" s="7" t="s">
        <v>169</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61" t="s">
        <v>429</v>
      </c>
      <c r="B143" s="7" t="s">
        <v>167</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61" t="s">
        <v>428</v>
      </c>
      <c r="B144" s="7" t="s">
        <v>245</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61" t="s">
        <v>427</v>
      </c>
      <c r="B145" s="7" t="s">
        <v>171</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61" t="s">
        <v>426</v>
      </c>
      <c r="B146" s="7" t="s">
        <v>169</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188</v>
      </c>
    </row>
    <row r="147" spans="1:37" ht="15" customHeight="1">
      <c r="A147" s="61" t="s">
        <v>425</v>
      </c>
      <c r="B147" s="7" t="s">
        <v>167</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188</v>
      </c>
    </row>
    <row r="148" spans="1:37" ht="15" customHeight="1">
      <c r="A148" s="61" t="s">
        <v>424</v>
      </c>
      <c r="B148" s="7" t="s">
        <v>240</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188</v>
      </c>
    </row>
    <row r="149" spans="1:37" ht="15" customHeight="1">
      <c r="A149" s="61" t="s">
        <v>423</v>
      </c>
      <c r="B149" s="7" t="s">
        <v>171</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188</v>
      </c>
    </row>
    <row r="150" spans="1:37" ht="15" customHeight="1">
      <c r="A150" s="61" t="s">
        <v>422</v>
      </c>
      <c r="B150" s="7" t="s">
        <v>169</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188</v>
      </c>
    </row>
    <row r="151" spans="1:37" ht="15" customHeight="1">
      <c r="A151" s="61" t="s">
        <v>421</v>
      </c>
      <c r="B151" s="7" t="s">
        <v>167</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188</v>
      </c>
    </row>
    <row r="152" spans="1:37" ht="15" customHeight="1">
      <c r="A152" s="61" t="s">
        <v>420</v>
      </c>
      <c r="B152" s="7" t="s">
        <v>235</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61" t="s">
        <v>419</v>
      </c>
      <c r="B153" s="7" t="s">
        <v>171</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61" t="s">
        <v>418</v>
      </c>
      <c r="B154" s="7" t="s">
        <v>169</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61" t="s">
        <v>417</v>
      </c>
      <c r="B155" s="7" t="s">
        <v>167</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61" t="s">
        <v>416</v>
      </c>
      <c r="B156" s="7" t="s">
        <v>230</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61" t="s">
        <v>415</v>
      </c>
      <c r="B157" s="7" t="s">
        <v>171</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61" t="s">
        <v>414</v>
      </c>
      <c r="B158" s="7" t="s">
        <v>169</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188</v>
      </c>
    </row>
    <row r="159" spans="1:37" ht="15" customHeight="1">
      <c r="A159" s="61" t="s">
        <v>413</v>
      </c>
      <c r="B159" s="7" t="s">
        <v>167</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61" t="s">
        <v>412</v>
      </c>
      <c r="B160" s="7" t="s">
        <v>225</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188</v>
      </c>
    </row>
    <row r="161" spans="1:37" ht="15" customHeight="1">
      <c r="A161" s="61" t="s">
        <v>411</v>
      </c>
      <c r="B161" s="7" t="s">
        <v>171</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188</v>
      </c>
    </row>
    <row r="162" spans="1:37" ht="15" customHeight="1">
      <c r="A162" s="61" t="s">
        <v>410</v>
      </c>
      <c r="B162" s="7" t="s">
        <v>169</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188</v>
      </c>
    </row>
    <row r="163" spans="1:37" ht="15" customHeight="1">
      <c r="A163" s="61" t="s">
        <v>409</v>
      </c>
      <c r="B163" s="7" t="s">
        <v>167</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188</v>
      </c>
    </row>
    <row r="164" spans="1:37" ht="15" customHeight="1">
      <c r="A164" s="61" t="s">
        <v>408</v>
      </c>
      <c r="B164" s="7" t="s">
        <v>220</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61" t="s">
        <v>407</v>
      </c>
      <c r="B165" s="7" t="s">
        <v>171</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61" t="s">
        <v>406</v>
      </c>
      <c r="B166" s="7" t="s">
        <v>169</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188</v>
      </c>
    </row>
    <row r="167" spans="1:37" ht="15" customHeight="1">
      <c r="A167" s="61" t="s">
        <v>405</v>
      </c>
      <c r="B167" s="7" t="s">
        <v>167</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61" t="s">
        <v>404</v>
      </c>
      <c r="B168" s="7" t="s">
        <v>215</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61" t="s">
        <v>403</v>
      </c>
      <c r="B169" s="7" t="s">
        <v>171</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61" t="s">
        <v>402</v>
      </c>
      <c r="B170" s="7" t="s">
        <v>169</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188</v>
      </c>
    </row>
    <row r="171" spans="1:37" ht="15" customHeight="1">
      <c r="A171" s="61" t="s">
        <v>401</v>
      </c>
      <c r="B171" s="7" t="s">
        <v>167</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61" t="s">
        <v>400</v>
      </c>
      <c r="B172" s="7" t="s">
        <v>210</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61" t="s">
        <v>399</v>
      </c>
      <c r="B173" s="7" t="s">
        <v>171</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188</v>
      </c>
    </row>
    <row r="174" spans="1:37" ht="15" customHeight="1">
      <c r="A174" s="61" t="s">
        <v>398</v>
      </c>
      <c r="B174" s="7" t="s">
        <v>169</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188</v>
      </c>
    </row>
    <row r="175" spans="1:37" ht="15" customHeight="1">
      <c r="A175" s="61" t="s">
        <v>397</v>
      </c>
      <c r="B175" s="7" t="s">
        <v>167</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61" t="s">
        <v>396</v>
      </c>
      <c r="B176" s="7" t="s">
        <v>205</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188</v>
      </c>
    </row>
    <row r="177" spans="1:37" ht="15" customHeight="1">
      <c r="A177" s="61" t="s">
        <v>395</v>
      </c>
      <c r="B177" s="7" t="s">
        <v>171</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188</v>
      </c>
    </row>
    <row r="178" spans="1:37" ht="15" customHeight="1">
      <c r="A178" s="61" t="s">
        <v>394</v>
      </c>
      <c r="B178" s="7" t="s">
        <v>169</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188</v>
      </c>
    </row>
    <row r="179" spans="1:37" ht="15" customHeight="1">
      <c r="A179" s="61" t="s">
        <v>393</v>
      </c>
      <c r="B179" s="7" t="s">
        <v>167</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188</v>
      </c>
    </row>
    <row r="180" spans="1:37" ht="15" customHeight="1">
      <c r="A180" s="61" t="s">
        <v>392</v>
      </c>
      <c r="B180" s="4" t="s">
        <v>200</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391</v>
      </c>
    </row>
    <row r="184" spans="1:37" ht="15" customHeight="1">
      <c r="A184" s="61" t="s">
        <v>390</v>
      </c>
      <c r="B184" s="7" t="s">
        <v>265</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61" t="s">
        <v>389</v>
      </c>
      <c r="B185" s="7" t="s">
        <v>260</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61" t="s">
        <v>388</v>
      </c>
      <c r="B186" s="7" t="s">
        <v>255</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61" t="s">
        <v>387</v>
      </c>
      <c r="B187" s="7" t="s">
        <v>250</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61" t="s">
        <v>386</v>
      </c>
      <c r="B188" s="7" t="s">
        <v>245</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61" t="s">
        <v>385</v>
      </c>
      <c r="B189" s="7" t="s">
        <v>240</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61" t="s">
        <v>384</v>
      </c>
      <c r="B190" s="7" t="s">
        <v>235</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61" t="s">
        <v>383</v>
      </c>
      <c r="B191" s="7" t="s">
        <v>230</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61" t="s">
        <v>382</v>
      </c>
      <c r="B192" s="7" t="s">
        <v>225</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61" t="s">
        <v>381</v>
      </c>
      <c r="B193" s="7" t="s">
        <v>220</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61" t="s">
        <v>380</v>
      </c>
      <c r="B194" s="7" t="s">
        <v>215</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61" t="s">
        <v>379</v>
      </c>
      <c r="B195" s="7" t="s">
        <v>210</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61" t="s">
        <v>378</v>
      </c>
      <c r="B196" s="7" t="s">
        <v>205</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61" t="s">
        <v>377</v>
      </c>
      <c r="B197" s="4" t="s">
        <v>200</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73" t="s">
        <v>1197</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170" activePane="bottomRight" state="frozen"/>
      <selection pane="topRight" activeCell="C1" sqref="C1"/>
      <selection pane="bottomLeft" activeCell="A2" sqref="A2"/>
      <selection pane="bottomRight" activeCell="B1" sqref="B1:AM287"/>
    </sheetView>
  </sheetViews>
  <sheetFormatPr defaultRowHeight="15" customHeight="1"/>
  <cols>
    <col min="1" max="1" width="20.85546875" hidden="1" customWidth="1"/>
    <col min="2" max="2" width="45.7109375" customWidth="1"/>
  </cols>
  <sheetData>
    <row r="1" spans="1:37" ht="15" customHeight="1" thickBot="1">
      <c r="B1" s="11" t="s">
        <v>1170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60" t="s">
        <v>121</v>
      </c>
      <c r="D3" s="60" t="s">
        <v>1171</v>
      </c>
      <c r="E3" s="60"/>
      <c r="F3" s="60"/>
      <c r="G3" s="60"/>
    </row>
    <row r="4" spans="1:37" ht="15" customHeight="1">
      <c r="C4" s="60" t="s">
        <v>120</v>
      </c>
      <c r="D4" s="60" t="s">
        <v>1172</v>
      </c>
      <c r="E4" s="60"/>
      <c r="F4" s="60"/>
      <c r="G4" s="60" t="s">
        <v>119</v>
      </c>
    </row>
    <row r="5" spans="1:37" ht="15" customHeight="1">
      <c r="C5" s="60" t="s">
        <v>118</v>
      </c>
      <c r="D5" s="60" t="s">
        <v>1173</v>
      </c>
      <c r="E5" s="60"/>
      <c r="F5" s="60"/>
      <c r="G5" s="60"/>
    </row>
    <row r="6" spans="1:37" ht="15" customHeight="1">
      <c r="C6" s="60" t="s">
        <v>117</v>
      </c>
      <c r="D6" s="60"/>
      <c r="E6" s="60" t="s">
        <v>1174</v>
      </c>
      <c r="F6" s="60"/>
      <c r="G6" s="60"/>
    </row>
    <row r="10" spans="1:37" ht="15" customHeight="1">
      <c r="A10" s="61" t="s">
        <v>1108</v>
      </c>
      <c r="B10" s="12" t="s">
        <v>1107</v>
      </c>
    </row>
    <row r="11" spans="1:37" ht="15" customHeight="1">
      <c r="B11" s="11" t="s">
        <v>114</v>
      </c>
    </row>
    <row r="12" spans="1:37" ht="15" customHeight="1">
      <c r="B12" s="11" t="s">
        <v>114</v>
      </c>
      <c r="C12" s="62" t="s">
        <v>114</v>
      </c>
      <c r="D12" s="62" t="s">
        <v>114</v>
      </c>
      <c r="E12" s="62" t="s">
        <v>114</v>
      </c>
      <c r="F12" s="62" t="s">
        <v>114</v>
      </c>
      <c r="G12" s="62" t="s">
        <v>114</v>
      </c>
      <c r="H12" s="62" t="s">
        <v>114</v>
      </c>
      <c r="I12" s="62" t="s">
        <v>114</v>
      </c>
      <c r="J12" s="62" t="s">
        <v>114</v>
      </c>
      <c r="K12" s="62" t="s">
        <v>114</v>
      </c>
      <c r="L12" s="62" t="s">
        <v>114</v>
      </c>
      <c r="M12" s="62" t="s">
        <v>114</v>
      </c>
      <c r="N12" s="62" t="s">
        <v>114</v>
      </c>
      <c r="O12" s="62" t="s">
        <v>114</v>
      </c>
      <c r="P12" s="62" t="s">
        <v>114</v>
      </c>
      <c r="Q12" s="62" t="s">
        <v>114</v>
      </c>
      <c r="R12" s="62" t="s">
        <v>114</v>
      </c>
      <c r="S12" s="62" t="s">
        <v>114</v>
      </c>
      <c r="T12" s="62" t="s">
        <v>114</v>
      </c>
      <c r="U12" s="62" t="s">
        <v>114</v>
      </c>
      <c r="V12" s="62" t="s">
        <v>114</v>
      </c>
      <c r="W12" s="62" t="s">
        <v>114</v>
      </c>
      <c r="X12" s="62" t="s">
        <v>114</v>
      </c>
      <c r="Y12" s="62" t="s">
        <v>114</v>
      </c>
      <c r="Z12" s="62" t="s">
        <v>114</v>
      </c>
      <c r="AA12" s="62" t="s">
        <v>114</v>
      </c>
      <c r="AB12" s="62" t="s">
        <v>114</v>
      </c>
      <c r="AC12" s="62" t="s">
        <v>114</v>
      </c>
      <c r="AD12" s="62" t="s">
        <v>114</v>
      </c>
      <c r="AE12" s="62" t="s">
        <v>114</v>
      </c>
      <c r="AF12" s="62" t="s">
        <v>114</v>
      </c>
      <c r="AG12" s="62" t="s">
        <v>114</v>
      </c>
      <c r="AH12" s="62" t="s">
        <v>114</v>
      </c>
      <c r="AI12" s="62" t="s">
        <v>114</v>
      </c>
      <c r="AJ12" s="62" t="s">
        <v>114</v>
      </c>
      <c r="AK12" s="62" t="s">
        <v>1175</v>
      </c>
    </row>
    <row r="13" spans="1:37" ht="15" customHeight="1" thickBot="1">
      <c r="B13" s="10" t="s">
        <v>1106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1105</v>
      </c>
    </row>
    <row r="17" spans="1:37" ht="15" customHeight="1">
      <c r="B17" s="4" t="s">
        <v>1104</v>
      </c>
    </row>
    <row r="18" spans="1:37" ht="15" customHeight="1">
      <c r="B18" s="4" t="s">
        <v>926</v>
      </c>
    </row>
    <row r="19" spans="1:37" ht="15" customHeight="1">
      <c r="A19" s="61" t="s">
        <v>1103</v>
      </c>
      <c r="B19" s="7" t="s">
        <v>900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61" t="s">
        <v>1102</v>
      </c>
      <c r="B20" s="7" t="s">
        <v>898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61" t="s">
        <v>1101</v>
      </c>
      <c r="B21" s="7" t="s">
        <v>790</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61" t="s">
        <v>1100</v>
      </c>
      <c r="B22" s="7" t="s">
        <v>895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61" t="s">
        <v>1099</v>
      </c>
      <c r="B23" s="7" t="s">
        <v>893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61" t="s">
        <v>1098</v>
      </c>
      <c r="B24" s="7" t="s">
        <v>891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61" t="s">
        <v>1097</v>
      </c>
      <c r="B25" s="7" t="s">
        <v>889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188</v>
      </c>
    </row>
    <row r="26" spans="1:37" ht="15" customHeight="1">
      <c r="A26" s="61" t="s">
        <v>1096</v>
      </c>
      <c r="B26" s="7" t="s">
        <v>887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188</v>
      </c>
    </row>
    <row r="27" spans="1:37" ht="15" customHeight="1">
      <c r="A27" s="61" t="s">
        <v>1095</v>
      </c>
      <c r="B27" s="7" t="s">
        <v>885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188</v>
      </c>
    </row>
    <row r="28" spans="1:37" ht="15" customHeight="1">
      <c r="A28" s="61" t="s">
        <v>1094</v>
      </c>
      <c r="B28" s="7" t="s">
        <v>915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914</v>
      </c>
    </row>
    <row r="30" spans="1:37" ht="15" customHeight="1">
      <c r="A30" s="61" t="s">
        <v>1093</v>
      </c>
      <c r="B30" s="7" t="s">
        <v>900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61" t="s">
        <v>1092</v>
      </c>
      <c r="B31" s="7" t="s">
        <v>898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61" t="s">
        <v>1091</v>
      </c>
      <c r="B32" s="7" t="s">
        <v>790</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61" t="s">
        <v>1090</v>
      </c>
      <c r="B33" s="7" t="s">
        <v>895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61" t="s">
        <v>1089</v>
      </c>
      <c r="B34" s="7" t="s">
        <v>893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61" t="s">
        <v>1088</v>
      </c>
      <c r="B35" s="7" t="s">
        <v>891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61" t="s">
        <v>1087</v>
      </c>
      <c r="B36" s="7" t="s">
        <v>889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61" t="s">
        <v>1086</v>
      </c>
      <c r="B37" s="7" t="s">
        <v>887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61" t="s">
        <v>1085</v>
      </c>
      <c r="B38" s="7" t="s">
        <v>885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61" t="s">
        <v>1084</v>
      </c>
      <c r="B39" s="7" t="s">
        <v>903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902</v>
      </c>
    </row>
    <row r="41" spans="1:37" ht="15" customHeight="1">
      <c r="A41" s="61" t="s">
        <v>1083</v>
      </c>
      <c r="B41" s="7" t="s">
        <v>900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61" t="s">
        <v>1082</v>
      </c>
      <c r="B42" s="7" t="s">
        <v>898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61" t="s">
        <v>1081</v>
      </c>
      <c r="B43" s="7" t="s">
        <v>790</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61" t="s">
        <v>1080</v>
      </c>
      <c r="B44" s="7" t="s">
        <v>895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61" t="s">
        <v>1079</v>
      </c>
      <c r="B45" s="7" t="s">
        <v>893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188</v>
      </c>
    </row>
    <row r="46" spans="1:37" ht="15" customHeight="1">
      <c r="A46" s="61" t="s">
        <v>1078</v>
      </c>
      <c r="B46" s="7" t="s">
        <v>891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61" t="s">
        <v>1077</v>
      </c>
      <c r="B47" s="7" t="s">
        <v>889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61" t="s">
        <v>1076</v>
      </c>
      <c r="B48" s="7" t="s">
        <v>887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61" t="s">
        <v>1075</v>
      </c>
      <c r="B49" s="7" t="s">
        <v>885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61" t="s">
        <v>1074</v>
      </c>
      <c r="B50" s="7" t="s">
        <v>883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61" t="s">
        <v>1073</v>
      </c>
      <c r="B51" s="4" t="s">
        <v>1072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1071</v>
      </c>
    </row>
    <row r="54" spans="1:37" ht="15" customHeight="1">
      <c r="B54" s="4" t="s">
        <v>926</v>
      </c>
    </row>
    <row r="55" spans="1:37" ht="15" customHeight="1">
      <c r="A55" s="61" t="s">
        <v>1070</v>
      </c>
      <c r="B55" s="7" t="s">
        <v>900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61" t="s">
        <v>1069</v>
      </c>
      <c r="B56" s="7" t="s">
        <v>898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61" t="s">
        <v>1068</v>
      </c>
      <c r="B57" s="7" t="s">
        <v>790</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61" t="s">
        <v>1067</v>
      </c>
      <c r="B58" s="7" t="s">
        <v>895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61" t="s">
        <v>1066</v>
      </c>
      <c r="B59" s="7" t="s">
        <v>893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61" t="s">
        <v>1065</v>
      </c>
      <c r="B60" s="7" t="s">
        <v>891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61" t="s">
        <v>1064</v>
      </c>
      <c r="B61" s="7" t="s">
        <v>889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188</v>
      </c>
    </row>
    <row r="62" spans="1:37" ht="15" customHeight="1">
      <c r="A62" s="61" t="s">
        <v>1063</v>
      </c>
      <c r="B62" s="7" t="s">
        <v>887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188</v>
      </c>
    </row>
    <row r="63" spans="1:37" ht="15" customHeight="1">
      <c r="A63" s="61" t="s">
        <v>1062</v>
      </c>
      <c r="B63" s="7" t="s">
        <v>885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188</v>
      </c>
    </row>
    <row r="64" spans="1:37" ht="15" customHeight="1">
      <c r="A64" s="61" t="s">
        <v>1061</v>
      </c>
      <c r="B64" s="7" t="s">
        <v>915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914</v>
      </c>
    </row>
    <row r="66" spans="1:37" ht="15" customHeight="1">
      <c r="A66" s="61" t="s">
        <v>1060</v>
      </c>
      <c r="B66" s="7" t="s">
        <v>900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61" t="s">
        <v>1059</v>
      </c>
      <c r="B67" s="7" t="s">
        <v>898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61" t="s">
        <v>1058</v>
      </c>
      <c r="B68" s="7" t="s">
        <v>790</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61" t="s">
        <v>1057</v>
      </c>
      <c r="B69" s="7" t="s">
        <v>895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61" t="s">
        <v>1056</v>
      </c>
      <c r="B70" s="7" t="s">
        <v>893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61" t="s">
        <v>1055</v>
      </c>
      <c r="B71" s="7" t="s">
        <v>891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61" t="s">
        <v>1054</v>
      </c>
      <c r="B72" s="7" t="s">
        <v>889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61" t="s">
        <v>1053</v>
      </c>
      <c r="B73" s="7" t="s">
        <v>887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61" t="s">
        <v>1052</v>
      </c>
      <c r="B74" s="7" t="s">
        <v>885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61" t="s">
        <v>1051</v>
      </c>
      <c r="B75" s="7" t="s">
        <v>903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902</v>
      </c>
    </row>
    <row r="77" spans="1:37" ht="15" customHeight="1">
      <c r="A77" s="61" t="s">
        <v>1050</v>
      </c>
      <c r="B77" s="7" t="s">
        <v>900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61" t="s">
        <v>1049</v>
      </c>
      <c r="B78" s="7" t="s">
        <v>898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61" t="s">
        <v>1048</v>
      </c>
      <c r="B79" s="7" t="s">
        <v>790</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61" t="s">
        <v>1047</v>
      </c>
      <c r="B80" s="7" t="s">
        <v>895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61" t="s">
        <v>1046</v>
      </c>
      <c r="B81" s="7" t="s">
        <v>893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188</v>
      </c>
    </row>
    <row r="82" spans="1:37" ht="15" customHeight="1">
      <c r="A82" s="61" t="s">
        <v>1045</v>
      </c>
      <c r="B82" s="7" t="s">
        <v>891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61" t="s">
        <v>1044</v>
      </c>
      <c r="B83" s="7" t="s">
        <v>889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61" t="s">
        <v>1043</v>
      </c>
      <c r="B84" s="7" t="s">
        <v>887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61" t="s">
        <v>1042</v>
      </c>
      <c r="B85" s="7" t="s">
        <v>885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61" t="s">
        <v>1041</v>
      </c>
      <c r="B86" s="7" t="s">
        <v>883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1040</v>
      </c>
    </row>
    <row r="88" spans="1:37" ht="15" customHeight="1">
      <c r="A88" s="61" t="s">
        <v>1039</v>
      </c>
      <c r="B88" s="7" t="s">
        <v>900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61" t="s">
        <v>1038</v>
      </c>
      <c r="B89" s="7" t="s">
        <v>898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61" t="s">
        <v>1037</v>
      </c>
      <c r="B90" s="7" t="s">
        <v>790</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61" t="s">
        <v>1036</v>
      </c>
      <c r="B91" s="7" t="s">
        <v>895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61" t="s">
        <v>1035</v>
      </c>
      <c r="B92" s="7" t="s">
        <v>893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61" t="s">
        <v>1034</v>
      </c>
      <c r="B93" s="7" t="s">
        <v>891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61" t="s">
        <v>1033</v>
      </c>
      <c r="B94" s="7" t="s">
        <v>889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61" t="s">
        <v>1032</v>
      </c>
      <c r="B95" s="7" t="s">
        <v>887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61" t="s">
        <v>1031</v>
      </c>
      <c r="B96" s="7" t="s">
        <v>885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61" t="s">
        <v>1030</v>
      </c>
      <c r="B97" s="4" t="s">
        <v>1029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963</v>
      </c>
    </row>
    <row r="100" spans="1:37" ht="15" customHeight="1">
      <c r="B100" s="4" t="s">
        <v>926</v>
      </c>
    </row>
    <row r="101" spans="1:37" ht="15" customHeight="1">
      <c r="A101" s="61" t="s">
        <v>1028</v>
      </c>
      <c r="B101" s="7" t="s">
        <v>900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61" t="s">
        <v>1027</v>
      </c>
      <c r="B102" s="7" t="s">
        <v>898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61" t="s">
        <v>1026</v>
      </c>
      <c r="B103" s="7" t="s">
        <v>790</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61" t="s">
        <v>1025</v>
      </c>
      <c r="B104" s="7" t="s">
        <v>895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61" t="s">
        <v>1024</v>
      </c>
      <c r="B105" s="7" t="s">
        <v>893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61" t="s">
        <v>1023</v>
      </c>
      <c r="B106" s="7" t="s">
        <v>891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61" t="s">
        <v>1022</v>
      </c>
      <c r="B107" s="7" t="s">
        <v>889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188</v>
      </c>
    </row>
    <row r="108" spans="1:37" ht="15" customHeight="1">
      <c r="A108" s="61" t="s">
        <v>1021</v>
      </c>
      <c r="B108" s="7" t="s">
        <v>887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188</v>
      </c>
    </row>
    <row r="109" spans="1:37" ht="15" customHeight="1">
      <c r="A109" s="61" t="s">
        <v>1020</v>
      </c>
      <c r="B109" s="7" t="s">
        <v>885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188</v>
      </c>
    </row>
    <row r="110" spans="1:37" ht="15" customHeight="1">
      <c r="A110" s="61" t="s">
        <v>1019</v>
      </c>
      <c r="B110" s="7" t="s">
        <v>952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914</v>
      </c>
    </row>
    <row r="112" spans="1:37" ht="15" customHeight="1">
      <c r="A112" s="61" t="s">
        <v>1018</v>
      </c>
      <c r="B112" s="7" t="s">
        <v>900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61" t="s">
        <v>1017</v>
      </c>
      <c r="B113" s="7" t="s">
        <v>898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61" t="s">
        <v>1016</v>
      </c>
      <c r="B114" s="7" t="s">
        <v>790</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61" t="s">
        <v>1015</v>
      </c>
      <c r="B115" s="7" t="s">
        <v>895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61" t="s">
        <v>1014</v>
      </c>
      <c r="B116" s="7" t="s">
        <v>893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61" t="s">
        <v>1013</v>
      </c>
      <c r="B117" s="7" t="s">
        <v>891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61" t="s">
        <v>1012</v>
      </c>
      <c r="B118" s="7" t="s">
        <v>889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61" t="s">
        <v>1011</v>
      </c>
      <c r="B119" s="7" t="s">
        <v>887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61" t="s">
        <v>1010</v>
      </c>
      <c r="B120" s="7" t="s">
        <v>885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61" t="s">
        <v>1009</v>
      </c>
      <c r="B121" s="7" t="s">
        <v>941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902</v>
      </c>
    </row>
    <row r="123" spans="1:37" ht="15" customHeight="1">
      <c r="A123" s="61" t="s">
        <v>1008</v>
      </c>
      <c r="B123" s="7" t="s">
        <v>900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61" t="s">
        <v>1007</v>
      </c>
      <c r="B124" s="7" t="s">
        <v>898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61" t="s">
        <v>1006</v>
      </c>
      <c r="B125" s="7" t="s">
        <v>790</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61" t="s">
        <v>1005</v>
      </c>
      <c r="B126" s="7" t="s">
        <v>895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61" t="s">
        <v>1004</v>
      </c>
      <c r="B127" s="7" t="s">
        <v>893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188</v>
      </c>
    </row>
    <row r="128" spans="1:37" ht="15" customHeight="1">
      <c r="A128" s="61" t="s">
        <v>1003</v>
      </c>
      <c r="B128" s="7" t="s">
        <v>891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61" t="s">
        <v>1002</v>
      </c>
      <c r="B129" s="7" t="s">
        <v>889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61" t="s">
        <v>1001</v>
      </c>
      <c r="B130" s="7" t="s">
        <v>887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61" t="s">
        <v>1000</v>
      </c>
      <c r="B131" s="7" t="s">
        <v>885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61" t="s">
        <v>999</v>
      </c>
      <c r="B132" s="7" t="s">
        <v>930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61" t="s">
        <v>998</v>
      </c>
      <c r="B133" s="4" t="s">
        <v>928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997</v>
      </c>
    </row>
    <row r="136" spans="1:37" ht="15" customHeight="1">
      <c r="B136" s="4" t="s">
        <v>926</v>
      </c>
    </row>
    <row r="137" spans="1:37" ht="15" customHeight="1">
      <c r="A137" s="61" t="s">
        <v>996</v>
      </c>
      <c r="B137" s="7" t="s">
        <v>900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61" t="s">
        <v>995</v>
      </c>
      <c r="B138" s="7" t="s">
        <v>898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61" t="s">
        <v>994</v>
      </c>
      <c r="B139" s="7" t="s">
        <v>790</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61" t="s">
        <v>993</v>
      </c>
      <c r="B140" s="7" t="s">
        <v>895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61" t="s">
        <v>992</v>
      </c>
      <c r="B141" s="7" t="s">
        <v>893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61" t="s">
        <v>991</v>
      </c>
      <c r="B142" s="7" t="s">
        <v>891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61" t="s">
        <v>990</v>
      </c>
      <c r="B143" s="7" t="s">
        <v>889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188</v>
      </c>
    </row>
    <row r="144" spans="1:37" ht="15" customHeight="1">
      <c r="A144" s="61" t="s">
        <v>989</v>
      </c>
      <c r="B144" s="7" t="s">
        <v>887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188</v>
      </c>
    </row>
    <row r="145" spans="1:37" ht="15" customHeight="1">
      <c r="A145" s="61" t="s">
        <v>988</v>
      </c>
      <c r="B145" s="7" t="s">
        <v>885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188</v>
      </c>
    </row>
    <row r="146" spans="1:37" ht="15" customHeight="1">
      <c r="A146" s="61" t="s">
        <v>987</v>
      </c>
      <c r="B146" s="7" t="s">
        <v>915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914</v>
      </c>
    </row>
    <row r="148" spans="1:37" ht="15" customHeight="1">
      <c r="A148" s="61" t="s">
        <v>986</v>
      </c>
      <c r="B148" s="7" t="s">
        <v>900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61" t="s">
        <v>985</v>
      </c>
      <c r="B149" s="7" t="s">
        <v>898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61" t="s">
        <v>984</v>
      </c>
      <c r="B150" s="7" t="s">
        <v>790</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61" t="s">
        <v>983</v>
      </c>
      <c r="B151" s="7" t="s">
        <v>895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61" t="s">
        <v>982</v>
      </c>
      <c r="B152" s="7" t="s">
        <v>893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61" t="s">
        <v>981</v>
      </c>
      <c r="B153" s="7" t="s">
        <v>891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61" t="s">
        <v>980</v>
      </c>
      <c r="B154" s="7" t="s">
        <v>889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61" t="s">
        <v>979</v>
      </c>
      <c r="B155" s="7" t="s">
        <v>887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61" t="s">
        <v>978</v>
      </c>
      <c r="B156" s="7" t="s">
        <v>885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61" t="s">
        <v>977</v>
      </c>
      <c r="B157" s="7" t="s">
        <v>903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902</v>
      </c>
    </row>
    <row r="159" spans="1:37" ht="15" customHeight="1">
      <c r="A159" s="61" t="s">
        <v>976</v>
      </c>
      <c r="B159" s="7" t="s">
        <v>900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61" t="s">
        <v>975</v>
      </c>
      <c r="B160" s="7" t="s">
        <v>898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61" t="s">
        <v>974</v>
      </c>
      <c r="B161" s="7" t="s">
        <v>790</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61" t="s">
        <v>973</v>
      </c>
      <c r="B162" s="7" t="s">
        <v>895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61" t="s">
        <v>972</v>
      </c>
      <c r="B163" s="7" t="s">
        <v>893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188</v>
      </c>
    </row>
    <row r="164" spans="1:37" ht="15" customHeight="1">
      <c r="A164" s="61" t="s">
        <v>971</v>
      </c>
      <c r="B164" s="7" t="s">
        <v>891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61" t="s">
        <v>970</v>
      </c>
      <c r="B165" s="7" t="s">
        <v>889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61" t="s">
        <v>969</v>
      </c>
      <c r="B166" s="7" t="s">
        <v>887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61" t="s">
        <v>968</v>
      </c>
      <c r="B167" s="7" t="s">
        <v>885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61" t="s">
        <v>967</v>
      </c>
      <c r="B168" s="7" t="s">
        <v>883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61" t="s">
        <v>966</v>
      </c>
      <c r="B169" s="4" t="s">
        <v>965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964</v>
      </c>
    </row>
    <row r="173" spans="1:37" ht="15" customHeight="1">
      <c r="B173" s="4" t="s">
        <v>963</v>
      </c>
    </row>
    <row r="174" spans="1:37" ht="15" customHeight="1">
      <c r="B174" s="4" t="s">
        <v>926</v>
      </c>
    </row>
    <row r="175" spans="1:37" ht="15" customHeight="1">
      <c r="A175" s="61" t="s">
        <v>962</v>
      </c>
      <c r="B175" s="7" t="s">
        <v>900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61" t="s">
        <v>961</v>
      </c>
      <c r="B176" s="7" t="s">
        <v>898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61" t="s">
        <v>960</v>
      </c>
      <c r="B177" s="7" t="s">
        <v>790</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61" t="s">
        <v>959</v>
      </c>
      <c r="B178" s="7" t="s">
        <v>895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61" t="s">
        <v>958</v>
      </c>
      <c r="B179" s="7" t="s">
        <v>893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61" t="s">
        <v>957</v>
      </c>
      <c r="B180" s="7" t="s">
        <v>891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61" t="s">
        <v>956</v>
      </c>
      <c r="B181" s="7" t="s">
        <v>889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188</v>
      </c>
    </row>
    <row r="182" spans="1:37" ht="15" customHeight="1">
      <c r="A182" s="61" t="s">
        <v>955</v>
      </c>
      <c r="B182" s="7" t="s">
        <v>887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188</v>
      </c>
    </row>
    <row r="183" spans="1:37" ht="15" customHeight="1">
      <c r="A183" s="61" t="s">
        <v>954</v>
      </c>
      <c r="B183" s="7" t="s">
        <v>885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188</v>
      </c>
    </row>
    <row r="184" spans="1:37" ht="15" customHeight="1">
      <c r="A184" s="61" t="s">
        <v>953</v>
      </c>
      <c r="B184" s="7" t="s">
        <v>952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914</v>
      </c>
    </row>
    <row r="186" spans="1:37" ht="15" customHeight="1">
      <c r="A186" s="61" t="s">
        <v>951</v>
      </c>
      <c r="B186" s="7" t="s">
        <v>900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61" t="s">
        <v>950</v>
      </c>
      <c r="B187" s="7" t="s">
        <v>898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61" t="s">
        <v>949</v>
      </c>
      <c r="B188" s="7" t="s">
        <v>790</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61" t="s">
        <v>948</v>
      </c>
      <c r="B189" s="7" t="s">
        <v>895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61" t="s">
        <v>947</v>
      </c>
      <c r="B190" s="7" t="s">
        <v>893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61" t="s">
        <v>946</v>
      </c>
      <c r="B191" s="7" t="s">
        <v>891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61" t="s">
        <v>945</v>
      </c>
      <c r="B192" s="7" t="s">
        <v>889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61" t="s">
        <v>944</v>
      </c>
      <c r="B193" s="7" t="s">
        <v>887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61" t="s">
        <v>943</v>
      </c>
      <c r="B194" s="7" t="s">
        <v>885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61" t="s">
        <v>942</v>
      </c>
      <c r="B195" s="7" t="s">
        <v>941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902</v>
      </c>
    </row>
    <row r="197" spans="1:37" ht="15" customHeight="1">
      <c r="A197" s="61" t="s">
        <v>940</v>
      </c>
      <c r="B197" s="7" t="s">
        <v>900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61" t="s">
        <v>939</v>
      </c>
      <c r="B198" s="7" t="s">
        <v>898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61" t="s">
        <v>938</v>
      </c>
      <c r="B199" s="7" t="s">
        <v>790</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61" t="s">
        <v>937</v>
      </c>
      <c r="B200" s="7" t="s">
        <v>895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61" t="s">
        <v>936</v>
      </c>
      <c r="B201" s="7" t="s">
        <v>893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188</v>
      </c>
    </row>
    <row r="202" spans="1:37" ht="15" customHeight="1">
      <c r="A202" s="61" t="s">
        <v>935</v>
      </c>
      <c r="B202" s="7" t="s">
        <v>891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61" t="s">
        <v>934</v>
      </c>
      <c r="B203" s="7" t="s">
        <v>889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61" t="s">
        <v>933</v>
      </c>
      <c r="B204" s="7" t="s">
        <v>887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61" t="s">
        <v>932</v>
      </c>
      <c r="B205" s="7" t="s">
        <v>885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61" t="s">
        <v>931</v>
      </c>
      <c r="B206" s="7" t="s">
        <v>930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61" t="s">
        <v>929</v>
      </c>
      <c r="B207" s="4" t="s">
        <v>928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927</v>
      </c>
    </row>
    <row r="210" spans="1:37" ht="15" customHeight="1">
      <c r="B210" s="4" t="s">
        <v>926</v>
      </c>
    </row>
    <row r="211" spans="1:37" ht="15" customHeight="1">
      <c r="A211" s="61" t="s">
        <v>925</v>
      </c>
      <c r="B211" s="7" t="s">
        <v>900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61" t="s">
        <v>924</v>
      </c>
      <c r="B212" s="7" t="s">
        <v>898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61" t="s">
        <v>923</v>
      </c>
      <c r="B213" s="7" t="s">
        <v>790</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61" t="s">
        <v>922</v>
      </c>
      <c r="B214" s="7" t="s">
        <v>895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61" t="s">
        <v>921</v>
      </c>
      <c r="B215" s="7" t="s">
        <v>893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61" t="s">
        <v>920</v>
      </c>
      <c r="B216" s="7" t="s">
        <v>891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61" t="s">
        <v>919</v>
      </c>
      <c r="B217" s="7" t="s">
        <v>889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188</v>
      </c>
    </row>
    <row r="218" spans="1:37" ht="15" customHeight="1">
      <c r="A218" s="61" t="s">
        <v>918</v>
      </c>
      <c r="B218" s="7" t="s">
        <v>887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188</v>
      </c>
    </row>
    <row r="219" spans="1:37" ht="15" customHeight="1">
      <c r="A219" s="61" t="s">
        <v>917</v>
      </c>
      <c r="B219" s="7" t="s">
        <v>885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188</v>
      </c>
    </row>
    <row r="220" spans="1:37" ht="15" customHeight="1">
      <c r="A220" s="61" t="s">
        <v>916</v>
      </c>
      <c r="B220" s="7" t="s">
        <v>915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914</v>
      </c>
    </row>
    <row r="222" spans="1:37" ht="15" customHeight="1">
      <c r="A222" s="61" t="s">
        <v>913</v>
      </c>
      <c r="B222" s="7" t="s">
        <v>900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61" t="s">
        <v>912</v>
      </c>
      <c r="B223" s="7" t="s">
        <v>898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61" t="s">
        <v>911</v>
      </c>
      <c r="B224" s="7" t="s">
        <v>790</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61" t="s">
        <v>910</v>
      </c>
      <c r="B225" s="7" t="s">
        <v>895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61" t="s">
        <v>909</v>
      </c>
      <c r="B226" s="7" t="s">
        <v>893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61" t="s">
        <v>908</v>
      </c>
      <c r="B227" s="7" t="s">
        <v>891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61" t="s">
        <v>907</v>
      </c>
      <c r="B228" s="7" t="s">
        <v>889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61" t="s">
        <v>906</v>
      </c>
      <c r="B229" s="7" t="s">
        <v>887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61" t="s">
        <v>905</v>
      </c>
      <c r="B230" s="7" t="s">
        <v>885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61" t="s">
        <v>904</v>
      </c>
      <c r="B231" s="7" t="s">
        <v>903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902</v>
      </c>
    </row>
    <row r="233" spans="1:37" ht="15" customHeight="1">
      <c r="A233" s="61" t="s">
        <v>901</v>
      </c>
      <c r="B233" s="7" t="s">
        <v>900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61" t="s">
        <v>899</v>
      </c>
      <c r="B234" s="7" t="s">
        <v>898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61" t="s">
        <v>897</v>
      </c>
      <c r="B235" s="7" t="s">
        <v>790</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61" t="s">
        <v>896</v>
      </c>
      <c r="B236" s="7" t="s">
        <v>895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61" t="s">
        <v>894</v>
      </c>
      <c r="B237" s="7" t="s">
        <v>893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188</v>
      </c>
    </row>
    <row r="238" spans="1:37" ht="15" customHeight="1">
      <c r="A238" s="61" t="s">
        <v>892</v>
      </c>
      <c r="B238" s="7" t="s">
        <v>891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61" t="s">
        <v>890</v>
      </c>
      <c r="B239" s="7" t="s">
        <v>889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61" t="s">
        <v>888</v>
      </c>
      <c r="B240" s="7" t="s">
        <v>887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61" t="s">
        <v>886</v>
      </c>
      <c r="B241" s="7" t="s">
        <v>885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61" t="s">
        <v>884</v>
      </c>
      <c r="B242" s="7" t="s">
        <v>883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61" t="s">
        <v>882</v>
      </c>
      <c r="B243" s="4" t="s">
        <v>881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880</v>
      </c>
    </row>
    <row r="248" spans="1:37" ht="15" customHeight="1">
      <c r="A248" s="61" t="s">
        <v>879</v>
      </c>
      <c r="B248" s="7" t="s">
        <v>878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61" t="s">
        <v>877</v>
      </c>
      <c r="B249" s="7" t="s">
        <v>868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856</v>
      </c>
    </row>
    <row r="251" spans="1:37" ht="15" customHeight="1">
      <c r="A251" s="61" t="s">
        <v>876</v>
      </c>
      <c r="B251" s="7" t="s">
        <v>854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61" t="s">
        <v>875</v>
      </c>
      <c r="B252" s="7" t="s">
        <v>852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188</v>
      </c>
    </row>
    <row r="253" spans="1:37" ht="15" customHeight="1">
      <c r="A253" s="61" t="s">
        <v>874</v>
      </c>
      <c r="B253" s="7" t="s">
        <v>850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188</v>
      </c>
    </row>
    <row r="254" spans="1:37" ht="15" customHeight="1">
      <c r="A254" s="61" t="s">
        <v>873</v>
      </c>
      <c r="B254" s="7" t="s">
        <v>848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188</v>
      </c>
    </row>
    <row r="256" spans="1:37" ht="15" customHeight="1">
      <c r="B256" s="4" t="s">
        <v>872</v>
      </c>
    </row>
    <row r="257" spans="1:37" ht="15" customHeight="1">
      <c r="A257" s="61" t="s">
        <v>871</v>
      </c>
      <c r="B257" s="7" t="s">
        <v>870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61" t="s">
        <v>869</v>
      </c>
      <c r="B258" s="7" t="s">
        <v>868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856</v>
      </c>
    </row>
    <row r="260" spans="1:37" ht="15" customHeight="1">
      <c r="A260" s="61" t="s">
        <v>867</v>
      </c>
      <c r="B260" s="7" t="s">
        <v>854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61" t="s">
        <v>866</v>
      </c>
      <c r="B261" s="7" t="s">
        <v>852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61" t="s">
        <v>865</v>
      </c>
      <c r="B262" s="7" t="s">
        <v>850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188</v>
      </c>
    </row>
    <row r="263" spans="1:37" ht="15" customHeight="1">
      <c r="A263" s="61" t="s">
        <v>864</v>
      </c>
      <c r="B263" s="7" t="s">
        <v>848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863</v>
      </c>
    </row>
    <row r="266" spans="1:37" ht="15" customHeight="1">
      <c r="A266" s="61" t="s">
        <v>862</v>
      </c>
      <c r="B266" s="7" t="s">
        <v>861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61" t="s">
        <v>860</v>
      </c>
      <c r="B267" s="7" t="s">
        <v>859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61" t="s">
        <v>858</v>
      </c>
      <c r="B268" s="7" t="s">
        <v>857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856</v>
      </c>
    </row>
    <row r="270" spans="1:37" ht="15" customHeight="1">
      <c r="A270" s="61" t="s">
        <v>855</v>
      </c>
      <c r="B270" s="7" t="s">
        <v>854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61" t="s">
        <v>853</v>
      </c>
      <c r="B271" s="7" t="s">
        <v>852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61" t="s">
        <v>851</v>
      </c>
      <c r="B272" s="7" t="s">
        <v>850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188</v>
      </c>
    </row>
    <row r="273" spans="1:37" ht="15" customHeight="1">
      <c r="A273" s="61" t="s">
        <v>849</v>
      </c>
      <c r="B273" s="7" t="s">
        <v>848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73" t="s">
        <v>847</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63" t="s">
        <v>5</v>
      </c>
    </row>
    <row r="277" spans="1:37" ht="15" customHeight="1">
      <c r="B277" s="63" t="s">
        <v>129</v>
      </c>
    </row>
    <row r="278" spans="1:37" ht="15" customHeight="1">
      <c r="B278" s="63" t="s">
        <v>813</v>
      </c>
    </row>
    <row r="279" spans="1:37" ht="15" customHeight="1">
      <c r="B279" s="63" t="s">
        <v>1198</v>
      </c>
    </row>
    <row r="280" spans="1:37" ht="15" customHeight="1">
      <c r="B280" s="63" t="s">
        <v>1168</v>
      </c>
    </row>
    <row r="281" spans="1:37" ht="15" customHeight="1">
      <c r="B281" s="63" t="s">
        <v>1199</v>
      </c>
    </row>
    <row r="282" spans="1:37" ht="15" customHeight="1">
      <c r="B282" s="63" t="s">
        <v>846</v>
      </c>
    </row>
    <row r="283" spans="1:37" ht="15" customHeight="1">
      <c r="B283" s="63" t="s">
        <v>1169</v>
      </c>
    </row>
    <row r="284" spans="1:37" ht="15" customHeight="1">
      <c r="B284" s="63" t="s">
        <v>1200</v>
      </c>
    </row>
    <row r="285" spans="1:37" ht="15" customHeight="1">
      <c r="B285" s="63" t="s">
        <v>1201</v>
      </c>
    </row>
    <row r="286" spans="1:37" ht="15" customHeight="1">
      <c r="B286" s="63" t="s">
        <v>1185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topLeftCell="R1" zoomScaleNormal="100" workbookViewId="0">
      <selection activeCell="AI9" sqref="AI9"/>
    </sheetView>
  </sheetViews>
  <sheetFormatPr defaultColWidth="9.140625" defaultRowHeight="12.75"/>
  <cols>
    <col min="1" max="1" width="37.7109375" style="23" customWidth="1"/>
    <col min="2" max="33" width="8.7109375" style="23" customWidth="1"/>
    <col min="34" max="16384" width="9.140625" style="23"/>
  </cols>
  <sheetData>
    <row r="1" spans="1:35" s="49" customFormat="1" ht="16.5" customHeight="1" thickBot="1">
      <c r="A1" s="87" t="s">
        <v>692</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row>
    <row r="2" spans="1:35" s="26" customFormat="1" ht="16.5" customHeight="1">
      <c r="A2" s="47"/>
      <c r="B2" s="46">
        <v>1960</v>
      </c>
      <c r="C2" s="46">
        <v>1965</v>
      </c>
      <c r="D2" s="46">
        <v>1970</v>
      </c>
      <c r="E2" s="46">
        <v>1975</v>
      </c>
      <c r="F2" s="46">
        <v>1980</v>
      </c>
      <c r="G2" s="46">
        <v>1985</v>
      </c>
      <c r="H2" s="46">
        <v>1990</v>
      </c>
      <c r="I2" s="46">
        <v>1991</v>
      </c>
      <c r="J2" s="46">
        <v>1992</v>
      </c>
      <c r="K2" s="46">
        <v>1993</v>
      </c>
      <c r="L2" s="46">
        <v>1994</v>
      </c>
      <c r="M2" s="46">
        <v>1995</v>
      </c>
      <c r="N2" s="46">
        <v>1996</v>
      </c>
      <c r="O2" s="46">
        <v>1997</v>
      </c>
      <c r="P2" s="46">
        <v>1998</v>
      </c>
      <c r="Q2" s="46">
        <v>1999</v>
      </c>
      <c r="R2" s="46">
        <v>2000</v>
      </c>
      <c r="S2" s="46">
        <v>2001</v>
      </c>
      <c r="T2" s="47">
        <v>2002</v>
      </c>
      <c r="U2" s="47">
        <v>2003</v>
      </c>
      <c r="V2" s="48">
        <v>2004</v>
      </c>
      <c r="W2" s="47">
        <v>2005</v>
      </c>
      <c r="X2" s="47">
        <v>2006</v>
      </c>
      <c r="Y2" s="47">
        <v>2007</v>
      </c>
      <c r="Z2" s="47">
        <v>2008</v>
      </c>
      <c r="AA2" s="47">
        <v>2009</v>
      </c>
      <c r="AB2" s="47">
        <v>2010</v>
      </c>
      <c r="AC2" s="46">
        <v>2011</v>
      </c>
      <c r="AD2" s="46">
        <v>2012</v>
      </c>
      <c r="AE2" s="47">
        <v>2013</v>
      </c>
      <c r="AF2" s="46">
        <v>2014</v>
      </c>
      <c r="AG2" s="46">
        <v>2015</v>
      </c>
      <c r="AH2" s="46">
        <v>2016</v>
      </c>
      <c r="AI2" s="46">
        <v>2017</v>
      </c>
    </row>
    <row r="3" spans="1:35" ht="16.5" customHeight="1">
      <c r="A3" s="36" t="s">
        <v>691</v>
      </c>
      <c r="B3" s="38"/>
      <c r="C3" s="38"/>
      <c r="D3" s="38"/>
      <c r="E3" s="45"/>
      <c r="F3" s="45"/>
      <c r="G3" s="45"/>
      <c r="H3" s="45"/>
      <c r="I3" s="45"/>
      <c r="J3" s="45"/>
      <c r="K3" s="45"/>
      <c r="L3" s="45"/>
      <c r="M3" s="45"/>
      <c r="N3" s="45"/>
      <c r="O3" s="45"/>
      <c r="P3" s="45"/>
      <c r="Q3" s="45"/>
      <c r="R3" s="45"/>
      <c r="S3" s="38"/>
      <c r="T3" s="45"/>
      <c r="U3" s="45"/>
      <c r="V3" s="45"/>
      <c r="W3" s="45"/>
      <c r="X3" s="45"/>
      <c r="Y3" s="45"/>
      <c r="Z3" s="45"/>
      <c r="AA3" s="38"/>
      <c r="AB3" s="38"/>
      <c r="AC3" s="38"/>
      <c r="AD3" s="38"/>
      <c r="AE3" s="33"/>
      <c r="AF3" s="33"/>
      <c r="AG3" s="33"/>
    </row>
    <row r="4" spans="1:35" ht="16.5" customHeight="1">
      <c r="A4" s="31" t="s">
        <v>690</v>
      </c>
      <c r="B4" s="30">
        <v>31099</v>
      </c>
      <c r="C4" s="30">
        <v>53226</v>
      </c>
      <c r="D4" s="30">
        <v>108442</v>
      </c>
      <c r="E4" s="30">
        <v>119591.474</v>
      </c>
      <c r="F4" s="30">
        <v>190765.929</v>
      </c>
      <c r="G4" s="30">
        <v>275863.54700000002</v>
      </c>
      <c r="H4" s="30">
        <v>345872.95</v>
      </c>
      <c r="I4" s="30">
        <v>338085.364</v>
      </c>
      <c r="J4" s="30">
        <v>354764.451</v>
      </c>
      <c r="K4" s="30">
        <v>362227.03499999997</v>
      </c>
      <c r="L4" s="30">
        <v>388410.21</v>
      </c>
      <c r="M4" s="30">
        <v>403911.65600000002</v>
      </c>
      <c r="N4" s="30">
        <v>434651.68699999998</v>
      </c>
      <c r="O4" s="30">
        <v>450673.04100000003</v>
      </c>
      <c r="P4" s="30">
        <v>462753.505</v>
      </c>
      <c r="Q4" s="30">
        <v>487939.58</v>
      </c>
      <c r="R4" s="30">
        <v>515598.02299999999</v>
      </c>
      <c r="S4" s="30">
        <v>486506.04300000001</v>
      </c>
      <c r="T4" s="30">
        <v>483524.62777100003</v>
      </c>
      <c r="U4" s="30">
        <v>505601.66788299999</v>
      </c>
      <c r="V4" s="30">
        <v>558194.24092400004</v>
      </c>
      <c r="W4" s="30">
        <v>583771.28671300004</v>
      </c>
      <c r="X4" s="30">
        <v>588471.09679600003</v>
      </c>
      <c r="Y4" s="30">
        <v>607563.97572700004</v>
      </c>
      <c r="Z4" s="30">
        <v>583291.96259100002</v>
      </c>
      <c r="AA4" s="32">
        <v>551740.66534499999</v>
      </c>
      <c r="AB4" s="32">
        <v>564694.67509300006</v>
      </c>
      <c r="AC4" s="32">
        <v>575612.989375</v>
      </c>
      <c r="AD4" s="32">
        <v>580501.41025399999</v>
      </c>
      <c r="AE4" s="32">
        <v>589692.37678699999</v>
      </c>
      <c r="AF4" s="32">
        <v>607771.65507500002</v>
      </c>
      <c r="AG4" s="32">
        <v>641906</v>
      </c>
      <c r="AH4" s="32">
        <v>670437</v>
      </c>
      <c r="AI4" s="32">
        <f>TREND(AD4:AH4,$AD$2:$AH$2,$AI$2)</f>
        <v>687687.1292347014</v>
      </c>
    </row>
    <row r="5" spans="1:35" ht="16.5" customHeight="1">
      <c r="A5" s="44" t="s">
        <v>689</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7">
        <f t="shared" ref="AI5:AI27" si="1">TREND(AD5:AH5,$AD$2:$AH$2,$AI$2)</f>
        <v>4634973.1697132587</v>
      </c>
    </row>
    <row r="6" spans="1:35" ht="16.5" customHeight="1">
      <c r="A6" s="35" t="s">
        <v>688</v>
      </c>
      <c r="B6" s="33" t="s">
        <v>683</v>
      </c>
      <c r="C6" s="33" t="s">
        <v>683</v>
      </c>
      <c r="D6" s="33" t="s">
        <v>683</v>
      </c>
      <c r="E6" s="33" t="s">
        <v>683</v>
      </c>
      <c r="F6" s="33" t="s">
        <v>683</v>
      </c>
      <c r="G6" s="33" t="s">
        <v>683</v>
      </c>
      <c r="H6" s="33" t="s">
        <v>683</v>
      </c>
      <c r="I6" s="33" t="s">
        <v>683</v>
      </c>
      <c r="J6" s="33" t="s">
        <v>683</v>
      </c>
      <c r="K6" s="33" t="s">
        <v>683</v>
      </c>
      <c r="L6" s="33" t="s">
        <v>683</v>
      </c>
      <c r="M6" s="33" t="s">
        <v>683</v>
      </c>
      <c r="N6" s="33" t="s">
        <v>683</v>
      </c>
      <c r="O6" s="33" t="s">
        <v>683</v>
      </c>
      <c r="P6" s="33" t="s">
        <v>683</v>
      </c>
      <c r="Q6" s="33" t="s">
        <v>683</v>
      </c>
      <c r="R6" s="43" t="s">
        <v>683</v>
      </c>
      <c r="S6" s="43" t="s">
        <v>683</v>
      </c>
      <c r="T6" s="43" t="s">
        <v>683</v>
      </c>
      <c r="U6" s="43" t="s">
        <v>683</v>
      </c>
      <c r="V6" s="43" t="s">
        <v>683</v>
      </c>
      <c r="W6" s="43" t="s">
        <v>683</v>
      </c>
      <c r="X6" s="43" t="s">
        <v>683</v>
      </c>
      <c r="Y6" s="32">
        <v>3324976.9724416146</v>
      </c>
      <c r="Z6" s="32">
        <v>3199116.0453116009</v>
      </c>
      <c r="AA6" s="32">
        <v>2800603.3813226186</v>
      </c>
      <c r="AB6" s="32">
        <v>2814539.6008469323</v>
      </c>
      <c r="AC6" s="32">
        <v>2843074.6112777242</v>
      </c>
      <c r="AD6" s="40">
        <v>2866062.4574685842</v>
      </c>
      <c r="AE6" s="40">
        <v>2882172.7915729396</v>
      </c>
      <c r="AF6" s="41">
        <v>2878905.4187674453</v>
      </c>
      <c r="AG6" s="41">
        <v>2984178</v>
      </c>
      <c r="AH6" s="41">
        <v>3045205</v>
      </c>
      <c r="AI6" s="41">
        <f t="shared" si="1"/>
        <v>3069391.8216087669</v>
      </c>
    </row>
    <row r="7" spans="1:35" ht="16.5" customHeight="1">
      <c r="A7" s="42" t="s">
        <v>687</v>
      </c>
      <c r="B7" s="33">
        <v>1144673.3999999999</v>
      </c>
      <c r="C7" s="33">
        <v>1394803.28</v>
      </c>
      <c r="D7" s="33">
        <v>1750897</v>
      </c>
      <c r="E7" s="33">
        <v>1954165.5</v>
      </c>
      <c r="F7" s="33">
        <v>2011988.76</v>
      </c>
      <c r="G7" s="33">
        <v>2094620.64</v>
      </c>
      <c r="H7" s="33">
        <v>2281390.92</v>
      </c>
      <c r="I7" s="33">
        <v>2200259.7000000002</v>
      </c>
      <c r="J7" s="33">
        <v>2208226.09</v>
      </c>
      <c r="K7" s="33">
        <v>2213281.4900000002</v>
      </c>
      <c r="L7" s="33">
        <v>2249742.4</v>
      </c>
      <c r="M7" s="33">
        <v>2286887</v>
      </c>
      <c r="N7" s="33">
        <v>2337068</v>
      </c>
      <c r="O7" s="33">
        <v>2389065</v>
      </c>
      <c r="P7" s="33">
        <v>2463828</v>
      </c>
      <c r="Q7" s="32">
        <v>2494870</v>
      </c>
      <c r="R7" s="32">
        <v>3107729.4184393021</v>
      </c>
      <c r="S7" s="32">
        <v>3139120.3449245607</v>
      </c>
      <c r="T7" s="32">
        <v>3216786.1714053932</v>
      </c>
      <c r="U7" s="32">
        <v>3240359.1957990401</v>
      </c>
      <c r="V7" s="32">
        <v>3290560.3545328677</v>
      </c>
      <c r="W7" s="32">
        <v>3312355.1511198673</v>
      </c>
      <c r="X7" s="32">
        <v>3235752.3978471048</v>
      </c>
      <c r="Y7" s="32" t="s">
        <v>683</v>
      </c>
      <c r="Z7" s="32" t="s">
        <v>683</v>
      </c>
      <c r="AA7" s="32" t="s">
        <v>683</v>
      </c>
      <c r="AB7" s="32" t="s">
        <v>683</v>
      </c>
      <c r="AC7" s="32" t="s">
        <v>683</v>
      </c>
      <c r="AD7" s="32" t="s">
        <v>683</v>
      </c>
      <c r="AE7" s="32" t="s">
        <v>683</v>
      </c>
      <c r="AF7" s="32" t="s">
        <v>683</v>
      </c>
      <c r="AG7" s="32" t="s">
        <v>683</v>
      </c>
      <c r="AH7" s="32" t="s">
        <v>683</v>
      </c>
      <c r="AI7" s="32" t="s">
        <v>683</v>
      </c>
    </row>
    <row r="8" spans="1:35" ht="16.5" customHeight="1">
      <c r="A8" s="35" t="s">
        <v>686</v>
      </c>
      <c r="B8" s="30" t="s">
        <v>666</v>
      </c>
      <c r="C8" s="30" t="s">
        <v>666</v>
      </c>
      <c r="D8" s="30">
        <v>3276.9</v>
      </c>
      <c r="E8" s="30">
        <v>6191.9</v>
      </c>
      <c r="F8" s="30">
        <v>12256.8</v>
      </c>
      <c r="G8" s="30">
        <v>11811.8</v>
      </c>
      <c r="H8" s="30">
        <v>12424.1</v>
      </c>
      <c r="I8" s="30">
        <v>11656.06</v>
      </c>
      <c r="J8" s="30">
        <v>11946.25</v>
      </c>
      <c r="K8" s="30">
        <v>12184.38</v>
      </c>
      <c r="L8" s="30">
        <v>12390.4</v>
      </c>
      <c r="M8" s="30">
        <v>10777</v>
      </c>
      <c r="N8" s="30">
        <v>10912</v>
      </c>
      <c r="O8" s="30">
        <v>11089</v>
      </c>
      <c r="P8" s="30">
        <v>11311</v>
      </c>
      <c r="Q8" s="32">
        <v>11642</v>
      </c>
      <c r="R8" s="32">
        <v>15462.865940149295</v>
      </c>
      <c r="S8" s="32">
        <v>14122.993532173001</v>
      </c>
      <c r="T8" s="32">
        <v>14186.932382421695</v>
      </c>
      <c r="U8" s="32">
        <v>14457.287271927125</v>
      </c>
      <c r="V8" s="32">
        <v>19018.549413498804</v>
      </c>
      <c r="W8" s="32">
        <v>17491.706195615443</v>
      </c>
      <c r="X8" s="32">
        <v>24329.167219781142</v>
      </c>
      <c r="Y8" s="32">
        <v>27173.153303934443</v>
      </c>
      <c r="Z8" s="32">
        <v>26429.597949972125</v>
      </c>
      <c r="AA8" s="32">
        <v>22427.775946999154</v>
      </c>
      <c r="AB8" s="32">
        <v>19940.561624896218</v>
      </c>
      <c r="AC8" s="32">
        <v>19926.696602990502</v>
      </c>
      <c r="AD8" s="40">
        <v>23034.485668256286</v>
      </c>
      <c r="AE8" s="40">
        <v>21936.758607248372</v>
      </c>
      <c r="AF8" s="40">
        <v>21509.668518659528</v>
      </c>
      <c r="AG8" s="40">
        <v>21118</v>
      </c>
      <c r="AH8" s="40">
        <v>22022</v>
      </c>
      <c r="AI8" s="40">
        <f t="shared" si="1"/>
        <v>21071.063575704582</v>
      </c>
    </row>
    <row r="9" spans="1:35" ht="16.5" customHeight="1">
      <c r="A9" s="35" t="s">
        <v>685</v>
      </c>
      <c r="B9" s="33" t="s">
        <v>683</v>
      </c>
      <c r="C9" s="33" t="s">
        <v>683</v>
      </c>
      <c r="D9" s="33" t="s">
        <v>683</v>
      </c>
      <c r="E9" s="33" t="s">
        <v>683</v>
      </c>
      <c r="F9" s="33" t="s">
        <v>683</v>
      </c>
      <c r="G9" s="33" t="s">
        <v>683</v>
      </c>
      <c r="H9" s="33" t="s">
        <v>683</v>
      </c>
      <c r="I9" s="33" t="s">
        <v>683</v>
      </c>
      <c r="J9" s="33" t="s">
        <v>683</v>
      </c>
      <c r="K9" s="33" t="s">
        <v>683</v>
      </c>
      <c r="L9" s="33" t="s">
        <v>683</v>
      </c>
      <c r="M9" s="33" t="s">
        <v>683</v>
      </c>
      <c r="N9" s="33" t="s">
        <v>683</v>
      </c>
      <c r="O9" s="33" t="s">
        <v>683</v>
      </c>
      <c r="P9" s="33" t="s">
        <v>683</v>
      </c>
      <c r="Q9" s="33" t="s">
        <v>683</v>
      </c>
      <c r="R9" s="43" t="s">
        <v>683</v>
      </c>
      <c r="S9" s="43" t="s">
        <v>683</v>
      </c>
      <c r="T9" s="43" t="s">
        <v>683</v>
      </c>
      <c r="U9" s="43" t="s">
        <v>683</v>
      </c>
      <c r="V9" s="43" t="s">
        <v>683</v>
      </c>
      <c r="W9" s="43" t="s">
        <v>683</v>
      </c>
      <c r="X9" s="43" t="s">
        <v>683</v>
      </c>
      <c r="Y9" s="32">
        <v>1017007.4140728711</v>
      </c>
      <c r="Z9" s="32">
        <v>1049666.5159177505</v>
      </c>
      <c r="AA9" s="32">
        <v>824994.16830024554</v>
      </c>
      <c r="AB9" s="32">
        <v>831911.86597376282</v>
      </c>
      <c r="AC9" s="32">
        <v>807148.31967479293</v>
      </c>
      <c r="AD9" s="40">
        <v>803215.85137046059</v>
      </c>
      <c r="AE9" s="40">
        <v>805987.83740306878</v>
      </c>
      <c r="AF9" s="40">
        <v>852983.03366414621</v>
      </c>
      <c r="AG9" s="40">
        <v>844123</v>
      </c>
      <c r="AH9" s="40">
        <v>878994</v>
      </c>
      <c r="AI9" s="40">
        <f t="shared" si="1"/>
        <v>893968.18244433403</v>
      </c>
    </row>
    <row r="10" spans="1:35" ht="16.5" customHeight="1">
      <c r="A10" s="42" t="s">
        <v>684</v>
      </c>
      <c r="B10" s="30" t="s">
        <v>666</v>
      </c>
      <c r="C10" s="30" t="s">
        <v>666</v>
      </c>
      <c r="D10" s="30">
        <v>225613.38</v>
      </c>
      <c r="E10" s="30">
        <v>363267</v>
      </c>
      <c r="F10" s="30">
        <v>520773.65</v>
      </c>
      <c r="G10" s="30">
        <v>688091.36</v>
      </c>
      <c r="H10" s="30">
        <v>999753.54</v>
      </c>
      <c r="I10" s="30">
        <v>1116957.68</v>
      </c>
      <c r="J10" s="30">
        <v>1201667.1000000001</v>
      </c>
      <c r="K10" s="30">
        <v>1252860</v>
      </c>
      <c r="L10" s="30">
        <v>1269292.44</v>
      </c>
      <c r="M10" s="30">
        <v>1256146</v>
      </c>
      <c r="N10" s="30">
        <v>1298299</v>
      </c>
      <c r="O10" s="30">
        <v>1352675</v>
      </c>
      <c r="P10" s="30">
        <v>1380557</v>
      </c>
      <c r="Q10" s="32">
        <v>1432625</v>
      </c>
      <c r="R10" s="32">
        <v>851761.95053358725</v>
      </c>
      <c r="S10" s="32">
        <v>888134.69778220274</v>
      </c>
      <c r="T10" s="32">
        <v>900692.79297885078</v>
      </c>
      <c r="U10" s="32">
        <v>915961.78558151587</v>
      </c>
      <c r="V10" s="32">
        <v>987257.59250088199</v>
      </c>
      <c r="W10" s="32">
        <v>1007637.3759072456</v>
      </c>
      <c r="X10" s="32">
        <v>1096712.1670610246</v>
      </c>
      <c r="Y10" s="32" t="s">
        <v>683</v>
      </c>
      <c r="Z10" s="32" t="s">
        <v>683</v>
      </c>
      <c r="AA10" s="32" t="s">
        <v>683</v>
      </c>
      <c r="AB10" s="32" t="s">
        <v>683</v>
      </c>
      <c r="AC10" s="32" t="s">
        <v>683</v>
      </c>
      <c r="AD10" s="32" t="s">
        <v>683</v>
      </c>
      <c r="AE10" s="32" t="s">
        <v>683</v>
      </c>
      <c r="AF10" s="32" t="s">
        <v>683</v>
      </c>
      <c r="AG10" s="32" t="s">
        <v>683</v>
      </c>
      <c r="AH10" s="32" t="s">
        <v>683</v>
      </c>
      <c r="AI10" s="32" t="s">
        <v>683</v>
      </c>
    </row>
    <row r="11" spans="1:35" ht="16.5" customHeight="1">
      <c r="A11" s="31" t="s">
        <v>682</v>
      </c>
      <c r="B11" s="30">
        <v>98551</v>
      </c>
      <c r="C11" s="30">
        <v>128769</v>
      </c>
      <c r="D11" s="30">
        <v>27081</v>
      </c>
      <c r="E11" s="30">
        <v>34606</v>
      </c>
      <c r="F11" s="30">
        <v>39813</v>
      </c>
      <c r="G11" s="30">
        <v>45441</v>
      </c>
      <c r="H11" s="30">
        <v>51901</v>
      </c>
      <c r="I11" s="30">
        <v>52898</v>
      </c>
      <c r="J11" s="30">
        <v>53874</v>
      </c>
      <c r="K11" s="30">
        <v>56772</v>
      </c>
      <c r="L11" s="30">
        <v>61284</v>
      </c>
      <c r="M11" s="30">
        <v>62705</v>
      </c>
      <c r="N11" s="30">
        <v>64072</v>
      </c>
      <c r="O11" s="30">
        <v>66893</v>
      </c>
      <c r="P11" s="30">
        <v>68021</v>
      </c>
      <c r="Q11" s="32">
        <v>70304</v>
      </c>
      <c r="R11" s="32">
        <v>100485.61766309441</v>
      </c>
      <c r="S11" s="32">
        <v>103469.81987011855</v>
      </c>
      <c r="T11" s="32">
        <v>107316.81733066414</v>
      </c>
      <c r="U11" s="32">
        <v>112722.6657018261</v>
      </c>
      <c r="V11" s="32">
        <v>111237.70972009751</v>
      </c>
      <c r="W11" s="32">
        <v>109735.09502401376</v>
      </c>
      <c r="X11" s="32">
        <v>123317.5825311543</v>
      </c>
      <c r="Y11" s="32">
        <v>119978.83837834008</v>
      </c>
      <c r="Z11" s="32">
        <v>126854.67714199767</v>
      </c>
      <c r="AA11" s="32">
        <v>120206.75691287633</v>
      </c>
      <c r="AB11" s="32">
        <v>110738.2452064016</v>
      </c>
      <c r="AC11" s="32">
        <v>103803.03027298137</v>
      </c>
      <c r="AD11" s="40">
        <v>105605.2225970268</v>
      </c>
      <c r="AE11" s="41">
        <v>106581.57890487878</v>
      </c>
      <c r="AF11" s="40">
        <v>109301.40619692924</v>
      </c>
      <c r="AG11" s="40">
        <v>109597</v>
      </c>
      <c r="AH11" s="40">
        <v>113338</v>
      </c>
      <c r="AI11" s="40">
        <f t="shared" si="1"/>
        <v>114428.934310087</v>
      </c>
    </row>
    <row r="12" spans="1:35" ht="16.5" customHeight="1">
      <c r="A12" s="31" t="s">
        <v>681</v>
      </c>
      <c r="B12" s="30">
        <v>28854</v>
      </c>
      <c r="C12" s="30">
        <v>31665</v>
      </c>
      <c r="D12" s="30">
        <v>35134</v>
      </c>
      <c r="E12" s="30">
        <v>46724</v>
      </c>
      <c r="F12" s="30">
        <v>68678</v>
      </c>
      <c r="G12" s="30">
        <v>78063</v>
      </c>
      <c r="H12" s="30">
        <v>94341</v>
      </c>
      <c r="I12" s="30">
        <v>96645</v>
      </c>
      <c r="J12" s="30">
        <v>99510</v>
      </c>
      <c r="K12" s="30">
        <v>103116</v>
      </c>
      <c r="L12" s="30">
        <v>108932</v>
      </c>
      <c r="M12" s="30">
        <v>115451</v>
      </c>
      <c r="N12" s="30">
        <v>118899</v>
      </c>
      <c r="O12" s="30">
        <v>124584</v>
      </c>
      <c r="P12" s="30">
        <v>128359</v>
      </c>
      <c r="Q12" s="32">
        <v>132384</v>
      </c>
      <c r="R12" s="32">
        <v>161237.6335393647</v>
      </c>
      <c r="S12" s="32">
        <v>168969.39215705439</v>
      </c>
      <c r="T12" s="32">
        <v>168216.76129200601</v>
      </c>
      <c r="U12" s="32">
        <v>173538.81507410944</v>
      </c>
      <c r="V12" s="32">
        <v>172960.13261476057</v>
      </c>
      <c r="W12" s="32">
        <v>175127.84138610313</v>
      </c>
      <c r="X12" s="32">
        <v>177320.99547171814</v>
      </c>
      <c r="Y12" s="32">
        <v>184199.09137989173</v>
      </c>
      <c r="Z12" s="32">
        <v>183825.72418631049</v>
      </c>
      <c r="AA12" s="32">
        <v>168099.53433899098</v>
      </c>
      <c r="AB12" s="32">
        <v>175788.97173715092</v>
      </c>
      <c r="AC12" s="32">
        <v>163791.29311902044</v>
      </c>
      <c r="AD12" s="40">
        <v>163601.73110557569</v>
      </c>
      <c r="AE12" s="40">
        <v>168435.63414130086</v>
      </c>
      <c r="AF12" s="40">
        <v>169830.17838475661</v>
      </c>
      <c r="AG12" s="40">
        <v>170246</v>
      </c>
      <c r="AH12" s="40">
        <v>174557</v>
      </c>
      <c r="AI12" s="40">
        <f t="shared" si="1"/>
        <v>176450.37982059084</v>
      </c>
    </row>
    <row r="13" spans="1:35" ht="16.5" customHeight="1">
      <c r="A13" s="31" t="s">
        <v>680</v>
      </c>
      <c r="B13" s="30" t="s">
        <v>666</v>
      </c>
      <c r="C13" s="30" t="s">
        <v>666</v>
      </c>
      <c r="D13" s="30" t="s">
        <v>666</v>
      </c>
      <c r="E13" s="30" t="s">
        <v>666</v>
      </c>
      <c r="F13" s="30" t="s">
        <v>666</v>
      </c>
      <c r="G13" s="30">
        <v>94925</v>
      </c>
      <c r="H13" s="30">
        <v>121398</v>
      </c>
      <c r="I13" s="30">
        <v>121906</v>
      </c>
      <c r="J13" s="30">
        <v>122496</v>
      </c>
      <c r="K13" s="30">
        <v>129852</v>
      </c>
      <c r="L13" s="30">
        <v>135871</v>
      </c>
      <c r="M13" s="30">
        <v>136104</v>
      </c>
      <c r="N13" s="30">
        <v>139136</v>
      </c>
      <c r="O13" s="30">
        <v>145060</v>
      </c>
      <c r="P13" s="30">
        <v>148558</v>
      </c>
      <c r="Q13" s="32">
        <v>162445</v>
      </c>
      <c r="R13" s="32">
        <v>313896.92522020405</v>
      </c>
      <c r="S13" s="32">
        <v>275231.42567910667</v>
      </c>
      <c r="T13" s="32">
        <v>282738.56512992969</v>
      </c>
      <c r="U13" s="32">
        <v>283699.01814509422</v>
      </c>
      <c r="V13" s="32">
        <v>286713.62925246486</v>
      </c>
      <c r="W13" s="32">
        <v>278863.59257525147</v>
      </c>
      <c r="X13" s="32">
        <v>297631.07481044956</v>
      </c>
      <c r="Y13" s="32">
        <v>307752.81318667787</v>
      </c>
      <c r="Z13" s="32">
        <v>314278.09776319546</v>
      </c>
      <c r="AA13" s="32">
        <v>305014.39009536692</v>
      </c>
      <c r="AB13" s="32">
        <v>291914.04495959118</v>
      </c>
      <c r="AC13" s="32">
        <v>292715.71988975571</v>
      </c>
      <c r="AD13" s="40">
        <v>313357.26266869658</v>
      </c>
      <c r="AE13" s="40">
        <v>321538.60859402397</v>
      </c>
      <c r="AF13" s="40">
        <v>339176.76940326387</v>
      </c>
      <c r="AG13" s="40">
        <v>344073</v>
      </c>
      <c r="AH13" s="40">
        <v>346610</v>
      </c>
      <c r="AI13" s="40">
        <f t="shared" si="1"/>
        <v>359663.08795376867</v>
      </c>
    </row>
    <row r="14" spans="1:35" s="27" customFormat="1" ht="16.5" customHeight="1">
      <c r="A14" s="39" t="s">
        <v>679</v>
      </c>
      <c r="B14" s="38" t="s">
        <v>666</v>
      </c>
      <c r="C14" s="38" t="s">
        <v>666</v>
      </c>
      <c r="D14" s="38" t="s">
        <v>666</v>
      </c>
      <c r="E14" s="38" t="s">
        <v>666</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7">
        <f t="shared" si="1"/>
        <v>57080.105195400014</v>
      </c>
    </row>
    <row r="15" spans="1:35" s="27" customFormat="1" ht="16.5" customHeight="1">
      <c r="A15" s="31" t="s">
        <v>678</v>
      </c>
      <c r="B15" s="30" t="s">
        <v>666</v>
      </c>
      <c r="C15" s="30" t="s">
        <v>666</v>
      </c>
      <c r="D15" s="30" t="s">
        <v>666</v>
      </c>
      <c r="E15" s="30" t="s">
        <v>666</v>
      </c>
      <c r="F15" s="30">
        <v>21790</v>
      </c>
      <c r="G15" s="30">
        <v>21161</v>
      </c>
      <c r="H15" s="30">
        <v>20981</v>
      </c>
      <c r="I15" s="30">
        <v>21090</v>
      </c>
      <c r="J15" s="30">
        <v>20336</v>
      </c>
      <c r="K15" s="30">
        <v>20247</v>
      </c>
      <c r="L15" s="30">
        <v>18832</v>
      </c>
      <c r="M15" s="30">
        <v>18818</v>
      </c>
      <c r="N15" s="30">
        <v>16802.168100000003</v>
      </c>
      <c r="O15" s="30">
        <v>17509.219211999996</v>
      </c>
      <c r="P15" s="30">
        <v>17873.721648999999</v>
      </c>
      <c r="Q15" s="30">
        <v>18683.797939</v>
      </c>
      <c r="R15" s="30">
        <v>18807.334752999999</v>
      </c>
      <c r="S15" s="30">
        <v>19582.868181999998</v>
      </c>
      <c r="T15" s="30">
        <v>19678.689117000002</v>
      </c>
      <c r="U15" s="30">
        <v>19178.851354999999</v>
      </c>
      <c r="V15" s="30">
        <v>18920.853862999997</v>
      </c>
      <c r="W15" s="30">
        <v>19424.922553999997</v>
      </c>
      <c r="X15" s="30">
        <v>20390.185932999997</v>
      </c>
      <c r="Y15" s="30">
        <v>20388.053</v>
      </c>
      <c r="Z15" s="30">
        <v>21198.100300000002</v>
      </c>
      <c r="AA15" s="30">
        <v>21099.988628999999</v>
      </c>
      <c r="AB15" s="30">
        <v>20569.726839999999</v>
      </c>
      <c r="AC15" s="32">
        <v>20558.575434999999</v>
      </c>
      <c r="AD15" s="32">
        <v>21142.192439999999</v>
      </c>
      <c r="AE15" s="32">
        <v>21257.402984</v>
      </c>
      <c r="AF15" s="32">
        <v>21428.948799999998</v>
      </c>
      <c r="AG15" s="32">
        <v>20243</v>
      </c>
      <c r="AH15" s="32">
        <v>20537</v>
      </c>
      <c r="AI15" s="32">
        <f t="shared" si="1"/>
        <v>20254.27248559997</v>
      </c>
    </row>
    <row r="16" spans="1:35" ht="16.5" customHeight="1">
      <c r="A16" s="31" t="s">
        <v>677</v>
      </c>
      <c r="B16" s="30" t="s">
        <v>666</v>
      </c>
      <c r="C16" s="30" t="s">
        <v>666</v>
      </c>
      <c r="D16" s="30" t="s">
        <v>666</v>
      </c>
      <c r="E16" s="30" t="s">
        <v>666</v>
      </c>
      <c r="F16" s="30">
        <v>381</v>
      </c>
      <c r="G16" s="30">
        <v>350</v>
      </c>
      <c r="H16" s="30">
        <v>571</v>
      </c>
      <c r="I16" s="30">
        <v>662</v>
      </c>
      <c r="J16" s="30">
        <v>701</v>
      </c>
      <c r="K16" s="30">
        <v>705</v>
      </c>
      <c r="L16" s="30">
        <v>833</v>
      </c>
      <c r="M16" s="30">
        <v>860</v>
      </c>
      <c r="N16" s="30">
        <v>955.24509999999998</v>
      </c>
      <c r="O16" s="30">
        <v>1023.7081319999999</v>
      </c>
      <c r="P16" s="30">
        <v>1115.35194</v>
      </c>
      <c r="Q16" s="30">
        <v>1190.168551</v>
      </c>
      <c r="R16" s="30">
        <v>1339.431795</v>
      </c>
      <c r="S16" s="30">
        <v>1427.305259</v>
      </c>
      <c r="T16" s="30">
        <v>1431.6725369999999</v>
      </c>
      <c r="U16" s="30">
        <v>1476.0326319999997</v>
      </c>
      <c r="V16" s="30">
        <v>1576.197658</v>
      </c>
      <c r="W16" s="30">
        <v>1699.5838489999999</v>
      </c>
      <c r="X16" s="30">
        <v>1865.7201999999997</v>
      </c>
      <c r="Y16" s="30">
        <v>1930.2944</v>
      </c>
      <c r="Z16" s="30">
        <v>2081.0625999999997</v>
      </c>
      <c r="AA16" s="30">
        <v>2196.117518</v>
      </c>
      <c r="AB16" s="30">
        <v>2172.7471529999998</v>
      </c>
      <c r="AC16" s="33">
        <v>2363.430715</v>
      </c>
      <c r="AD16" s="32">
        <v>2488.8479259999999</v>
      </c>
      <c r="AE16" s="32">
        <v>2564.6256590000003</v>
      </c>
      <c r="AF16" s="32">
        <v>2674.5208000000002</v>
      </c>
      <c r="AG16" s="32">
        <v>2645</v>
      </c>
      <c r="AH16" s="32">
        <v>2775</v>
      </c>
      <c r="AI16" s="32">
        <f t="shared" si="1"/>
        <v>2825.402423699983</v>
      </c>
    </row>
    <row r="17" spans="1:35" ht="16.5" customHeight="1">
      <c r="A17" s="31" t="s">
        <v>676</v>
      </c>
      <c r="B17" s="30" t="s">
        <v>666</v>
      </c>
      <c r="C17" s="30" t="s">
        <v>666</v>
      </c>
      <c r="D17" s="30" t="s">
        <v>666</v>
      </c>
      <c r="E17" s="30" t="s">
        <v>666</v>
      </c>
      <c r="F17" s="30">
        <v>10558</v>
      </c>
      <c r="G17" s="30">
        <v>10427</v>
      </c>
      <c r="H17" s="30">
        <v>11475</v>
      </c>
      <c r="I17" s="30">
        <v>10528</v>
      </c>
      <c r="J17" s="30">
        <v>10737</v>
      </c>
      <c r="K17" s="30">
        <v>10231</v>
      </c>
      <c r="L17" s="30">
        <v>10668</v>
      </c>
      <c r="M17" s="30">
        <v>10559</v>
      </c>
      <c r="N17" s="30">
        <v>11530.220300000001</v>
      </c>
      <c r="O17" s="30">
        <v>12056.0676</v>
      </c>
      <c r="P17" s="30">
        <v>12284.382321999999</v>
      </c>
      <c r="Q17" s="30">
        <v>12902.056581000001</v>
      </c>
      <c r="R17" s="30">
        <v>13843.512074999999</v>
      </c>
      <c r="S17" s="30">
        <v>14178.091572000001</v>
      </c>
      <c r="T17" s="30">
        <v>13663.224326</v>
      </c>
      <c r="U17" s="30">
        <v>13606.195594000001</v>
      </c>
      <c r="V17" s="30">
        <v>14354.281087000001</v>
      </c>
      <c r="W17" s="30">
        <v>14417.698761</v>
      </c>
      <c r="X17" s="30">
        <v>14721.465516</v>
      </c>
      <c r="Y17" s="30">
        <v>16137.9522</v>
      </c>
      <c r="Z17" s="30">
        <v>16849.9198</v>
      </c>
      <c r="AA17" s="30">
        <v>16805.109970000001</v>
      </c>
      <c r="AB17" s="30">
        <v>16406.938677999999</v>
      </c>
      <c r="AC17" s="33">
        <v>17316.613255</v>
      </c>
      <c r="AD17" s="32">
        <v>17516.432841999998</v>
      </c>
      <c r="AE17" s="32">
        <v>18004.627035000001</v>
      </c>
      <c r="AF17" s="32">
        <v>18339.048699999999</v>
      </c>
      <c r="AG17" s="32">
        <v>18400</v>
      </c>
      <c r="AH17" s="32">
        <v>18474</v>
      </c>
      <c r="AI17" s="32">
        <f t="shared" si="1"/>
        <v>18839.973899700039</v>
      </c>
    </row>
    <row r="18" spans="1:35" ht="16.5" customHeight="1">
      <c r="A18" s="31" t="s">
        <v>675</v>
      </c>
      <c r="B18" s="30" t="s">
        <v>666</v>
      </c>
      <c r="C18" s="30" t="s">
        <v>666</v>
      </c>
      <c r="D18" s="30" t="s">
        <v>666</v>
      </c>
      <c r="E18" s="30" t="s">
        <v>666</v>
      </c>
      <c r="F18" s="30">
        <v>219</v>
      </c>
      <c r="G18" s="30">
        <v>306</v>
      </c>
      <c r="H18" s="30">
        <v>193</v>
      </c>
      <c r="I18" s="30">
        <v>195</v>
      </c>
      <c r="J18" s="30">
        <v>199</v>
      </c>
      <c r="K18" s="30">
        <v>188</v>
      </c>
      <c r="L18" s="30">
        <v>187</v>
      </c>
      <c r="M18" s="30">
        <v>187</v>
      </c>
      <c r="N18" s="30">
        <v>184.16370000000001</v>
      </c>
      <c r="O18" s="30">
        <v>189.170345</v>
      </c>
      <c r="P18" s="30">
        <v>181.71669800000001</v>
      </c>
      <c r="Q18" s="30">
        <v>186.10567</v>
      </c>
      <c r="R18" s="30">
        <v>191.89107100000004</v>
      </c>
      <c r="S18" s="30">
        <v>186.99797199999998</v>
      </c>
      <c r="T18" s="30">
        <v>187.793553</v>
      </c>
      <c r="U18" s="30">
        <v>176.144657</v>
      </c>
      <c r="V18" s="30">
        <v>173.21470899999997</v>
      </c>
      <c r="W18" s="30">
        <v>172.98174700000001</v>
      </c>
      <c r="X18" s="30">
        <v>163.88912900000003</v>
      </c>
      <c r="Y18" s="30">
        <v>155.51650000000001</v>
      </c>
      <c r="Z18" s="30">
        <v>160.68529999999998</v>
      </c>
      <c r="AA18" s="30">
        <v>168.066937</v>
      </c>
      <c r="AB18" s="30">
        <v>158.87200799999999</v>
      </c>
      <c r="AC18" s="33">
        <v>160.306691</v>
      </c>
      <c r="AD18" s="32">
        <v>161.88904700000001</v>
      </c>
      <c r="AE18" s="32">
        <v>156.31329400000001</v>
      </c>
      <c r="AF18" s="32">
        <v>157.73150000000001</v>
      </c>
      <c r="AG18" s="32">
        <v>147</v>
      </c>
      <c r="AH18" s="32">
        <v>155</v>
      </c>
      <c r="AI18" s="32">
        <f t="shared" si="1"/>
        <v>148.65935179999906</v>
      </c>
    </row>
    <row r="19" spans="1:35" ht="16.5" customHeight="1">
      <c r="A19" s="31" t="s">
        <v>669</v>
      </c>
      <c r="B19" s="30">
        <v>4197</v>
      </c>
      <c r="C19" s="30">
        <v>4128</v>
      </c>
      <c r="D19" s="30">
        <v>4592</v>
      </c>
      <c r="E19" s="30">
        <v>4513</v>
      </c>
      <c r="F19" s="30">
        <v>6516</v>
      </c>
      <c r="G19" s="30">
        <v>6534</v>
      </c>
      <c r="H19" s="30">
        <v>7082</v>
      </c>
      <c r="I19" s="30">
        <v>7344</v>
      </c>
      <c r="J19" s="30">
        <v>7320</v>
      </c>
      <c r="K19" s="30">
        <v>6940</v>
      </c>
      <c r="L19" s="30">
        <v>7996</v>
      </c>
      <c r="M19" s="30">
        <v>8244</v>
      </c>
      <c r="N19" s="30">
        <v>8350.4012999999995</v>
      </c>
      <c r="O19" s="30">
        <v>8037.4858980000008</v>
      </c>
      <c r="P19" s="30">
        <v>8702.2589120000011</v>
      </c>
      <c r="Q19" s="30">
        <v>8764.0169889999997</v>
      </c>
      <c r="R19" s="30">
        <v>9399.8729629999998</v>
      </c>
      <c r="S19" s="30">
        <v>9543.5642550000011</v>
      </c>
      <c r="T19" s="30">
        <v>9499.8287029999992</v>
      </c>
      <c r="U19" s="30">
        <v>9555.383124</v>
      </c>
      <c r="V19" s="30">
        <v>9715.2788890000011</v>
      </c>
      <c r="W19" s="30">
        <v>9470.1332469999998</v>
      </c>
      <c r="X19" s="30">
        <v>10358.926487000002</v>
      </c>
      <c r="Y19" s="30">
        <v>11136.821900000001</v>
      </c>
      <c r="Z19" s="30">
        <v>11031.9995</v>
      </c>
      <c r="AA19" s="30">
        <v>11129.418953</v>
      </c>
      <c r="AB19" s="30">
        <v>10773.7353</v>
      </c>
      <c r="AC19" s="33">
        <v>11314.228574000001</v>
      </c>
      <c r="AD19" s="32">
        <v>11120.63185</v>
      </c>
      <c r="AE19" s="32">
        <v>11735.558829</v>
      </c>
      <c r="AF19" s="32">
        <v>11599.8469</v>
      </c>
      <c r="AG19" s="32">
        <v>11759</v>
      </c>
      <c r="AH19" s="32">
        <v>11840</v>
      </c>
      <c r="AI19" s="32">
        <f t="shared" si="1"/>
        <v>12049.660757100035</v>
      </c>
    </row>
    <row r="20" spans="1:35" ht="16.5" customHeight="1">
      <c r="A20" s="35" t="s">
        <v>674</v>
      </c>
      <c r="B20" s="30" t="s">
        <v>666</v>
      </c>
      <c r="C20" s="30" t="s">
        <v>666</v>
      </c>
      <c r="D20" s="30" t="s">
        <v>666</v>
      </c>
      <c r="E20" s="30" t="s">
        <v>666</v>
      </c>
      <c r="F20" s="30" t="s">
        <v>666</v>
      </c>
      <c r="G20" s="30">
        <v>364</v>
      </c>
      <c r="H20" s="30">
        <v>431</v>
      </c>
      <c r="I20" s="30">
        <v>454</v>
      </c>
      <c r="J20" s="30">
        <v>495</v>
      </c>
      <c r="K20" s="30">
        <v>562</v>
      </c>
      <c r="L20" s="30">
        <v>577</v>
      </c>
      <c r="M20" s="30">
        <v>607</v>
      </c>
      <c r="N20" s="30">
        <v>390.9409</v>
      </c>
      <c r="O20" s="30">
        <v>531.07757100000003</v>
      </c>
      <c r="P20" s="30">
        <v>513.41098099999999</v>
      </c>
      <c r="Q20" s="30">
        <v>558.98629999999991</v>
      </c>
      <c r="R20" s="30">
        <v>587.65657799999997</v>
      </c>
      <c r="S20" s="30">
        <v>625.77712400000007</v>
      </c>
      <c r="T20" s="30">
        <v>650.98968500000001</v>
      </c>
      <c r="U20" s="30">
        <v>688.58305900000005</v>
      </c>
      <c r="V20" s="30">
        <v>703.84377199999994</v>
      </c>
      <c r="W20" s="30">
        <v>738.47902800000008</v>
      </c>
      <c r="X20" s="30">
        <v>753.30440099999998</v>
      </c>
      <c r="Y20" s="30">
        <v>777.72930000000008</v>
      </c>
      <c r="Z20" s="30">
        <v>843.92600000000004</v>
      </c>
      <c r="AA20" s="30">
        <v>881.04851499999995</v>
      </c>
      <c r="AB20" s="30">
        <v>841.18544899999995</v>
      </c>
      <c r="AC20" s="33">
        <v>846.28385000000003</v>
      </c>
      <c r="AD20" s="32">
        <v>851.33871699999997</v>
      </c>
      <c r="AE20" s="32">
        <v>851.65238199999999</v>
      </c>
      <c r="AF20" s="32">
        <v>863.76990000000001</v>
      </c>
      <c r="AG20" s="32">
        <v>876</v>
      </c>
      <c r="AH20" s="32">
        <v>870</v>
      </c>
      <c r="AI20" s="32">
        <f t="shared" si="1"/>
        <v>881.0532549999989</v>
      </c>
    </row>
    <row r="21" spans="1:35" ht="16.5" customHeight="1">
      <c r="A21" s="31" t="s">
        <v>673</v>
      </c>
      <c r="B21" s="30" t="s">
        <v>666</v>
      </c>
      <c r="C21" s="30" t="s">
        <v>666</v>
      </c>
      <c r="D21" s="30" t="s">
        <v>666</v>
      </c>
      <c r="E21" s="30" t="s">
        <v>666</v>
      </c>
      <c r="F21" s="30" t="s">
        <v>666</v>
      </c>
      <c r="G21" s="30" t="s">
        <v>666</v>
      </c>
      <c r="H21" s="30">
        <v>286</v>
      </c>
      <c r="I21" s="30">
        <v>282</v>
      </c>
      <c r="J21" s="30">
        <v>271</v>
      </c>
      <c r="K21" s="30">
        <v>260</v>
      </c>
      <c r="L21" s="30">
        <v>260</v>
      </c>
      <c r="M21" s="30">
        <v>260</v>
      </c>
      <c r="N21" s="30">
        <v>255.38840000000002</v>
      </c>
      <c r="O21" s="30">
        <v>254.21924200000004</v>
      </c>
      <c r="P21" s="30">
        <v>280.125878</v>
      </c>
      <c r="Q21" s="30">
        <v>294.71404899999999</v>
      </c>
      <c r="R21" s="30">
        <v>298.132858</v>
      </c>
      <c r="S21" s="30">
        <v>295.33117599999997</v>
      </c>
      <c r="T21" s="30">
        <v>301.363563</v>
      </c>
      <c r="U21" s="30">
        <v>366.84362800000002</v>
      </c>
      <c r="V21" s="30">
        <v>356.984306</v>
      </c>
      <c r="W21" s="30">
        <v>359.19848399999995</v>
      </c>
      <c r="X21" s="30">
        <v>359.85686900000002</v>
      </c>
      <c r="Y21" s="30">
        <v>380.78190000000001</v>
      </c>
      <c r="Z21" s="30">
        <v>390.4581</v>
      </c>
      <c r="AA21" s="30">
        <v>364.67172900000003</v>
      </c>
      <c r="AB21" s="30">
        <v>389.20500600000003</v>
      </c>
      <c r="AC21" s="33">
        <v>389.38419099999999</v>
      </c>
      <c r="AD21" s="32">
        <v>402.115701</v>
      </c>
      <c r="AE21" s="32">
        <v>402.30593399999998</v>
      </c>
      <c r="AF21" s="32">
        <v>414.20960000000002</v>
      </c>
      <c r="AG21" s="32">
        <v>492</v>
      </c>
      <c r="AH21" s="32">
        <v>493</v>
      </c>
      <c r="AI21" s="32">
        <f t="shared" si="1"/>
        <v>522.16504619999614</v>
      </c>
    </row>
    <row r="22" spans="1:35" s="27" customFormat="1" ht="16.5" customHeight="1">
      <c r="A22" s="31" t="s">
        <v>672</v>
      </c>
      <c r="B22" s="30" t="s">
        <v>666</v>
      </c>
      <c r="C22" s="30" t="s">
        <v>666</v>
      </c>
      <c r="D22" s="30" t="s">
        <v>666</v>
      </c>
      <c r="E22" s="30" t="s">
        <v>666</v>
      </c>
      <c r="F22" s="30">
        <v>390</v>
      </c>
      <c r="G22" s="30">
        <v>439</v>
      </c>
      <c r="H22" s="30">
        <v>124</v>
      </c>
      <c r="I22" s="30">
        <v>148</v>
      </c>
      <c r="J22" s="30">
        <v>182</v>
      </c>
      <c r="K22" s="30">
        <v>251</v>
      </c>
      <c r="L22" s="30">
        <v>232</v>
      </c>
      <c r="M22" s="30">
        <v>273</v>
      </c>
      <c r="N22" s="30">
        <v>515.5963999999949</v>
      </c>
      <c r="O22" s="30">
        <v>579.27095199999894</v>
      </c>
      <c r="P22" s="30">
        <v>654.07030799999484</v>
      </c>
      <c r="Q22" s="30">
        <v>699.01640200000111</v>
      </c>
      <c r="R22" s="30">
        <v>632.40979800000787</v>
      </c>
      <c r="S22" s="30">
        <v>667.59748699999909</v>
      </c>
      <c r="T22" s="30">
        <v>682.52739499999007</v>
      </c>
      <c r="U22" s="30">
        <v>628.79707700001018</v>
      </c>
      <c r="V22" s="30">
        <v>745.12879600000451</v>
      </c>
      <c r="W22" s="30">
        <v>841.65538500000548</v>
      </c>
      <c r="X22" s="30">
        <v>890.82436499999312</v>
      </c>
      <c r="Y22" s="30">
        <v>966.1105000000025</v>
      </c>
      <c r="Z22" s="30">
        <v>1155.9271999999999</v>
      </c>
      <c r="AA22" s="30">
        <v>1253.9602890000001</v>
      </c>
      <c r="AB22" s="30">
        <v>1314.7709150000001</v>
      </c>
      <c r="AC22" s="32">
        <v>1379.3117219999999</v>
      </c>
      <c r="AD22" s="32">
        <v>1485.809925</v>
      </c>
      <c r="AE22" s="32">
        <v>1494.6165369999999</v>
      </c>
      <c r="AF22" s="32">
        <v>1534.018</v>
      </c>
      <c r="AG22" s="32">
        <v>1546</v>
      </c>
      <c r="AH22" s="32">
        <v>1529</v>
      </c>
      <c r="AI22" s="32">
        <f t="shared" si="1"/>
        <v>1559.2179762999986</v>
      </c>
    </row>
    <row r="23" spans="1:35" ht="16.5" customHeight="1">
      <c r="A23" s="36" t="s">
        <v>671</v>
      </c>
      <c r="B23" s="30"/>
      <c r="C23" s="30"/>
      <c r="D23" s="30"/>
      <c r="E23" s="30"/>
      <c r="F23" s="30"/>
      <c r="G23" s="30"/>
      <c r="H23" s="30"/>
      <c r="I23" s="30"/>
      <c r="J23" s="30"/>
      <c r="K23" s="30"/>
      <c r="L23" s="30"/>
      <c r="M23" s="30"/>
      <c r="N23" s="30"/>
      <c r="O23" s="30"/>
      <c r="P23" s="30"/>
      <c r="Q23" s="32"/>
      <c r="R23" s="32"/>
      <c r="S23" s="32"/>
      <c r="T23" s="32"/>
      <c r="U23" s="32"/>
      <c r="V23" s="32"/>
      <c r="W23" s="32"/>
      <c r="X23" s="32"/>
      <c r="Y23" s="32"/>
      <c r="Z23" s="32"/>
      <c r="AA23" s="32"/>
      <c r="AB23" s="32"/>
      <c r="AC23" s="32"/>
      <c r="AD23" s="32"/>
      <c r="AE23" s="32"/>
      <c r="AF23" s="32"/>
      <c r="AG23" s="32"/>
      <c r="AH23" s="32"/>
      <c r="AI23" s="32"/>
    </row>
    <row r="24" spans="1:35" ht="16.5" customHeight="1">
      <c r="A24" s="35" t="s">
        <v>670</v>
      </c>
      <c r="B24" s="30">
        <v>17064</v>
      </c>
      <c r="C24" s="30">
        <v>13260</v>
      </c>
      <c r="D24" s="30">
        <v>6179</v>
      </c>
      <c r="E24" s="30">
        <v>3931</v>
      </c>
      <c r="F24" s="30">
        <v>4503</v>
      </c>
      <c r="G24" s="30">
        <v>4825</v>
      </c>
      <c r="H24" s="30">
        <v>6057</v>
      </c>
      <c r="I24" s="30">
        <v>6273</v>
      </c>
      <c r="J24" s="30">
        <v>6091</v>
      </c>
      <c r="K24" s="30">
        <v>6199</v>
      </c>
      <c r="L24" s="30">
        <v>5921</v>
      </c>
      <c r="M24" s="30">
        <v>5545</v>
      </c>
      <c r="N24" s="30">
        <v>5050</v>
      </c>
      <c r="O24" s="30">
        <v>5166</v>
      </c>
      <c r="P24" s="30">
        <v>5304</v>
      </c>
      <c r="Q24" s="32">
        <v>5330</v>
      </c>
      <c r="R24" s="34">
        <v>5573.9916949999997</v>
      </c>
      <c r="S24" s="34">
        <v>5570.5677539999997</v>
      </c>
      <c r="T24" s="34">
        <v>5337.8184959999999</v>
      </c>
      <c r="U24" s="32">
        <v>5679.9327190000004</v>
      </c>
      <c r="V24" s="32">
        <v>5510.8824969999996</v>
      </c>
      <c r="W24" s="32">
        <v>5381.3696630000004</v>
      </c>
      <c r="X24" s="32">
        <v>5409.8024230000001</v>
      </c>
      <c r="Y24" s="32">
        <v>5784.2503559999996</v>
      </c>
      <c r="Z24" s="30">
        <v>6178.5061949999999</v>
      </c>
      <c r="AA24" s="30">
        <v>5914.0960670000004</v>
      </c>
      <c r="AB24" s="30">
        <v>6419.7054660000003</v>
      </c>
      <c r="AC24" s="32">
        <v>6567.8390909999998</v>
      </c>
      <c r="AD24" s="32">
        <v>6752.432476</v>
      </c>
      <c r="AE24" s="32">
        <v>7283.1049199999998</v>
      </c>
      <c r="AF24" s="32">
        <v>6674.6818009999997</v>
      </c>
      <c r="AG24" s="32">
        <v>6536</v>
      </c>
      <c r="AH24" s="32">
        <v>6520</v>
      </c>
      <c r="AI24" s="32">
        <f t="shared" si="1"/>
        <v>6389.652877799992</v>
      </c>
    </row>
    <row r="25" spans="1:35" s="27" customFormat="1" ht="16.5" customHeight="1">
      <c r="A25" s="31" t="s">
        <v>669</v>
      </c>
      <c r="B25" s="30">
        <v>4197</v>
      </c>
      <c r="C25" s="30">
        <v>4128</v>
      </c>
      <c r="D25" s="30">
        <v>4592</v>
      </c>
      <c r="E25" s="30">
        <v>4513</v>
      </c>
      <c r="F25" s="30">
        <v>6516</v>
      </c>
      <c r="G25" s="30">
        <v>6534</v>
      </c>
      <c r="H25" s="30">
        <v>7082</v>
      </c>
      <c r="I25" s="30">
        <v>7344</v>
      </c>
      <c r="J25" s="30">
        <v>7320</v>
      </c>
      <c r="K25" s="30">
        <v>6940</v>
      </c>
      <c r="L25" s="30">
        <v>7996</v>
      </c>
      <c r="M25" s="30">
        <v>8244</v>
      </c>
      <c r="N25" s="30">
        <v>8350.4012999999995</v>
      </c>
      <c r="O25" s="30">
        <v>8037.4858980000008</v>
      </c>
      <c r="P25" s="30">
        <v>8702.2589120000011</v>
      </c>
      <c r="Q25" s="30">
        <v>8764.0169889999997</v>
      </c>
      <c r="R25" s="30">
        <v>9399.8729629999998</v>
      </c>
      <c r="S25" s="30">
        <v>9543.5642550000011</v>
      </c>
      <c r="T25" s="30">
        <v>9499.8287029999992</v>
      </c>
      <c r="U25" s="30">
        <v>9555.383124</v>
      </c>
      <c r="V25" s="30">
        <v>9715.2788890000011</v>
      </c>
      <c r="W25" s="30">
        <v>9470.1332469999998</v>
      </c>
      <c r="X25" s="30">
        <v>10358.926487000002</v>
      </c>
      <c r="Y25" s="30">
        <v>11136.821900000001</v>
      </c>
      <c r="Z25" s="30">
        <v>11031.9995</v>
      </c>
      <c r="AA25" s="30">
        <v>11129.418953</v>
      </c>
      <c r="AB25" s="30">
        <v>10773.7353</v>
      </c>
      <c r="AC25" s="33">
        <v>11314.228574000001</v>
      </c>
      <c r="AD25" s="32">
        <v>11120.63185</v>
      </c>
      <c r="AE25" s="32">
        <v>11735.558829</v>
      </c>
      <c r="AF25" s="32">
        <v>11599.8469</v>
      </c>
      <c r="AG25" s="32">
        <v>11759</v>
      </c>
      <c r="AH25" s="32">
        <v>11840</v>
      </c>
      <c r="AI25" s="32">
        <f t="shared" si="1"/>
        <v>12049.660757100035</v>
      </c>
    </row>
    <row r="26" spans="1:35" s="27" customFormat="1" ht="16.5" customHeight="1">
      <c r="A26" s="31" t="s">
        <v>668</v>
      </c>
      <c r="B26" s="30" t="s">
        <v>666</v>
      </c>
      <c r="C26" s="30" t="s">
        <v>666</v>
      </c>
      <c r="D26" s="30" t="s">
        <v>666</v>
      </c>
      <c r="E26" s="30" t="s">
        <v>666</v>
      </c>
      <c r="F26" s="30">
        <v>381</v>
      </c>
      <c r="G26" s="30">
        <v>350</v>
      </c>
      <c r="H26" s="30">
        <v>571</v>
      </c>
      <c r="I26" s="30">
        <v>662</v>
      </c>
      <c r="J26" s="30">
        <v>701</v>
      </c>
      <c r="K26" s="30">
        <v>705</v>
      </c>
      <c r="L26" s="30">
        <v>833</v>
      </c>
      <c r="M26" s="30">
        <v>860</v>
      </c>
      <c r="N26" s="30">
        <v>955.24509999999998</v>
      </c>
      <c r="O26" s="30">
        <v>1023.7081319999999</v>
      </c>
      <c r="P26" s="30">
        <v>1115.35194</v>
      </c>
      <c r="Q26" s="30">
        <v>1190.168551</v>
      </c>
      <c r="R26" s="30">
        <v>1339.431795</v>
      </c>
      <c r="S26" s="30">
        <v>1427.305259</v>
      </c>
      <c r="T26" s="30">
        <v>1431.6725369999999</v>
      </c>
      <c r="U26" s="30">
        <v>1476.0326319999997</v>
      </c>
      <c r="V26" s="30">
        <v>1576.197658</v>
      </c>
      <c r="W26" s="30">
        <v>1699.5838489999999</v>
      </c>
      <c r="X26" s="30">
        <v>1865.7201999999997</v>
      </c>
      <c r="Y26" s="30">
        <v>1930.2944</v>
      </c>
      <c r="Z26" s="30">
        <v>2081.0625999999997</v>
      </c>
      <c r="AA26" s="30">
        <v>2196.117518</v>
      </c>
      <c r="AB26" s="30">
        <v>2172.7471529999998</v>
      </c>
      <c r="AC26" s="33">
        <v>2363.430715</v>
      </c>
      <c r="AD26" s="32">
        <v>2488.8479259999999</v>
      </c>
      <c r="AE26" s="32">
        <v>2564.6256590000003</v>
      </c>
      <c r="AF26" s="32">
        <v>2674.5208000000002</v>
      </c>
      <c r="AG26" s="32">
        <v>2645</v>
      </c>
      <c r="AH26" s="32">
        <v>2775</v>
      </c>
      <c r="AI26" s="32">
        <f t="shared" si="1"/>
        <v>2825.402423699983</v>
      </c>
    </row>
    <row r="27" spans="1:35" s="27" customFormat="1" ht="16.5" customHeight="1" thickBot="1">
      <c r="A27" s="31" t="s">
        <v>667</v>
      </c>
      <c r="B27" s="30" t="s">
        <v>666</v>
      </c>
      <c r="C27" s="30" t="s">
        <v>666</v>
      </c>
      <c r="D27" s="30" t="s">
        <v>666</v>
      </c>
      <c r="E27" s="30" t="s">
        <v>666</v>
      </c>
      <c r="F27" s="30">
        <v>10558</v>
      </c>
      <c r="G27" s="30">
        <v>10427</v>
      </c>
      <c r="H27" s="30">
        <v>11475</v>
      </c>
      <c r="I27" s="30">
        <v>10528</v>
      </c>
      <c r="J27" s="30">
        <v>10737</v>
      </c>
      <c r="K27" s="30">
        <v>10231</v>
      </c>
      <c r="L27" s="30">
        <v>10668</v>
      </c>
      <c r="M27" s="30">
        <v>10559</v>
      </c>
      <c r="N27" s="30">
        <v>11530.220300000001</v>
      </c>
      <c r="O27" s="30">
        <v>12056.0676</v>
      </c>
      <c r="P27" s="30">
        <v>12284.382321999999</v>
      </c>
      <c r="Q27" s="30">
        <v>12902.056581000001</v>
      </c>
      <c r="R27" s="29">
        <v>13843.512074999999</v>
      </c>
      <c r="S27" s="29">
        <v>14178.091572000001</v>
      </c>
      <c r="T27" s="29">
        <v>13663.224326</v>
      </c>
      <c r="U27" s="29">
        <v>13606.195594000001</v>
      </c>
      <c r="V27" s="29">
        <v>14354.281087000001</v>
      </c>
      <c r="W27" s="29">
        <v>14417.698761</v>
      </c>
      <c r="X27" s="29">
        <v>14721.465516</v>
      </c>
      <c r="Y27" s="29">
        <v>16137.9522</v>
      </c>
      <c r="Z27" s="29">
        <v>16849.9198</v>
      </c>
      <c r="AA27" s="29">
        <v>16805.109970000001</v>
      </c>
      <c r="AB27" s="29">
        <v>16406.938677999999</v>
      </c>
      <c r="AC27" s="28">
        <v>17316.613255</v>
      </c>
      <c r="AD27" s="28">
        <v>17516.432841999998</v>
      </c>
      <c r="AE27" s="28">
        <v>18004.627035000001</v>
      </c>
      <c r="AF27" s="28">
        <v>18339.048699999999</v>
      </c>
      <c r="AG27" s="28">
        <v>18400</v>
      </c>
      <c r="AH27" s="28">
        <v>18474</v>
      </c>
      <c r="AI27" s="28">
        <f t="shared" si="1"/>
        <v>18839.973899700039</v>
      </c>
    </row>
    <row r="28" spans="1:35" s="24" customFormat="1" ht="12.75" customHeight="1">
      <c r="A28" s="88" t="s">
        <v>665</v>
      </c>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35" s="26" customFormat="1" ht="12.75"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35" s="24" customFormat="1" ht="12.75" customHeight="1">
      <c r="A30" s="90" t="s">
        <v>664</v>
      </c>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35" s="24" customFormat="1" ht="38.25" customHeight="1">
      <c r="A31" s="90" t="s">
        <v>663</v>
      </c>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35" s="24" customFormat="1" ht="12.75" customHeight="1">
      <c r="A32" s="83" t="s">
        <v>662</v>
      </c>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s="24" customFormat="1" ht="12.75" customHeight="1">
      <c r="A33" s="83" t="s">
        <v>661</v>
      </c>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s="24" customFormat="1" ht="12.75" customHeight="1">
      <c r="A34" s="83" t="s">
        <v>660</v>
      </c>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s="24" customFormat="1" ht="25.5" customHeight="1">
      <c r="A35" s="90" t="s">
        <v>659</v>
      </c>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s="24" customFormat="1" ht="12.75" customHeight="1">
      <c r="A36" s="91" t="s">
        <v>658</v>
      </c>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spans="1:26" s="24" customFormat="1" ht="12.75" customHeight="1">
      <c r="A37" s="83" t="s">
        <v>657</v>
      </c>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s="24" customFormat="1" ht="12.75" customHeight="1">
      <c r="A38" s="83" t="s">
        <v>656</v>
      </c>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s="24" customFormat="1" ht="12.75" customHeight="1">
      <c r="A39" s="83" t="s">
        <v>655</v>
      </c>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s="24" customFormat="1" ht="12.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spans="1:26" s="24" customFormat="1" ht="12.75" customHeight="1">
      <c r="A41" s="85" t="s">
        <v>654</v>
      </c>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s="24" customFormat="1" ht="38.25" customHeight="1">
      <c r="A42" s="78" t="s">
        <v>653</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s="24" customFormat="1" ht="51" customHeight="1">
      <c r="A43" s="78" t="s">
        <v>652</v>
      </c>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s="24" customFormat="1" ht="12.75" customHeight="1">
      <c r="A44" s="75" t="s">
        <v>651</v>
      </c>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s="24" customFormat="1" ht="12.75" customHeight="1">
      <c r="A45" s="76" t="s">
        <v>650</v>
      </c>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spans="1:26" s="24" customFormat="1" ht="12.75" customHeight="1">
      <c r="A46" s="77" t="s">
        <v>649</v>
      </c>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spans="1:26" s="24" customFormat="1" ht="12.75" customHeight="1">
      <c r="A47" s="78" t="s">
        <v>648</v>
      </c>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s="24" customFormat="1" ht="12.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s="24" customFormat="1" ht="12.75" customHeight="1">
      <c r="A49" s="92" t="s">
        <v>647</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s="24" customFormat="1" ht="12.75" customHeight="1">
      <c r="A50" s="92" t="s">
        <v>646</v>
      </c>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24" customFormat="1" ht="12.75" customHeight="1">
      <c r="A51" s="82" t="s">
        <v>645</v>
      </c>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s="24" customFormat="1" ht="12.75" customHeight="1">
      <c r="A52" s="80" t="s">
        <v>644</v>
      </c>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s="24" customFormat="1" ht="12.75" customHeight="1">
      <c r="A53" s="80" t="s">
        <v>643</v>
      </c>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s="24" customFormat="1" ht="12.75" customHeight="1">
      <c r="A54" s="86" t="s">
        <v>642</v>
      </c>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s="24" customFormat="1" ht="12.75" customHeight="1">
      <c r="A55" s="81" t="s">
        <v>641</v>
      </c>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s="24" customFormat="1" ht="12.75" customHeight="1">
      <c r="A56" s="82" t="s">
        <v>640</v>
      </c>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s="24" customFormat="1" ht="12.75" customHeight="1">
      <c r="A57" s="86" t="s">
        <v>639</v>
      </c>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s="24" customFormat="1" ht="12.75" customHeight="1">
      <c r="A58" s="80" t="s">
        <v>631</v>
      </c>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s="24" customFormat="1" ht="12.75" customHeight="1">
      <c r="A59" s="82" t="s">
        <v>638</v>
      </c>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s="24" customFormat="1" ht="12.75" customHeight="1">
      <c r="A60" s="80" t="s">
        <v>637</v>
      </c>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s="24" customFormat="1" ht="12.75" customHeight="1">
      <c r="A61" s="82" t="s">
        <v>636</v>
      </c>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s="24" customFormat="1" ht="12.75" customHeight="1">
      <c r="A62" s="80" t="s">
        <v>635</v>
      </c>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s="24" customFormat="1" ht="12.75" customHeight="1">
      <c r="A63" s="80" t="s">
        <v>634</v>
      </c>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s="24" customFormat="1" ht="12.75" customHeight="1">
      <c r="A64" s="82" t="s">
        <v>633</v>
      </c>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s="24" customFormat="1" ht="12.75" customHeight="1">
      <c r="A65" s="86" t="s">
        <v>632</v>
      </c>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spans="1:26" s="24" customFormat="1" ht="12.75" customHeight="1">
      <c r="A66" s="80" t="s">
        <v>631</v>
      </c>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s="24" customFormat="1" ht="12.75" customHeight="1">
      <c r="A67" s="82" t="s">
        <v>630</v>
      </c>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s="24" customFormat="1" ht="12.75" customHeight="1">
      <c r="A68" s="80" t="s">
        <v>629</v>
      </c>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s="24" customFormat="1" ht="12.75" customHeight="1">
      <c r="A69" s="82" t="s">
        <v>628</v>
      </c>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s="24" customFormat="1" ht="12.75" customHeight="1">
      <c r="A70" s="86" t="s">
        <v>627</v>
      </c>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s="24" customFormat="1" ht="12.75" customHeight="1">
      <c r="A71" s="80" t="s">
        <v>626</v>
      </c>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s="25" customFormat="1" ht="12.75" customHeight="1">
      <c r="A72" s="81" t="s">
        <v>625</v>
      </c>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s="25" customFormat="1" ht="12.75" customHeight="1">
      <c r="A73" s="82" t="s">
        <v>624</v>
      </c>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s="25" customFormat="1" ht="12.75" customHeight="1">
      <c r="A74" s="80" t="s">
        <v>623</v>
      </c>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s="25" customFormat="1" ht="12.75" customHeight="1">
      <c r="A75" s="80" t="s">
        <v>622</v>
      </c>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s="24" customFormat="1" ht="12.75" customHeight="1">
      <c r="A76" s="80" t="s">
        <v>619</v>
      </c>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2.75" customHeight="1">
      <c r="A77" s="82" t="s">
        <v>621</v>
      </c>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s="24" customFormat="1" ht="12.75" customHeight="1">
      <c r="A78" s="80" t="s">
        <v>620</v>
      </c>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s="25" customFormat="1" ht="12.75" customHeight="1">
      <c r="A79" s="80" t="s">
        <v>619</v>
      </c>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s="24" customFormat="1" ht="12.75" customHeight="1">
      <c r="A80" s="81" t="s">
        <v>618</v>
      </c>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s="24" customFormat="1" ht="12.75" customHeight="1">
      <c r="A81" s="80" t="s">
        <v>617</v>
      </c>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s="24" customFormat="1" ht="12.75" customHeight="1">
      <c r="A82" s="80" t="s">
        <v>616</v>
      </c>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2.75" customHeight="1">
      <c r="A83" s="80" t="s">
        <v>615</v>
      </c>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2.75" customHeight="1">
      <c r="A84" s="74" t="s">
        <v>614</v>
      </c>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575</v>
      </c>
    </row>
    <row r="2" spans="1:7">
      <c r="A2" s="1"/>
    </row>
    <row r="3" spans="1:7" ht="45">
      <c r="A3" s="19" t="s">
        <v>576</v>
      </c>
      <c r="B3" s="19" t="s">
        <v>577</v>
      </c>
      <c r="C3" s="19" t="s">
        <v>578</v>
      </c>
      <c r="D3" s="19" t="s">
        <v>579</v>
      </c>
      <c r="E3" s="19" t="s">
        <v>580</v>
      </c>
      <c r="F3" s="19" t="s">
        <v>581</v>
      </c>
      <c r="G3" s="19" t="s">
        <v>582</v>
      </c>
    </row>
    <row r="4" spans="1:7">
      <c r="A4" t="s">
        <v>583</v>
      </c>
      <c r="B4" s="20">
        <v>21611</v>
      </c>
      <c r="C4" s="20">
        <v>244203</v>
      </c>
      <c r="D4" s="20">
        <v>3584</v>
      </c>
      <c r="E4">
        <v>11.3</v>
      </c>
      <c r="F4">
        <v>5.7</v>
      </c>
      <c r="G4">
        <v>2.4</v>
      </c>
    </row>
    <row r="5" spans="1:7">
      <c r="A5" t="s">
        <v>584</v>
      </c>
      <c r="B5" s="20">
        <v>10147</v>
      </c>
      <c r="C5" s="20">
        <v>121865</v>
      </c>
      <c r="D5" s="20">
        <v>2035</v>
      </c>
      <c r="E5">
        <v>12</v>
      </c>
      <c r="F5">
        <v>6</v>
      </c>
      <c r="G5">
        <v>2.7</v>
      </c>
    </row>
    <row r="6" spans="1:7">
      <c r="A6" t="s">
        <v>585</v>
      </c>
      <c r="B6">
        <v>735</v>
      </c>
      <c r="C6" s="20">
        <v>8137</v>
      </c>
      <c r="D6">
        <v>154</v>
      </c>
      <c r="E6">
        <v>11.1</v>
      </c>
      <c r="F6">
        <v>7.8</v>
      </c>
      <c r="G6">
        <v>2.4</v>
      </c>
    </row>
    <row r="7" spans="1:7">
      <c r="A7" t="s">
        <v>586</v>
      </c>
      <c r="B7">
        <v>854</v>
      </c>
      <c r="C7" s="20">
        <v>12694</v>
      </c>
      <c r="D7">
        <v>220</v>
      </c>
      <c r="E7">
        <v>14.9</v>
      </c>
      <c r="F7">
        <v>4.0999999999999996</v>
      </c>
      <c r="G7">
        <v>3.8</v>
      </c>
    </row>
    <row r="8" spans="1:7">
      <c r="A8" t="s">
        <v>587</v>
      </c>
      <c r="B8" s="20">
        <v>1704</v>
      </c>
      <c r="C8" s="20">
        <v>18728</v>
      </c>
      <c r="D8">
        <v>212</v>
      </c>
      <c r="E8">
        <v>11</v>
      </c>
      <c r="F8">
        <v>4.7</v>
      </c>
      <c r="G8">
        <v>2.2999999999999998</v>
      </c>
    </row>
    <row r="9" spans="1:7">
      <c r="A9" t="s">
        <v>588</v>
      </c>
      <c r="B9" s="20">
        <v>2508</v>
      </c>
      <c r="C9" s="20">
        <v>21580</v>
      </c>
      <c r="D9">
        <v>362</v>
      </c>
      <c r="E9">
        <v>8.6</v>
      </c>
      <c r="F9">
        <v>6.3</v>
      </c>
      <c r="G9">
        <v>2.2999999999999998</v>
      </c>
    </row>
    <row r="10" spans="1:7">
      <c r="A10" t="s">
        <v>589</v>
      </c>
      <c r="B10" s="20">
        <v>3916</v>
      </c>
      <c r="C10" s="20">
        <v>43741</v>
      </c>
      <c r="D10">
        <v>280</v>
      </c>
      <c r="E10">
        <v>11.2</v>
      </c>
      <c r="F10">
        <v>4.5999999999999996</v>
      </c>
      <c r="G10">
        <v>1.3</v>
      </c>
    </row>
    <row r="11" spans="1:7">
      <c r="A11" t="s">
        <v>590</v>
      </c>
      <c r="B11" s="20">
        <v>1747</v>
      </c>
      <c r="C11" s="20">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4"/>
  <sheetViews>
    <sheetView workbookViewId="0">
      <selection activeCell="C8" sqref="C8"/>
    </sheetView>
  </sheetViews>
  <sheetFormatPr defaultRowHeight="15"/>
  <cols>
    <col min="1" max="1" width="41.140625" customWidth="1"/>
    <col min="2" max="6" width="10.42578125" style="54" customWidth="1"/>
  </cols>
  <sheetData>
    <row r="1" spans="1:7">
      <c r="A1" s="15" t="s">
        <v>1123</v>
      </c>
      <c r="B1" s="58"/>
      <c r="C1" s="58"/>
      <c r="D1" s="58"/>
      <c r="E1" s="58"/>
      <c r="F1" s="58"/>
    </row>
    <row r="2" spans="1:7">
      <c r="B2" s="56">
        <v>2010</v>
      </c>
      <c r="C2" s="56" t="s">
        <v>1124</v>
      </c>
      <c r="D2" s="56" t="s">
        <v>1125</v>
      </c>
      <c r="E2" s="56" t="s">
        <v>1126</v>
      </c>
      <c r="F2" s="56" t="s">
        <v>1127</v>
      </c>
      <c r="G2" s="57"/>
    </row>
    <row r="3" spans="1:7">
      <c r="A3" t="s">
        <v>1128</v>
      </c>
      <c r="B3" s="54">
        <v>130</v>
      </c>
      <c r="C3" s="54">
        <v>130</v>
      </c>
      <c r="D3" s="54">
        <v>130</v>
      </c>
      <c r="E3" s="54">
        <v>130</v>
      </c>
      <c r="F3" s="54">
        <v>130</v>
      </c>
    </row>
    <row r="4" spans="1:7">
      <c r="A4" t="s">
        <v>1129</v>
      </c>
      <c r="B4" s="54">
        <v>110.8</v>
      </c>
      <c r="C4" s="54">
        <v>91.6</v>
      </c>
      <c r="D4" s="54">
        <v>85.6</v>
      </c>
      <c r="E4" s="54">
        <v>81</v>
      </c>
      <c r="F4" s="54">
        <v>71.2</v>
      </c>
    </row>
    <row r="5" spans="1:7">
      <c r="A5" t="s">
        <v>1130</v>
      </c>
      <c r="C5" s="54">
        <v>87.5</v>
      </c>
      <c r="D5" s="54">
        <v>90.2</v>
      </c>
      <c r="E5" s="54">
        <v>92.5</v>
      </c>
      <c r="F5" s="54">
        <v>94</v>
      </c>
    </row>
    <row r="6" spans="1:7">
      <c r="A6" t="s">
        <v>1131</v>
      </c>
      <c r="C6" s="54">
        <v>90.7</v>
      </c>
      <c r="D6" s="54">
        <v>91.6</v>
      </c>
      <c r="E6" s="54">
        <v>92.5</v>
      </c>
      <c r="F6" s="54">
        <v>93.5</v>
      </c>
    </row>
    <row r="7" spans="1:7">
      <c r="A7" t="s">
        <v>1132</v>
      </c>
      <c r="C7" s="54">
        <v>86.7</v>
      </c>
      <c r="D7" s="54">
        <v>87.8</v>
      </c>
      <c r="E7" s="54">
        <v>88</v>
      </c>
    </row>
    <row r="8" spans="1:7">
      <c r="A8" t="s">
        <v>1133</v>
      </c>
      <c r="B8" s="54">
        <v>152</v>
      </c>
      <c r="C8" s="54">
        <v>104.1</v>
      </c>
      <c r="D8" s="54">
        <v>98.2</v>
      </c>
      <c r="E8" s="54">
        <v>92.3</v>
      </c>
      <c r="F8" s="54">
        <v>84.6</v>
      </c>
    </row>
    <row r="9" spans="1:7">
      <c r="A9" t="s">
        <v>1134</v>
      </c>
      <c r="B9" s="54">
        <v>80</v>
      </c>
      <c r="C9" s="54">
        <v>88</v>
      </c>
      <c r="D9" s="54">
        <v>92</v>
      </c>
      <c r="E9" s="54">
        <v>90</v>
      </c>
      <c r="F9" s="54">
        <v>94</v>
      </c>
    </row>
    <row r="10" spans="1:7">
      <c r="A10" t="s">
        <v>1135</v>
      </c>
      <c r="B10" s="54">
        <v>37.6</v>
      </c>
      <c r="C10" s="54">
        <v>25.8</v>
      </c>
      <c r="D10" s="54">
        <v>21.7</v>
      </c>
      <c r="E10" s="54">
        <v>19.899999999999999</v>
      </c>
      <c r="F10" s="54">
        <v>15.9</v>
      </c>
    </row>
    <row r="11" spans="1:7">
      <c r="A11" t="s">
        <v>1142</v>
      </c>
      <c r="B11" s="54">
        <v>152</v>
      </c>
      <c r="C11" s="54">
        <v>195</v>
      </c>
      <c r="D11" s="54">
        <v>225</v>
      </c>
      <c r="E11" s="54">
        <v>250</v>
      </c>
      <c r="F11" s="54">
        <v>303</v>
      </c>
    </row>
    <row r="12" spans="1:7">
      <c r="A12" t="s">
        <v>1136</v>
      </c>
      <c r="B12" s="54">
        <v>22.1</v>
      </c>
      <c r="C12" s="54">
        <v>17.3</v>
      </c>
      <c r="D12" s="54">
        <v>15</v>
      </c>
      <c r="E12" s="54">
        <v>13.5</v>
      </c>
      <c r="F12" s="54">
        <v>11.1</v>
      </c>
    </row>
    <row r="13" spans="1:7">
      <c r="A13" t="s">
        <v>1137</v>
      </c>
      <c r="B13" s="54">
        <v>450</v>
      </c>
      <c r="C13" s="54">
        <v>250</v>
      </c>
      <c r="D13" s="54">
        <v>200</v>
      </c>
      <c r="E13" s="54">
        <v>160</v>
      </c>
      <c r="F13" s="54">
        <v>150</v>
      </c>
    </row>
    <row r="14" spans="1:7">
      <c r="A14" t="s">
        <v>1138</v>
      </c>
      <c r="B14" s="55">
        <v>15979</v>
      </c>
      <c r="C14" s="55">
        <v>5401</v>
      </c>
      <c r="D14" s="55">
        <v>4384</v>
      </c>
      <c r="E14" s="55">
        <v>3184</v>
      </c>
      <c r="F14" s="55">
        <v>2050</v>
      </c>
    </row>
    <row r="15" spans="1:7">
      <c r="A15" t="s">
        <v>1139</v>
      </c>
      <c r="B15" s="55">
        <v>15979</v>
      </c>
      <c r="C15" s="55">
        <v>2968</v>
      </c>
      <c r="D15" s="55">
        <v>2139</v>
      </c>
      <c r="E15" s="54" t="s">
        <v>1140</v>
      </c>
      <c r="F15" s="54" t="s">
        <v>1141</v>
      </c>
    </row>
    <row r="17" spans="1:4">
      <c r="A17" s="15" t="s">
        <v>1144</v>
      </c>
      <c r="B17" s="58"/>
      <c r="C17" s="58"/>
      <c r="D17" s="58"/>
    </row>
    <row r="18" spans="1:4">
      <c r="B18" s="54">
        <v>2010</v>
      </c>
      <c r="C18" s="54">
        <v>2030</v>
      </c>
      <c r="D18" s="54">
        <v>2050</v>
      </c>
    </row>
    <row r="19" spans="1:4">
      <c r="A19" t="s">
        <v>1142</v>
      </c>
      <c r="B19" s="54">
        <f>B11</f>
        <v>152</v>
      </c>
      <c r="C19" s="54">
        <f>C11</f>
        <v>195</v>
      </c>
      <c r="D19" s="54">
        <f>E11</f>
        <v>250</v>
      </c>
    </row>
    <row r="21" spans="1:4">
      <c r="B21" s="54">
        <v>2017</v>
      </c>
    </row>
    <row r="22" spans="1:4">
      <c r="A22" t="s">
        <v>1143</v>
      </c>
      <c r="B22" s="54">
        <f>TREND(B19:C19,B18:C18,B21)</f>
        <v>167.05000000000018</v>
      </c>
    </row>
    <row r="24" spans="1:4">
      <c r="A24" t="s">
        <v>1202</v>
      </c>
      <c r="B24" s="59">
        <f>(D19-B22)/B22</f>
        <v>0.49655791679137817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EA5D14F-36D7-46AD-BEFC-E8CE3492A3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FE2EF1-A16D-47BA-B5E7-1C0E3BBC6FDB}">
  <ds:schemaRefs>
    <ds:schemaRef ds:uri="http://schemas.microsoft.com/sharepoint/v3/contenttype/forms"/>
  </ds:schemaRefs>
</ds:datastoreItem>
</file>

<file path=customXml/itemProps3.xml><?xml version="1.0" encoding="utf-8"?>
<ds:datastoreItem xmlns:ds="http://schemas.openxmlformats.org/officeDocument/2006/customXml" ds:itemID="{F93446B4-0CAC-4ABF-BC3B-CBC6BFDAB0B3}">
  <ds:schemaRef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AEO 7</vt:lpstr>
      <vt:lpstr>AEO 36</vt:lpstr>
      <vt:lpstr>AEO 48</vt:lpstr>
      <vt:lpstr>AEO 49</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2017-06-26T22:04:22Z</dcterms:created>
  <dcterms:modified xsi:type="dcterms:W3CDTF">2019-10-24T23:01:12Z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