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World Resources Institute\TRAC City - HK 2050 is now\EPS HK 2.0\eps-2.0.0-us-wipF\InputData\elec\SYC\"/>
    </mc:Choice>
  </mc:AlternateContent>
  <xr:revisionPtr revIDLastSave="7" documentId="5_{96685ABE-EDB4-4654-85C2-4F3E7BAD1499}" xr6:coauthVersionLast="45" xr6:coauthVersionMax="45" xr10:uidLastSave="{30FE851C-F314-4508-90F7-4121D2985053}"/>
  <bookViews>
    <workbookView xWindow="-120" yWindow="-120" windowWidth="20730" windowHeight="11160" firstSheet="1" activeTab="5" xr2:uid="{00000000-000D-0000-FFFF-FFFF00000000}"/>
  </bookViews>
  <sheets>
    <sheet name="About" sheetId="1" r:id="rId1"/>
    <sheet name="CLP Overview" sheetId="10" r:id="rId2"/>
    <sheet name="CLP Assets" sheetId="11" r:id="rId3"/>
    <sheet name="HKEC Assets" sheetId="12" r:id="rId4"/>
    <sheet name="Power Breakdown" sheetId="9" r:id="rId5"/>
    <sheet name="SYC-SYEGC" sheetId="4" r:id="rId6"/>
    <sheet name="SYC-FoPtPFP"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4" l="1"/>
  <c r="B12" i="4" l="1"/>
  <c r="B3" i="4"/>
  <c r="D11" i="12" l="1"/>
  <c r="D6" i="12"/>
  <c r="B6" i="4" l="1"/>
  <c r="B5" i="4"/>
  <c r="C10" i="9"/>
  <c r="D21" i="12"/>
  <c r="D15" i="12"/>
  <c r="D24" i="12"/>
  <c r="D9" i="12"/>
  <c r="D8" i="12"/>
  <c r="D7" i="12"/>
  <c r="B2" i="4" s="1"/>
  <c r="D5" i="12" l="1"/>
  <c r="C12" i="11"/>
  <c r="C9" i="11"/>
  <c r="C42" i="9" l="1"/>
  <c r="C39" i="9"/>
  <c r="C47" i="9"/>
  <c r="C30" i="9"/>
  <c r="B7" i="4" s="1"/>
  <c r="B2" i="7" s="1"/>
  <c r="C13" i="9"/>
  <c r="E15" i="9"/>
  <c r="E17" i="9"/>
  <c r="B5" i="9"/>
  <c r="B6" i="9"/>
  <c r="C1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B19" authorId="0" shapeId="0" xr:uid="{D78E9485-3C78-4D1E-ACA3-625EE7295682}">
      <text>
        <r>
          <rPr>
            <b/>
            <sz val="9"/>
            <color indexed="81"/>
            <rFont val="宋体"/>
            <family val="3"/>
            <charset val="134"/>
          </rPr>
          <t>微软用户:</t>
        </r>
        <r>
          <rPr>
            <sz val="9"/>
            <color indexed="81"/>
            <rFont val="宋体"/>
            <family val="3"/>
            <charset val="134"/>
          </rPr>
          <t xml:space="preserve">
Equity basis as well as long-term capacity and energy purchase arrangements.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E8" authorId="0" shapeId="0" xr:uid="{E1D476F8-BB4A-4EFA-957A-5C2C29DC9C71}">
      <text>
        <r>
          <rPr>
            <b/>
            <sz val="9"/>
            <color indexed="81"/>
            <rFont val="宋体"/>
            <family val="3"/>
            <charset val="134"/>
          </rPr>
          <t>微软用户:</t>
        </r>
        <r>
          <rPr>
            <sz val="9"/>
            <color indexed="81"/>
            <rFont val="宋体"/>
            <family val="3"/>
            <charset val="134"/>
          </rPr>
          <t xml:space="preserve">
CLP Kit Information 2017-2018</t>
        </r>
      </text>
    </comment>
    <comment ref="C14" authorId="0" shapeId="0" xr:uid="{A660FF5A-B64F-49EC-B273-70D7643A09E6}">
      <text>
        <r>
          <rPr>
            <b/>
            <sz val="9"/>
            <color indexed="81"/>
            <rFont val="宋体"/>
            <family val="3"/>
            <charset val="134"/>
          </rPr>
          <t>微软用户:</t>
        </r>
        <r>
          <rPr>
            <sz val="9"/>
            <color indexed="81"/>
            <rFont val="宋体"/>
            <family val="3"/>
            <charset val="134"/>
          </rPr>
          <t xml:space="preserve">
"around 550MW"</t>
        </r>
      </text>
    </comment>
    <comment ref="C15" authorId="0" shapeId="0" xr:uid="{14803C20-1466-4FB6-8644-D2808D257CA9}">
      <text>
        <r>
          <rPr>
            <b/>
            <sz val="9"/>
            <color indexed="81"/>
            <rFont val="宋体"/>
            <family val="3"/>
            <charset val="134"/>
          </rPr>
          <t>微软用户:</t>
        </r>
        <r>
          <rPr>
            <sz val="9"/>
            <color indexed="81"/>
            <rFont val="宋体"/>
            <family val="3"/>
            <charset val="134"/>
          </rPr>
          <t xml:space="preserve">
Data in 2018/12/1</t>
        </r>
      </text>
    </comment>
    <comment ref="G31" authorId="0" shapeId="0" xr:uid="{3AEF0697-726B-415A-A66F-099D9E56CA8A}">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6" authorId="0" shapeId="0" xr:uid="{9C61149D-CB37-4E34-9709-9E2CD3045206}">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2" authorId="0" shapeId="0" xr:uid="{9653A3CA-E36C-4817-910A-FE8CFE5574DF}">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7" authorId="0" shapeId="0" xr:uid="{1572AB4D-77ED-4DEE-8CE3-EA0E68A7EBE1}">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C12" authorId="0" shapeId="0" xr:uid="{56FCD435-04FA-4682-9802-D393AD09381D}">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4" authorId="0" shapeId="0" xr:uid="{EDDE4B17-69E9-4BB7-8A26-738644B366DF}">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List>
</comments>
</file>

<file path=xl/sharedStrings.xml><?xml version="1.0" encoding="utf-8"?>
<sst xmlns="http://schemas.openxmlformats.org/spreadsheetml/2006/main" count="597" uniqueCount="335">
  <si>
    <t>SYC Start Year Electricity Generation Capacity</t>
  </si>
  <si>
    <t>SYC Fraction of Peakers that Provide Flexibility Points</t>
  </si>
  <si>
    <t>Source:</t>
  </si>
  <si>
    <t>Capacities by Plant Type</t>
  </si>
  <si>
    <t>Power behind Hong Kong</t>
  </si>
  <si>
    <t>HK Electric Power Plants</t>
  </si>
  <si>
    <t>https://www.hkelectric.com/en/MediaResources/Documents/LPS_2014.pdf</t>
  </si>
  <si>
    <t>Tuen Mun Hydropower Plant</t>
  </si>
  <si>
    <t>Water Supplies Department</t>
  </si>
  <si>
    <t>https://www.wsd.gov.hk/en/home/climate-change/mitigating/hydropower-plant/index.html</t>
  </si>
  <si>
    <t>Wind Power</t>
  </si>
  <si>
    <t>Lamma Winds</t>
  </si>
  <si>
    <t>https://www.hkelectric.com/en/MediaResources/Documents/LammaWinds.pdf</t>
  </si>
  <si>
    <t>Guangdong Daya Bay Nuclear Power Station</t>
  </si>
  <si>
    <t>CLP</t>
  </si>
  <si>
    <t>https://www.clp.com.hk/en/about-clp/power-generation/infrastructure-and-fuel-mix/guangdong-daya-bay-nuclear-power-station</t>
  </si>
  <si>
    <t>Infrastructure and Fuel Mix</t>
  </si>
  <si>
    <t>CLP Power Plants</t>
  </si>
  <si>
    <t>https://www.clp.com.hk/en/about-clp/power-generation/infrastructure-and-fuel-mix</t>
  </si>
  <si>
    <t>Geothermal</t>
  </si>
  <si>
    <t>HK RE Net</t>
  </si>
  <si>
    <t>https://re.emsd.gov.hk/english/other/geothermal/geo_tech.html</t>
  </si>
  <si>
    <t>Solar Photovoltaic</t>
  </si>
  <si>
    <t>https://re.emsd.gov.hk/english/solar/solar_ph/solar_ph_ep.html</t>
  </si>
  <si>
    <t>Lignite Coal</t>
  </si>
  <si>
    <t>n.d.</t>
  </si>
  <si>
    <t>https://knoema.com/atlas/Hong-Kong/topics/Energy/Coal/Production-of-lignite-coal</t>
  </si>
  <si>
    <t>Power Plants run on Gas Turbines</t>
  </si>
  <si>
    <t>HK Electric Investments</t>
  </si>
  <si>
    <t>HEC</t>
  </si>
  <si>
    <t>https://www.hkelectric.com/en/InvestorRelations/InvestorRelations_GLNCS/Documents/2017/SR2016E.pdf</t>
  </si>
  <si>
    <t>p.2</t>
  </si>
  <si>
    <t>https://www.clp.com.hk/en/about-clp/power-generation/infrastructure-and-fuel-mix/pennys-bay-power-station</t>
  </si>
  <si>
    <t>Notes</t>
  </si>
  <si>
    <t>Like the U.S. dataset, we do not use the "preexisting nonretiring" quality tier.  We classify all preexisting</t>
  </si>
  <si>
    <t>plants in the same tier (preexisting retiring).</t>
  </si>
  <si>
    <t>For peakers that provide flexibility, we consider only oil-fired and gas-fired power plants run using gas turbines.</t>
  </si>
  <si>
    <t>kwh</t>
  </si>
  <si>
    <t>MW</t>
  </si>
  <si>
    <t>Source</t>
  </si>
  <si>
    <t>Nuclear</t>
  </si>
  <si>
    <t>14 billion</t>
  </si>
  <si>
    <t>Hydro</t>
  </si>
  <si>
    <t>3million</t>
  </si>
  <si>
    <t>https://www.climateready.gov.hk/files/report/en/4.pdf</t>
  </si>
  <si>
    <t>Wind</t>
  </si>
  <si>
    <t>800kwh</t>
  </si>
  <si>
    <t>coal</t>
  </si>
  <si>
    <t>gas</t>
  </si>
  <si>
    <t>lignite</t>
  </si>
  <si>
    <t>Coal-fired</t>
  </si>
  <si>
    <t>5 x 350MW兆瓦</t>
  </si>
  <si>
    <t>Gas-fired CCGT</t>
  </si>
  <si>
    <t>1 x 335MW兆瓦</t>
  </si>
  <si>
    <t>1 x 345MW兆瓦</t>
  </si>
  <si>
    <t>Total</t>
  </si>
  <si>
    <t>Oil-fired GT</t>
  </si>
  <si>
    <t>4 x 125MW兆瓦</t>
  </si>
  <si>
    <t>1 x 55MW兆瓦</t>
  </si>
  <si>
    <t>Renewables</t>
  </si>
  <si>
    <t>Solar </t>
  </si>
  <si>
    <t xml:space="preserve">1MW兆瓦 </t>
  </si>
  <si>
    <t>0.8MW兆瓦</t>
  </si>
  <si>
    <t xml:space="preserve">CLP </t>
  </si>
  <si>
    <t>Black point 2,500MW-natural gas</t>
  </si>
  <si>
    <t>https://www.clpgroup.com/en/Sustainability-site/Facility%20Statistics/APS_HongKong_SR2018_BPPS.pdf</t>
  </si>
  <si>
    <t>Castle peak 4,108MW-coal</t>
  </si>
  <si>
    <t>Pennys bay-diesel 300MW</t>
  </si>
  <si>
    <t>Governmental Solar</t>
  </si>
  <si>
    <t>3.1122MW</t>
  </si>
  <si>
    <t>Non-Governmental solar PV</t>
  </si>
  <si>
    <t>Extra Sources</t>
  </si>
  <si>
    <t>https://www.clp.com.hk/offshorewindfarm/home.html</t>
  </si>
  <si>
    <t>https://www.emsd.gov.hk/filemanager/en/content_762/HKEEUD2018.pdf</t>
  </si>
  <si>
    <t>https://www.enb.gov.hk/en/about_us/policy_responsibilities/energy.html</t>
  </si>
  <si>
    <t>Combined Turbine</t>
  </si>
  <si>
    <t>Gas Turbine</t>
  </si>
  <si>
    <t>1kwh=0.001MWh</t>
  </si>
  <si>
    <t>preexisting</t>
  </si>
  <si>
    <t>preexisting nonretiring (not used in U.S. dataset)</t>
  </si>
  <si>
    <t>newly built</t>
  </si>
  <si>
    <t>hard coal</t>
  </si>
  <si>
    <t>natural gas nonpeaker</t>
  </si>
  <si>
    <t>nuclear</t>
  </si>
  <si>
    <t>hydro</t>
  </si>
  <si>
    <t>onshore wind</t>
  </si>
  <si>
    <t>solar PV</t>
  </si>
  <si>
    <t>solar thermal</t>
  </si>
  <si>
    <t>biomass</t>
  </si>
  <si>
    <t>geothermal</t>
  </si>
  <si>
    <t>petroleum (+diesel)</t>
  </si>
  <si>
    <t>natural gas peaker</t>
  </si>
  <si>
    <t>offshore wind</t>
  </si>
  <si>
    <t>Peakers that Provide Flexibility Points</t>
  </si>
  <si>
    <t>Fraction</t>
  </si>
  <si>
    <t>using the value for CLP equity in capacity</t>
  </si>
  <si>
    <t>CLP Fact</t>
    <phoneticPr fontId="2" type="noConversion"/>
  </si>
  <si>
    <t>Source</t>
    <phoneticPr fontId="2" type="noConversion"/>
  </si>
  <si>
    <t xml:space="preserve">Company Founded in </t>
    <phoneticPr fontId="2" type="noConversion"/>
  </si>
  <si>
    <t>CLP at a glance https://www.clpgroup.com/en/about-clp/company-profile/clp-at-a-glance</t>
    <phoneticPr fontId="2" type="noConversion"/>
  </si>
  <si>
    <t>Revenue(2018)</t>
    <phoneticPr fontId="2" type="noConversion"/>
  </si>
  <si>
    <t>HKD,million</t>
    <phoneticPr fontId="2" type="noConversion"/>
  </si>
  <si>
    <t>Market Capitalisation</t>
    <phoneticPr fontId="2" type="noConversion"/>
  </si>
  <si>
    <t>HKD,billion</t>
    <phoneticPr fontId="2" type="noConversion"/>
  </si>
  <si>
    <t xml:space="preserve">CLP’s business comprises transmission and distribution, electricity and gas retail activities, and a diversified portfolio of generation assets   </t>
    <phoneticPr fontId="2" type="noConversion"/>
  </si>
  <si>
    <t xml:space="preserve">across five Asia-Pacific markets, using coal, gas, nuclear, wind, hydro and solar. As at 31 December 2018, </t>
  </si>
  <si>
    <t>our equity generation capacity that was in operation and under construction stood at 19,108MW,</t>
  </si>
  <si>
    <t>while our long-term capacity purchase and offtake arrangements amounted to 4,597MW.</t>
  </si>
  <si>
    <t>Regional Presence</t>
    <phoneticPr fontId="2" type="noConversion"/>
  </si>
  <si>
    <t>Hongkong, Mainland China, India, Southeast Asia&amp;Taiwan, Australia</t>
    <phoneticPr fontId="2" type="noConversion"/>
  </si>
  <si>
    <t>Fuel Mix</t>
    <phoneticPr fontId="2" type="noConversion"/>
  </si>
  <si>
    <t>(equity basis)</t>
    <phoneticPr fontId="2" type="noConversion"/>
  </si>
  <si>
    <t>Sustainable Development</t>
    <phoneticPr fontId="2" type="noConversion"/>
  </si>
  <si>
    <t>Report of Sustainable Development Review, 2018</t>
    <phoneticPr fontId="2" type="noConversion"/>
  </si>
  <si>
    <t>Coal</t>
    <phoneticPr fontId="2" type="noConversion"/>
  </si>
  <si>
    <t>Average emission factor of global business</t>
    <phoneticPr fontId="2" type="noConversion"/>
  </si>
  <si>
    <t>0.66kgCO2/KWh</t>
    <phoneticPr fontId="2" type="noConversion"/>
  </si>
  <si>
    <t>Gas</t>
    <phoneticPr fontId="2" type="noConversion"/>
  </si>
  <si>
    <t>Renewable Generation Capacity</t>
    <phoneticPr fontId="2" type="noConversion"/>
  </si>
  <si>
    <t>Renewables</t>
    <phoneticPr fontId="2" type="noConversion"/>
  </si>
  <si>
    <t>Zero-carbon emittor Electricity Generation</t>
    <phoneticPr fontId="2" type="noConversion"/>
  </si>
  <si>
    <t>Nuclear</t>
    <phoneticPr fontId="2" type="noConversion"/>
  </si>
  <si>
    <t>Others</t>
    <phoneticPr fontId="2" type="noConversion"/>
  </si>
  <si>
    <t>Operation Information (Not only in HK）</t>
    <phoneticPr fontId="2" type="noConversion"/>
  </si>
  <si>
    <t>Indicator</t>
    <phoneticPr fontId="2" type="noConversion"/>
  </si>
  <si>
    <t>Unit</t>
    <phoneticPr fontId="2" type="noConversion"/>
  </si>
  <si>
    <t>Generation capacity​ 发电容量</t>
    <phoneticPr fontId="2" type="noConversion"/>
  </si>
  <si>
    <t>MW</t>
    <phoneticPr fontId="2" type="noConversion"/>
  </si>
  <si>
    <t>Generation capacity​ under construction 施工中的发电容量</t>
    <phoneticPr fontId="2" type="noConversion"/>
  </si>
  <si>
    <t>Renewable energy 可再生能源</t>
    <phoneticPr fontId="2" type="noConversion"/>
  </si>
  <si>
    <t>%</t>
    <phoneticPr fontId="2" type="noConversion"/>
  </si>
  <si>
    <t>Electricity sent out 净权益发电输出量</t>
    <phoneticPr fontId="2" type="noConversion"/>
  </si>
  <si>
    <t>Mil.kWh</t>
    <phoneticPr fontId="2" type="noConversion"/>
  </si>
  <si>
    <t xml:space="preserve">CLP in Hong Kong </t>
    <phoneticPr fontId="2" type="noConversion"/>
  </si>
  <si>
    <t>CLP owns 区内投资</t>
    <phoneticPr fontId="2" type="noConversion"/>
  </si>
  <si>
    <t>HK Elec transmission, distribution and customer service</t>
    <phoneticPr fontId="2" type="noConversion"/>
  </si>
  <si>
    <t>CLP Power HK Limited</t>
    <phoneticPr fontId="2" type="noConversion"/>
  </si>
  <si>
    <t>Investor information - business data 投资者信息-业务资料</t>
    <phoneticPr fontId="2" type="noConversion"/>
  </si>
  <si>
    <t>HK Elec generation</t>
    <phoneticPr fontId="2" type="noConversion"/>
  </si>
  <si>
    <t>Castle Peak Power Company Limited</t>
    <phoneticPr fontId="2" type="noConversion"/>
  </si>
  <si>
    <t>另外30%是南方電網國際（香港）有限公司</t>
    <phoneticPr fontId="2" type="noConversion"/>
  </si>
  <si>
    <t>https://www.clpgroup.com/tc/investors-information/quick-facts/operating-information</t>
    <phoneticPr fontId="2" type="noConversion"/>
  </si>
  <si>
    <t>HK Gas pipeline</t>
    <phoneticPr fontId="2" type="noConversion"/>
  </si>
  <si>
    <t xml:space="preserve">PetroChina Company Limited </t>
    <phoneticPr fontId="2" type="noConversion"/>
  </si>
  <si>
    <t>另外60%是中國石油天然氣股份有限公司</t>
    <phoneticPr fontId="2" type="noConversion"/>
  </si>
  <si>
    <t>Business Model</t>
    <phoneticPr fontId="2" type="noConversion"/>
  </si>
  <si>
    <t>Power generation, transmission and retail 發電、輸供電及零售業務</t>
    <phoneticPr fontId="2" type="noConversion"/>
  </si>
  <si>
    <t>Purchase electricity to supplement local needs 購買電力以補充本地所需的供應</t>
    <phoneticPr fontId="2" type="noConversion"/>
  </si>
  <si>
    <t>The cost of imported fuel and related fuel borne by the customer 進口燃料、相關燃料成本由客戶承擔</t>
    <phoneticPr fontId="2" type="noConversion"/>
  </si>
  <si>
    <t>Performance Statistics of CLP’s Asset</t>
    <phoneticPr fontId="2" type="noConversion"/>
  </si>
  <si>
    <t>https://www.clpgroup.com/en/sustainability/our-approach/reports-on-sustainability?year=2018</t>
  </si>
  <si>
    <t>CLP in Hong Kong 亚太业务-香港</t>
    <phoneticPr fontId="2" type="noConversion"/>
  </si>
  <si>
    <t>Summary of HK Power Genaration Stations</t>
    <phoneticPr fontId="2" type="noConversion"/>
  </si>
  <si>
    <t>Power Stations</t>
    <phoneticPr fontId="2" type="noConversion"/>
  </si>
  <si>
    <t>Capacity(MW)</t>
    <phoneticPr fontId="2" type="noConversion"/>
  </si>
  <si>
    <t>Fuel</t>
    <phoneticPr fontId="2" type="noConversion"/>
  </si>
  <si>
    <t>In-production Year 投产年份</t>
    <phoneticPr fontId="2" type="noConversion"/>
  </si>
  <si>
    <t>备注</t>
    <phoneticPr fontId="2"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</si>
  <si>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</si>
  <si>
    <t>Castal Peak Power Station青山发电厂</t>
    <phoneticPr fontId="2" type="noConversion"/>
  </si>
  <si>
    <t>(=4*350MW+4*677MW). CLP owns 2875.6 MW. Accounts for more than 40% of CLP's generating capacity. A joint venture jointly owned by CLP power (70%) and China southern power international (Hong Kong) limited (30%).</t>
    <phoneticPr fontId="2" type="noConversion"/>
  </si>
  <si>
    <t xml:space="preserve">Black Point Power Station 龙鼓滩发电厂 </t>
    <phoneticPr fontId="2" type="noConversion"/>
  </si>
  <si>
    <t>1996-2006, by stages</t>
    <phoneticPr fontId="2"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</si>
  <si>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2" type="noConversion"/>
  </si>
  <si>
    <t>Penny's Bay Power Station 竹篙湾发电厂</t>
    <phoneticPr fontId="2" type="noConversion"/>
  </si>
  <si>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2" type="noConversion"/>
  </si>
  <si>
    <t>NT West Biomass Project 新界西堆填区沼气发电项目</t>
    <phoneticPr fontId="2" type="noConversion"/>
  </si>
  <si>
    <t>Biomass</t>
    <phoneticPr fontId="2" type="noConversion"/>
  </si>
  <si>
    <t>(=5*2MW). In construction. The largest landfill gas power generation project in Hong Kong.</t>
    <phoneticPr fontId="2" type="noConversion"/>
  </si>
  <si>
    <t>（中电资料册）</t>
    <phoneticPr fontId="2" type="noConversion"/>
  </si>
  <si>
    <t>Daya Bay Nuclear Power Station in Guangdong 广东大亚湾核电站</t>
    <phoneticPr fontId="2"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</si>
  <si>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2" type="noConversion"/>
  </si>
  <si>
    <t xml:space="preserve">    Purchased by CLP (70%)</t>
    <phoneticPr fontId="2" type="noConversion"/>
  </si>
  <si>
    <t>Guangzhou Pumped Storage Power Station 广州蓄能水电厂</t>
    <phoneticPr fontId="2" type="noConversion"/>
  </si>
  <si>
    <t>Hydro</t>
    <phoneticPr fontId="2" type="noConversion"/>
  </si>
  <si>
    <t>1994 and 2000 (finished by 2 stages, 1200MW respectively)</t>
    <phoneticPr fontId="2" type="noConversion"/>
  </si>
  <si>
    <t>To support the grid system to cope with peak generating capacity as a backup energy source in case of emergency.CLP's rights expire in 2034.</t>
    <phoneticPr fontId="2" type="noConversion"/>
  </si>
  <si>
    <t>Total Capacity</t>
    <phoneticPr fontId="2" type="noConversion"/>
  </si>
  <si>
    <t>New Capacity in built, one that would be the fastest in operation</t>
    <phoneticPr fontId="2" type="noConversion"/>
  </si>
  <si>
    <t>One of the two advanced combined cycle gas turbine units.</t>
    <phoneticPr fontId="2" type="noConversion"/>
  </si>
  <si>
    <t>New Capacity in built, another one</t>
    <phoneticPr fontId="2" type="noConversion"/>
  </si>
  <si>
    <t>2023(or 2022)</t>
    <phoneticPr fontId="2" type="noConversion"/>
  </si>
  <si>
    <t>Another one of the two advanced combined cycle gas turbine units.</t>
    <phoneticPr fontId="2"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</si>
  <si>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</si>
  <si>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2"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</si>
  <si>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</si>
  <si>
    <t>Scheme of Control (SoC) Business in Hong Kong 香港管制计划业务部分</t>
    <phoneticPr fontId="2" type="noConversion"/>
  </si>
  <si>
    <t>Electricity Sales 电力销售</t>
    <phoneticPr fontId="2" type="noConversion"/>
  </si>
  <si>
    <t>GWh</t>
    <phoneticPr fontId="2" type="noConversion"/>
  </si>
  <si>
    <t>Generation capacity and capacity purchase 发电容量+购入的发电容量</t>
    <phoneticPr fontId="2" type="noConversion"/>
  </si>
  <si>
    <t>Source: Investor information - business data 投资者信息-业务资料</t>
    <phoneticPr fontId="2" type="noConversion"/>
  </si>
  <si>
    <t>另外30%是南方電網國際（香港）有限公司The other 30 percent is China southern power grid international (Hong Kong) LTD</t>
    <phoneticPr fontId="2" type="noConversion"/>
  </si>
  <si>
    <t>另外60%是中國石油天然氣股份有限公司The other 60% is petrochina</t>
    <phoneticPr fontId="2" type="noConversion"/>
  </si>
  <si>
    <t>Business Model 商业模式</t>
    <phoneticPr fontId="2" type="noConversion"/>
  </si>
  <si>
    <t>龙鼓滩 Black Point Power Station</t>
    <phoneticPr fontId="2" type="noConversion"/>
  </si>
  <si>
    <t>2018资产表现数据 2018 Asset Performance Statistics</t>
    <phoneticPr fontId="2" type="noConversion"/>
  </si>
  <si>
    <t>2017资产表现数据 2017 Asset Performance Statistics</t>
    <phoneticPr fontId="2" type="noConversion"/>
  </si>
  <si>
    <t>Infomation</t>
    <phoneticPr fontId="2" type="noConversion"/>
  </si>
  <si>
    <t>营运Operation</t>
    <phoneticPr fontId="2" type="noConversion"/>
  </si>
  <si>
    <t>Gas-fired power station 燃氣電廠                             </t>
    <phoneticPr fontId="2" type="noConversion"/>
  </si>
  <si>
    <t>Energy Source:</t>
    <phoneticPr fontId="2" type="noConversion"/>
  </si>
  <si>
    <t>输出电量 Electricity sent out</t>
    <phoneticPr fontId="2" type="noConversion"/>
  </si>
  <si>
    <t>GWh百万度</t>
    <phoneticPr fontId="2" type="noConversion"/>
  </si>
  <si>
    <t>2,525MW (3 x 337.5MW &amp; 5 x 312.5MW) 2,525兆瓦 (3 x 337.5兆瓦 和 5 x 312.5兆瓦)</t>
  </si>
  <si>
    <t>天然气消耗 Gas consumed</t>
    <phoneticPr fontId="2" type="noConversion"/>
  </si>
  <si>
    <t>TJ</t>
    <phoneticPr fontId="2" type="noConversion"/>
  </si>
  <si>
    <t xml:space="preserve">Plant commissioned between 1996 and 2006 電廠於1996年至2006年間分阶段投產 </t>
    <phoneticPr fontId="2" type="noConversion"/>
  </si>
  <si>
    <t>燃油消耗 Oil consumed</t>
    <phoneticPr fontId="2" type="noConversion"/>
  </si>
  <si>
    <t>Shareholding of 70% with operational control by CLP 中電擁有70%權益及營運控制權(1750MW)</t>
    <phoneticPr fontId="2" type="noConversion"/>
  </si>
  <si>
    <t xml:space="preserve">发电效能 Thermal effiiciency </t>
    <phoneticPr fontId="2" type="noConversion"/>
  </si>
  <si>
    <t>气体排放Air Emissions</t>
    <phoneticPr fontId="2" type="noConversion"/>
  </si>
  <si>
    <t>CO2 (Scope1)(1)</t>
    <phoneticPr fontId="2" type="noConversion"/>
  </si>
  <si>
    <t>kT</t>
    <phoneticPr fontId="2" type="noConversion"/>
  </si>
  <si>
    <t>CO2 (Scope1)</t>
    <phoneticPr fontId="2" type="noConversion"/>
  </si>
  <si>
    <t>Note:</t>
    <phoneticPr fontId="2" type="noConversion"/>
  </si>
  <si>
    <t>SO2</t>
    <phoneticPr fontId="2" type="noConversion"/>
  </si>
  <si>
    <t>(1) Scope 2 emissions are included in Scope 1 as electricity consumed was generated within CLP Power Hong Kong's own Organisational</t>
  </si>
  <si>
    <t>NOx</t>
    <phoneticPr fontId="2" type="noConversion"/>
  </si>
  <si>
    <t>boundary.</t>
  </si>
  <si>
    <t>总颗粒物 Total Particulate</t>
    <phoneticPr fontId="2" type="noConversion"/>
  </si>
  <si>
    <t>使用的電力在中華電力的設施內生產, 因此範疇二的溫室氣體排放已包括在範疇㇐內。</t>
  </si>
  <si>
    <t>可吸入悬浮颗粒物 Resipirable Particulate</t>
    <phoneticPr fontId="2" type="noConversion"/>
  </si>
  <si>
    <t>(2) Not applicable to Black Point.</t>
  </si>
  <si>
    <t>水Water</t>
    <phoneticPr fontId="2"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</si>
  <si>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</si>
  <si>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</si>
  <si>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</si>
  <si>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</si>
  <si>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</si>
  <si>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</si>
  <si>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</si>
  <si>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</si>
  <si>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</si>
  <si>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</si>
  <si>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</si>
  <si>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</si>
  <si>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部分經處理的廢水在電廠內循環再用，但並無定期收集數據。</t>
  </si>
  <si>
    <t>cooling water discharged to sea</t>
  </si>
  <si>
    <t>treated wastewater discharged to sea</t>
  </si>
  <si>
    <t>treated wastewater discharged to freshwater bodies (2)</t>
  </si>
  <si>
    <t>wastewater discharged to sewerage (3)</t>
  </si>
  <si>
    <t>Water Reused / Recycled (4)</t>
  </si>
  <si>
    <t>青山 Castle Peak Power Station</t>
    <phoneticPr fontId="2" type="noConversion"/>
  </si>
  <si>
    <t>Information</t>
    <phoneticPr fontId="2" type="noConversion"/>
  </si>
  <si>
    <t>Coal-fired power station 燃煤電廠          </t>
    <phoneticPr fontId="2" type="noConversion"/>
  </si>
  <si>
    <t> 4,108MW (4 x 350MW, 4 x 677MW) 4,108兆瓦 (4 x 350兆瓦, 4 x 677兆瓦)</t>
  </si>
  <si>
    <t>煤消耗量</t>
    <phoneticPr fontId="2" type="noConversion"/>
  </si>
  <si>
    <t>Plant commissioned between 1982 and 1990 電廠於1982年至1990年間投產</t>
  </si>
  <si>
    <t>Shareholding of 70% with operational control by CLP 中電擁有70%權益及營運控制</t>
  </si>
  <si>
    <t>-</t>
  </si>
  <si>
    <t>竹篙湾 Penny's Bay Power Station</t>
    <phoneticPr fontId="2"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</si>
  <si>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</si>
  <si>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</si>
  <si>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</si>
  <si>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</si>
  <si>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2" type="noConversion"/>
  </si>
  <si>
    <t>Transmission &amp; Distribution Network</t>
    <phoneticPr fontId="2" type="noConversion"/>
  </si>
  <si>
    <t>输电配电系统Transmission &amp; Distribution Network</t>
    <phoneticPr fontId="2" type="noConversion"/>
  </si>
  <si>
    <t>Transmission and distribution system 輸電及供電網絡</t>
  </si>
  <si>
    <t>輸電及供電流失Transmission &amp; distribution loss</t>
    <phoneticPr fontId="2"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</si>
  <si>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</si>
  <si>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</si>
  <si>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</si>
  <si>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2" type="noConversion"/>
  </si>
  <si>
    <t>Wholly owned and operated by CLP 中電全資擁有及營運</t>
  </si>
  <si>
    <t>汽油消耗量Petrol consumed</t>
    <phoneticPr fontId="2" type="noConversion"/>
  </si>
  <si>
    <t>柴油消耗量Diesel consumed</t>
    <phoneticPr fontId="2" type="noConversion"/>
  </si>
  <si>
    <t>中电资料库</t>
    <phoneticPr fontId="2" type="noConversion"/>
  </si>
  <si>
    <t>SF6</t>
    <phoneticPr fontId="2" type="noConversion"/>
  </si>
  <si>
    <t>from freshwater resources</t>
    <phoneticPr fontId="2" type="noConversion"/>
  </si>
  <si>
    <t>Water Reused / Recycled</t>
    <phoneticPr fontId="2" type="noConversion"/>
  </si>
  <si>
    <t>2016 Sustainable development report.pdf</t>
    <phoneticPr fontId="2" type="noConversion"/>
  </si>
  <si>
    <t>​CLP's Response to the Future Fuel Mix for Electricity Generation Public Consultation Paper-2014</t>
    <phoneticPr fontId="2" type="noConversion"/>
  </si>
  <si>
    <t>CLP-Information-Kit</t>
    <phoneticPr fontId="2" type="noConversion"/>
  </si>
  <si>
    <t>CLP's Current Assets .pdf</t>
    <phoneticPr fontId="2" type="noConversion"/>
  </si>
  <si>
    <t>SR(Sustainability Report)</t>
    <phoneticPr fontId="2" type="noConversion"/>
  </si>
  <si>
    <t>https://www.hkelectric.com/en/corporate-social-responsibility/sustainability-reports/</t>
    <phoneticPr fontId="2" type="noConversion"/>
  </si>
  <si>
    <t>HKECI(Corporate-information) 2017-18</t>
    <phoneticPr fontId="2" type="noConversion"/>
  </si>
  <si>
    <t>https://www.hkelectric.com/en/about-us/corporate-information/corporate-information-2017-18</t>
    <phoneticPr fontId="2" type="noConversion"/>
  </si>
  <si>
    <t>Asset Information of HKE-HKE's Power Stations</t>
    <phoneticPr fontId="2" type="noConversion"/>
  </si>
  <si>
    <t>南丫发电厂.pdf</t>
    <phoneticPr fontId="2" type="noConversion"/>
  </si>
  <si>
    <t>港灯企业资讯2017-18.pdf</t>
    <phoneticPr fontId="2" type="noConversion"/>
  </si>
  <si>
    <t>1. Operating</t>
    <phoneticPr fontId="2" type="noConversion"/>
  </si>
  <si>
    <t>Station</t>
    <phoneticPr fontId="2" type="noConversion"/>
  </si>
  <si>
    <t>Generator</t>
    <phoneticPr fontId="2" type="noConversion"/>
  </si>
  <si>
    <t>Capacity (MW)</t>
    <phoneticPr fontId="2" type="noConversion"/>
  </si>
  <si>
    <t>In-produce Year</t>
    <phoneticPr fontId="2" type="noConversion"/>
  </si>
  <si>
    <t>Lifetime</t>
    <phoneticPr fontId="2" type="noConversion"/>
  </si>
  <si>
    <t>Note</t>
    <phoneticPr fontId="2" type="noConversion"/>
  </si>
  <si>
    <t>Lamma Power Station(南丫发电厂)</t>
    <phoneticPr fontId="2" type="noConversion"/>
  </si>
  <si>
    <t>Coal-First 3 generators</t>
    <phoneticPr fontId="2" type="noConversion"/>
  </si>
  <si>
    <t>Coal-Following</t>
    <phoneticPr fontId="2" type="noConversion"/>
  </si>
  <si>
    <t>(=3*350MW)</t>
    <phoneticPr fontId="2" type="noConversion"/>
  </si>
  <si>
    <t>(=4*125MW+1*55MW)</t>
    <phoneticPr fontId="2" type="noConversion"/>
  </si>
  <si>
    <t>Gas-fired combined cycle-Unit1</t>
    <phoneticPr fontId="2" type="noConversion"/>
  </si>
  <si>
    <t>The 4th stage allows 6 new-built gas generator. This is the first one, into operation in July 2016.</t>
    <phoneticPr fontId="2" type="noConversion"/>
  </si>
  <si>
    <t>Converted to gas generator from two oil-fired ones in 2008. Became the 2nd main loaded gas combined cycle generator. Increase the gas generation to &gt;30% in the fuel mix.</t>
    <phoneticPr fontId="2" type="noConversion"/>
  </si>
  <si>
    <t>RE</t>
    <phoneticPr fontId="2" type="noConversion"/>
  </si>
  <si>
    <t>Solar PV</t>
    <phoneticPr fontId="2" type="noConversion"/>
  </si>
  <si>
    <t>Generate 1.1 Mil. kWh each year(by prediction) with 915kT CO2 reduced.</t>
    <phoneticPr fontId="2" type="noConversion"/>
  </si>
  <si>
    <t>Solar PV-expansion</t>
    <phoneticPr fontId="2" type="noConversion"/>
  </si>
  <si>
    <t>The same solar PV station has been expanded to 1MW in 2013.</t>
    <phoneticPr fontId="2" type="noConversion"/>
  </si>
  <si>
    <t>Wind Power</t>
    <phoneticPr fontId="2" type="noConversion"/>
  </si>
  <si>
    <t>Generatting 1Mil. kWh each year.</t>
    <phoneticPr fontId="2" type="noConversion"/>
  </si>
  <si>
    <t>Sum</t>
    <phoneticPr fontId="2" type="noConversion"/>
  </si>
  <si>
    <t>Sum-2014</t>
    <phoneticPr fontId="2" type="noConversion"/>
  </si>
  <si>
    <t>Sum-2017</t>
    <phoneticPr fontId="2" type="noConversion"/>
  </si>
  <si>
    <t xml:space="preserve"> The remaining would gradually retire and </t>
    <phoneticPr fontId="2" type="noConversion"/>
  </si>
  <si>
    <t>delta(2017-2014)</t>
    <phoneticPr fontId="2" type="noConversion"/>
  </si>
  <si>
    <t>be replaced by gas generators before 2030 (L2 is scheduled to retire by 2022).</t>
  </si>
  <si>
    <t>Gas Ratio</t>
    <phoneticPr fontId="2" type="noConversion"/>
  </si>
  <si>
    <t>From 2017 Sustainability Report</t>
    <phoneticPr fontId="2" type="noConversion"/>
  </si>
  <si>
    <t>(2017SR: currently the number is ~34%）</t>
    <phoneticPr fontId="2" type="noConversion"/>
  </si>
  <si>
    <t>Calculation</t>
    <phoneticPr fontId="2" type="noConversion"/>
  </si>
  <si>
    <t>The Oil-fired gas turbine units is also considered.</t>
    <phoneticPr fontId="2" type="noConversion"/>
  </si>
  <si>
    <t>2. In Construction</t>
    <phoneticPr fontId="2" type="noConversion"/>
  </si>
  <si>
    <t>L10-Gas</t>
    <phoneticPr fontId="2" type="noConversion"/>
  </si>
  <si>
    <t>？</t>
    <phoneticPr fontId="2" type="noConversion"/>
  </si>
  <si>
    <t>After it begins to operate, the gas-fired generation ratio will be increased to about 50% of HKE's total power generation.</t>
    <phoneticPr fontId="2" type="noConversion"/>
  </si>
  <si>
    <t>L11-Gas</t>
    <phoneticPr fontId="2" type="noConversion"/>
  </si>
  <si>
    <t>After it begins to operate, the gas-fired generation ratio will be increased to about 55%</t>
    <phoneticPr fontId="2" type="noConversion"/>
  </si>
  <si>
    <t>3. Approved</t>
    <phoneticPr fontId="2" type="noConversion"/>
  </si>
  <si>
    <t>L12-Gas</t>
    <phoneticPr fontId="2" type="noConversion"/>
  </si>
  <si>
    <t>After it begins to operate, the gas-fired generation ratio will be increased to about 70%</t>
    <phoneticPr fontId="2" type="noConversion"/>
  </si>
  <si>
    <t>4. Plans</t>
    <phoneticPr fontId="2" type="noConversion"/>
  </si>
  <si>
    <t>HKE thinks it's better to develop gas generation.</t>
    <phoneticPr fontId="2" type="noConversion"/>
  </si>
  <si>
    <t>2 x 250MW兆瓦</t>
  </si>
  <si>
    <t>Oil-powered Gas (turbine)</t>
  </si>
  <si>
    <t>CLP's nuclear capacity from Daya Bay power station is not included on HK's start year capacity, as it is in China. The nuclear energy taken from there is in Electricity Imports.</t>
  </si>
  <si>
    <t>(=3*250MW). Two have retired between 2014 and 2017.</t>
  </si>
  <si>
    <t xml:space="preserve">https://www.hkelectric.com/en/our-operations/electricity-generation </t>
  </si>
  <si>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</si>
  <si>
    <t>Gas-turbine</t>
  </si>
  <si>
    <t>Coal</t>
  </si>
  <si>
    <t xml:space="preserve">for petroleum, changed 300 to 0 in the csv file, bebause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</si>
</sst>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sz val="11"/>
      <color rgb="FFFF0000"/>
      <name val="Calibri"/>
      <family val="2"/>
      <scheme val="minor"/>
    </font>
    <font>
      <sz val="11"/>
      <color rgb="FF000000"/>
      <name val="Calibri"/>
      <family val="2"/>
      <scheme val="minor"/>
    </font>
    <font>
      <b/>
      <sz val="11"/>
      <color theme="1"/>
      <name val="Calibri"/>
      <family val="3"/>
      <charset val="134"/>
      <scheme val="minor"/>
    </font>
    <font>
      <sz val="11"/>
      <color theme="1"/>
      <name val="Calibri"/>
      <family val="3"/>
      <charset val="134"/>
      <scheme val="minor"/>
    </font>
    <font>
      <b/>
      <sz val="9"/>
      <color indexed="81"/>
      <name val="宋体"/>
      <family val="3"/>
      <charset val="134"/>
    </font>
    <font>
      <sz val="9"/>
      <color indexed="81"/>
      <name val="宋体"/>
      <family val="3"/>
      <charset val="134"/>
    </font>
    <font>
      <b/>
      <sz val="16"/>
      <color theme="1"/>
      <name val="Calibri"/>
      <family val="3"/>
      <charset val="134"/>
      <scheme val="minor"/>
    </font>
    <font>
      <b/>
      <sz val="14"/>
      <color theme="2" tint="-0.249977111117893"/>
      <name val="Calibri"/>
      <family val="3"/>
      <charset val="134"/>
      <scheme val="minor"/>
    </font>
    <font>
      <sz val="9"/>
      <color rgb="FF000000"/>
      <name val="Calibri"/>
      <family val="3"/>
      <charset val="134"/>
      <scheme val="minor"/>
    </font>
    <font>
      <sz val="11"/>
      <color theme="9"/>
      <name val="Calibri"/>
      <family val="3"/>
      <charset val="134"/>
      <scheme val="minor"/>
    </font>
    <font>
      <sz val="11"/>
      <color theme="1"/>
      <name val="Calibri"/>
      <family val="2"/>
      <charset val="134"/>
      <scheme val="minor"/>
    </font>
    <font>
      <u/>
      <sz val="11"/>
      <color theme="10"/>
      <name val="Calibri"/>
      <family val="3"/>
      <charset val="134"/>
      <scheme val="minor"/>
    </font>
    <font>
      <b/>
      <sz val="16"/>
      <color theme="2" tint="-0.249977111117893"/>
      <name val="Calibri"/>
      <family val="3"/>
      <charset val="134"/>
      <scheme val="minor"/>
    </font>
    <font>
      <b/>
      <sz val="12"/>
      <color theme="1"/>
      <name val="Calibri"/>
      <family val="3"/>
      <charset val="134"/>
      <scheme val="minor"/>
    </font>
    <font>
      <b/>
      <sz val="14"/>
      <color theme="1"/>
      <name val="Calibri"/>
      <family val="3"/>
      <charset val="134"/>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3">
    <border>
      <left/>
      <right/>
      <top/>
      <bottom/>
      <diagonal/>
    </border>
    <border>
      <left/>
      <right/>
      <top style="thin">
        <color rgb="FF000000"/>
      </top>
      <bottom style="medium">
        <color rgb="FF000000"/>
      </bottom>
      <diagonal/>
    </border>
    <border>
      <left/>
      <right/>
      <top/>
      <bottom style="thin">
        <color indexed="64"/>
      </bottom>
      <diagonal/>
    </border>
  </borders>
  <cellStyleXfs count="3">
    <xf numFmtId="0" fontId="0" fillId="0" borderId="0"/>
    <xf numFmtId="0" fontId="2" fillId="0" borderId="0" applyNumberFormat="0" applyFill="0" applyBorder="0" applyAlignment="0" applyProtection="0"/>
    <xf numFmtId="0" fontId="3" fillId="0" borderId="0"/>
  </cellStyleXfs>
  <cellXfs count="60">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wrapText="1"/>
    </xf>
    <xf numFmtId="0" fontId="0" fillId="0" borderId="0" xfId="0" applyBorder="1"/>
    <xf numFmtId="1" fontId="0" fillId="0" borderId="0" xfId="0" applyNumberFormat="1"/>
    <xf numFmtId="0" fontId="4" fillId="0" borderId="0" xfId="0" applyFont="1"/>
    <xf numFmtId="0" fontId="0" fillId="0" borderId="0" xfId="0" applyFill="1"/>
    <xf numFmtId="0" fontId="2" fillId="0" borderId="0" xfId="1" applyFill="1"/>
    <xf numFmtId="0" fontId="5" fillId="0" borderId="0" xfId="0" applyFont="1" applyFill="1"/>
    <xf numFmtId="164" fontId="0" fillId="0" borderId="0" xfId="0" applyNumberFormat="1" applyFill="1"/>
    <xf numFmtId="0" fontId="5" fillId="0" borderId="0" xfId="1" applyFont="1"/>
    <xf numFmtId="0" fontId="0" fillId="0" borderId="0" xfId="0" applyAlignment="1">
      <alignment horizontal="left"/>
    </xf>
    <xf numFmtId="0" fontId="1" fillId="0" borderId="1" xfId="0" applyFont="1" applyBorder="1"/>
    <xf numFmtId="0" fontId="5" fillId="0" borderId="0" xfId="0" applyFont="1"/>
    <xf numFmtId="0" fontId="5" fillId="0" borderId="0" xfId="0" applyFont="1" applyAlignment="1">
      <alignment wrapText="1"/>
    </xf>
    <xf numFmtId="2" fontId="5" fillId="0" borderId="0" xfId="0" applyNumberFormat="1" applyFont="1" applyFill="1"/>
    <xf numFmtId="0" fontId="0" fillId="3" borderId="0" xfId="0" applyFill="1"/>
    <xf numFmtId="0" fontId="0" fillId="0" borderId="0" xfId="0" applyNumberFormat="1" applyFill="1"/>
    <xf numFmtId="0" fontId="0" fillId="0" borderId="0" xfId="0" applyNumberFormat="1"/>
    <xf numFmtId="0" fontId="0" fillId="0" borderId="0" xfId="0" applyNumberFormat="1" applyBorder="1"/>
    <xf numFmtId="0" fontId="0" fillId="0" borderId="0" xfId="0" applyNumberFormat="1" applyFill="1" applyBorder="1"/>
    <xf numFmtId="0" fontId="5" fillId="0" borderId="0" xfId="0" applyNumberFormat="1" applyFont="1" applyFill="1"/>
    <xf numFmtId="0" fontId="6" fillId="0" borderId="0" xfId="0" applyFont="1"/>
    <xf numFmtId="0" fontId="7" fillId="0" borderId="0" xfId="0" applyFont="1"/>
    <xf numFmtId="9" fontId="0" fillId="0" borderId="0" xfId="0" applyNumberFormat="1"/>
    <xf numFmtId="10" fontId="0" fillId="0" borderId="0" xfId="0" applyNumberFormat="1"/>
    <xf numFmtId="0" fontId="10" fillId="0" borderId="0" xfId="0" applyFont="1"/>
    <xf numFmtId="0" fontId="11" fillId="0" borderId="0" xfId="0" applyFont="1"/>
    <xf numFmtId="17" fontId="6" fillId="0" borderId="0" xfId="0" applyNumberFormat="1" applyFont="1"/>
    <xf numFmtId="0" fontId="7" fillId="0" borderId="0" xfId="0" applyFont="1" applyAlignment="1">
      <alignment horizontal="left"/>
    </xf>
    <xf numFmtId="0" fontId="12" fillId="0" borderId="0" xfId="0" applyFont="1"/>
    <xf numFmtId="3" fontId="12" fillId="0" borderId="0" xfId="0" applyNumberFormat="1" applyFont="1" applyAlignment="1">
      <alignment horizontal="left"/>
    </xf>
    <xf numFmtId="9" fontId="7" fillId="0" borderId="0" xfId="0" applyNumberFormat="1" applyFont="1"/>
    <xf numFmtId="0" fontId="7" fillId="0" borderId="2" xfId="0" applyFont="1" applyBorder="1"/>
    <xf numFmtId="0" fontId="7" fillId="0" borderId="2" xfId="0" applyFont="1" applyBorder="1" applyAlignment="1">
      <alignment horizontal="left"/>
    </xf>
    <xf numFmtId="0" fontId="12" fillId="0" borderId="2" xfId="0" applyFont="1" applyBorder="1"/>
    <xf numFmtId="0" fontId="7" fillId="0" borderId="0" xfId="0" applyFont="1" applyBorder="1"/>
    <xf numFmtId="0" fontId="7" fillId="0" borderId="0" xfId="0" applyFont="1" applyFill="1" applyBorder="1"/>
    <xf numFmtId="0" fontId="7" fillId="0" borderId="0" xfId="0" applyFont="1" applyBorder="1" applyAlignment="1">
      <alignment horizontal="left"/>
    </xf>
    <xf numFmtId="0" fontId="13" fillId="0" borderId="0" xfId="0" applyFont="1" applyFill="1" applyBorder="1"/>
    <xf numFmtId="0" fontId="13" fillId="0" borderId="0" xfId="0" applyFont="1" applyBorder="1" applyAlignment="1">
      <alignment horizontal="left"/>
    </xf>
    <xf numFmtId="0" fontId="12" fillId="0" borderId="0" xfId="0" applyFont="1" applyBorder="1"/>
    <xf numFmtId="0" fontId="6" fillId="0" borderId="0" xfId="0" applyFont="1" applyAlignment="1">
      <alignment horizontal="left"/>
    </xf>
    <xf numFmtId="0" fontId="12" fillId="0" borderId="0" xfId="0" applyFont="1" applyFill="1" applyBorder="1"/>
    <xf numFmtId="0" fontId="15" fillId="0" borderId="0" xfId="1" applyFont="1"/>
    <xf numFmtId="0" fontId="16" fillId="0" borderId="0" xfId="0" applyFont="1"/>
    <xf numFmtId="0" fontId="17" fillId="0" borderId="0" xfId="0" applyFont="1"/>
    <xf numFmtId="0" fontId="7" fillId="4" borderId="0" xfId="0" applyFont="1" applyFill="1"/>
    <xf numFmtId="0" fontId="7" fillId="5" borderId="0" xfId="0" applyFont="1" applyFill="1"/>
    <xf numFmtId="0" fontId="6" fillId="4" borderId="0" xfId="0" applyFont="1" applyFill="1"/>
    <xf numFmtId="0" fontId="6" fillId="5" borderId="0" xfId="0" applyFont="1" applyFill="1"/>
    <xf numFmtId="0" fontId="7" fillId="0" borderId="0" xfId="0" applyNumberFormat="1" applyFont="1"/>
    <xf numFmtId="3" fontId="7" fillId="0" borderId="0" xfId="0" applyNumberFormat="1" applyFont="1"/>
    <xf numFmtId="4" fontId="7" fillId="0" borderId="0" xfId="0" applyNumberFormat="1" applyFont="1"/>
    <xf numFmtId="10" fontId="7" fillId="0" borderId="0" xfId="0" applyNumberFormat="1" applyFont="1"/>
    <xf numFmtId="0" fontId="18" fillId="0" borderId="0" xfId="0" applyFont="1"/>
    <xf numFmtId="3" fontId="0" fillId="0" borderId="0" xfId="0" applyNumberFormat="1" applyFill="1"/>
    <xf numFmtId="0" fontId="4" fillId="0" borderId="0" xfId="0" applyNumberFormat="1" applyFont="1" applyFill="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45357</xdr:colOff>
      <xdr:row>130</xdr:row>
      <xdr:rowOff>43983</xdr:rowOff>
    </xdr:from>
    <xdr:to>
      <xdr:col>11</xdr:col>
      <xdr:colOff>78557</xdr:colOff>
      <xdr:row>143</xdr:row>
      <xdr:rowOff>151188</xdr:rowOff>
    </xdr:to>
    <xdr:pic>
      <xdr:nvPicPr>
        <xdr:cNvPr id="2" name="图片 1">
          <a:extLst>
            <a:ext uri="{FF2B5EF4-FFF2-40B4-BE49-F238E27FC236}">
              <a16:creationId xmlns:a16="http://schemas.microsoft.com/office/drawing/2014/main" id="{0DD029D8-F0E7-4181-9B69-F0DD16D77758}"/>
            </a:ext>
          </a:extLst>
        </xdr:cNvPr>
        <xdr:cNvPicPr>
          <a:picLocks noChangeAspect="1"/>
        </xdr:cNvPicPr>
      </xdr:nvPicPr>
      <xdr:blipFill>
        <a:blip xmlns:r="http://schemas.openxmlformats.org/officeDocument/2006/relationships" r:embed="rId1"/>
        <a:stretch>
          <a:fillRect/>
        </a:stretch>
      </xdr:blipFill>
      <xdr:spPr>
        <a:xfrm>
          <a:off x="778782" y="25104258"/>
          <a:ext cx="10729775" cy="2583705"/>
        </a:xfrm>
        <a:prstGeom prst="rect">
          <a:avLst/>
        </a:prstGeom>
      </xdr:spPr>
    </xdr:pic>
    <xdr:clientData/>
  </xdr:twoCellAnchor>
  <xdr:twoCellAnchor editAs="oneCell">
    <xdr:from>
      <xdr:col>21</xdr:col>
      <xdr:colOff>643867</xdr:colOff>
      <xdr:row>30</xdr:row>
      <xdr:rowOff>165653</xdr:rowOff>
    </xdr:from>
    <xdr:to>
      <xdr:col>23</xdr:col>
      <xdr:colOff>524189</xdr:colOff>
      <xdr:row>38</xdr:row>
      <xdr:rowOff>27610</xdr:rowOff>
    </xdr:to>
    <xdr:pic>
      <xdr:nvPicPr>
        <xdr:cNvPr id="3" name="图片 2">
          <a:extLst>
            <a:ext uri="{FF2B5EF4-FFF2-40B4-BE49-F238E27FC236}">
              <a16:creationId xmlns:a16="http://schemas.microsoft.com/office/drawing/2014/main" id="{7263061B-5A61-4A8A-B0AE-7D1DB4E5B8C9}"/>
            </a:ext>
          </a:extLst>
        </xdr:cNvPr>
        <xdr:cNvPicPr>
          <a:picLocks noChangeAspect="1"/>
        </xdr:cNvPicPr>
      </xdr:nvPicPr>
      <xdr:blipFill>
        <a:blip xmlns:r="http://schemas.openxmlformats.org/officeDocument/2006/relationships" r:embed="rId2"/>
        <a:stretch>
          <a:fillRect/>
        </a:stretch>
      </xdr:blipFill>
      <xdr:spPr>
        <a:xfrm>
          <a:off x="16445842" y="6061628"/>
          <a:ext cx="1137622" cy="1395482"/>
        </a:xfrm>
        <a:prstGeom prst="rect">
          <a:avLst/>
        </a:prstGeom>
      </xdr:spPr>
    </xdr:pic>
    <xdr:clientData/>
  </xdr:twoCellAnchor>
  <xdr:twoCellAnchor editAs="oneCell">
    <xdr:from>
      <xdr:col>12</xdr:col>
      <xdr:colOff>136645</xdr:colOff>
      <xdr:row>114</xdr:row>
      <xdr:rowOff>32152</xdr:rowOff>
    </xdr:from>
    <xdr:to>
      <xdr:col>21</xdr:col>
      <xdr:colOff>486091</xdr:colOff>
      <xdr:row>124</xdr:row>
      <xdr:rowOff>163987</xdr:rowOff>
    </xdr:to>
    <xdr:pic>
      <xdr:nvPicPr>
        <xdr:cNvPr id="4" name="图片 7">
          <a:extLst>
            <a:ext uri="{FF2B5EF4-FFF2-40B4-BE49-F238E27FC236}">
              <a16:creationId xmlns:a16="http://schemas.microsoft.com/office/drawing/2014/main" id="{69EE4E6C-D2FA-416A-A125-11918BAA4D85}"/>
            </a:ext>
          </a:extLst>
        </xdr:cNvPr>
        <xdr:cNvPicPr>
          <a:picLocks noChangeAspect="1"/>
        </xdr:cNvPicPr>
      </xdr:nvPicPr>
      <xdr:blipFill>
        <a:blip xmlns:r="http://schemas.openxmlformats.org/officeDocument/2006/relationships" r:embed="rId3"/>
        <a:stretch>
          <a:fillRect/>
        </a:stretch>
      </xdr:blipFill>
      <xdr:spPr>
        <a:xfrm>
          <a:off x="10776070" y="22044427"/>
          <a:ext cx="5835846" cy="2036835"/>
        </a:xfrm>
        <a:prstGeom prst="rect">
          <a:avLst/>
        </a:prstGeom>
      </xdr:spPr>
    </xdr:pic>
    <xdr:clientData/>
  </xdr:twoCellAnchor>
  <xdr:twoCellAnchor editAs="oneCell">
    <xdr:from>
      <xdr:col>1</xdr:col>
      <xdr:colOff>337595</xdr:colOff>
      <xdr:row>177</xdr:row>
      <xdr:rowOff>80380</xdr:rowOff>
    </xdr:from>
    <xdr:to>
      <xdr:col>5</xdr:col>
      <xdr:colOff>90078</xdr:colOff>
      <xdr:row>207</xdr:row>
      <xdr:rowOff>9253</xdr:rowOff>
    </xdr:to>
    <xdr:pic>
      <xdr:nvPicPr>
        <xdr:cNvPr id="5" name="图片 8">
          <a:extLst>
            <a:ext uri="{FF2B5EF4-FFF2-40B4-BE49-F238E27FC236}">
              <a16:creationId xmlns:a16="http://schemas.microsoft.com/office/drawing/2014/main" id="{C6C68341-33C8-48CB-86EF-C238B162F67A}"/>
            </a:ext>
          </a:extLst>
        </xdr:cNvPr>
        <xdr:cNvPicPr>
          <a:picLocks noChangeAspect="1"/>
        </xdr:cNvPicPr>
      </xdr:nvPicPr>
      <xdr:blipFill>
        <a:blip xmlns:r="http://schemas.openxmlformats.org/officeDocument/2006/relationships" r:embed="rId4"/>
        <a:stretch>
          <a:fillRect/>
        </a:stretch>
      </xdr:blipFill>
      <xdr:spPr>
        <a:xfrm>
          <a:off x="1071020" y="34094155"/>
          <a:ext cx="6534283" cy="5643873"/>
        </a:xfrm>
        <a:prstGeom prst="rect">
          <a:avLst/>
        </a:prstGeom>
      </xdr:spPr>
    </xdr:pic>
    <xdr:clientData/>
  </xdr:twoCellAnchor>
  <xdr:twoCellAnchor editAs="oneCell">
    <xdr:from>
      <xdr:col>11</xdr:col>
      <xdr:colOff>278969</xdr:colOff>
      <xdr:row>177</xdr:row>
      <xdr:rowOff>63169</xdr:rowOff>
    </xdr:from>
    <xdr:to>
      <xdr:col>21</xdr:col>
      <xdr:colOff>297998</xdr:colOff>
      <xdr:row>207</xdr:row>
      <xdr:rowOff>193</xdr:rowOff>
    </xdr:to>
    <xdr:pic>
      <xdr:nvPicPr>
        <xdr:cNvPr id="6" name="图片 9">
          <a:extLst>
            <a:ext uri="{FF2B5EF4-FFF2-40B4-BE49-F238E27FC236}">
              <a16:creationId xmlns:a16="http://schemas.microsoft.com/office/drawing/2014/main" id="{3F5B061A-DD1A-4F20-A872-5A709A243CE2}"/>
            </a:ext>
          </a:extLst>
        </xdr:cNvPr>
        <xdr:cNvPicPr>
          <a:picLocks noChangeAspect="1"/>
        </xdr:cNvPicPr>
      </xdr:nvPicPr>
      <xdr:blipFill>
        <a:blip xmlns:r="http://schemas.openxmlformats.org/officeDocument/2006/relationships" r:embed="rId5"/>
        <a:stretch>
          <a:fillRect/>
        </a:stretch>
      </xdr:blipFill>
      <xdr:spPr>
        <a:xfrm>
          <a:off x="10337369" y="34076944"/>
          <a:ext cx="6115029" cy="5652024"/>
        </a:xfrm>
        <a:prstGeom prst="rect">
          <a:avLst/>
        </a:prstGeom>
      </xdr:spPr>
    </xdr:pic>
    <xdr:clientData/>
  </xdr:twoCellAnchor>
  <xdr:twoCellAnchor editAs="oneCell">
    <xdr:from>
      <xdr:col>9</xdr:col>
      <xdr:colOff>621195</xdr:colOff>
      <xdr:row>146</xdr:row>
      <xdr:rowOff>62118</xdr:rowOff>
    </xdr:from>
    <xdr:to>
      <xdr:col>15</xdr:col>
      <xdr:colOff>48281</xdr:colOff>
      <xdr:row>174</xdr:row>
      <xdr:rowOff>138042</xdr:rowOff>
    </xdr:to>
    <xdr:pic>
      <xdr:nvPicPr>
        <xdr:cNvPr id="7" name="图片 3">
          <a:extLst>
            <a:ext uri="{FF2B5EF4-FFF2-40B4-BE49-F238E27FC236}">
              <a16:creationId xmlns:a16="http://schemas.microsoft.com/office/drawing/2014/main" id="{DB0333A6-1E32-4DB7-ADFA-8376DA75F34F}"/>
            </a:ext>
          </a:extLst>
        </xdr:cNvPr>
        <xdr:cNvPicPr>
          <a:picLocks noChangeAspect="1"/>
        </xdr:cNvPicPr>
      </xdr:nvPicPr>
      <xdr:blipFill>
        <a:blip xmlns:r="http://schemas.openxmlformats.org/officeDocument/2006/relationships" r:embed="rId6"/>
        <a:stretch>
          <a:fillRect/>
        </a:stretch>
      </xdr:blipFill>
      <xdr:spPr>
        <a:xfrm>
          <a:off x="9479445" y="28170393"/>
          <a:ext cx="3094211" cy="5409924"/>
        </a:xfrm>
        <a:prstGeom prst="rect">
          <a:avLst/>
        </a:prstGeom>
      </xdr:spPr>
    </xdr:pic>
    <xdr:clientData/>
  </xdr:twoCellAnchor>
  <xdr:twoCellAnchor editAs="oneCell">
    <xdr:from>
      <xdr:col>15</xdr:col>
      <xdr:colOff>586685</xdr:colOff>
      <xdr:row>145</xdr:row>
      <xdr:rowOff>96631</xdr:rowOff>
    </xdr:from>
    <xdr:to>
      <xdr:col>22</xdr:col>
      <xdr:colOff>43638</xdr:colOff>
      <xdr:row>163</xdr:row>
      <xdr:rowOff>47366</xdr:rowOff>
    </xdr:to>
    <xdr:pic>
      <xdr:nvPicPr>
        <xdr:cNvPr id="8" name="图片 10">
          <a:extLst>
            <a:ext uri="{FF2B5EF4-FFF2-40B4-BE49-F238E27FC236}">
              <a16:creationId xmlns:a16="http://schemas.microsoft.com/office/drawing/2014/main" id="{54A2C190-5324-4E99-8E1D-7E4266D07751}"/>
            </a:ext>
          </a:extLst>
        </xdr:cNvPr>
        <xdr:cNvPicPr>
          <a:picLocks noChangeAspect="1"/>
        </xdr:cNvPicPr>
      </xdr:nvPicPr>
      <xdr:blipFill>
        <a:blip xmlns:r="http://schemas.openxmlformats.org/officeDocument/2006/relationships" r:embed="rId7"/>
        <a:stretch>
          <a:fillRect/>
        </a:stretch>
      </xdr:blipFill>
      <xdr:spPr>
        <a:xfrm>
          <a:off x="12959660" y="28014406"/>
          <a:ext cx="3724153" cy="3379735"/>
        </a:xfrm>
        <a:prstGeom prst="rect">
          <a:avLst/>
        </a:prstGeom>
      </xdr:spPr>
    </xdr:pic>
    <xdr:clientData/>
  </xdr:twoCellAnchor>
  <xdr:twoCellAnchor editAs="oneCell">
    <xdr:from>
      <xdr:col>1</xdr:col>
      <xdr:colOff>118284</xdr:colOff>
      <xdr:row>146</xdr:row>
      <xdr:rowOff>99609</xdr:rowOff>
    </xdr:from>
    <xdr:to>
      <xdr:col>4</xdr:col>
      <xdr:colOff>431679</xdr:colOff>
      <xdr:row>165</xdr:row>
      <xdr:rowOff>136031</xdr:rowOff>
    </xdr:to>
    <xdr:pic>
      <xdr:nvPicPr>
        <xdr:cNvPr id="9" name="图片 5">
          <a:extLst>
            <a:ext uri="{FF2B5EF4-FFF2-40B4-BE49-F238E27FC236}">
              <a16:creationId xmlns:a16="http://schemas.microsoft.com/office/drawing/2014/main" id="{185145A4-D717-452D-BFC5-A5158A12E360}"/>
            </a:ext>
          </a:extLst>
        </xdr:cNvPr>
        <xdr:cNvPicPr>
          <a:picLocks noChangeAspect="1"/>
        </xdr:cNvPicPr>
      </xdr:nvPicPr>
      <xdr:blipFill>
        <a:blip xmlns:r="http://schemas.openxmlformats.org/officeDocument/2006/relationships" r:embed="rId8"/>
        <a:stretch>
          <a:fillRect/>
        </a:stretch>
      </xdr:blipFill>
      <xdr:spPr>
        <a:xfrm>
          <a:off x="851709" y="28207884"/>
          <a:ext cx="5675970" cy="36559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62296</xdr:colOff>
      <xdr:row>2</xdr:row>
      <xdr:rowOff>131364</xdr:rowOff>
    </xdr:from>
    <xdr:to>
      <xdr:col>20</xdr:col>
      <xdr:colOff>163319</xdr:colOff>
      <xdr:row>21</xdr:row>
      <xdr:rowOff>17034</xdr:rowOff>
    </xdr:to>
    <xdr:pic>
      <xdr:nvPicPr>
        <xdr:cNvPr id="2" name="图片 1">
          <a:extLst>
            <a:ext uri="{FF2B5EF4-FFF2-40B4-BE49-F238E27FC236}">
              <a16:creationId xmlns:a16="http://schemas.microsoft.com/office/drawing/2014/main" id="{40A65418-AE31-4856-9CA8-598DEE6FD0CA}"/>
            </a:ext>
          </a:extLst>
        </xdr:cNvPr>
        <xdr:cNvPicPr>
          <a:picLocks noChangeAspect="1"/>
        </xdr:cNvPicPr>
      </xdr:nvPicPr>
      <xdr:blipFill>
        <a:blip xmlns:r="http://schemas.openxmlformats.org/officeDocument/2006/relationships" r:embed="rId1"/>
        <a:stretch>
          <a:fillRect/>
        </a:stretch>
      </xdr:blipFill>
      <xdr:spPr>
        <a:xfrm>
          <a:off x="12625771" y="559989"/>
          <a:ext cx="4368223" cy="3829020"/>
        </a:xfrm>
        <a:prstGeom prst="rect">
          <a:avLst/>
        </a:prstGeom>
      </xdr:spPr>
    </xdr:pic>
    <xdr:clientData/>
  </xdr:twoCellAnchor>
  <xdr:twoCellAnchor editAs="oneCell">
    <xdr:from>
      <xdr:col>20</xdr:col>
      <xdr:colOff>355984</xdr:colOff>
      <xdr:row>2</xdr:row>
      <xdr:rowOff>105833</xdr:rowOff>
    </xdr:from>
    <xdr:to>
      <xdr:col>29</xdr:col>
      <xdr:colOff>523077</xdr:colOff>
      <xdr:row>8</xdr:row>
      <xdr:rowOff>60728</xdr:rowOff>
    </xdr:to>
    <xdr:pic>
      <xdr:nvPicPr>
        <xdr:cNvPr id="3" name="图片 2">
          <a:extLst>
            <a:ext uri="{FF2B5EF4-FFF2-40B4-BE49-F238E27FC236}">
              <a16:creationId xmlns:a16="http://schemas.microsoft.com/office/drawing/2014/main" id="{6D192409-B513-4EC7-9D16-BCF6082D7C50}"/>
            </a:ext>
          </a:extLst>
        </xdr:cNvPr>
        <xdr:cNvPicPr>
          <a:picLocks noChangeAspect="1"/>
        </xdr:cNvPicPr>
      </xdr:nvPicPr>
      <xdr:blipFill>
        <a:blip xmlns:r="http://schemas.openxmlformats.org/officeDocument/2006/relationships" r:embed="rId2"/>
        <a:stretch>
          <a:fillRect/>
        </a:stretch>
      </xdr:blipFill>
      <xdr:spPr>
        <a:xfrm>
          <a:off x="17186659" y="534458"/>
          <a:ext cx="5653493" cy="1364595"/>
        </a:xfrm>
        <a:prstGeom prst="rect">
          <a:avLst/>
        </a:prstGeom>
      </xdr:spPr>
    </xdr:pic>
    <xdr:clientData/>
  </xdr:twoCellAnchor>
  <xdr:twoCellAnchor editAs="oneCell">
    <xdr:from>
      <xdr:col>1</xdr:col>
      <xdr:colOff>0</xdr:colOff>
      <xdr:row>33</xdr:row>
      <xdr:rowOff>0</xdr:rowOff>
    </xdr:from>
    <xdr:to>
      <xdr:col>3</xdr:col>
      <xdr:colOff>938477</xdr:colOff>
      <xdr:row>41</xdr:row>
      <xdr:rowOff>36335</xdr:rowOff>
    </xdr:to>
    <xdr:pic>
      <xdr:nvPicPr>
        <xdr:cNvPr id="4" name="图片 3">
          <a:extLst>
            <a:ext uri="{FF2B5EF4-FFF2-40B4-BE49-F238E27FC236}">
              <a16:creationId xmlns:a16="http://schemas.microsoft.com/office/drawing/2014/main" id="{1750F9A6-6566-41B7-8BD5-CA3C5BD125BB}"/>
            </a:ext>
          </a:extLst>
        </xdr:cNvPr>
        <xdr:cNvPicPr>
          <a:picLocks noChangeAspect="1"/>
        </xdr:cNvPicPr>
      </xdr:nvPicPr>
      <xdr:blipFill>
        <a:blip xmlns:r="http://schemas.openxmlformats.org/officeDocument/2006/relationships" r:embed="rId3"/>
        <a:stretch>
          <a:fillRect/>
        </a:stretch>
      </xdr:blipFill>
      <xdr:spPr>
        <a:xfrm>
          <a:off x="1076325" y="6477000"/>
          <a:ext cx="4176977" cy="1560335"/>
        </a:xfrm>
        <a:prstGeom prst="rect">
          <a:avLst/>
        </a:prstGeom>
      </xdr:spPr>
    </xdr:pic>
    <xdr:clientData/>
  </xdr:twoCellAnchor>
  <xdr:twoCellAnchor editAs="oneCell">
    <xdr:from>
      <xdr:col>1</xdr:col>
      <xdr:colOff>19841</xdr:colOff>
      <xdr:row>41</xdr:row>
      <xdr:rowOff>135437</xdr:rowOff>
    </xdr:from>
    <xdr:to>
      <xdr:col>4</xdr:col>
      <xdr:colOff>23546</xdr:colOff>
      <xdr:row>58</xdr:row>
      <xdr:rowOff>176489</xdr:rowOff>
    </xdr:to>
    <xdr:pic>
      <xdr:nvPicPr>
        <xdr:cNvPr id="5" name="图片 4">
          <a:extLst>
            <a:ext uri="{FF2B5EF4-FFF2-40B4-BE49-F238E27FC236}">
              <a16:creationId xmlns:a16="http://schemas.microsoft.com/office/drawing/2014/main" id="{5BB74819-E36C-4213-8A27-E4FFD096EF84}"/>
            </a:ext>
          </a:extLst>
        </xdr:cNvPr>
        <xdr:cNvPicPr>
          <a:picLocks noChangeAspect="1"/>
        </xdr:cNvPicPr>
      </xdr:nvPicPr>
      <xdr:blipFill>
        <a:blip xmlns:r="http://schemas.openxmlformats.org/officeDocument/2006/relationships" r:embed="rId4"/>
        <a:stretch>
          <a:fillRect/>
        </a:stretch>
      </xdr:blipFill>
      <xdr:spPr>
        <a:xfrm>
          <a:off x="1096166" y="8136437"/>
          <a:ext cx="4194705" cy="32795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knoema.com/atlas/Hong-Kong/topics/Energy/Coal/Production-of-lignite-coal" TargetMode="External"/><Relationship Id="rId13" Type="http://schemas.openxmlformats.org/officeDocument/2006/relationships/printerSettings" Target="../printerSettings/printerSettings1.bin"/><Relationship Id="rId3" Type="http://schemas.openxmlformats.org/officeDocument/2006/relationships/hyperlink" Target="https://www.clp.com.hk/en/about-clp/power-generation/infrastructure-and-fuel-mix/guangdong-daya-bay-nuclear-power-station" TargetMode="External"/><Relationship Id="rId7" Type="http://schemas.openxmlformats.org/officeDocument/2006/relationships/hyperlink" Target="https://re.emsd.gov.hk/english/solar/solar_ph/solar_ph_ep.html" TargetMode="External"/><Relationship Id="rId12" Type="http://schemas.openxmlformats.org/officeDocument/2006/relationships/hyperlink" Target="https://www.hkelectric.com/en/about-us/corporate-information/corporate-information-2017-18" TargetMode="External"/><Relationship Id="rId2" Type="http://schemas.openxmlformats.org/officeDocument/2006/relationships/hyperlink" Target="https://www.hkelectric.com/en/MediaResources/Documents/LammaWinds.pdf" TargetMode="External"/><Relationship Id="rId1" Type="http://schemas.openxmlformats.org/officeDocument/2006/relationships/hyperlink" Target="https://www.wsd.gov.hk/en/home/climate-change/mitigating/hydropower-plant/index.html" TargetMode="External"/><Relationship Id="rId6" Type="http://schemas.openxmlformats.org/officeDocument/2006/relationships/hyperlink" Target="https://re.emsd.gov.hk/english/other/geothermal/geo_tech.html" TargetMode="External"/><Relationship Id="rId11" Type="http://schemas.openxmlformats.org/officeDocument/2006/relationships/hyperlink" Target="https://www.hkelectric.com/en/corporate-social-responsibility/sustainability-reports/" TargetMode="External"/><Relationship Id="rId5" Type="http://schemas.openxmlformats.org/officeDocument/2006/relationships/hyperlink" Target="https://www.clp.com.hk/en/about-clp/power-generation/infrastructure-and-fuel-mix" TargetMode="External"/><Relationship Id="rId10" Type="http://schemas.openxmlformats.org/officeDocument/2006/relationships/hyperlink" Target="https://www.clp.com.hk/en/about-clp/power-generation/infrastructure-and-fuel-mix/pennys-bay-power-station" TargetMode="External"/><Relationship Id="rId4" Type="http://schemas.openxmlformats.org/officeDocument/2006/relationships/hyperlink" Target="https://www.hkelectric.com/en/MediaResources/Documents/LPS_2014.pdf" TargetMode="External"/><Relationship Id="rId9" Type="http://schemas.openxmlformats.org/officeDocument/2006/relationships/hyperlink" Target="https://www.hkelectric.com/en/InvestorRelations/InvestorRelations_GLNCS/Documents/2017/SR2016E.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clpgroup.com/tc/investors-information/quick-facts/operating-information"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lpgroup.com/en/sustainability/our-approach/reports-on-sustainability?year=2018" TargetMode="External"/><Relationship Id="rId1" Type="http://schemas.openxmlformats.org/officeDocument/2006/relationships/hyperlink" Target="https://www.clpgroup.com/tc/investors-information/quick-facts/operating-information"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hyperlink" Target="https://www.hkelectric.com/en/our-operations/electricity-generation"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wsd.gov.hk/en/home/climate-change/mitigating/hydropower-plant/index.html" TargetMode="External"/><Relationship Id="rId13" Type="http://schemas.openxmlformats.org/officeDocument/2006/relationships/hyperlink" Target="https://www.clpgroup.com/en/Sustainability-site/Facility%20Statistics/APS_HongKong_SR2018_BPPS.pdf" TargetMode="External"/><Relationship Id="rId3" Type="http://schemas.openxmlformats.org/officeDocument/2006/relationships/hyperlink" Target="https://www.hkelectric.com/en/MediaResources/Documents/LammaWinds.pdf" TargetMode="External"/><Relationship Id="rId7" Type="http://schemas.openxmlformats.org/officeDocument/2006/relationships/hyperlink" Target="https://www.clp.com.hk/en/about-clp/power-generation/infrastructure-and-fuel-mix/guangdong-daya-bay-nuclear-power-station" TargetMode="External"/><Relationship Id="rId12" Type="http://schemas.openxmlformats.org/officeDocument/2006/relationships/hyperlink" Target="https://www.clp.com.hk/offshorewindfarm/home.html" TargetMode="External"/><Relationship Id="rId2" Type="http://schemas.openxmlformats.org/officeDocument/2006/relationships/hyperlink" Target="https://www.hkelectric.com/en/MediaResources/Documents/LPS_2014.pdf" TargetMode="External"/><Relationship Id="rId16" Type="http://schemas.openxmlformats.org/officeDocument/2006/relationships/hyperlink" Target="https://www.climateready.gov.hk/files/report/en/4.pdf" TargetMode="External"/><Relationship Id="rId1" Type="http://schemas.openxmlformats.org/officeDocument/2006/relationships/hyperlink" Target="https://knoema.com/atlas/Hong-Kong/topics/Energy/Coal/Production-of-lignite-coal" TargetMode="External"/><Relationship Id="rId6" Type="http://schemas.openxmlformats.org/officeDocument/2006/relationships/hyperlink" Target="https://re.emsd.gov.hk/english/solar/solar_ph/solar_ph_ep.html" TargetMode="External"/><Relationship Id="rId11" Type="http://schemas.openxmlformats.org/officeDocument/2006/relationships/hyperlink" Target="https://www.clp.com.hk/en/about-clp/power-generation/infrastructure-and-fuel-mix/guangdong-daya-bay-nuclear-power-station" TargetMode="External"/><Relationship Id="rId5" Type="http://schemas.openxmlformats.org/officeDocument/2006/relationships/hyperlink" Target="https://re.emsd.gov.hk/english/other/geothermal/geo_tech.html" TargetMode="External"/><Relationship Id="rId15" Type="http://schemas.openxmlformats.org/officeDocument/2006/relationships/hyperlink" Target="https://www.clp.com.hk/en/about-clp/power-generation/infrastructure-and-fuel-mix/pennys-bay-power-station" TargetMode="External"/><Relationship Id="rId10" Type="http://schemas.openxmlformats.org/officeDocument/2006/relationships/hyperlink" Target="https://www.enb.gov.hk/en/about_us/policy_responsibilities/energy.html" TargetMode="External"/><Relationship Id="rId4" Type="http://schemas.openxmlformats.org/officeDocument/2006/relationships/hyperlink" Target="https://www.clp.com.hk/en/about-clp/power-generation/infrastructure-and-fuel-mix" TargetMode="External"/><Relationship Id="rId9" Type="http://schemas.openxmlformats.org/officeDocument/2006/relationships/hyperlink" Target="https://www.emsd.gov.hk/filemanager/en/content_762/HKEEUD2018.pdf" TargetMode="External"/><Relationship Id="rId14" Type="http://schemas.openxmlformats.org/officeDocument/2006/relationships/hyperlink" Target="https://www.hkelectric.com/en/InvestorRelations/InvestorRelations_GLNCS/Documents/2017/SR2016E.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5"/>
  <sheetViews>
    <sheetView topLeftCell="A10" workbookViewId="0">
      <selection activeCell="B30" sqref="B30"/>
    </sheetView>
  </sheetViews>
  <sheetFormatPr defaultRowHeight="15"/>
  <cols>
    <col min="1" max="1" width="33.42578125" customWidth="1"/>
    <col min="2" max="2" width="42.7109375" customWidth="1"/>
  </cols>
  <sheetData>
    <row r="1" spans="1:2">
      <c r="A1" s="1" t="s">
        <v>0</v>
      </c>
    </row>
    <row r="2" spans="1:2">
      <c r="A2" s="1" t="s">
        <v>1</v>
      </c>
    </row>
    <row r="4" spans="1:2">
      <c r="A4" s="1" t="s">
        <v>2</v>
      </c>
      <c r="B4" s="2" t="s">
        <v>3</v>
      </c>
    </row>
    <row r="5" spans="1:2">
      <c r="B5" t="s">
        <v>4</v>
      </c>
    </row>
    <row r="6" spans="1:2">
      <c r="B6" s="13">
        <v>2014</v>
      </c>
    </row>
    <row r="7" spans="1:2">
      <c r="B7" t="s">
        <v>5</v>
      </c>
    </row>
    <row r="8" spans="1:2">
      <c r="B8" s="3" t="s">
        <v>6</v>
      </c>
    </row>
    <row r="9" spans="1:2">
      <c r="A9" t="s">
        <v>275</v>
      </c>
      <c r="B9" s="3" t="s">
        <v>276</v>
      </c>
    </row>
    <row r="10" spans="1:2">
      <c r="A10" t="s">
        <v>277</v>
      </c>
      <c r="B10" s="3" t="s">
        <v>278</v>
      </c>
    </row>
    <row r="12" spans="1:2">
      <c r="B12" t="s">
        <v>7</v>
      </c>
    </row>
    <row r="13" spans="1:2">
      <c r="B13" s="13">
        <v>2019</v>
      </c>
    </row>
    <row r="14" spans="1:2">
      <c r="B14" t="s">
        <v>8</v>
      </c>
    </row>
    <row r="15" spans="1:2">
      <c r="B15" s="3" t="s">
        <v>9</v>
      </c>
    </row>
    <row r="17" spans="2:2">
      <c r="B17" t="s">
        <v>10</v>
      </c>
    </row>
    <row r="18" spans="2:2">
      <c r="B18" t="s">
        <v>11</v>
      </c>
    </row>
    <row r="19" spans="2:2">
      <c r="B19" s="13">
        <v>2019</v>
      </c>
    </row>
    <row r="20" spans="2:2">
      <c r="B20" s="3" t="s">
        <v>12</v>
      </c>
    </row>
    <row r="22" spans="2:2">
      <c r="B22" t="s">
        <v>13</v>
      </c>
    </row>
    <row r="23" spans="2:2">
      <c r="B23" s="13">
        <v>2016</v>
      </c>
    </row>
    <row r="24" spans="2:2">
      <c r="B24" t="s">
        <v>14</v>
      </c>
    </row>
    <row r="25" spans="2:2">
      <c r="B25" s="3" t="s">
        <v>15</v>
      </c>
    </row>
    <row r="27" spans="2:2">
      <c r="B27" t="s">
        <v>16</v>
      </c>
    </row>
    <row r="28" spans="2:2">
      <c r="B28" s="13">
        <v>2016</v>
      </c>
    </row>
    <row r="29" spans="2:2">
      <c r="B29" t="s">
        <v>17</v>
      </c>
    </row>
    <row r="30" spans="2:2">
      <c r="B30" s="3" t="s">
        <v>18</v>
      </c>
    </row>
    <row r="32" spans="2:2">
      <c r="B32" t="s">
        <v>19</v>
      </c>
    </row>
    <row r="33" spans="2:2">
      <c r="B33" s="13">
        <v>2018</v>
      </c>
    </row>
    <row r="34" spans="2:2">
      <c r="B34" t="s">
        <v>20</v>
      </c>
    </row>
    <row r="35" spans="2:2">
      <c r="B35" s="3" t="s">
        <v>21</v>
      </c>
    </row>
    <row r="37" spans="2:2">
      <c r="B37" t="s">
        <v>22</v>
      </c>
    </row>
    <row r="38" spans="2:2">
      <c r="B38" s="13">
        <v>2018</v>
      </c>
    </row>
    <row r="39" spans="2:2">
      <c r="B39" t="s">
        <v>20</v>
      </c>
    </row>
    <row r="40" spans="2:2">
      <c r="B40" s="3" t="s">
        <v>23</v>
      </c>
    </row>
    <row r="42" spans="2:2">
      <c r="B42" t="s">
        <v>24</v>
      </c>
    </row>
    <row r="43" spans="2:2">
      <c r="B43" t="s">
        <v>25</v>
      </c>
    </row>
    <row r="44" spans="2:2">
      <c r="B44" s="3" t="s">
        <v>26</v>
      </c>
    </row>
    <row r="46" spans="2:2">
      <c r="B46" s="2" t="s">
        <v>27</v>
      </c>
    </row>
    <row r="47" spans="2:2">
      <c r="B47" t="s">
        <v>28</v>
      </c>
    </row>
    <row r="48" spans="2:2">
      <c r="B48" s="13">
        <v>2016</v>
      </c>
    </row>
    <row r="49" spans="1:2">
      <c r="B49" t="s">
        <v>29</v>
      </c>
    </row>
    <row r="50" spans="1:2">
      <c r="B50" s="3" t="s">
        <v>30</v>
      </c>
    </row>
    <row r="51" spans="1:2">
      <c r="B51" t="s">
        <v>31</v>
      </c>
    </row>
    <row r="53" spans="1:2">
      <c r="B53" t="s">
        <v>16</v>
      </c>
    </row>
    <row r="54" spans="1:2">
      <c r="B54" s="13">
        <v>2016</v>
      </c>
    </row>
    <row r="55" spans="1:2">
      <c r="B55" t="s">
        <v>14</v>
      </c>
    </row>
    <row r="56" spans="1:2">
      <c r="B56" s="3" t="s">
        <v>32</v>
      </c>
    </row>
    <row r="57" spans="1:2">
      <c r="B57" s="3"/>
    </row>
    <row r="59" spans="1:2">
      <c r="A59" s="1" t="s">
        <v>33</v>
      </c>
    </row>
    <row r="60" spans="1:2">
      <c r="A60" t="s">
        <v>34</v>
      </c>
    </row>
    <row r="61" spans="1:2">
      <c r="A61" t="s">
        <v>35</v>
      </c>
    </row>
    <row r="62" spans="1:2">
      <c r="A62" t="s">
        <v>36</v>
      </c>
    </row>
    <row r="65" spans="1:1">
      <c r="A65" t="s">
        <v>328</v>
      </c>
    </row>
  </sheetData>
  <hyperlinks>
    <hyperlink ref="B15" r:id="rId1" xr:uid="{64A3CA90-1147-4F71-BD30-03518487029A}"/>
    <hyperlink ref="B20" r:id="rId2" xr:uid="{AB1D4BCC-449B-4961-9C03-4E1370C96654}"/>
    <hyperlink ref="B25" r:id="rId3" xr:uid="{DA951F7F-8FE2-403F-86B2-266C5D8775A6}"/>
    <hyperlink ref="B8" r:id="rId4" xr:uid="{89A2DCC1-412B-474A-95FF-08609176281A}"/>
    <hyperlink ref="B30" r:id="rId5" xr:uid="{547BD588-1524-4740-8242-5E4625ABCB47}"/>
    <hyperlink ref="B35" r:id="rId6" xr:uid="{F3DF97DC-5F68-4743-8376-C884E741F6F9}"/>
    <hyperlink ref="B40" r:id="rId7" xr:uid="{7B723C51-AC9B-47A5-B4A5-425F5C15FC8F}"/>
    <hyperlink ref="B44" r:id="rId8" xr:uid="{13AC918C-AEB0-4729-A422-1FB5351C4861}"/>
    <hyperlink ref="B50" r:id="rId9" xr:uid="{5C441284-540D-46A3-9974-D40B21A32052}"/>
    <hyperlink ref="B56" r:id="rId10" xr:uid="{B9254620-4F91-4347-B7BA-FE9AF4C14CF9}"/>
    <hyperlink ref="B9" r:id="rId11" xr:uid="{E37A4D9C-F91F-4735-A72B-A91757DEC1A6}"/>
    <hyperlink ref="B10" r:id="rId12" xr:uid="{4520D5D5-5575-4FB6-8DDA-854FDF558F9B}"/>
  </hyperlinks>
  <pageMargins left="0.7" right="0.7" top="0.75" bottom="0.75" header="0.3" footer="0.3"/>
  <pageSetup orientation="portrait" horizontalDpi="1200" verticalDpi="1200"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7779-10A6-47DF-A65D-9D0C6EFA2EFE}">
  <dimension ref="A1:I32"/>
  <sheetViews>
    <sheetView workbookViewId="0">
      <selection activeCell="C35" sqref="C35"/>
    </sheetView>
  </sheetViews>
  <sheetFormatPr defaultRowHeight="15"/>
  <cols>
    <col min="1" max="1" width="18.140625" customWidth="1"/>
    <col min="2" max="2" width="33.140625" customWidth="1"/>
    <col min="3" max="3" width="16" customWidth="1"/>
    <col min="4" max="5" width="12.42578125" customWidth="1"/>
    <col min="6" max="6" width="22.7109375" customWidth="1"/>
    <col min="7" max="8" width="12.140625" customWidth="1"/>
    <col min="10" max="10" width="12.140625" customWidth="1"/>
    <col min="11" max="11" width="11.28515625" customWidth="1"/>
  </cols>
  <sheetData>
    <row r="1" spans="1:9">
      <c r="A1" s="24" t="s">
        <v>96</v>
      </c>
      <c r="I1" s="24" t="s">
        <v>97</v>
      </c>
    </row>
    <row r="2" spans="1:9">
      <c r="B2" t="s">
        <v>98</v>
      </c>
      <c r="C2">
        <v>1901</v>
      </c>
      <c r="I2" s="25" t="s">
        <v>99</v>
      </c>
    </row>
    <row r="3" spans="1:9">
      <c r="B3" t="s">
        <v>100</v>
      </c>
      <c r="C3">
        <v>91425</v>
      </c>
      <c r="D3" t="s">
        <v>101</v>
      </c>
    </row>
    <row r="4" spans="1:9">
      <c r="B4" t="s">
        <v>102</v>
      </c>
      <c r="C4">
        <v>223.6</v>
      </c>
      <c r="D4" t="s">
        <v>103</v>
      </c>
    </row>
    <row r="5" spans="1:9">
      <c r="B5" t="s">
        <v>104</v>
      </c>
    </row>
    <row r="6" spans="1:9">
      <c r="C6" t="s">
        <v>105</v>
      </c>
    </row>
    <row r="7" spans="1:9">
      <c r="C7" t="s">
        <v>106</v>
      </c>
    </row>
    <row r="8" spans="1:9">
      <c r="C8" t="s">
        <v>107</v>
      </c>
    </row>
    <row r="9" spans="1:9">
      <c r="B9" t="s">
        <v>108</v>
      </c>
      <c r="C9" t="s">
        <v>109</v>
      </c>
    </row>
    <row r="10" spans="1:9">
      <c r="B10" t="s">
        <v>110</v>
      </c>
      <c r="C10" t="s">
        <v>111</v>
      </c>
      <c r="F10" t="s">
        <v>112</v>
      </c>
      <c r="I10" t="s">
        <v>113</v>
      </c>
    </row>
    <row r="11" spans="1:9">
      <c r="C11" t="s">
        <v>114</v>
      </c>
      <c r="D11" s="26">
        <v>0.51</v>
      </c>
      <c r="E11" s="26"/>
      <c r="F11" t="s">
        <v>115</v>
      </c>
      <c r="G11" t="s">
        <v>116</v>
      </c>
    </row>
    <row r="12" spans="1:9">
      <c r="C12" t="s">
        <v>117</v>
      </c>
      <c r="D12" s="26">
        <v>0.21</v>
      </c>
      <c r="E12" s="26"/>
      <c r="F12" t="s">
        <v>118</v>
      </c>
      <c r="G12" s="27">
        <v>0.127</v>
      </c>
    </row>
    <row r="13" spans="1:9">
      <c r="C13" t="s">
        <v>119</v>
      </c>
      <c r="D13" s="26">
        <v>0.13</v>
      </c>
      <c r="E13" s="26"/>
      <c r="F13" t="s">
        <v>120</v>
      </c>
      <c r="G13" s="27">
        <v>0.24099999999999999</v>
      </c>
    </row>
    <row r="14" spans="1:9">
      <c r="C14" t="s">
        <v>121</v>
      </c>
      <c r="D14" s="26">
        <v>0.11</v>
      </c>
      <c r="E14" s="26"/>
    </row>
    <row r="15" spans="1:9">
      <c r="C15" t="s">
        <v>122</v>
      </c>
      <c r="D15" s="26">
        <v>0.04</v>
      </c>
      <c r="E15" s="26"/>
    </row>
    <row r="16" spans="1:9">
      <c r="C16" s="26"/>
    </row>
    <row r="17" spans="1:9">
      <c r="A17" s="24" t="s">
        <v>123</v>
      </c>
    </row>
    <row r="18" spans="1:9">
      <c r="A18" s="24"/>
      <c r="B18" s="24" t="s">
        <v>124</v>
      </c>
      <c r="C18" s="24" t="s">
        <v>125</v>
      </c>
      <c r="D18" s="24">
        <v>2018</v>
      </c>
      <c r="E18" s="24">
        <v>2017</v>
      </c>
    </row>
    <row r="19" spans="1:9">
      <c r="B19" t="s">
        <v>126</v>
      </c>
      <c r="C19" t="s">
        <v>127</v>
      </c>
      <c r="D19">
        <v>23705</v>
      </c>
      <c r="E19">
        <v>24554</v>
      </c>
    </row>
    <row r="20" spans="1:9">
      <c r="B20" t="s">
        <v>128</v>
      </c>
      <c r="C20" t="s">
        <v>127</v>
      </c>
      <c r="D20">
        <v>844</v>
      </c>
      <c r="E20">
        <v>1088</v>
      </c>
    </row>
    <row r="21" spans="1:9">
      <c r="B21" t="s">
        <v>129</v>
      </c>
      <c r="C21" t="s">
        <v>130</v>
      </c>
      <c r="D21" s="27">
        <v>0.128</v>
      </c>
      <c r="E21" s="27">
        <v>0.13100000000000001</v>
      </c>
    </row>
    <row r="22" spans="1:9">
      <c r="B22" t="s">
        <v>131</v>
      </c>
      <c r="C22" t="s">
        <v>132</v>
      </c>
      <c r="D22">
        <v>92333</v>
      </c>
      <c r="E22">
        <v>83897</v>
      </c>
    </row>
    <row r="24" spans="1:9">
      <c r="A24" s="24" t="s">
        <v>133</v>
      </c>
    </row>
    <row r="25" spans="1:9">
      <c r="A25" s="24" t="s">
        <v>134</v>
      </c>
    </row>
    <row r="26" spans="1:9">
      <c r="B26" t="s">
        <v>135</v>
      </c>
      <c r="C26" s="26">
        <v>1</v>
      </c>
      <c r="D26" t="s">
        <v>136</v>
      </c>
      <c r="I26" t="s">
        <v>137</v>
      </c>
    </row>
    <row r="27" spans="1:9">
      <c r="B27" t="s">
        <v>138</v>
      </c>
      <c r="C27" s="26">
        <v>0.7</v>
      </c>
      <c r="D27" t="s">
        <v>139</v>
      </c>
      <c r="F27" t="s">
        <v>140</v>
      </c>
      <c r="I27" s="3" t="s">
        <v>141</v>
      </c>
    </row>
    <row r="28" spans="1:9">
      <c r="B28" t="s">
        <v>142</v>
      </c>
      <c r="C28" s="26">
        <v>0.4</v>
      </c>
      <c r="D28" t="s">
        <v>143</v>
      </c>
      <c r="F28" t="s">
        <v>144</v>
      </c>
    </row>
    <row r="29" spans="1:9">
      <c r="A29" s="24" t="s">
        <v>145</v>
      </c>
      <c r="C29" s="26"/>
    </row>
    <row r="30" spans="1:9">
      <c r="B30" t="s">
        <v>146</v>
      </c>
      <c r="C30" s="26"/>
    </row>
    <row r="31" spans="1:9">
      <c r="B31" t="s">
        <v>147</v>
      </c>
      <c r="C31" s="26"/>
    </row>
    <row r="32" spans="1:9">
      <c r="B32" t="s">
        <v>148</v>
      </c>
      <c r="C32" s="26"/>
    </row>
  </sheetData>
  <hyperlinks>
    <hyperlink ref="I27" r:id="rId1" xr:uid="{70F9EDFF-E3B7-4A59-83B7-EAD64565ABFB}"/>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084A9-A63D-47B3-8AA0-BB5F738DA608}">
  <dimension ref="A1:U177"/>
  <sheetViews>
    <sheetView workbookViewId="0">
      <selection activeCell="G13" sqref="G13"/>
    </sheetView>
  </sheetViews>
  <sheetFormatPr defaultColWidth="8.7109375" defaultRowHeight="15"/>
  <cols>
    <col min="1" max="1" width="11" style="25" customWidth="1"/>
    <col min="2" max="2" width="49" style="25" customWidth="1"/>
    <col min="3" max="3" width="12.28515625" style="25" customWidth="1"/>
    <col min="4" max="4" width="15.28515625" style="25" customWidth="1"/>
    <col min="5" max="5" width="20.42578125" style="25" customWidth="1"/>
    <col min="6" max="6" width="12.5703125" style="25" customWidth="1"/>
    <col min="7" max="16384" width="8.7109375" style="25"/>
  </cols>
  <sheetData>
    <row r="1" spans="1:15" ht="21">
      <c r="A1" s="28" t="s">
        <v>149</v>
      </c>
      <c r="D1" s="3" t="s">
        <v>150</v>
      </c>
    </row>
    <row r="2" spans="1:15" ht="18.75">
      <c r="A2" s="29" t="s">
        <v>151</v>
      </c>
    </row>
    <row r="3" spans="1:15">
      <c r="A3" s="24" t="s">
        <v>152</v>
      </c>
    </row>
    <row r="4" spans="1:15" ht="14.45" customHeight="1">
      <c r="B4" s="24" t="s">
        <v>153</v>
      </c>
      <c r="C4" s="30" t="s">
        <v>154</v>
      </c>
      <c r="D4" s="24" t="s">
        <v>155</v>
      </c>
      <c r="E4" s="24" t="s">
        <v>156</v>
      </c>
      <c r="F4" s="24" t="s">
        <v>157</v>
      </c>
      <c r="G4" s="25" t="s">
        <v>158</v>
      </c>
    </row>
    <row r="5" spans="1:15">
      <c r="B5" s="25" t="s">
        <v>159</v>
      </c>
      <c r="C5" s="31">
        <v>4108</v>
      </c>
      <c r="D5" s="25" t="s">
        <v>114</v>
      </c>
      <c r="E5" s="25">
        <v>1980</v>
      </c>
      <c r="F5" s="32" t="s">
        <v>160</v>
      </c>
    </row>
    <row r="6" spans="1:15" ht="14.45" customHeight="1">
      <c r="B6" s="25" t="s">
        <v>161</v>
      </c>
      <c r="C6" s="33">
        <v>2500</v>
      </c>
      <c r="D6" s="25" t="s">
        <v>117</v>
      </c>
      <c r="E6" s="25" t="s">
        <v>162</v>
      </c>
      <c r="F6" s="32" t="s">
        <v>163</v>
      </c>
    </row>
    <row r="7" spans="1:15">
      <c r="B7" s="25" t="s">
        <v>164</v>
      </c>
      <c r="C7" s="31">
        <v>300</v>
      </c>
      <c r="D7" s="25" t="s">
        <v>327</v>
      </c>
      <c r="E7" s="25">
        <v>1992</v>
      </c>
      <c r="F7" s="32" t="s">
        <v>165</v>
      </c>
    </row>
    <row r="8" spans="1:15">
      <c r="B8" s="25" t="s">
        <v>166</v>
      </c>
      <c r="C8" s="31">
        <v>10</v>
      </c>
      <c r="D8" s="25" t="s">
        <v>167</v>
      </c>
      <c r="E8" s="25">
        <v>2019</v>
      </c>
      <c r="F8" s="32" t="s">
        <v>168</v>
      </c>
      <c r="O8" s="25" t="s">
        <v>169</v>
      </c>
    </row>
    <row r="9" spans="1:15">
      <c r="B9" s="25" t="s">
        <v>170</v>
      </c>
      <c r="C9" s="31">
        <f>2*984</f>
        <v>1968</v>
      </c>
      <c r="D9" s="25" t="s">
        <v>121</v>
      </c>
      <c r="E9" s="25">
        <v>1994</v>
      </c>
      <c r="F9" s="32" t="s">
        <v>171</v>
      </c>
    </row>
    <row r="10" spans="1:15">
      <c r="B10" s="25" t="s">
        <v>172</v>
      </c>
      <c r="C10" s="31">
        <v>1380</v>
      </c>
      <c r="E10" s="34"/>
      <c r="F10" s="34"/>
    </row>
    <row r="11" spans="1:15" s="35" customFormat="1" ht="15" customHeight="1">
      <c r="B11" s="35" t="s">
        <v>173</v>
      </c>
      <c r="C11" s="36">
        <v>2400</v>
      </c>
      <c r="D11" s="35" t="s">
        <v>174</v>
      </c>
      <c r="E11" s="35" t="s">
        <v>175</v>
      </c>
      <c r="F11" s="37" t="s">
        <v>176</v>
      </c>
    </row>
    <row r="12" spans="1:15" s="38" customFormat="1" ht="15" customHeight="1">
      <c r="B12" s="39" t="s">
        <v>177</v>
      </c>
      <c r="C12" s="40">
        <f>SUM(C5:C8)</f>
        <v>6918</v>
      </c>
      <c r="F12" s="25"/>
    </row>
    <row r="13" spans="1:15" s="38" customFormat="1" ht="15" customHeight="1">
      <c r="B13" s="41" t="s">
        <v>178</v>
      </c>
      <c r="C13" s="42">
        <v>550</v>
      </c>
      <c r="D13" s="39" t="s">
        <v>117</v>
      </c>
      <c r="E13" s="38">
        <v>2020</v>
      </c>
      <c r="F13" s="43" t="s">
        <v>179</v>
      </c>
      <c r="G13" s="25" t="s">
        <v>331</v>
      </c>
    </row>
    <row r="14" spans="1:15" s="38" customFormat="1" ht="15" customHeight="1">
      <c r="B14" s="41" t="s">
        <v>180</v>
      </c>
      <c r="C14" s="42">
        <v>550</v>
      </c>
      <c r="D14" s="39" t="s">
        <v>117</v>
      </c>
      <c r="E14" s="38" t="s">
        <v>181</v>
      </c>
      <c r="F14" s="43" t="s">
        <v>182</v>
      </c>
      <c r="G14" s="25" t="s">
        <v>183</v>
      </c>
    </row>
    <row r="15" spans="1:15">
      <c r="B15" s="24" t="s">
        <v>184</v>
      </c>
      <c r="C15" s="44">
        <v>7543</v>
      </c>
      <c r="F15" s="45"/>
      <c r="G15" s="25" t="s">
        <v>185</v>
      </c>
    </row>
    <row r="16" spans="1:15">
      <c r="B16" s="24"/>
      <c r="C16" s="44"/>
      <c r="F16" s="45"/>
    </row>
    <row r="17" spans="1:21">
      <c r="A17" s="24" t="s">
        <v>186</v>
      </c>
    </row>
    <row r="18" spans="1:21">
      <c r="A18" s="24"/>
      <c r="B18" s="24" t="s">
        <v>124</v>
      </c>
      <c r="C18" s="24" t="s">
        <v>125</v>
      </c>
      <c r="D18" s="24">
        <v>2018</v>
      </c>
      <c r="E18" s="24">
        <v>2017</v>
      </c>
    </row>
    <row r="19" spans="1:21">
      <c r="B19" s="25" t="s">
        <v>187</v>
      </c>
      <c r="C19" s="25" t="s">
        <v>188</v>
      </c>
      <c r="D19" s="25">
        <v>34218</v>
      </c>
      <c r="E19" s="25">
        <v>34505</v>
      </c>
    </row>
    <row r="20" spans="1:21">
      <c r="B20" s="25" t="s">
        <v>189</v>
      </c>
      <c r="C20" s="25" t="s">
        <v>127</v>
      </c>
      <c r="D20" s="25">
        <v>9270</v>
      </c>
      <c r="E20" s="25">
        <v>9463</v>
      </c>
    </row>
    <row r="21" spans="1:21">
      <c r="A21" s="24" t="s">
        <v>134</v>
      </c>
    </row>
    <row r="22" spans="1:21">
      <c r="B22" s="25" t="s">
        <v>135</v>
      </c>
      <c r="C22" s="34">
        <v>1</v>
      </c>
      <c r="D22" s="25" t="s">
        <v>136</v>
      </c>
      <c r="I22" s="24" t="s">
        <v>190</v>
      </c>
    </row>
    <row r="23" spans="1:21">
      <c r="B23" s="25" t="s">
        <v>138</v>
      </c>
      <c r="C23" s="34">
        <v>0.7</v>
      </c>
      <c r="D23" s="25" t="s">
        <v>139</v>
      </c>
      <c r="F23" s="25" t="s">
        <v>191</v>
      </c>
      <c r="I23" s="46" t="s">
        <v>141</v>
      </c>
    </row>
    <row r="24" spans="1:21">
      <c r="B24" s="25" t="s">
        <v>142</v>
      </c>
      <c r="C24" s="34">
        <v>0.4</v>
      </c>
      <c r="D24" s="25" t="s">
        <v>143</v>
      </c>
      <c r="F24" s="25" t="s">
        <v>192</v>
      </c>
    </row>
    <row r="25" spans="1:21">
      <c r="A25" s="24" t="s">
        <v>193</v>
      </c>
      <c r="C25" s="34"/>
    </row>
    <row r="26" spans="1:21">
      <c r="B26" s="25" t="s">
        <v>146</v>
      </c>
      <c r="C26" s="34"/>
    </row>
    <row r="27" spans="1:21">
      <c r="B27" s="25" t="s">
        <v>147</v>
      </c>
      <c r="C27" s="34"/>
    </row>
    <row r="28" spans="1:21">
      <c r="B28" s="25" t="s">
        <v>148</v>
      </c>
      <c r="C28" s="34"/>
    </row>
    <row r="30" spans="1:21" ht="21">
      <c r="A30" s="47" t="s">
        <v>153</v>
      </c>
    </row>
    <row r="31" spans="1:21" ht="15.75">
      <c r="B31" s="48" t="s">
        <v>194</v>
      </c>
      <c r="D31" s="49" t="s">
        <v>195</v>
      </c>
      <c r="E31" s="49"/>
      <c r="F31" s="49"/>
      <c r="G31" s="50" t="s">
        <v>196</v>
      </c>
      <c r="H31" s="50"/>
      <c r="I31" s="50"/>
      <c r="K31" s="24" t="s">
        <v>197</v>
      </c>
    </row>
    <row r="32" spans="1:21">
      <c r="B32" s="24" t="s">
        <v>198</v>
      </c>
      <c r="C32" s="24" t="s">
        <v>125</v>
      </c>
      <c r="D32" s="51">
        <v>2018</v>
      </c>
      <c r="E32" s="51">
        <v>2017</v>
      </c>
      <c r="F32" s="51">
        <v>2016</v>
      </c>
      <c r="G32" s="52">
        <v>2015</v>
      </c>
      <c r="H32" s="52">
        <v>2014</v>
      </c>
      <c r="I32" s="52">
        <v>2013</v>
      </c>
      <c r="K32" s="25" t="s">
        <v>199</v>
      </c>
      <c r="U32" s="24" t="s">
        <v>200</v>
      </c>
    </row>
    <row r="33" spans="2:11">
      <c r="B33" s="25" t="s">
        <v>201</v>
      </c>
      <c r="C33" s="25" t="s">
        <v>202</v>
      </c>
      <c r="D33" s="25">
        <v>9304</v>
      </c>
      <c r="E33" s="25">
        <v>9550</v>
      </c>
      <c r="F33" s="25">
        <v>9175</v>
      </c>
      <c r="G33" s="25">
        <v>8899</v>
      </c>
      <c r="H33" s="25">
        <v>5315</v>
      </c>
      <c r="I33" s="25">
        <v>5675</v>
      </c>
      <c r="K33" s="25" t="s">
        <v>203</v>
      </c>
    </row>
    <row r="34" spans="2:11">
      <c r="B34" s="25" t="s">
        <v>204</v>
      </c>
      <c r="C34" s="25" t="s">
        <v>205</v>
      </c>
      <c r="D34" s="25">
        <v>72963</v>
      </c>
      <c r="E34" s="25">
        <v>75747</v>
      </c>
      <c r="F34" s="25">
        <v>73014</v>
      </c>
      <c r="G34" s="25">
        <v>71364</v>
      </c>
      <c r="H34" s="25">
        <v>42433</v>
      </c>
      <c r="I34" s="25">
        <v>45141</v>
      </c>
      <c r="K34" s="25" t="s">
        <v>206</v>
      </c>
    </row>
    <row r="35" spans="2:11">
      <c r="B35" s="25" t="s">
        <v>207</v>
      </c>
      <c r="C35" s="25" t="s">
        <v>205</v>
      </c>
      <c r="D35" s="53">
        <v>163</v>
      </c>
      <c r="E35" s="53">
        <v>76</v>
      </c>
      <c r="F35" s="53">
        <v>227</v>
      </c>
      <c r="G35" s="25">
        <v>117</v>
      </c>
      <c r="H35" s="25">
        <v>148</v>
      </c>
      <c r="I35" s="25">
        <v>146</v>
      </c>
      <c r="K35" s="25" t="s">
        <v>208</v>
      </c>
    </row>
    <row r="36" spans="2:11">
      <c r="B36" s="25" t="s">
        <v>209</v>
      </c>
      <c r="C36" s="25" t="s">
        <v>130</v>
      </c>
      <c r="D36" s="25">
        <v>45.8</v>
      </c>
      <c r="E36" s="25">
        <v>45.3</v>
      </c>
      <c r="F36" s="25">
        <v>45.1</v>
      </c>
      <c r="G36" s="25">
        <v>44.8</v>
      </c>
      <c r="H36" s="25">
        <v>44.9</v>
      </c>
      <c r="I36" s="25">
        <v>45.1</v>
      </c>
    </row>
    <row r="37" spans="2:11">
      <c r="B37" s="24" t="s">
        <v>210</v>
      </c>
      <c r="C37" s="24" t="s">
        <v>125</v>
      </c>
      <c r="D37" s="51">
        <v>2018</v>
      </c>
      <c r="E37" s="51">
        <v>2017</v>
      </c>
      <c r="F37" s="51">
        <v>2016</v>
      </c>
      <c r="G37" s="52">
        <v>2015</v>
      </c>
      <c r="H37" s="52">
        <v>2014</v>
      </c>
      <c r="I37" s="52">
        <v>2013</v>
      </c>
    </row>
    <row r="38" spans="2:11">
      <c r="B38" s="25" t="s">
        <v>211</v>
      </c>
      <c r="C38" s="25" t="s">
        <v>212</v>
      </c>
      <c r="D38" s="54">
        <v>3776</v>
      </c>
      <c r="E38" s="54">
        <v>3923</v>
      </c>
      <c r="F38" s="54">
        <v>3761</v>
      </c>
      <c r="G38" s="25">
        <v>3688</v>
      </c>
      <c r="H38" s="25">
        <v>2295</v>
      </c>
      <c r="I38" s="25">
        <v>2455</v>
      </c>
    </row>
    <row r="39" spans="2:11">
      <c r="B39" s="25" t="s">
        <v>213</v>
      </c>
      <c r="C39" s="25" t="s">
        <v>212</v>
      </c>
      <c r="D39" s="54">
        <v>3759</v>
      </c>
      <c r="E39" s="54">
        <v>3906</v>
      </c>
      <c r="F39" s="54">
        <v>3745</v>
      </c>
      <c r="G39" s="25">
        <v>3673</v>
      </c>
      <c r="H39" s="25">
        <v>2285</v>
      </c>
      <c r="I39" s="25">
        <v>2447</v>
      </c>
      <c r="K39" s="24" t="s">
        <v>214</v>
      </c>
    </row>
    <row r="40" spans="2:11">
      <c r="B40" s="25" t="s">
        <v>215</v>
      </c>
      <c r="C40" s="25" t="s">
        <v>212</v>
      </c>
      <c r="D40" s="25">
        <v>0.08</v>
      </c>
      <c r="E40" s="25">
        <v>0.08</v>
      </c>
      <c r="F40" s="25">
        <v>0.05</v>
      </c>
      <c r="G40" s="25">
        <v>0.05</v>
      </c>
      <c r="H40" s="25">
        <v>7.0000000000000007E-2</v>
      </c>
      <c r="I40" s="25">
        <v>0.08</v>
      </c>
      <c r="K40" s="25" t="s">
        <v>216</v>
      </c>
    </row>
    <row r="41" spans="2:11">
      <c r="B41" s="25" t="s">
        <v>217</v>
      </c>
      <c r="C41" s="25" t="s">
        <v>212</v>
      </c>
      <c r="D41" s="25">
        <v>1.4</v>
      </c>
      <c r="E41" s="25">
        <v>1.4</v>
      </c>
      <c r="F41" s="25">
        <v>1.6</v>
      </c>
      <c r="G41" s="25">
        <v>1.5</v>
      </c>
      <c r="H41" s="25">
        <v>0.9</v>
      </c>
      <c r="I41" s="25">
        <v>1.1000000000000001</v>
      </c>
      <c r="K41" s="25" t="s">
        <v>218</v>
      </c>
    </row>
    <row r="42" spans="2:11">
      <c r="B42" s="25" t="s">
        <v>219</v>
      </c>
      <c r="C42" s="25" t="s">
        <v>212</v>
      </c>
      <c r="D42" s="25">
        <v>0.06</v>
      </c>
      <c r="E42" s="25">
        <v>0.06</v>
      </c>
      <c r="F42" s="25">
        <v>0.06</v>
      </c>
      <c r="G42" s="25">
        <v>0.06</v>
      </c>
      <c r="H42" s="25">
        <v>0.03</v>
      </c>
      <c r="I42" s="25">
        <v>0.04</v>
      </c>
      <c r="K42" s="25" t="s">
        <v>220</v>
      </c>
    </row>
    <row r="43" spans="2:11">
      <c r="B43" s="25" t="s">
        <v>221</v>
      </c>
      <c r="C43" s="25" t="s">
        <v>212</v>
      </c>
      <c r="D43" s="25">
        <v>0.06</v>
      </c>
      <c r="E43" s="25">
        <v>0.06</v>
      </c>
      <c r="F43" s="25">
        <v>0.06</v>
      </c>
      <c r="G43" s="25">
        <v>0.06</v>
      </c>
      <c r="H43" s="25">
        <v>0.03</v>
      </c>
      <c r="I43" s="25">
        <v>0.04</v>
      </c>
      <c r="K43" s="25" t="s">
        <v>222</v>
      </c>
    </row>
    <row r="44" spans="2:11" s="24" customFormat="1">
      <c r="B44" s="24" t="s">
        <v>223</v>
      </c>
      <c r="C44" s="24" t="s">
        <v>125</v>
      </c>
      <c r="D44" s="51">
        <v>2018</v>
      </c>
      <c r="E44" s="51">
        <v>2017</v>
      </c>
      <c r="F44" s="51">
        <v>2016</v>
      </c>
      <c r="G44" s="52">
        <v>2015</v>
      </c>
      <c r="H44" s="52">
        <v>2014</v>
      </c>
      <c r="I44" s="52">
        <v>2013</v>
      </c>
      <c r="K44" s="25" t="s">
        <v>224</v>
      </c>
    </row>
    <row r="45" spans="2:11" s="24" customFormat="1">
      <c r="B45" s="25" t="s">
        <v>225</v>
      </c>
      <c r="C45" s="25" t="s">
        <v>226</v>
      </c>
      <c r="D45" s="25">
        <v>943.9</v>
      </c>
      <c r="E45" s="25">
        <v>923.7</v>
      </c>
      <c r="F45" s="25">
        <v>934.9</v>
      </c>
      <c r="G45" s="25">
        <v>931.2</v>
      </c>
      <c r="H45" s="25">
        <v>612.5</v>
      </c>
      <c r="I45" s="25">
        <v>668.3</v>
      </c>
      <c r="K45" s="25" t="s">
        <v>227</v>
      </c>
    </row>
    <row r="46" spans="2:11" s="24" customFormat="1">
      <c r="B46" s="25" t="s">
        <v>228</v>
      </c>
      <c r="C46" s="25" t="s">
        <v>226</v>
      </c>
      <c r="D46" s="25">
        <v>943.5</v>
      </c>
      <c r="E46" s="25">
        <v>923.4</v>
      </c>
      <c r="F46" s="25">
        <v>934.6</v>
      </c>
      <c r="G46" s="25">
        <v>930.9</v>
      </c>
      <c r="H46" s="25">
        <v>612.29999999999995</v>
      </c>
      <c r="I46" s="25">
        <v>668.1</v>
      </c>
      <c r="K46" s="25" t="s">
        <v>229</v>
      </c>
    </row>
    <row r="47" spans="2:11" s="24" customFormat="1">
      <c r="B47" s="25" t="s">
        <v>230</v>
      </c>
      <c r="C47" s="25" t="s">
        <v>226</v>
      </c>
      <c r="D47" s="25" t="s">
        <v>231</v>
      </c>
      <c r="E47" s="25"/>
      <c r="F47" s="25"/>
      <c r="G47" s="25"/>
      <c r="H47" s="25"/>
      <c r="I47" s="25"/>
      <c r="K47" s="25" t="s">
        <v>232</v>
      </c>
    </row>
    <row r="48" spans="2:11">
      <c r="B48" s="25" t="s">
        <v>233</v>
      </c>
      <c r="C48" s="25" t="s">
        <v>226</v>
      </c>
      <c r="D48" s="25">
        <v>0.4</v>
      </c>
      <c r="E48" s="25">
        <v>0.3</v>
      </c>
      <c r="F48" s="25">
        <v>0.3</v>
      </c>
      <c r="G48" s="25">
        <v>0.3</v>
      </c>
      <c r="H48" s="25">
        <v>0.2</v>
      </c>
      <c r="I48" s="25">
        <v>0.3</v>
      </c>
      <c r="K48" s="25" t="s">
        <v>234</v>
      </c>
    </row>
    <row r="49" spans="2:11">
      <c r="B49" s="25" t="s">
        <v>235</v>
      </c>
      <c r="C49" s="25" t="s">
        <v>226</v>
      </c>
      <c r="D49" s="53">
        <v>943.6</v>
      </c>
      <c r="E49" s="53">
        <v>923.5</v>
      </c>
      <c r="F49" s="53">
        <v>934.7</v>
      </c>
      <c r="G49" s="25">
        <v>931</v>
      </c>
      <c r="H49" s="25">
        <v>612.4</v>
      </c>
      <c r="I49" s="25">
        <v>668.2</v>
      </c>
      <c r="K49" s="25" t="s">
        <v>236</v>
      </c>
    </row>
    <row r="50" spans="2:11">
      <c r="B50" s="25" t="s">
        <v>237</v>
      </c>
      <c r="C50" s="25" t="s">
        <v>226</v>
      </c>
      <c r="D50" s="53">
        <v>943.5</v>
      </c>
      <c r="E50" s="53">
        <v>923.4</v>
      </c>
      <c r="F50" s="53">
        <v>934.6</v>
      </c>
      <c r="G50" s="25">
        <v>930.9</v>
      </c>
      <c r="H50" s="25">
        <v>612.29999999999995</v>
      </c>
      <c r="I50" s="25">
        <v>668.1</v>
      </c>
    </row>
    <row r="51" spans="2:11">
      <c r="B51" s="25" t="s">
        <v>238</v>
      </c>
      <c r="C51" s="25" t="s">
        <v>226</v>
      </c>
      <c r="D51" s="53">
        <v>0.1</v>
      </c>
      <c r="E51" s="53">
        <v>0.1</v>
      </c>
      <c r="F51" s="53">
        <v>0.1</v>
      </c>
      <c r="G51" s="25">
        <v>0.1</v>
      </c>
      <c r="H51" s="25">
        <v>0.1</v>
      </c>
      <c r="I51" s="25">
        <v>0.1</v>
      </c>
    </row>
    <row r="52" spans="2:11">
      <c r="B52" s="25" t="s">
        <v>239</v>
      </c>
      <c r="C52" s="25" t="s">
        <v>226</v>
      </c>
      <c r="D52" s="25" t="s">
        <v>231</v>
      </c>
    </row>
    <row r="53" spans="2:11">
      <c r="B53" s="25" t="s">
        <v>240</v>
      </c>
      <c r="C53" s="25" t="s">
        <v>226</v>
      </c>
      <c r="D53" s="25" t="s">
        <v>231</v>
      </c>
    </row>
    <row r="54" spans="2:11">
      <c r="B54" s="25" t="s">
        <v>241</v>
      </c>
      <c r="C54" s="25" t="s">
        <v>226</v>
      </c>
      <c r="D54" s="25" t="s">
        <v>231</v>
      </c>
    </row>
    <row r="56" spans="2:11" ht="15.75">
      <c r="B56" s="48" t="s">
        <v>242</v>
      </c>
      <c r="D56" s="25" t="s">
        <v>195</v>
      </c>
      <c r="G56" s="50" t="s">
        <v>196</v>
      </c>
      <c r="K56" s="24" t="s">
        <v>243</v>
      </c>
    </row>
    <row r="57" spans="2:11">
      <c r="B57" s="24" t="s">
        <v>198</v>
      </c>
      <c r="C57" s="24" t="s">
        <v>125</v>
      </c>
      <c r="D57" s="51">
        <v>2018</v>
      </c>
      <c r="E57" s="51">
        <v>2017</v>
      </c>
      <c r="F57" s="51">
        <v>2016</v>
      </c>
      <c r="G57" s="52">
        <v>2015</v>
      </c>
      <c r="H57" s="52">
        <v>2014</v>
      </c>
      <c r="I57" s="52">
        <v>2013</v>
      </c>
      <c r="K57" s="25" t="s">
        <v>244</v>
      </c>
    </row>
    <row r="58" spans="2:11">
      <c r="B58" s="25" t="s">
        <v>201</v>
      </c>
      <c r="C58" s="25" t="s">
        <v>202</v>
      </c>
      <c r="D58" s="54">
        <v>13727</v>
      </c>
      <c r="E58" s="54">
        <v>13906</v>
      </c>
      <c r="F58" s="54">
        <v>15187</v>
      </c>
      <c r="G58" s="54">
        <v>15176</v>
      </c>
      <c r="H58" s="54">
        <v>20280</v>
      </c>
      <c r="I58" s="54">
        <v>19409</v>
      </c>
      <c r="K58" s="25" t="s">
        <v>245</v>
      </c>
    </row>
    <row r="59" spans="2:11">
      <c r="B59" s="25" t="s">
        <v>246</v>
      </c>
      <c r="D59" s="54">
        <v>150310</v>
      </c>
      <c r="E59" s="54">
        <v>148065</v>
      </c>
      <c r="F59" s="54">
        <v>160661</v>
      </c>
      <c r="G59" s="54">
        <v>161988</v>
      </c>
      <c r="H59" s="54">
        <v>215367</v>
      </c>
      <c r="I59" s="54">
        <v>205198</v>
      </c>
      <c r="K59" s="25" t="s">
        <v>247</v>
      </c>
    </row>
    <row r="60" spans="2:11">
      <c r="B60" s="25" t="s">
        <v>207</v>
      </c>
      <c r="C60" s="25" t="s">
        <v>205</v>
      </c>
      <c r="D60" s="54">
        <v>2530</v>
      </c>
      <c r="E60" s="54">
        <v>3808</v>
      </c>
      <c r="F60" s="54">
        <v>3207</v>
      </c>
      <c r="G60" s="54">
        <v>2032</v>
      </c>
      <c r="H60" s="54">
        <v>1620</v>
      </c>
      <c r="I60" s="54">
        <v>1340</v>
      </c>
      <c r="K60" s="25" t="s">
        <v>248</v>
      </c>
    </row>
    <row r="61" spans="2:11">
      <c r="B61" s="25" t="s">
        <v>204</v>
      </c>
      <c r="C61" s="25" t="s">
        <v>205</v>
      </c>
      <c r="D61" s="25">
        <v>6</v>
      </c>
      <c r="E61" s="25">
        <v>59</v>
      </c>
      <c r="F61" s="54">
        <v>1545</v>
      </c>
      <c r="G61" s="25">
        <v>43</v>
      </c>
      <c r="H61" s="25">
        <v>32</v>
      </c>
      <c r="I61" s="54">
        <v>2404</v>
      </c>
    </row>
    <row r="62" spans="2:11">
      <c r="B62" s="25" t="s">
        <v>209</v>
      </c>
      <c r="C62" s="25" t="s">
        <v>130</v>
      </c>
      <c r="D62" s="25">
        <v>32.299999999999997</v>
      </c>
      <c r="E62" s="25">
        <v>32.9</v>
      </c>
      <c r="F62" s="25">
        <v>33.1</v>
      </c>
      <c r="G62" s="25">
        <v>33.299999999999997</v>
      </c>
      <c r="H62" s="25">
        <v>33.6</v>
      </c>
      <c r="I62" s="25">
        <v>33.4</v>
      </c>
    </row>
    <row r="63" spans="2:11">
      <c r="B63" s="24" t="s">
        <v>210</v>
      </c>
      <c r="C63" s="24" t="s">
        <v>125</v>
      </c>
      <c r="D63" s="51">
        <v>2018</v>
      </c>
      <c r="E63" s="51">
        <v>2017</v>
      </c>
      <c r="F63" s="51">
        <v>2016</v>
      </c>
      <c r="G63" s="52">
        <v>2015</v>
      </c>
      <c r="H63" s="52">
        <v>2014</v>
      </c>
      <c r="I63" s="52">
        <v>2013</v>
      </c>
    </row>
    <row r="64" spans="2:11">
      <c r="B64" s="25" t="s">
        <v>211</v>
      </c>
      <c r="C64" s="25" t="s">
        <v>212</v>
      </c>
      <c r="D64" s="54">
        <v>13719</v>
      </c>
      <c r="E64" s="54">
        <v>13581</v>
      </c>
      <c r="F64" s="54">
        <v>14834</v>
      </c>
      <c r="G64" s="54">
        <v>14797</v>
      </c>
      <c r="H64" s="54">
        <v>19519</v>
      </c>
      <c r="I64" s="54">
        <v>18645</v>
      </c>
    </row>
    <row r="65" spans="2:9">
      <c r="B65" s="25" t="s">
        <v>213</v>
      </c>
      <c r="C65" s="25" t="s">
        <v>212</v>
      </c>
      <c r="D65" s="54">
        <v>13630</v>
      </c>
      <c r="E65" s="54">
        <v>13492</v>
      </c>
      <c r="F65" s="54">
        <v>14737</v>
      </c>
      <c r="G65" s="54">
        <v>14700</v>
      </c>
      <c r="H65" s="54">
        <v>19389</v>
      </c>
      <c r="I65" s="54">
        <v>18528</v>
      </c>
    </row>
    <row r="66" spans="2:9">
      <c r="B66" s="25" t="s">
        <v>215</v>
      </c>
      <c r="C66" s="25" t="s">
        <v>212</v>
      </c>
      <c r="D66" s="25">
        <v>4.7</v>
      </c>
      <c r="E66" s="25">
        <v>4.7</v>
      </c>
      <c r="F66" s="25">
        <v>5.2</v>
      </c>
      <c r="G66" s="25">
        <v>4.3</v>
      </c>
      <c r="H66" s="25">
        <v>13.9</v>
      </c>
      <c r="I66" s="25">
        <v>11.8</v>
      </c>
    </row>
    <row r="67" spans="2:9">
      <c r="B67" s="25" t="s">
        <v>217</v>
      </c>
      <c r="C67" s="25" t="s">
        <v>212</v>
      </c>
      <c r="D67" s="25">
        <v>14.4</v>
      </c>
      <c r="E67" s="25">
        <v>13.1</v>
      </c>
      <c r="F67" s="25">
        <v>15.4</v>
      </c>
      <c r="G67" s="25">
        <v>15.9</v>
      </c>
      <c r="H67" s="25">
        <v>26</v>
      </c>
      <c r="I67" s="25">
        <v>24.8</v>
      </c>
    </row>
    <row r="68" spans="2:9">
      <c r="B68" s="25" t="s">
        <v>219</v>
      </c>
      <c r="C68" s="25" t="s">
        <v>212</v>
      </c>
      <c r="D68" s="25">
        <v>0.5</v>
      </c>
      <c r="E68" s="25">
        <v>0.5</v>
      </c>
      <c r="F68" s="25">
        <v>0.5</v>
      </c>
      <c r="G68" s="25">
        <v>0.5</v>
      </c>
      <c r="H68" s="25">
        <v>1.2</v>
      </c>
      <c r="I68" s="25">
        <v>1.1000000000000001</v>
      </c>
    </row>
    <row r="69" spans="2:9">
      <c r="B69" s="25" t="s">
        <v>221</v>
      </c>
      <c r="C69" s="25" t="s">
        <v>212</v>
      </c>
      <c r="D69" s="25">
        <v>0.4</v>
      </c>
      <c r="E69" s="25">
        <v>0.4</v>
      </c>
      <c r="F69" s="25">
        <v>0.3</v>
      </c>
      <c r="G69" s="25">
        <v>0.3</v>
      </c>
      <c r="H69" s="25">
        <v>0.8</v>
      </c>
      <c r="I69" s="25">
        <v>0.7</v>
      </c>
    </row>
    <row r="70" spans="2:9">
      <c r="B70" s="24" t="s">
        <v>223</v>
      </c>
      <c r="C70" s="24" t="s">
        <v>125</v>
      </c>
      <c r="D70" s="51">
        <v>2018</v>
      </c>
      <c r="E70" s="51">
        <v>2017</v>
      </c>
      <c r="F70" s="51">
        <v>2016</v>
      </c>
      <c r="G70" s="52">
        <v>2015</v>
      </c>
      <c r="H70" s="52">
        <v>2014</v>
      </c>
      <c r="I70" s="52">
        <v>2013</v>
      </c>
    </row>
    <row r="71" spans="2:9">
      <c r="B71" s="25" t="s">
        <v>225</v>
      </c>
      <c r="C71" s="25" t="s">
        <v>226</v>
      </c>
      <c r="D71" s="55">
        <v>2827.2</v>
      </c>
      <c r="E71" s="55">
        <v>2632.1</v>
      </c>
      <c r="F71" s="55">
        <v>2742.1</v>
      </c>
      <c r="G71" s="55">
        <v>2708.3</v>
      </c>
      <c r="H71" s="55">
        <v>3203.1</v>
      </c>
      <c r="I71" s="55">
        <v>3180</v>
      </c>
    </row>
    <row r="72" spans="2:9">
      <c r="B72" s="25" t="s">
        <v>228</v>
      </c>
      <c r="C72" s="25" t="s">
        <v>226</v>
      </c>
      <c r="D72" s="55">
        <v>2822</v>
      </c>
      <c r="E72" s="55">
        <v>2627.4</v>
      </c>
      <c r="F72" s="55">
        <v>2737.4</v>
      </c>
      <c r="G72" s="55">
        <v>2703.5</v>
      </c>
      <c r="H72" s="55">
        <v>3198</v>
      </c>
      <c r="I72" s="55">
        <v>3175.5</v>
      </c>
    </row>
    <row r="73" spans="2:9">
      <c r="B73" s="25" t="s">
        <v>230</v>
      </c>
      <c r="C73" s="25" t="s">
        <v>226</v>
      </c>
      <c r="D73" s="25" t="s">
        <v>231</v>
      </c>
      <c r="G73" s="25" t="s">
        <v>249</v>
      </c>
      <c r="H73" s="25" t="s">
        <v>249</v>
      </c>
      <c r="I73" s="25" t="s">
        <v>249</v>
      </c>
    </row>
    <row r="74" spans="2:9">
      <c r="B74" s="25" t="s">
        <v>233</v>
      </c>
      <c r="C74" s="25" t="s">
        <v>226</v>
      </c>
      <c r="D74" s="25">
        <v>5.2</v>
      </c>
      <c r="E74" s="25">
        <v>4.7</v>
      </c>
      <c r="F74" s="25">
        <v>4.7</v>
      </c>
      <c r="G74" s="25">
        <v>4.8</v>
      </c>
      <c r="H74" s="25">
        <v>5.0999999999999996</v>
      </c>
      <c r="I74" s="25">
        <v>4.5999999999999996</v>
      </c>
    </row>
    <row r="75" spans="2:9">
      <c r="B75" s="25" t="s">
        <v>235</v>
      </c>
      <c r="C75" s="25" t="s">
        <v>226</v>
      </c>
      <c r="D75" s="55">
        <v>2823.5</v>
      </c>
      <c r="E75" s="55">
        <v>2628.9</v>
      </c>
      <c r="F75" s="55">
        <v>2738.8</v>
      </c>
      <c r="G75" s="55">
        <v>2704.5</v>
      </c>
      <c r="H75" s="55">
        <v>3199.2</v>
      </c>
      <c r="I75" s="55">
        <v>3176.6</v>
      </c>
    </row>
    <row r="76" spans="2:9">
      <c r="B76" s="25" t="s">
        <v>237</v>
      </c>
      <c r="C76" s="25" t="s">
        <v>226</v>
      </c>
      <c r="D76" s="55">
        <v>2822</v>
      </c>
      <c r="E76" s="55">
        <v>2627.4</v>
      </c>
      <c r="F76" s="55">
        <v>2737.4</v>
      </c>
      <c r="G76" s="55">
        <v>2703.5</v>
      </c>
      <c r="H76" s="55">
        <v>3198</v>
      </c>
      <c r="I76" s="55">
        <v>3175.5</v>
      </c>
    </row>
    <row r="77" spans="2:9">
      <c r="B77" s="25" t="s">
        <v>238</v>
      </c>
      <c r="C77" s="25" t="s">
        <v>226</v>
      </c>
      <c r="D77" s="25">
        <v>1.5</v>
      </c>
      <c r="E77" s="25">
        <v>1.5</v>
      </c>
      <c r="F77" s="25">
        <v>1.4</v>
      </c>
      <c r="G77" s="25">
        <v>1</v>
      </c>
      <c r="H77" s="25">
        <v>1.2</v>
      </c>
      <c r="I77" s="25">
        <v>1.1000000000000001</v>
      </c>
    </row>
    <row r="78" spans="2:9">
      <c r="B78" s="25" t="s">
        <v>239</v>
      </c>
      <c r="C78" s="25" t="s">
        <v>226</v>
      </c>
      <c r="D78" s="25" t="s">
        <v>231</v>
      </c>
      <c r="G78" s="25" t="s">
        <v>249</v>
      </c>
      <c r="H78" s="25" t="s">
        <v>249</v>
      </c>
      <c r="I78" s="25" t="s">
        <v>249</v>
      </c>
    </row>
    <row r="79" spans="2:9">
      <c r="B79" s="25" t="s">
        <v>240</v>
      </c>
      <c r="C79" s="25" t="s">
        <v>226</v>
      </c>
      <c r="D79" s="25" t="s">
        <v>231</v>
      </c>
      <c r="G79" s="25" t="s">
        <v>249</v>
      </c>
      <c r="H79" s="25" t="s">
        <v>249</v>
      </c>
      <c r="I79" s="25" t="s">
        <v>249</v>
      </c>
    </row>
    <row r="80" spans="2:9">
      <c r="B80" s="25" t="s">
        <v>241</v>
      </c>
      <c r="C80" s="25" t="s">
        <v>226</v>
      </c>
      <c r="D80" s="25" t="s">
        <v>231</v>
      </c>
      <c r="G80" s="25" t="s">
        <v>249</v>
      </c>
      <c r="H80" s="25" t="s">
        <v>249</v>
      </c>
      <c r="I80" s="25" t="s">
        <v>249</v>
      </c>
    </row>
    <row r="82" spans="2:11" ht="15.75">
      <c r="B82" s="48" t="s">
        <v>250</v>
      </c>
      <c r="D82" s="25" t="s">
        <v>195</v>
      </c>
      <c r="G82" s="50" t="s">
        <v>196</v>
      </c>
      <c r="K82" s="24" t="s">
        <v>243</v>
      </c>
    </row>
    <row r="83" spans="2:11">
      <c r="B83" s="24" t="s">
        <v>198</v>
      </c>
      <c r="C83" s="24" t="s">
        <v>125</v>
      </c>
      <c r="D83" s="51">
        <v>2018</v>
      </c>
      <c r="E83" s="51">
        <v>2017</v>
      </c>
      <c r="F83" s="51">
        <v>2016</v>
      </c>
      <c r="G83" s="52">
        <v>2015</v>
      </c>
      <c r="H83" s="52">
        <v>2014</v>
      </c>
      <c r="I83" s="52">
        <v>2013</v>
      </c>
    </row>
    <row r="84" spans="2:11">
      <c r="B84" s="25" t="s">
        <v>201</v>
      </c>
      <c r="C84" s="25" t="s">
        <v>202</v>
      </c>
      <c r="D84" s="25">
        <v>1.1000000000000001</v>
      </c>
      <c r="E84" s="25">
        <v>0.5</v>
      </c>
      <c r="F84" s="25">
        <v>1</v>
      </c>
      <c r="G84" s="25">
        <v>0.6</v>
      </c>
      <c r="H84" s="25">
        <v>1</v>
      </c>
      <c r="I84" s="25">
        <v>0.1</v>
      </c>
      <c r="K84" s="25" t="s">
        <v>251</v>
      </c>
    </row>
    <row r="85" spans="2:11">
      <c r="B85" s="25" t="s">
        <v>207</v>
      </c>
      <c r="C85" s="25" t="s">
        <v>205</v>
      </c>
      <c r="D85" s="25">
        <v>20</v>
      </c>
      <c r="E85" s="25">
        <v>10</v>
      </c>
      <c r="F85" s="25">
        <v>18</v>
      </c>
      <c r="G85" s="25">
        <v>11</v>
      </c>
      <c r="H85" s="25">
        <v>16</v>
      </c>
      <c r="I85" s="25">
        <v>5</v>
      </c>
      <c r="K85" s="25" t="s">
        <v>252</v>
      </c>
    </row>
    <row r="86" spans="2:11">
      <c r="B86" s="25" t="s">
        <v>209</v>
      </c>
      <c r="C86" s="25" t="s">
        <v>130</v>
      </c>
      <c r="D86" s="25">
        <v>20.399999999999999</v>
      </c>
      <c r="E86" s="25">
        <v>18</v>
      </c>
      <c r="F86" s="25">
        <v>21.1</v>
      </c>
      <c r="G86" s="25">
        <v>19</v>
      </c>
      <c r="H86" s="25">
        <v>21.5</v>
      </c>
      <c r="I86" s="25">
        <v>10.1</v>
      </c>
      <c r="K86" s="25" t="s">
        <v>253</v>
      </c>
    </row>
    <row r="87" spans="2:11">
      <c r="B87" s="24" t="s">
        <v>210</v>
      </c>
      <c r="C87" s="24" t="s">
        <v>125</v>
      </c>
      <c r="D87" s="51">
        <v>2018</v>
      </c>
      <c r="E87" s="51">
        <v>2017</v>
      </c>
      <c r="F87" s="51">
        <v>2016</v>
      </c>
      <c r="G87" s="52">
        <v>2015</v>
      </c>
      <c r="H87" s="52">
        <v>2014</v>
      </c>
      <c r="I87" s="52">
        <v>2013</v>
      </c>
      <c r="K87" s="25" t="s">
        <v>254</v>
      </c>
    </row>
    <row r="88" spans="2:11">
      <c r="B88" s="25" t="s">
        <v>211</v>
      </c>
      <c r="C88" s="25" t="s">
        <v>212</v>
      </c>
      <c r="D88" s="25">
        <v>1.5</v>
      </c>
      <c r="E88" s="25">
        <v>0.9</v>
      </c>
      <c r="F88" s="25">
        <v>1.3</v>
      </c>
      <c r="G88" s="25">
        <v>1.7</v>
      </c>
      <c r="H88" s="25">
        <v>1.6</v>
      </c>
      <c r="I88" s="25">
        <v>0.3</v>
      </c>
    </row>
    <row r="89" spans="2:11">
      <c r="B89" s="25" t="s">
        <v>213</v>
      </c>
      <c r="C89" s="25" t="s">
        <v>212</v>
      </c>
      <c r="D89" s="25">
        <v>1.4</v>
      </c>
      <c r="E89" s="25">
        <v>0.8</v>
      </c>
      <c r="F89" s="25">
        <v>1.2</v>
      </c>
      <c r="G89" s="25">
        <v>0.8</v>
      </c>
      <c r="H89" s="25">
        <v>1.1000000000000001</v>
      </c>
      <c r="I89" s="25">
        <v>0.3</v>
      </c>
    </row>
    <row r="90" spans="2:11">
      <c r="B90" s="25" t="s">
        <v>215</v>
      </c>
      <c r="C90" s="25" t="s">
        <v>212</v>
      </c>
      <c r="D90" s="25">
        <v>7.9999999999999996E-6</v>
      </c>
      <c r="E90" s="25">
        <v>3.9999999999999998E-6</v>
      </c>
      <c r="F90" s="25">
        <v>5.0000000000000004E-6</v>
      </c>
      <c r="G90" s="25">
        <v>3.9999999999999998E-6</v>
      </c>
      <c r="H90" s="25">
        <v>7.9999999999999996E-6</v>
      </c>
      <c r="I90" s="25">
        <v>1.9999999999999999E-6</v>
      </c>
    </row>
    <row r="91" spans="2:11">
      <c r="B91" s="25" t="s">
        <v>217</v>
      </c>
      <c r="C91" s="25" t="s">
        <v>212</v>
      </c>
      <c r="D91" s="25">
        <v>2.0999999999999999E-3</v>
      </c>
      <c r="E91" s="25">
        <v>1E-3</v>
      </c>
      <c r="F91" s="25">
        <v>1.8E-3</v>
      </c>
      <c r="G91" s="25">
        <v>1.1999999999999999E-3</v>
      </c>
      <c r="H91" s="25">
        <v>1.6999999999999999E-3</v>
      </c>
      <c r="I91" s="25">
        <v>5.0000000000000001E-4</v>
      </c>
    </row>
    <row r="92" spans="2:11">
      <c r="B92" s="25" t="s">
        <v>219</v>
      </c>
      <c r="C92" s="25" t="s">
        <v>212</v>
      </c>
      <c r="D92" s="25">
        <v>4.0000000000000003E-5</v>
      </c>
      <c r="E92" s="25">
        <v>2.0000000000000002E-5</v>
      </c>
      <c r="F92" s="25">
        <v>3.0000000000000001E-5</v>
      </c>
      <c r="G92" s="25">
        <v>2.0000000000000002E-5</v>
      </c>
      <c r="H92" s="25">
        <v>3.0000000000000001E-5</v>
      </c>
      <c r="I92" s="25">
        <v>1.0000000000000001E-5</v>
      </c>
    </row>
    <row r="93" spans="2:11">
      <c r="B93" s="25" t="s">
        <v>221</v>
      </c>
      <c r="C93" s="25" t="s">
        <v>212</v>
      </c>
      <c r="D93" s="25">
        <v>4.0000000000000003E-5</v>
      </c>
      <c r="E93" s="25">
        <v>2.0000000000000002E-5</v>
      </c>
      <c r="F93" s="25">
        <v>3.0000000000000001E-5</v>
      </c>
      <c r="G93" s="25">
        <v>2.0000000000000002E-5</v>
      </c>
      <c r="H93" s="25">
        <v>3.0000000000000001E-5</v>
      </c>
      <c r="I93" s="25">
        <v>1.0000000000000001E-5</v>
      </c>
    </row>
    <row r="94" spans="2:11">
      <c r="B94" s="24" t="s">
        <v>223</v>
      </c>
      <c r="C94" s="24" t="s">
        <v>125</v>
      </c>
      <c r="D94" s="51">
        <v>2018</v>
      </c>
      <c r="E94" s="51">
        <v>2017</v>
      </c>
      <c r="F94" s="51">
        <v>2016</v>
      </c>
      <c r="G94" s="52">
        <v>2015</v>
      </c>
      <c r="H94" s="52">
        <v>2014</v>
      </c>
      <c r="I94" s="52">
        <v>2013</v>
      </c>
    </row>
    <row r="95" spans="2:11">
      <c r="B95" s="25" t="s">
        <v>225</v>
      </c>
      <c r="C95" s="25" t="s">
        <v>226</v>
      </c>
      <c r="D95" s="25">
        <v>5.9999999999999995E-4</v>
      </c>
      <c r="E95" s="25">
        <v>5.0000000000000001E-4</v>
      </c>
      <c r="F95" s="25">
        <v>5.9999999999999995E-4</v>
      </c>
      <c r="G95" s="25">
        <v>6.9999999999999999E-4</v>
      </c>
      <c r="H95" s="25">
        <v>8.0000000000000004E-4</v>
      </c>
      <c r="I95" s="25">
        <v>6.9999999999999999E-4</v>
      </c>
    </row>
    <row r="96" spans="2:11">
      <c r="B96" s="25" t="s">
        <v>228</v>
      </c>
      <c r="C96" s="25" t="s">
        <v>226</v>
      </c>
      <c r="D96" s="25" t="s">
        <v>231</v>
      </c>
      <c r="G96" s="25" t="s">
        <v>249</v>
      </c>
      <c r="H96" s="25" t="s">
        <v>249</v>
      </c>
      <c r="I96" s="25" t="s">
        <v>249</v>
      </c>
    </row>
    <row r="97" spans="1:11">
      <c r="B97" s="25" t="s">
        <v>230</v>
      </c>
      <c r="C97" s="25" t="s">
        <v>226</v>
      </c>
      <c r="D97" s="25">
        <v>0</v>
      </c>
      <c r="E97" s="25">
        <v>0</v>
      </c>
      <c r="F97" s="25">
        <v>1E-4</v>
      </c>
      <c r="G97" s="25" t="s">
        <v>255</v>
      </c>
      <c r="H97" s="25" t="s">
        <v>255</v>
      </c>
      <c r="I97" s="25" t="s">
        <v>255</v>
      </c>
    </row>
    <row r="98" spans="1:11">
      <c r="B98" s="25" t="s">
        <v>233</v>
      </c>
      <c r="C98" s="25" t="s">
        <v>226</v>
      </c>
      <c r="D98" s="25">
        <v>5.9999999999999995E-4</v>
      </c>
      <c r="E98" s="25">
        <v>5.0000000000000001E-4</v>
      </c>
      <c r="F98" s="25">
        <v>5.0000000000000001E-4</v>
      </c>
      <c r="G98" s="25">
        <v>6.9999999999999999E-4</v>
      </c>
      <c r="H98" s="25">
        <v>8.0000000000000004E-4</v>
      </c>
      <c r="I98" s="25">
        <v>6.9999999999999999E-4</v>
      </c>
    </row>
    <row r="99" spans="1:11">
      <c r="B99" s="25" t="s">
        <v>235</v>
      </c>
      <c r="C99" s="25" t="s">
        <v>226</v>
      </c>
      <c r="D99" s="25">
        <v>0</v>
      </c>
      <c r="E99" s="25">
        <v>0</v>
      </c>
      <c r="F99" s="25">
        <v>0</v>
      </c>
      <c r="G99" s="25">
        <v>0</v>
      </c>
      <c r="H99" s="25">
        <v>0</v>
      </c>
      <c r="I99" s="25">
        <v>0</v>
      </c>
    </row>
    <row r="100" spans="1:11">
      <c r="B100" s="25" t="s">
        <v>238</v>
      </c>
      <c r="C100" s="25" t="s">
        <v>226</v>
      </c>
      <c r="D100" s="25">
        <v>0</v>
      </c>
      <c r="E100" s="25">
        <v>0</v>
      </c>
      <c r="F100" s="25">
        <v>0</v>
      </c>
      <c r="G100" s="25">
        <v>0</v>
      </c>
      <c r="H100" s="25">
        <v>0</v>
      </c>
      <c r="I100" s="25">
        <v>0</v>
      </c>
    </row>
    <row r="101" spans="1:11">
      <c r="B101" s="25" t="s">
        <v>239</v>
      </c>
      <c r="C101" s="25" t="s">
        <v>226</v>
      </c>
      <c r="D101" s="25" t="s">
        <v>249</v>
      </c>
      <c r="E101" s="25" t="s">
        <v>249</v>
      </c>
      <c r="F101" s="25" t="s">
        <v>249</v>
      </c>
      <c r="G101" s="25" t="s">
        <v>249</v>
      </c>
      <c r="H101" s="25" t="s">
        <v>249</v>
      </c>
      <c r="I101" s="25" t="s">
        <v>249</v>
      </c>
    </row>
    <row r="102" spans="1:11">
      <c r="B102" s="25" t="s">
        <v>240</v>
      </c>
      <c r="C102" s="25" t="s">
        <v>226</v>
      </c>
      <c r="D102" s="25" t="s">
        <v>249</v>
      </c>
      <c r="E102" s="25" t="s">
        <v>249</v>
      </c>
      <c r="F102" s="25" t="s">
        <v>249</v>
      </c>
      <c r="G102" s="25" t="s">
        <v>249</v>
      </c>
      <c r="H102" s="25" t="s">
        <v>249</v>
      </c>
      <c r="I102" s="25" t="s">
        <v>249</v>
      </c>
    </row>
    <row r="103" spans="1:11">
      <c r="B103" s="25" t="s">
        <v>241</v>
      </c>
      <c r="C103" s="25" t="s">
        <v>226</v>
      </c>
      <c r="D103" s="25">
        <v>0</v>
      </c>
      <c r="E103" s="25">
        <v>0</v>
      </c>
      <c r="F103" s="25">
        <v>0</v>
      </c>
      <c r="G103" s="25">
        <v>0</v>
      </c>
      <c r="H103" s="25">
        <v>0</v>
      </c>
      <c r="I103" s="25">
        <v>0</v>
      </c>
    </row>
    <row r="106" spans="1:11" ht="21">
      <c r="A106" s="47" t="s">
        <v>256</v>
      </c>
    </row>
    <row r="107" spans="1:11" ht="15.75">
      <c r="B107" s="48" t="s">
        <v>257</v>
      </c>
      <c r="D107" s="25" t="s">
        <v>195</v>
      </c>
      <c r="G107" s="50" t="s">
        <v>196</v>
      </c>
      <c r="K107" s="24" t="s">
        <v>243</v>
      </c>
    </row>
    <row r="108" spans="1:11">
      <c r="B108" s="24" t="s">
        <v>198</v>
      </c>
      <c r="C108" s="24" t="s">
        <v>125</v>
      </c>
      <c r="D108" s="51">
        <v>2018</v>
      </c>
      <c r="E108" s="51">
        <v>2017</v>
      </c>
      <c r="F108" s="51">
        <v>2016</v>
      </c>
      <c r="G108" s="52">
        <v>2015</v>
      </c>
      <c r="H108" s="52">
        <v>2014</v>
      </c>
      <c r="I108" s="52">
        <v>2013</v>
      </c>
      <c r="K108" s="25" t="s">
        <v>258</v>
      </c>
    </row>
    <row r="109" spans="1:11">
      <c r="B109" s="25" t="s">
        <v>259</v>
      </c>
      <c r="C109" s="25" t="s">
        <v>202</v>
      </c>
      <c r="D109" s="25">
        <v>1262</v>
      </c>
      <c r="E109" s="25">
        <v>1321</v>
      </c>
      <c r="F109" s="25">
        <v>1365</v>
      </c>
      <c r="G109" s="25">
        <v>1411</v>
      </c>
      <c r="H109" s="25">
        <v>1467</v>
      </c>
      <c r="I109" s="25">
        <v>1351</v>
      </c>
      <c r="K109" s="25" t="s">
        <v>260</v>
      </c>
    </row>
    <row r="110" spans="1:11">
      <c r="B110" s="25" t="s">
        <v>259</v>
      </c>
      <c r="C110" s="25" t="s">
        <v>261</v>
      </c>
      <c r="D110" s="56">
        <v>3.5999999999999997E-2</v>
      </c>
      <c r="E110" s="56">
        <v>3.7999999999999999E-2</v>
      </c>
      <c r="F110" s="56">
        <v>3.9E-2</v>
      </c>
      <c r="G110" s="56">
        <v>4.1000000000000002E-2</v>
      </c>
      <c r="H110" s="56">
        <v>4.2999999999999997E-2</v>
      </c>
      <c r="I110" s="56">
        <v>4.1000000000000002E-2</v>
      </c>
      <c r="K110" s="25" t="s">
        <v>262</v>
      </c>
    </row>
    <row r="111" spans="1:11">
      <c r="B111" s="25" t="s">
        <v>263</v>
      </c>
      <c r="C111" s="25" t="s">
        <v>202</v>
      </c>
      <c r="D111" s="25">
        <v>17</v>
      </c>
      <c r="E111" s="25">
        <v>18</v>
      </c>
      <c r="F111" s="25">
        <v>18</v>
      </c>
      <c r="G111" s="25">
        <v>19</v>
      </c>
      <c r="H111" s="25">
        <v>20</v>
      </c>
      <c r="I111" s="53">
        <v>20</v>
      </c>
      <c r="K111" s="25" t="s">
        <v>264</v>
      </c>
    </row>
    <row r="112" spans="1:11">
      <c r="B112" s="25" t="s">
        <v>265</v>
      </c>
      <c r="C112" s="25" t="s">
        <v>205</v>
      </c>
      <c r="D112" s="25">
        <v>1032</v>
      </c>
      <c r="E112" s="25">
        <v>1059</v>
      </c>
      <c r="F112" s="25">
        <v>1068</v>
      </c>
      <c r="G112" s="54">
        <v>1045</v>
      </c>
      <c r="H112" s="54">
        <v>1086</v>
      </c>
      <c r="I112" s="54">
        <v>1076</v>
      </c>
    </row>
    <row r="113" spans="2:13">
      <c r="B113" s="25" t="s">
        <v>266</v>
      </c>
      <c r="C113" s="25" t="s">
        <v>130</v>
      </c>
      <c r="D113" s="25">
        <v>262</v>
      </c>
      <c r="E113" s="25">
        <v>262</v>
      </c>
      <c r="F113" s="25">
        <v>224</v>
      </c>
      <c r="G113" s="25">
        <v>293</v>
      </c>
      <c r="H113" s="25">
        <v>386</v>
      </c>
      <c r="I113" s="25">
        <v>239</v>
      </c>
    </row>
    <row r="114" spans="2:13">
      <c r="B114" s="24" t="s">
        <v>210</v>
      </c>
      <c r="C114" s="24" t="s">
        <v>125</v>
      </c>
      <c r="D114" s="51"/>
      <c r="E114" s="51"/>
      <c r="F114" s="51"/>
      <c r="G114" s="52"/>
      <c r="H114" s="52"/>
      <c r="I114" s="52"/>
      <c r="M114" s="24" t="s">
        <v>267</v>
      </c>
    </row>
    <row r="115" spans="2:13">
      <c r="B115" s="25" t="s">
        <v>211</v>
      </c>
      <c r="C115" s="25" t="s">
        <v>212</v>
      </c>
      <c r="D115" s="25">
        <v>42</v>
      </c>
      <c r="E115" s="25">
        <v>37</v>
      </c>
      <c r="F115" s="25">
        <v>31</v>
      </c>
      <c r="G115" s="25">
        <v>33</v>
      </c>
      <c r="H115" s="25">
        <v>43</v>
      </c>
      <c r="I115" s="25">
        <v>47</v>
      </c>
    </row>
    <row r="116" spans="2:13">
      <c r="B116" s="25" t="s">
        <v>213</v>
      </c>
      <c r="C116" s="25" t="s">
        <v>212</v>
      </c>
      <c r="D116" s="25">
        <v>3</v>
      </c>
      <c r="E116" s="25">
        <v>3</v>
      </c>
      <c r="F116" s="25">
        <v>3</v>
      </c>
      <c r="G116" s="25">
        <v>3</v>
      </c>
      <c r="H116" s="25">
        <v>4</v>
      </c>
      <c r="I116" s="25">
        <v>3</v>
      </c>
    </row>
    <row r="117" spans="2:13">
      <c r="B117" s="25" t="s">
        <v>268</v>
      </c>
      <c r="C117" s="25" t="s">
        <v>212</v>
      </c>
      <c r="D117" s="25">
        <v>37</v>
      </c>
      <c r="E117" s="25">
        <v>28</v>
      </c>
      <c r="F117" s="25">
        <v>27</v>
      </c>
      <c r="G117" s="25">
        <v>29</v>
      </c>
      <c r="H117" s="25">
        <v>36</v>
      </c>
      <c r="I117" s="25">
        <v>42</v>
      </c>
    </row>
    <row r="118" spans="2:13">
      <c r="B118" s="24" t="s">
        <v>223</v>
      </c>
      <c r="C118" s="24" t="s">
        <v>125</v>
      </c>
      <c r="D118" s="51"/>
      <c r="E118" s="51"/>
      <c r="F118" s="51"/>
      <c r="G118" s="52"/>
      <c r="H118" s="52"/>
      <c r="I118" s="52"/>
    </row>
    <row r="119" spans="2:13">
      <c r="B119" s="25" t="s">
        <v>225</v>
      </c>
      <c r="C119" s="25" t="s">
        <v>226</v>
      </c>
      <c r="D119" s="25">
        <v>0.05</v>
      </c>
      <c r="E119" s="25">
        <v>0.05</v>
      </c>
      <c r="F119" s="25">
        <v>0.05</v>
      </c>
      <c r="G119" s="25">
        <v>0.06</v>
      </c>
      <c r="H119" s="25">
        <v>0.05</v>
      </c>
      <c r="I119" s="25">
        <v>0.06</v>
      </c>
    </row>
    <row r="120" spans="2:13">
      <c r="B120" s="25" t="s">
        <v>228</v>
      </c>
      <c r="C120" s="25" t="s">
        <v>226</v>
      </c>
      <c r="D120" s="25" t="s">
        <v>231</v>
      </c>
      <c r="G120" s="25" t="s">
        <v>249</v>
      </c>
      <c r="H120" s="25" t="s">
        <v>249</v>
      </c>
      <c r="I120" s="25" t="s">
        <v>249</v>
      </c>
    </row>
    <row r="121" spans="2:13">
      <c r="B121" s="25" t="s">
        <v>269</v>
      </c>
      <c r="C121" s="25" t="s">
        <v>226</v>
      </c>
      <c r="D121" s="25">
        <v>0</v>
      </c>
      <c r="E121" s="25">
        <v>0</v>
      </c>
      <c r="F121" s="25">
        <v>0</v>
      </c>
      <c r="G121" s="25">
        <v>0</v>
      </c>
      <c r="H121" s="25">
        <v>0</v>
      </c>
      <c r="I121" s="25">
        <v>0</v>
      </c>
    </row>
    <row r="122" spans="2:13">
      <c r="B122" s="25" t="s">
        <v>233</v>
      </c>
      <c r="C122" s="25" t="s">
        <v>226</v>
      </c>
      <c r="D122" s="25">
        <v>0.05</v>
      </c>
      <c r="E122" s="25">
        <v>0.05</v>
      </c>
      <c r="F122" s="25">
        <v>0.05</v>
      </c>
      <c r="G122" s="25">
        <v>0.06</v>
      </c>
      <c r="H122" s="25">
        <v>0.05</v>
      </c>
      <c r="I122" s="25">
        <v>0.06</v>
      </c>
    </row>
    <row r="123" spans="2:13">
      <c r="B123" s="25" t="s">
        <v>235</v>
      </c>
      <c r="C123" s="25" t="s">
        <v>226</v>
      </c>
      <c r="D123" s="25">
        <v>1E-3</v>
      </c>
      <c r="E123" s="25">
        <v>1E-3</v>
      </c>
      <c r="F123" s="25">
        <v>4.0000000000000001E-3</v>
      </c>
      <c r="G123" s="25">
        <v>3.0000000000000001E-3</v>
      </c>
      <c r="H123" s="25">
        <v>3.0000000000000001E-3</v>
      </c>
      <c r="I123" s="25">
        <v>3.0000000000000001E-3</v>
      </c>
    </row>
    <row r="124" spans="2:13">
      <c r="B124" s="25" t="s">
        <v>238</v>
      </c>
      <c r="C124" s="25" t="s">
        <v>226</v>
      </c>
      <c r="D124" s="25">
        <v>1E-3</v>
      </c>
      <c r="E124" s="25">
        <v>1E-3</v>
      </c>
      <c r="F124" s="25">
        <v>4.0000000000000001E-3</v>
      </c>
      <c r="G124" s="25">
        <v>3.0000000000000001E-3</v>
      </c>
      <c r="H124" s="25">
        <v>3.0000000000000001E-3</v>
      </c>
      <c r="I124" s="25">
        <v>3.0000000000000001E-3</v>
      </c>
    </row>
    <row r="125" spans="2:13">
      <c r="B125" s="25" t="s">
        <v>239</v>
      </c>
      <c r="C125" s="25" t="s">
        <v>226</v>
      </c>
      <c r="D125" s="25" t="s">
        <v>231</v>
      </c>
    </row>
    <row r="126" spans="2:13">
      <c r="B126" s="25" t="s">
        <v>240</v>
      </c>
      <c r="C126" s="25" t="s">
        <v>226</v>
      </c>
      <c r="D126" s="25" t="s">
        <v>231</v>
      </c>
    </row>
    <row r="127" spans="2:13">
      <c r="B127" s="25" t="s">
        <v>270</v>
      </c>
      <c r="C127" s="25" t="s">
        <v>226</v>
      </c>
      <c r="D127" s="25" t="s">
        <v>231</v>
      </c>
    </row>
    <row r="130" spans="2:2">
      <c r="B130" s="24" t="s">
        <v>271</v>
      </c>
    </row>
    <row r="146" spans="2:10">
      <c r="B146" s="24" t="s">
        <v>272</v>
      </c>
      <c r="J146" s="24" t="s">
        <v>273</v>
      </c>
    </row>
    <row r="177" spans="2:2">
      <c r="B177" s="24" t="s">
        <v>274</v>
      </c>
    </row>
  </sheetData>
  <hyperlinks>
    <hyperlink ref="I23" r:id="rId1" xr:uid="{4339960C-EB97-4FC9-B53E-FD5ECD026E5D}"/>
    <hyperlink ref="D1" r:id="rId2" xr:uid="{C3165B09-C8FC-44CF-92F2-07AD36899A5D}"/>
  </hyperlinks>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65F84-053E-424C-805B-A9CD7AEF32AF}">
  <dimension ref="A1:U32"/>
  <sheetViews>
    <sheetView workbookViewId="0">
      <selection activeCell="D3" sqref="D3"/>
    </sheetView>
  </sheetViews>
  <sheetFormatPr defaultRowHeight="15"/>
  <cols>
    <col min="1" max="1" width="16.140625" customWidth="1"/>
    <col min="2" max="2" width="10.28515625" customWidth="1"/>
    <col min="3" max="3" width="38.28515625" customWidth="1"/>
    <col min="4" max="5" width="14.28515625" customWidth="1"/>
    <col min="7" max="7" width="45.140625" customWidth="1"/>
  </cols>
  <sheetData>
    <row r="1" spans="1:21" ht="18.75">
      <c r="A1" s="57" t="s">
        <v>279</v>
      </c>
      <c r="M1" s="24" t="s">
        <v>97</v>
      </c>
    </row>
    <row r="2" spans="1:21">
      <c r="A2" s="24"/>
      <c r="M2" s="24" t="s">
        <v>280</v>
      </c>
      <c r="O2">
        <v>2014</v>
      </c>
      <c r="U2" s="24" t="s">
        <v>281</v>
      </c>
    </row>
    <row r="3" spans="1:21">
      <c r="A3" s="24" t="s">
        <v>282</v>
      </c>
      <c r="B3" s="24" t="s">
        <v>283</v>
      </c>
      <c r="C3" s="24" t="s">
        <v>284</v>
      </c>
      <c r="D3" s="30" t="s">
        <v>285</v>
      </c>
      <c r="E3" s="24" t="s">
        <v>286</v>
      </c>
      <c r="F3" s="24" t="s">
        <v>287</v>
      </c>
      <c r="G3" s="24" t="s">
        <v>288</v>
      </c>
    </row>
    <row r="4" spans="1:21">
      <c r="B4" t="s">
        <v>289</v>
      </c>
    </row>
    <row r="5" spans="1:21" ht="20.100000000000001" customHeight="1">
      <c r="B5" s="24" t="s">
        <v>333</v>
      </c>
      <c r="D5" s="24">
        <f>SUM(D6:D10)</f>
        <v>2000</v>
      </c>
      <c r="E5" s="4"/>
      <c r="G5" s="4"/>
    </row>
    <row r="6" spans="1:21" ht="30">
      <c r="C6" t="s">
        <v>290</v>
      </c>
      <c r="D6">
        <f>250</f>
        <v>250</v>
      </c>
      <c r="E6" s="4">
        <v>1984</v>
      </c>
      <c r="G6" s="4" t="s">
        <v>329</v>
      </c>
      <c r="H6" s="3" t="s">
        <v>330</v>
      </c>
    </row>
    <row r="7" spans="1:21">
      <c r="C7" t="s">
        <v>291</v>
      </c>
      <c r="D7">
        <f>350*3</f>
        <v>1050</v>
      </c>
      <c r="E7" s="4">
        <v>1991</v>
      </c>
      <c r="G7" s="4" t="s">
        <v>292</v>
      </c>
    </row>
    <row r="8" spans="1:21" ht="17.100000000000001" customHeight="1">
      <c r="C8" t="s">
        <v>291</v>
      </c>
      <c r="D8">
        <f>350</f>
        <v>350</v>
      </c>
      <c r="E8" s="4">
        <v>1995</v>
      </c>
      <c r="G8" s="4"/>
    </row>
    <row r="9" spans="1:21" ht="17.100000000000001" customHeight="1">
      <c r="C9" t="s">
        <v>291</v>
      </c>
      <c r="D9">
        <f>350</f>
        <v>350</v>
      </c>
      <c r="E9" s="4">
        <v>1997</v>
      </c>
      <c r="G9" s="4"/>
    </row>
    <row r="11" spans="1:21" ht="17.100000000000001" customHeight="1">
      <c r="B11" s="24" t="s">
        <v>117</v>
      </c>
      <c r="D11" s="24">
        <f>SUM(D12:D14)</f>
        <v>1235</v>
      </c>
      <c r="E11" s="4"/>
      <c r="G11" s="4"/>
    </row>
    <row r="12" spans="1:21" ht="17.100000000000001" customHeight="1">
      <c r="B12" s="24"/>
      <c r="C12" s="4" t="s">
        <v>332</v>
      </c>
      <c r="D12" s="4">
        <v>555</v>
      </c>
      <c r="E12" s="4">
        <v>1991</v>
      </c>
      <c r="F12" s="4"/>
      <c r="G12" s="4" t="s">
        <v>293</v>
      </c>
    </row>
    <row r="13" spans="1:21">
      <c r="C13" t="s">
        <v>294</v>
      </c>
      <c r="D13">
        <v>335</v>
      </c>
      <c r="E13">
        <v>2006</v>
      </c>
      <c r="G13" t="s">
        <v>295</v>
      </c>
    </row>
    <row r="14" spans="1:21">
      <c r="C14" t="s">
        <v>294</v>
      </c>
      <c r="D14">
        <v>345</v>
      </c>
      <c r="E14">
        <v>2002</v>
      </c>
      <c r="G14" t="s">
        <v>296</v>
      </c>
    </row>
    <row r="15" spans="1:21">
      <c r="B15" s="24" t="s">
        <v>297</v>
      </c>
      <c r="D15" s="24">
        <f>SUM(D16:D18)</f>
        <v>1.8</v>
      </c>
    </row>
    <row r="16" spans="1:21">
      <c r="C16" t="s">
        <v>298</v>
      </c>
      <c r="D16">
        <v>0.55000000000000004</v>
      </c>
      <c r="E16">
        <v>2006</v>
      </c>
      <c r="G16" t="s">
        <v>299</v>
      </c>
    </row>
    <row r="17" spans="1:13">
      <c r="C17" t="s">
        <v>300</v>
      </c>
      <c r="D17">
        <v>0.45</v>
      </c>
      <c r="E17">
        <v>2013</v>
      </c>
      <c r="G17" t="s">
        <v>301</v>
      </c>
    </row>
    <row r="18" spans="1:13">
      <c r="C18" t="s">
        <v>302</v>
      </c>
      <c r="D18">
        <v>0.8</v>
      </c>
      <c r="E18">
        <v>2006.2</v>
      </c>
      <c r="G18" t="s">
        <v>303</v>
      </c>
    </row>
    <row r="19" spans="1:13">
      <c r="B19" s="24" t="s">
        <v>304</v>
      </c>
      <c r="C19" t="s">
        <v>305</v>
      </c>
      <c r="D19">
        <v>3737</v>
      </c>
    </row>
    <row r="20" spans="1:13">
      <c r="C20" t="s">
        <v>306</v>
      </c>
      <c r="D20" s="24">
        <v>3487</v>
      </c>
      <c r="G20" t="s">
        <v>307</v>
      </c>
    </row>
    <row r="21" spans="1:13">
      <c r="C21" t="s">
        <v>308</v>
      </c>
      <c r="D21">
        <f>D19-D20</f>
        <v>250</v>
      </c>
      <c r="G21" t="s">
        <v>309</v>
      </c>
    </row>
    <row r="22" spans="1:13">
      <c r="B22" s="24" t="s">
        <v>310</v>
      </c>
    </row>
    <row r="23" spans="1:13">
      <c r="C23" t="s">
        <v>311</v>
      </c>
      <c r="D23" s="26">
        <v>0.34</v>
      </c>
      <c r="G23" t="s">
        <v>312</v>
      </c>
    </row>
    <row r="24" spans="1:13">
      <c r="C24" t="s">
        <v>313</v>
      </c>
      <c r="D24">
        <f>(D11+D12)/D20</f>
        <v>0.51333524519644391</v>
      </c>
      <c r="G24" t="s">
        <v>314</v>
      </c>
    </row>
    <row r="25" spans="1:13">
      <c r="A25" s="24" t="s">
        <v>315</v>
      </c>
      <c r="B25" s="24" t="s">
        <v>283</v>
      </c>
      <c r="C25" s="24" t="s">
        <v>284</v>
      </c>
      <c r="D25" s="30" t="s">
        <v>285</v>
      </c>
      <c r="E25" s="24" t="s">
        <v>286</v>
      </c>
      <c r="F25" s="24" t="s">
        <v>287</v>
      </c>
      <c r="G25" s="24" t="s">
        <v>288</v>
      </c>
      <c r="M25" s="24" t="s">
        <v>281</v>
      </c>
    </row>
    <row r="26" spans="1:13">
      <c r="C26" t="s">
        <v>316</v>
      </c>
      <c r="D26" t="s">
        <v>317</v>
      </c>
      <c r="E26">
        <v>2020</v>
      </c>
      <c r="G26" t="s">
        <v>318</v>
      </c>
      <c r="M26" s="24" t="s">
        <v>281</v>
      </c>
    </row>
    <row r="27" spans="1:13">
      <c r="C27" t="s">
        <v>319</v>
      </c>
      <c r="D27" t="s">
        <v>317</v>
      </c>
      <c r="E27">
        <v>2022</v>
      </c>
      <c r="G27" t="s">
        <v>320</v>
      </c>
    </row>
    <row r="28" spans="1:13">
      <c r="A28" s="24" t="s">
        <v>321</v>
      </c>
      <c r="B28" s="24" t="s">
        <v>283</v>
      </c>
      <c r="C28" s="24" t="s">
        <v>284</v>
      </c>
      <c r="D28" s="30" t="s">
        <v>285</v>
      </c>
      <c r="E28" s="24" t="s">
        <v>286</v>
      </c>
      <c r="F28" s="24" t="s">
        <v>287</v>
      </c>
      <c r="G28" s="24" t="s">
        <v>288</v>
      </c>
    </row>
    <row r="29" spans="1:13">
      <c r="C29" t="s">
        <v>322</v>
      </c>
      <c r="E29">
        <v>2023</v>
      </c>
      <c r="G29" t="s">
        <v>323</v>
      </c>
      <c r="M29" s="24" t="s">
        <v>281</v>
      </c>
    </row>
    <row r="31" spans="1:13">
      <c r="A31" s="24" t="s">
        <v>324</v>
      </c>
    </row>
    <row r="32" spans="1:13">
      <c r="B32" t="s">
        <v>325</v>
      </c>
    </row>
  </sheetData>
  <hyperlinks>
    <hyperlink ref="H6" r:id="rId1" xr:uid="{1DF01894-BACE-4D88-AC25-6A65895B4AD4}"/>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75FF-E92F-4B98-8A1B-8D474E2266D6}">
  <dimension ref="A1:Q50"/>
  <sheetViews>
    <sheetView topLeftCell="A4" workbookViewId="0">
      <selection activeCell="D29" sqref="D29"/>
    </sheetView>
  </sheetViews>
  <sheetFormatPr defaultRowHeight="15"/>
  <cols>
    <col min="1" max="1" width="36.5703125" customWidth="1"/>
    <col min="2" max="2" width="12.85546875" customWidth="1"/>
  </cols>
  <sheetData>
    <row r="1" spans="1:17">
      <c r="B1" t="s">
        <v>37</v>
      </c>
      <c r="C1" t="s">
        <v>38</v>
      </c>
      <c r="D1" t="s">
        <v>39</v>
      </c>
    </row>
    <row r="2" spans="1:17">
      <c r="A2" t="s">
        <v>40</v>
      </c>
      <c r="B2" t="s">
        <v>41</v>
      </c>
      <c r="C2">
        <v>492</v>
      </c>
      <c r="D2" s="3" t="s">
        <v>15</v>
      </c>
      <c r="Q2" t="s">
        <v>95</v>
      </c>
    </row>
    <row r="3" spans="1:17">
      <c r="A3" t="s">
        <v>42</v>
      </c>
      <c r="B3" t="s">
        <v>43</v>
      </c>
      <c r="C3">
        <v>0.5</v>
      </c>
      <c r="D3" s="3" t="s">
        <v>9</v>
      </c>
      <c r="M3" s="3" t="s">
        <v>44</v>
      </c>
    </row>
    <row r="4" spans="1:17">
      <c r="A4" t="s">
        <v>45</v>
      </c>
      <c r="B4" t="s">
        <v>46</v>
      </c>
      <c r="C4" s="12">
        <v>0.8</v>
      </c>
      <c r="D4" s="3" t="s">
        <v>12</v>
      </c>
    </row>
    <row r="5" spans="1:17">
      <c r="A5" t="s">
        <v>47</v>
      </c>
      <c r="B5">
        <f>'SYC-SYEGC'!J7+4108</f>
        <v>4108</v>
      </c>
      <c r="C5">
        <v>6608</v>
      </c>
    </row>
    <row r="6" spans="1:17">
      <c r="A6" t="s">
        <v>48</v>
      </c>
      <c r="B6">
        <f>'SYC-SYEGC'!J14+2500</f>
        <v>2500</v>
      </c>
    </row>
    <row r="7" spans="1:17">
      <c r="A7" t="s">
        <v>19</v>
      </c>
      <c r="B7">
        <v>0</v>
      </c>
    </row>
    <row r="8" spans="1:17">
      <c r="A8" t="s">
        <v>49</v>
      </c>
      <c r="B8">
        <v>0</v>
      </c>
      <c r="D8" s="3" t="s">
        <v>26</v>
      </c>
    </row>
    <row r="9" spans="1:17">
      <c r="A9" t="s">
        <v>5</v>
      </c>
      <c r="D9" s="3" t="s">
        <v>6</v>
      </c>
    </row>
    <row r="10" spans="1:17">
      <c r="A10" t="s">
        <v>50</v>
      </c>
      <c r="C10">
        <f>500+(5*350)</f>
        <v>2250</v>
      </c>
    </row>
    <row r="11" spans="1:17">
      <c r="A11" t="s">
        <v>326</v>
      </c>
    </row>
    <row r="12" spans="1:17">
      <c r="A12" t="s">
        <v>51</v>
      </c>
    </row>
    <row r="13" spans="1:17">
      <c r="A13" t="s">
        <v>52</v>
      </c>
      <c r="C13">
        <f>335+345</f>
        <v>680</v>
      </c>
    </row>
    <row r="14" spans="1:17">
      <c r="A14" t="s">
        <v>53</v>
      </c>
    </row>
    <row r="15" spans="1:17">
      <c r="A15" t="s">
        <v>54</v>
      </c>
      <c r="D15" s="1" t="s">
        <v>55</v>
      </c>
      <c r="E15" s="1">
        <f>C13+2500</f>
        <v>3180</v>
      </c>
    </row>
    <row r="16" spans="1:17">
      <c r="A16" t="s">
        <v>56</v>
      </c>
      <c r="C16">
        <f>55+500</f>
        <v>555</v>
      </c>
    </row>
    <row r="17" spans="1:5">
      <c r="A17" t="s">
        <v>57</v>
      </c>
      <c r="D17" s="1" t="s">
        <v>55</v>
      </c>
      <c r="E17" s="1">
        <f>4108+C10</f>
        <v>6358</v>
      </c>
    </row>
    <row r="18" spans="1:5">
      <c r="A18" t="s">
        <v>58</v>
      </c>
    </row>
    <row r="19" spans="1:5">
      <c r="A19" t="s">
        <v>59</v>
      </c>
    </row>
    <row r="20" spans="1:5">
      <c r="A20" t="s">
        <v>60</v>
      </c>
      <c r="C20" t="s">
        <v>61</v>
      </c>
    </row>
    <row r="21" spans="1:5">
      <c r="A21" t="s">
        <v>10</v>
      </c>
      <c r="C21" t="s">
        <v>62</v>
      </c>
    </row>
    <row r="23" spans="1:5">
      <c r="A23" t="s">
        <v>63</v>
      </c>
      <c r="D23" s="3" t="s">
        <v>18</v>
      </c>
    </row>
    <row r="24" spans="1:5">
      <c r="A24" t="s">
        <v>64</v>
      </c>
      <c r="C24">
        <v>2525</v>
      </c>
      <c r="D24" s="3" t="s">
        <v>65</v>
      </c>
    </row>
    <row r="25" spans="1:5">
      <c r="A25" t="s">
        <v>66</v>
      </c>
      <c r="C25">
        <v>4108</v>
      </c>
    </row>
    <row r="26" spans="1:5">
      <c r="A26" t="s">
        <v>67</v>
      </c>
      <c r="C26">
        <v>300</v>
      </c>
    </row>
    <row r="27" spans="1:5">
      <c r="A27" t="s">
        <v>19</v>
      </c>
      <c r="D27" s="3" t="s">
        <v>21</v>
      </c>
    </row>
    <row r="28" spans="1:5">
      <c r="A28" t="s">
        <v>68</v>
      </c>
      <c r="B28">
        <v>3112.2</v>
      </c>
      <c r="C28" t="s">
        <v>69</v>
      </c>
    </row>
    <row r="29" spans="1:5">
      <c r="A29" t="s">
        <v>70</v>
      </c>
      <c r="B29">
        <v>1694.6790000000001</v>
      </c>
      <c r="C29">
        <v>1.694679</v>
      </c>
      <c r="D29" s="3" t="s">
        <v>23</v>
      </c>
    </row>
    <row r="30" spans="1:5">
      <c r="C30" s="14">
        <f>3.1122+1.694679</f>
        <v>4.8068790000000003</v>
      </c>
    </row>
    <row r="32" spans="1:5">
      <c r="A32" s="1" t="s">
        <v>71</v>
      </c>
    </row>
    <row r="33" spans="1:4">
      <c r="A33" s="3" t="s">
        <v>72</v>
      </c>
    </row>
    <row r="34" spans="1:4">
      <c r="A34" s="3" t="s">
        <v>73</v>
      </c>
    </row>
    <row r="35" spans="1:4">
      <c r="A35" s="3" t="s">
        <v>74</v>
      </c>
    </row>
    <row r="36" spans="1:4">
      <c r="A36" s="9" t="s">
        <v>15</v>
      </c>
    </row>
    <row r="37" spans="1:4">
      <c r="A37" s="8"/>
    </row>
    <row r="39" spans="1:4">
      <c r="A39" t="s">
        <v>52</v>
      </c>
      <c r="B39" t="s">
        <v>75</v>
      </c>
      <c r="C39">
        <f>335+345</f>
        <v>680</v>
      </c>
      <c r="D39" s="3" t="s">
        <v>30</v>
      </c>
    </row>
    <row r="40" spans="1:4">
      <c r="A40" t="s">
        <v>53</v>
      </c>
    </row>
    <row r="41" spans="1:4">
      <c r="A41" t="s">
        <v>54</v>
      </c>
    </row>
    <row r="42" spans="1:4">
      <c r="A42" s="18" t="s">
        <v>56</v>
      </c>
      <c r="B42" s="18" t="s">
        <v>76</v>
      </c>
      <c r="C42" s="18">
        <f>(4*125)+55</f>
        <v>555</v>
      </c>
    </row>
    <row r="43" spans="1:4">
      <c r="A43" s="18" t="s">
        <v>57</v>
      </c>
      <c r="B43" s="18"/>
      <c r="C43" s="18"/>
    </row>
    <row r="44" spans="1:4">
      <c r="A44" s="18" t="s">
        <v>58</v>
      </c>
      <c r="B44" s="18"/>
      <c r="C44" s="18"/>
    </row>
    <row r="45" spans="1:4">
      <c r="A45" t="s">
        <v>64</v>
      </c>
      <c r="B45" t="s">
        <v>75</v>
      </c>
      <c r="C45">
        <v>2500</v>
      </c>
    </row>
    <row r="46" spans="1:4">
      <c r="A46" s="18" t="s">
        <v>67</v>
      </c>
      <c r="B46" s="18" t="s">
        <v>76</v>
      </c>
      <c r="C46" s="18">
        <v>300</v>
      </c>
      <c r="D46" s="3" t="s">
        <v>32</v>
      </c>
    </row>
    <row r="47" spans="1:4">
      <c r="C47">
        <f>(C46+C42)/SUM(C39:C46)</f>
        <v>0.21189591078066913</v>
      </c>
    </row>
    <row r="50" spans="1:1">
      <c r="A50" t="s">
        <v>77</v>
      </c>
    </row>
  </sheetData>
  <hyperlinks>
    <hyperlink ref="D8" r:id="rId1" xr:uid="{8162EDD9-1563-435A-A51A-E3B402EC01BC}"/>
    <hyperlink ref="D9" r:id="rId2" xr:uid="{03076007-06F7-4164-8C17-256CCA7A7E77}"/>
    <hyperlink ref="D4" r:id="rId3" xr:uid="{194898ED-1D0A-4CBA-A196-8477841B64B8}"/>
    <hyperlink ref="D23" r:id="rId4" xr:uid="{9A1E1F47-A7F8-48C1-A38D-5FBE4801C513}"/>
    <hyperlink ref="D27" r:id="rId5" xr:uid="{C6BD90C4-6CAB-4969-93EC-316B8D977C9F}"/>
    <hyperlink ref="D29" r:id="rId6" xr:uid="{5786B413-643D-42D4-8146-DCFB8CADA47B}"/>
    <hyperlink ref="D2" r:id="rId7" xr:uid="{43AE9C61-9E10-4A6D-AB05-448FD3818845}"/>
    <hyperlink ref="D3" r:id="rId8" xr:uid="{19862067-1618-4CB3-B2AD-02DFD38A1A56}"/>
    <hyperlink ref="A34" r:id="rId9" xr:uid="{19B406A7-67BC-4923-85BC-436A83EB5599}"/>
    <hyperlink ref="A35" r:id="rId10" xr:uid="{D53A184E-FE80-4161-A058-D1FB123ED19F}"/>
    <hyperlink ref="A36" r:id="rId11" xr:uid="{4F1272E6-9914-4B78-B931-984F0BF1AE12}"/>
    <hyperlink ref="A33" r:id="rId12" xr:uid="{96B12F3F-7078-4ED3-95EC-3382E0329868}"/>
    <hyperlink ref="D24" r:id="rId13" xr:uid="{9DE64CBC-2185-408F-9F05-C171E9E28E61}"/>
    <hyperlink ref="D39" r:id="rId14" xr:uid="{A093A80B-4188-41CD-B48B-0AE74B531A3E}"/>
    <hyperlink ref="D46" r:id="rId15" xr:uid="{1CE848F6-CBCD-4A97-8A11-30708622EA64}"/>
    <hyperlink ref="M3" r:id="rId16" xr:uid="{432E2691-827B-418F-B1B6-89D1C5B6344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2060"/>
  </sheetPr>
  <dimension ref="A1:H27"/>
  <sheetViews>
    <sheetView tabSelected="1" workbookViewId="0">
      <selection activeCell="F9" sqref="F9"/>
    </sheetView>
  </sheetViews>
  <sheetFormatPr defaultRowHeight="15"/>
  <cols>
    <col min="1" max="1" width="20.85546875" bestFit="1" customWidth="1"/>
    <col min="2" max="2" width="11.140625" bestFit="1" customWidth="1"/>
    <col min="3" max="3" width="23.5703125" customWidth="1"/>
  </cols>
  <sheetData>
    <row r="1" spans="1:6" ht="30">
      <c r="B1" t="s">
        <v>78</v>
      </c>
      <c r="C1" s="4" t="s">
        <v>79</v>
      </c>
      <c r="D1" s="5" t="s">
        <v>80</v>
      </c>
      <c r="E1" s="7"/>
    </row>
    <row r="2" spans="1:6">
      <c r="A2" s="8" t="s">
        <v>81</v>
      </c>
      <c r="B2" s="19">
        <f>'HKEC Assets'!D6+'HKEC Assets'!D7+'HKEC Assets'!D8+'HKEC Assets'!D9+'CLP Assets'!C5</f>
        <v>6108</v>
      </c>
      <c r="C2" s="20">
        <v>0</v>
      </c>
      <c r="D2" s="21">
        <v>0</v>
      </c>
    </row>
    <row r="3" spans="1:6">
      <c r="A3" s="8" t="s">
        <v>82</v>
      </c>
      <c r="B3" s="58">
        <f>SUM('HKEC Assets'!D13:D14)+'CLP Assets'!C6</f>
        <v>3180</v>
      </c>
      <c r="C3" s="20">
        <v>0</v>
      </c>
      <c r="D3" s="21">
        <v>0</v>
      </c>
    </row>
    <row r="4" spans="1:6">
      <c r="A4" s="10" t="s">
        <v>83</v>
      </c>
      <c r="B4" s="19">
        <v>0</v>
      </c>
      <c r="C4" s="20">
        <v>0</v>
      </c>
      <c r="D4" s="21">
        <v>0</v>
      </c>
    </row>
    <row r="5" spans="1:6">
      <c r="A5" s="8" t="s">
        <v>84</v>
      </c>
      <c r="B5" s="19">
        <f>'Power Breakdown'!C3</f>
        <v>0.5</v>
      </c>
      <c r="C5" s="19">
        <v>0</v>
      </c>
      <c r="D5" s="22">
        <v>0</v>
      </c>
    </row>
    <row r="6" spans="1:6">
      <c r="A6" s="11" t="s">
        <v>85</v>
      </c>
      <c r="B6" s="19">
        <f>'HKEC Assets'!D18</f>
        <v>0.8</v>
      </c>
      <c r="C6" s="20">
        <v>0</v>
      </c>
      <c r="D6" s="21">
        <v>0</v>
      </c>
    </row>
    <row r="7" spans="1:6">
      <c r="A7" s="10" t="s">
        <v>86</v>
      </c>
      <c r="B7" s="23">
        <f>ROUND('Power Breakdown'!C30,1)</f>
        <v>4.8</v>
      </c>
      <c r="C7" s="20">
        <v>0</v>
      </c>
      <c r="D7" s="21">
        <v>0</v>
      </c>
    </row>
    <row r="8" spans="1:6">
      <c r="A8" s="8" t="s">
        <v>87</v>
      </c>
      <c r="B8" s="19">
        <v>0</v>
      </c>
      <c r="C8" s="20">
        <v>0</v>
      </c>
      <c r="D8" s="21">
        <v>0</v>
      </c>
    </row>
    <row r="9" spans="1:6">
      <c r="A9" s="8" t="s">
        <v>88</v>
      </c>
      <c r="B9" s="19">
        <v>0</v>
      </c>
      <c r="C9" s="20">
        <v>0</v>
      </c>
      <c r="D9" s="21">
        <v>0</v>
      </c>
    </row>
    <row r="10" spans="1:6">
      <c r="A10" s="8" t="s">
        <v>89</v>
      </c>
      <c r="B10" s="19">
        <v>0</v>
      </c>
      <c r="C10" s="20">
        <v>0</v>
      </c>
      <c r="D10" s="21">
        <v>0</v>
      </c>
    </row>
    <row r="11" spans="1:6">
      <c r="A11" s="8" t="s">
        <v>90</v>
      </c>
      <c r="B11" s="59">
        <f>'CLP Assets'!C7</f>
        <v>300</v>
      </c>
      <c r="C11" s="20">
        <v>0</v>
      </c>
      <c r="D11" s="21">
        <v>0</v>
      </c>
      <c r="F11" t="s">
        <v>334</v>
      </c>
    </row>
    <row r="12" spans="1:6">
      <c r="A12" s="8" t="s">
        <v>91</v>
      </c>
      <c r="B12" s="19">
        <f>'HKEC Assets'!D12</f>
        <v>555</v>
      </c>
      <c r="C12" s="20">
        <v>0</v>
      </c>
      <c r="D12" s="21">
        <v>0</v>
      </c>
    </row>
    <row r="13" spans="1:6">
      <c r="A13" s="8" t="s">
        <v>49</v>
      </c>
      <c r="B13" s="19">
        <v>0</v>
      </c>
      <c r="C13" s="20">
        <v>0</v>
      </c>
      <c r="D13" s="21">
        <v>0</v>
      </c>
    </row>
    <row r="14" spans="1:6">
      <c r="A14" s="8" t="s">
        <v>92</v>
      </c>
      <c r="B14" s="19">
        <v>0</v>
      </c>
      <c r="C14" s="20">
        <v>0</v>
      </c>
      <c r="D14" s="21">
        <v>0</v>
      </c>
      <c r="E14" s="7"/>
    </row>
    <row r="19" spans="1:8">
      <c r="B19" s="8"/>
      <c r="C19" s="8"/>
    </row>
    <row r="20" spans="1:8">
      <c r="B20" s="8"/>
      <c r="C20" s="8"/>
    </row>
    <row r="21" spans="1:8">
      <c r="A21" s="8"/>
      <c r="B21" s="8"/>
      <c r="C21" s="8"/>
    </row>
    <row r="22" spans="1:8">
      <c r="A22" s="8"/>
      <c r="B22" s="8"/>
      <c r="C22" s="8"/>
    </row>
    <row r="23" spans="1:8">
      <c r="A23" s="8"/>
      <c r="B23" s="8"/>
      <c r="C23" s="8"/>
    </row>
    <row r="24" spans="1:8">
      <c r="A24" s="8"/>
      <c r="B24" s="8"/>
      <c r="C24" s="8"/>
    </row>
    <row r="27" spans="1:8">
      <c r="H27"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D12"/>
  <sheetViews>
    <sheetView workbookViewId="0">
      <selection activeCell="B3" sqref="B3"/>
    </sheetView>
  </sheetViews>
  <sheetFormatPr defaultRowHeight="15"/>
  <cols>
    <col min="1" max="1" width="15.140625" customWidth="1"/>
    <col min="2" max="2" width="11" bestFit="1" customWidth="1"/>
    <col min="3" max="3" width="24.28515625" customWidth="1"/>
  </cols>
  <sheetData>
    <row r="1" spans="1:4">
      <c r="A1" s="15"/>
      <c r="B1" s="15" t="s">
        <v>93</v>
      </c>
      <c r="C1" s="16"/>
      <c r="D1" s="5"/>
    </row>
    <row r="2" spans="1:4">
      <c r="A2" s="10" t="s">
        <v>94</v>
      </c>
      <c r="B2" s="17">
        <f>SUM('SYC-SYEGC'!B11:B12)/SUM('SYC-SYEGC'!B2:B14)</f>
        <v>8.4243923106482363E-2</v>
      </c>
      <c r="C2" s="15"/>
      <c r="D2" s="5"/>
    </row>
    <row r="3" spans="1:4">
      <c r="B3" s="6"/>
      <c r="D3" s="5"/>
    </row>
    <row r="4" spans="1:4">
      <c r="B4" s="6"/>
      <c r="D4" s="5"/>
    </row>
    <row r="5" spans="1:4">
      <c r="B5" s="6"/>
      <c r="D5" s="5"/>
    </row>
    <row r="6" spans="1:4">
      <c r="B6" s="6"/>
      <c r="D6" s="5"/>
    </row>
    <row r="7" spans="1:4">
      <c r="B7" s="6"/>
      <c r="D7" s="5"/>
    </row>
    <row r="8" spans="1:4">
      <c r="B8" s="6"/>
      <c r="D8" s="5"/>
    </row>
    <row r="9" spans="1:4">
      <c r="B9" s="6"/>
      <c r="D9" s="5"/>
    </row>
    <row r="10" spans="1:4">
      <c r="B10" s="6"/>
      <c r="D10" s="5"/>
    </row>
    <row r="11" spans="1:4">
      <c r="B11" s="6"/>
      <c r="D11" s="5"/>
    </row>
    <row r="12" spans="1:4">
      <c r="B12" s="6"/>
      <c r="D1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1A0E7B-613A-4F2A-A1ED-3FE6D48C5425}">
  <ds:schemaRefs>
    <ds:schemaRef ds:uri="http://schemas.microsoft.com/office/2006/metadata/properties"/>
    <ds:schemaRef ds:uri="http://purl.org/dc/elements/1.1/"/>
    <ds:schemaRef ds:uri="http://schemas.microsoft.com/sharepoint/v3"/>
    <ds:schemaRef ds:uri="c9df191c-55f2-496b-9838-9a5abe4742ad"/>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BF26DE51-7AF6-457F-860C-26A13F92AE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0C1F08-977C-48E4-B723-6CB37482BE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CLP Overview</vt:lpstr>
      <vt:lpstr>CLP Assets</vt:lpstr>
      <vt:lpstr>HKEC Assets</vt:lpstr>
      <vt:lpstr>Power Breakdown</vt:lpstr>
      <vt:lpstr>SYC-SYEGC</vt:lpstr>
      <vt:lpstr>SYC-FoPtPFP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Xiaoqian Jiang</cp:lastModifiedBy>
  <cp:revision/>
  <dcterms:created xsi:type="dcterms:W3CDTF">2016-02-27T00:53:39Z</dcterms:created>
  <dcterms:modified xsi:type="dcterms:W3CDTF">2019-10-17T02:43:27Z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313</vt:lpwstr>
  </property>
</Properties>
</file>