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7"/>
  <workbookPr/>
  <mc:AlternateContent xmlns:mc="http://schemas.openxmlformats.org/markup-compatibility/2006">
    <mc:Choice Requires="x15">
      <x15ac:absPath xmlns:x15ac="http://schemas.microsoft.com/office/spreadsheetml/2010/11/ac" url="C:\Users\roman.hennig\World Resources Institute\TRAC City - HK 2050 is now\InputData FOR HONG KONG\UPDATE InputData for Hong Kong\InputData\fuels\BFCpUEbS\"/>
    </mc:Choice>
  </mc:AlternateContent>
  <xr:revisionPtr revIDLastSave="1300" documentId="11_FD9CD8B91582D6E00B039A233BB5A014868D1ABE" xr6:coauthVersionLast="44" xr6:coauthVersionMax="44" xr10:uidLastSave="{21C9E7CA-E5C8-468C-BD61-FB91C0103D1C}"/>
  <bookViews>
    <workbookView xWindow="360" yWindow="270" windowWidth="19290" windowHeight="10440" firstSheet="6" activeTab="12" xr2:uid="{00000000-000D-0000-FFFF-FFFF00000000}"/>
  </bookViews>
  <sheets>
    <sheet name="About" sheetId="4" r:id="rId1"/>
    <sheet name="LPG Ceiling Prices" sheetId="31" r:id="rId2"/>
    <sheet name="Energy Sources" sheetId="29" r:id="rId3"/>
    <sheet name="Nuclear" sheetId="32" r:id="rId4"/>
    <sheet name="BFCpUEbS-electricity" sheetId="5" r:id="rId5"/>
    <sheet name="BFCpUEbS-coal" sheetId="6" r:id="rId6"/>
    <sheet name="BFCpUEbS-natural-gas" sheetId="7" r:id="rId7"/>
    <sheet name="BFCpUEbS-nuclear" sheetId="15" r:id="rId8"/>
    <sheet name="BFCpUEbS-hydro" sheetId="25" r:id="rId9"/>
    <sheet name="BFCpUEbS-wind" sheetId="26" r:id="rId10"/>
    <sheet name="BFCpUEbS-solar" sheetId="27" r:id="rId11"/>
    <sheet name="BFCpUEbS-biomass" sheetId="16" r:id="rId12"/>
    <sheet name="Petroleum" sheetId="30" r:id="rId13"/>
    <sheet name="BFCpUEbS-petroleum-gasoline" sheetId="9" r:id="rId14"/>
    <sheet name="BFCpUEbS-petroleum-diesel" sheetId="10" r:id="rId15"/>
    <sheet name="BFCpUEbS-biofuel-gasoline" sheetId="11" r:id="rId16"/>
    <sheet name="BFCpUEbS-biofuel-diesel" sheetId="17" r:id="rId17"/>
    <sheet name="BFCpUEbS-jet-fuel" sheetId="12" r:id="rId18"/>
    <sheet name="BFCpUEbS-heat" sheetId="18" r:id="rId19"/>
    <sheet name="BFCpUEbS-lignite" sheetId="23" r:id="rId20"/>
    <sheet name="BFCpUEbS-geothermal" sheetId="28" r:id="rId21"/>
  </sheets>
  <definedNames>
    <definedName name="lignite_multiplier">#REF!</definedName>
    <definedName name="nonlignite_multiplie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32" l="1"/>
  <c r="N23" i="32" s="1"/>
  <c r="N11" i="32"/>
  <c r="N12" i="32" s="1"/>
  <c r="N27" i="32" l="1"/>
  <c r="N32" i="32" s="1"/>
  <c r="C2" i="28"/>
  <c r="B2" i="28"/>
  <c r="C2" i="23"/>
  <c r="B2" i="23"/>
  <c r="C2" i="18"/>
  <c r="B2" i="18"/>
  <c r="C7" i="5"/>
  <c r="B7" i="5"/>
  <c r="C3" i="15" l="1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B3" i="15"/>
  <c r="G9" i="29" l="1"/>
  <c r="H9" i="29" s="1"/>
  <c r="G8" i="29"/>
  <c r="H8" i="29" s="1"/>
  <c r="D3" i="7" s="1"/>
  <c r="G7" i="29"/>
  <c r="H7" i="29" s="1"/>
  <c r="F3" i="6" s="1"/>
  <c r="I29" i="29"/>
  <c r="H29" i="29" s="1"/>
  <c r="H30" i="29" s="1"/>
  <c r="C2" i="30"/>
  <c r="E2" i="30"/>
  <c r="F2" i="30"/>
  <c r="C3" i="30"/>
  <c r="E3" i="30"/>
  <c r="F3" i="30"/>
  <c r="D4" i="30"/>
  <c r="E4" i="30"/>
  <c r="F4" i="30"/>
  <c r="B30" i="31"/>
  <c r="B31" i="31"/>
  <c r="B32" i="31"/>
  <c r="D2" i="7"/>
  <c r="G29" i="29"/>
  <c r="G30" i="29"/>
  <c r="B3" i="6"/>
  <c r="D17" i="29"/>
  <c r="E17" i="29"/>
  <c r="D18" i="29"/>
  <c r="E18" i="29"/>
  <c r="D16" i="29"/>
  <c r="E16" i="29"/>
  <c r="C4" i="29"/>
  <c r="D4" i="29"/>
  <c r="B2" i="5" s="1"/>
  <c r="C3" i="29"/>
  <c r="D3" i="29"/>
  <c r="AE3" i="6"/>
  <c r="W3" i="6"/>
  <c r="S3" i="6"/>
  <c r="J3" i="6"/>
  <c r="Z3" i="6"/>
  <c r="R3" i="6"/>
  <c r="G3" i="6"/>
  <c r="AG3" i="6"/>
  <c r="AC3" i="6"/>
  <c r="Y3" i="6"/>
  <c r="U3" i="6"/>
  <c r="Q3" i="6"/>
  <c r="M3" i="6"/>
  <c r="I3" i="6"/>
  <c r="AI3" i="6"/>
  <c r="AA3" i="6"/>
  <c r="O3" i="6"/>
  <c r="K3" i="6"/>
  <c r="AH3" i="6"/>
  <c r="AD3" i="6"/>
  <c r="V3" i="6"/>
  <c r="N3" i="6"/>
  <c r="AJ3" i="6"/>
  <c r="AF3" i="6"/>
  <c r="AB3" i="6"/>
  <c r="X3" i="6"/>
  <c r="T3" i="6"/>
  <c r="P3" i="6"/>
  <c r="L3" i="6"/>
  <c r="D2" i="12"/>
  <c r="I2" i="12"/>
  <c r="M2" i="12"/>
  <c r="Q2" i="12"/>
  <c r="U2" i="12"/>
  <c r="Y2" i="12"/>
  <c r="AC2" i="12"/>
  <c r="AG2" i="12"/>
  <c r="E2" i="12"/>
  <c r="F2" i="12"/>
  <c r="D2" i="17"/>
  <c r="G2" i="17"/>
  <c r="L2" i="17"/>
  <c r="O2" i="17"/>
  <c r="T2" i="17"/>
  <c r="W2" i="17"/>
  <c r="AB2" i="17"/>
  <c r="AE2" i="17"/>
  <c r="AJ2" i="17"/>
  <c r="I2" i="17"/>
  <c r="D2" i="11"/>
  <c r="G2" i="11"/>
  <c r="K2" i="11"/>
  <c r="O2" i="11"/>
  <c r="S2" i="11"/>
  <c r="W2" i="11"/>
  <c r="AA2" i="11"/>
  <c r="AE2" i="11"/>
  <c r="AI2" i="11"/>
  <c r="H2" i="11"/>
  <c r="D2" i="9"/>
  <c r="F2" i="9"/>
  <c r="L2" i="9"/>
  <c r="Q2" i="9"/>
  <c r="V2" i="9"/>
  <c r="AB2" i="9"/>
  <c r="AG2" i="9"/>
  <c r="D2" i="10"/>
  <c r="G2" i="10" s="1"/>
  <c r="D6" i="5"/>
  <c r="B6" i="5" s="1"/>
  <c r="D5" i="5"/>
  <c r="B5" i="5" s="1"/>
  <c r="D4" i="5"/>
  <c r="M2" i="7"/>
  <c r="AH4" i="5"/>
  <c r="U5" i="5"/>
  <c r="F6" i="5"/>
  <c r="J6" i="5"/>
  <c r="M6" i="5"/>
  <c r="N6" i="5"/>
  <c r="R6" i="5"/>
  <c r="U6" i="5"/>
  <c r="V6" i="5"/>
  <c r="Z6" i="5"/>
  <c r="AC6" i="5"/>
  <c r="AD6" i="5"/>
  <c r="AH6" i="5"/>
  <c r="AA3" i="5"/>
  <c r="AB3" i="5"/>
  <c r="AC3" i="5"/>
  <c r="AD3" i="5"/>
  <c r="AE3" i="5"/>
  <c r="AF3" i="5"/>
  <c r="AG3" i="5"/>
  <c r="AH3" i="5"/>
  <c r="AI3" i="5"/>
  <c r="AJ3" i="5"/>
  <c r="F3" i="7"/>
  <c r="I3" i="7"/>
  <c r="M3" i="7"/>
  <c r="Q3" i="7"/>
  <c r="U3" i="7"/>
  <c r="Y3" i="7"/>
  <c r="AC3" i="7"/>
  <c r="AE3" i="7"/>
  <c r="AG3" i="7"/>
  <c r="AH3" i="7"/>
  <c r="AI3" i="7"/>
  <c r="AJ3" i="7"/>
  <c r="E3" i="7"/>
  <c r="D6" i="7"/>
  <c r="I6" i="7"/>
  <c r="D5" i="7"/>
  <c r="H5" i="7"/>
  <c r="D4" i="7"/>
  <c r="F4" i="7"/>
  <c r="N2" i="7"/>
  <c r="R2" i="7"/>
  <c r="S2" i="7"/>
  <c r="V2" i="7"/>
  <c r="W2" i="7"/>
  <c r="Z2" i="7"/>
  <c r="AA2" i="7"/>
  <c r="AD2" i="7"/>
  <c r="AE2" i="7"/>
  <c r="AH2" i="7"/>
  <c r="AI2" i="7"/>
  <c r="G2" i="7"/>
  <c r="H2" i="7"/>
  <c r="E2" i="7"/>
  <c r="F29" i="29"/>
  <c r="H4" i="7"/>
  <c r="M4" i="7"/>
  <c r="P4" i="7"/>
  <c r="U4" i="7"/>
  <c r="X4" i="7"/>
  <c r="AC4" i="7"/>
  <c r="AF4" i="7"/>
  <c r="H6" i="7"/>
  <c r="L6" i="7"/>
  <c r="X6" i="7"/>
  <c r="AB6" i="7"/>
  <c r="E4" i="7"/>
  <c r="AJ8" i="28"/>
  <c r="AI8" i="28"/>
  <c r="AH8" i="28"/>
  <c r="AG8" i="28"/>
  <c r="AF8" i="28"/>
  <c r="AE8" i="28"/>
  <c r="AD8" i="28"/>
  <c r="AC8" i="28"/>
  <c r="AB8" i="28"/>
  <c r="AA8" i="28"/>
  <c r="AJ7" i="28"/>
  <c r="AI7" i="28"/>
  <c r="AH7" i="28"/>
  <c r="AG7" i="28"/>
  <c r="AF7" i="28"/>
  <c r="AE7" i="28"/>
  <c r="AD7" i="28"/>
  <c r="AC7" i="28"/>
  <c r="AB7" i="28"/>
  <c r="AA7" i="28"/>
  <c r="AJ6" i="28"/>
  <c r="AI6" i="28"/>
  <c r="AH6" i="28"/>
  <c r="AG6" i="28"/>
  <c r="AF6" i="28"/>
  <c r="AE6" i="28"/>
  <c r="AD6" i="28"/>
  <c r="AC6" i="28"/>
  <c r="AB6" i="28"/>
  <c r="AA6" i="28"/>
  <c r="AJ5" i="28"/>
  <c r="AI5" i="28"/>
  <c r="AH5" i="28"/>
  <c r="AG5" i="28"/>
  <c r="AF5" i="28"/>
  <c r="AE5" i="28"/>
  <c r="AD5" i="28"/>
  <c r="AC5" i="28"/>
  <c r="AB5" i="28"/>
  <c r="AA5" i="28"/>
  <c r="AJ4" i="28"/>
  <c r="AI4" i="28"/>
  <c r="AH4" i="28"/>
  <c r="AG4" i="28"/>
  <c r="AF4" i="28"/>
  <c r="AE4" i="28"/>
  <c r="AD4" i="28"/>
  <c r="AC4" i="28"/>
  <c r="AB4" i="28"/>
  <c r="AA4" i="28"/>
  <c r="AJ3" i="28"/>
  <c r="AI3" i="28"/>
  <c r="AH3" i="28"/>
  <c r="AG3" i="28"/>
  <c r="AF3" i="28"/>
  <c r="AE3" i="28"/>
  <c r="AD3" i="28"/>
  <c r="AC3" i="28"/>
  <c r="AB3" i="28"/>
  <c r="AA3" i="28"/>
  <c r="AJ2" i="28"/>
  <c r="AI2" i="28"/>
  <c r="AH2" i="28"/>
  <c r="AG2" i="28"/>
  <c r="AF2" i="28"/>
  <c r="AE2" i="28"/>
  <c r="AD2" i="28"/>
  <c r="AC2" i="28"/>
  <c r="AB2" i="28"/>
  <c r="AA2" i="28"/>
  <c r="AJ8" i="27"/>
  <c r="AI8" i="27"/>
  <c r="AH8" i="27"/>
  <c r="AG8" i="27"/>
  <c r="AF8" i="27"/>
  <c r="AE8" i="27"/>
  <c r="AD8" i="27"/>
  <c r="AC8" i="27"/>
  <c r="AB8" i="27"/>
  <c r="AA8" i="27"/>
  <c r="AJ7" i="27"/>
  <c r="AI7" i="27"/>
  <c r="AH7" i="27"/>
  <c r="AG7" i="27"/>
  <c r="AF7" i="27"/>
  <c r="AE7" i="27"/>
  <c r="AD7" i="27"/>
  <c r="AC7" i="27"/>
  <c r="AB7" i="27"/>
  <c r="AA7" i="27"/>
  <c r="AJ6" i="27"/>
  <c r="AI6" i="27"/>
  <c r="AH6" i="27"/>
  <c r="AG6" i="27"/>
  <c r="AF6" i="27"/>
  <c r="AE6" i="27"/>
  <c r="AD6" i="27"/>
  <c r="AC6" i="27"/>
  <c r="AB6" i="27"/>
  <c r="AA6" i="27"/>
  <c r="AJ5" i="27"/>
  <c r="AI5" i="27"/>
  <c r="AH5" i="27"/>
  <c r="AG5" i="27"/>
  <c r="AF5" i="27"/>
  <c r="AE5" i="27"/>
  <c r="AD5" i="27"/>
  <c r="AC5" i="27"/>
  <c r="AB5" i="27"/>
  <c r="AA5" i="27"/>
  <c r="AJ4" i="27"/>
  <c r="AI4" i="27"/>
  <c r="AH4" i="27"/>
  <c r="AG4" i="27"/>
  <c r="AF4" i="27"/>
  <c r="AE4" i="27"/>
  <c r="AD4" i="27"/>
  <c r="AC4" i="27"/>
  <c r="AB4" i="27"/>
  <c r="AA4" i="27"/>
  <c r="AJ3" i="27"/>
  <c r="AI3" i="27"/>
  <c r="AH3" i="27"/>
  <c r="AG3" i="27"/>
  <c r="AF3" i="27"/>
  <c r="AE3" i="27"/>
  <c r="AD3" i="27"/>
  <c r="AC3" i="27"/>
  <c r="AB3" i="27"/>
  <c r="AA3" i="27"/>
  <c r="AJ2" i="27"/>
  <c r="AI2" i="27"/>
  <c r="AH2" i="27"/>
  <c r="AG2" i="27"/>
  <c r="AF2" i="27"/>
  <c r="AE2" i="27"/>
  <c r="AD2" i="27"/>
  <c r="AC2" i="27"/>
  <c r="AB2" i="27"/>
  <c r="AA2" i="27"/>
  <c r="AJ8" i="26"/>
  <c r="AI8" i="26"/>
  <c r="AH8" i="26"/>
  <c r="AG8" i="26"/>
  <c r="AF8" i="26"/>
  <c r="AE8" i="26"/>
  <c r="AD8" i="26"/>
  <c r="AC8" i="26"/>
  <c r="AB8" i="26"/>
  <c r="AA8" i="26"/>
  <c r="AJ7" i="26"/>
  <c r="AI7" i="26"/>
  <c r="AH7" i="26"/>
  <c r="AG7" i="26"/>
  <c r="AF7" i="26"/>
  <c r="AE7" i="26"/>
  <c r="AD7" i="26"/>
  <c r="AC7" i="26"/>
  <c r="AB7" i="26"/>
  <c r="AA7" i="26"/>
  <c r="AJ6" i="26"/>
  <c r="AI6" i="26"/>
  <c r="AH6" i="26"/>
  <c r="AG6" i="26"/>
  <c r="AF6" i="26"/>
  <c r="AE6" i="26"/>
  <c r="AD6" i="26"/>
  <c r="AC6" i="26"/>
  <c r="AB6" i="26"/>
  <c r="AA6" i="26"/>
  <c r="AJ5" i="26"/>
  <c r="AI5" i="26"/>
  <c r="AH5" i="26"/>
  <c r="AG5" i="26"/>
  <c r="AF5" i="26"/>
  <c r="AE5" i="26"/>
  <c r="AD5" i="26"/>
  <c r="AC5" i="26"/>
  <c r="AB5" i="26"/>
  <c r="AA5" i="26"/>
  <c r="AJ4" i="26"/>
  <c r="AI4" i="26"/>
  <c r="AH4" i="26"/>
  <c r="AG4" i="26"/>
  <c r="AF4" i="26"/>
  <c r="AE4" i="26"/>
  <c r="AD4" i="26"/>
  <c r="AC4" i="26"/>
  <c r="AB4" i="26"/>
  <c r="AA4" i="26"/>
  <c r="AJ3" i="26"/>
  <c r="AI3" i="26"/>
  <c r="AH3" i="26"/>
  <c r="AG3" i="26"/>
  <c r="AF3" i="26"/>
  <c r="AE3" i="26"/>
  <c r="AD3" i="26"/>
  <c r="AC3" i="26"/>
  <c r="AB3" i="26"/>
  <c r="AA3" i="26"/>
  <c r="AJ2" i="26"/>
  <c r="AI2" i="26"/>
  <c r="AH2" i="26"/>
  <c r="AG2" i="26"/>
  <c r="AF2" i="26"/>
  <c r="AE2" i="26"/>
  <c r="AD2" i="26"/>
  <c r="AC2" i="26"/>
  <c r="AB2" i="26"/>
  <c r="AA2" i="26"/>
  <c r="AJ3" i="25"/>
  <c r="AI3" i="25"/>
  <c r="AH3" i="25"/>
  <c r="AG3" i="25"/>
  <c r="AF3" i="25"/>
  <c r="AE3" i="25"/>
  <c r="AD3" i="25"/>
  <c r="AC3" i="25"/>
  <c r="AB3" i="25"/>
  <c r="AA3" i="25"/>
  <c r="AJ8" i="25"/>
  <c r="AI8" i="25"/>
  <c r="AH8" i="25"/>
  <c r="AG8" i="25"/>
  <c r="AF8" i="25"/>
  <c r="AE8" i="25"/>
  <c r="AD8" i="25"/>
  <c r="AC8" i="25"/>
  <c r="AB8" i="25"/>
  <c r="AA8" i="25"/>
  <c r="AJ7" i="25"/>
  <c r="AI7" i="25"/>
  <c r="AH7" i="25"/>
  <c r="AG7" i="25"/>
  <c r="AF7" i="25"/>
  <c r="AE7" i="25"/>
  <c r="AD7" i="25"/>
  <c r="AC7" i="25"/>
  <c r="AB7" i="25"/>
  <c r="AA7" i="25"/>
  <c r="AJ6" i="25"/>
  <c r="AI6" i="25"/>
  <c r="AH6" i="25"/>
  <c r="AG6" i="25"/>
  <c r="AF6" i="25"/>
  <c r="AE6" i="25"/>
  <c r="AD6" i="25"/>
  <c r="AC6" i="25"/>
  <c r="AB6" i="25"/>
  <c r="AA6" i="25"/>
  <c r="AJ5" i="25"/>
  <c r="AI5" i="25"/>
  <c r="AH5" i="25"/>
  <c r="AG5" i="25"/>
  <c r="AF5" i="25"/>
  <c r="AE5" i="25"/>
  <c r="AD5" i="25"/>
  <c r="AC5" i="25"/>
  <c r="AB5" i="25"/>
  <c r="AA5" i="25"/>
  <c r="AJ4" i="25"/>
  <c r="AI4" i="25"/>
  <c r="AH4" i="25"/>
  <c r="AG4" i="25"/>
  <c r="AF4" i="25"/>
  <c r="AE4" i="25"/>
  <c r="AD4" i="25"/>
  <c r="AC4" i="25"/>
  <c r="AB4" i="25"/>
  <c r="AA4" i="25"/>
  <c r="AJ2" i="25"/>
  <c r="AI2" i="25"/>
  <c r="AH2" i="25"/>
  <c r="AG2" i="25"/>
  <c r="AF2" i="25"/>
  <c r="AE2" i="25"/>
  <c r="AD2" i="25"/>
  <c r="AC2" i="25"/>
  <c r="AB2" i="25"/>
  <c r="AA2" i="25"/>
  <c r="AA4" i="6"/>
  <c r="AB4" i="6"/>
  <c r="AC4" i="6"/>
  <c r="AD4" i="6"/>
  <c r="AE4" i="6"/>
  <c r="AF4" i="6"/>
  <c r="AG4" i="6"/>
  <c r="AH4" i="6"/>
  <c r="AI4" i="6"/>
  <c r="AJ4" i="6"/>
  <c r="AA5" i="6"/>
  <c r="AB5" i="6"/>
  <c r="AC5" i="6"/>
  <c r="AD5" i="6"/>
  <c r="AE5" i="6"/>
  <c r="AF5" i="6"/>
  <c r="AG5" i="6"/>
  <c r="AH5" i="6"/>
  <c r="AI5" i="6"/>
  <c r="AJ5" i="6"/>
  <c r="AJ8" i="23"/>
  <c r="AI8" i="23"/>
  <c r="AH8" i="23"/>
  <c r="AG8" i="23"/>
  <c r="AF8" i="23"/>
  <c r="AE8" i="23"/>
  <c r="AD8" i="23"/>
  <c r="AC8" i="23"/>
  <c r="AB8" i="23"/>
  <c r="AA8" i="23"/>
  <c r="AJ7" i="23"/>
  <c r="AI7" i="23"/>
  <c r="AH7" i="23"/>
  <c r="AG7" i="23"/>
  <c r="AF7" i="23"/>
  <c r="AE7" i="23"/>
  <c r="AD7" i="23"/>
  <c r="AC7" i="23"/>
  <c r="AB7" i="23"/>
  <c r="AA7" i="23"/>
  <c r="AJ6" i="23"/>
  <c r="AI6" i="23"/>
  <c r="AH6" i="23"/>
  <c r="AG6" i="23"/>
  <c r="AF6" i="23"/>
  <c r="AE6" i="23"/>
  <c r="AD6" i="23"/>
  <c r="AC6" i="23"/>
  <c r="AB6" i="23"/>
  <c r="AA6" i="23"/>
  <c r="AJ5" i="23"/>
  <c r="AI5" i="23"/>
  <c r="AH5" i="23"/>
  <c r="AG5" i="23"/>
  <c r="AF5" i="23"/>
  <c r="AE5" i="23"/>
  <c r="AD5" i="23"/>
  <c r="AC5" i="23"/>
  <c r="AB5" i="23"/>
  <c r="AA5" i="23"/>
  <c r="AJ4" i="23"/>
  <c r="AI4" i="23"/>
  <c r="AH4" i="23"/>
  <c r="AG4" i="23"/>
  <c r="AF4" i="23"/>
  <c r="AE4" i="23"/>
  <c r="AD4" i="23"/>
  <c r="AC4" i="23"/>
  <c r="AB4" i="23"/>
  <c r="AA4" i="23"/>
  <c r="AJ2" i="23"/>
  <c r="AI2" i="23"/>
  <c r="AH2" i="23"/>
  <c r="AG2" i="23"/>
  <c r="AF2" i="23"/>
  <c r="AE2" i="23"/>
  <c r="AD2" i="23"/>
  <c r="AC2" i="23"/>
  <c r="AB2" i="23"/>
  <c r="AA2" i="23"/>
  <c r="AJ8" i="18"/>
  <c r="AI8" i="18"/>
  <c r="AH8" i="18"/>
  <c r="AG8" i="18"/>
  <c r="AF8" i="18"/>
  <c r="AE8" i="18"/>
  <c r="AD8" i="18"/>
  <c r="AC8" i="18"/>
  <c r="AB8" i="18"/>
  <c r="AA8" i="18"/>
  <c r="AJ6" i="18"/>
  <c r="AI6" i="18"/>
  <c r="AH6" i="18"/>
  <c r="AG6" i="18"/>
  <c r="AF6" i="18"/>
  <c r="AE6" i="18"/>
  <c r="AD6" i="18"/>
  <c r="AC6" i="18"/>
  <c r="AB6" i="18"/>
  <c r="AA6" i="18"/>
  <c r="AJ3" i="18"/>
  <c r="AI3" i="18"/>
  <c r="AH3" i="18"/>
  <c r="AG3" i="18"/>
  <c r="AF3" i="18"/>
  <c r="AE3" i="18"/>
  <c r="AD3" i="18"/>
  <c r="AC3" i="18"/>
  <c r="AB3" i="18"/>
  <c r="AA3" i="18"/>
  <c r="AJ2" i="18"/>
  <c r="AI2" i="18"/>
  <c r="AH2" i="18"/>
  <c r="AG2" i="18"/>
  <c r="AF2" i="18"/>
  <c r="AE2" i="18"/>
  <c r="AD2" i="18"/>
  <c r="AC2" i="18"/>
  <c r="AB2" i="18"/>
  <c r="AA2" i="18"/>
  <c r="AJ8" i="12"/>
  <c r="AI8" i="12"/>
  <c r="AH8" i="12"/>
  <c r="AG8" i="12"/>
  <c r="AF8" i="12"/>
  <c r="AE8" i="12"/>
  <c r="AD8" i="12"/>
  <c r="AC8" i="12"/>
  <c r="AB8" i="12"/>
  <c r="AA8" i="12"/>
  <c r="AJ6" i="12"/>
  <c r="AI6" i="12"/>
  <c r="AH6" i="12"/>
  <c r="AG6" i="12"/>
  <c r="AF6" i="12"/>
  <c r="AE6" i="12"/>
  <c r="AD6" i="12"/>
  <c r="AC6" i="12"/>
  <c r="AB6" i="12"/>
  <c r="AA6" i="12"/>
  <c r="AJ5" i="12"/>
  <c r="AI5" i="12"/>
  <c r="AH5" i="12"/>
  <c r="AG5" i="12"/>
  <c r="AF5" i="12"/>
  <c r="AE5" i="12"/>
  <c r="AD5" i="12"/>
  <c r="AC5" i="12"/>
  <c r="AB5" i="12"/>
  <c r="AA5" i="12"/>
  <c r="AJ4" i="12"/>
  <c r="AI4" i="12"/>
  <c r="AH4" i="12"/>
  <c r="AG4" i="12"/>
  <c r="AF4" i="12"/>
  <c r="AE4" i="12"/>
  <c r="AD4" i="12"/>
  <c r="AC4" i="12"/>
  <c r="AB4" i="12"/>
  <c r="AA4" i="12"/>
  <c r="AJ3" i="12"/>
  <c r="AI3" i="12"/>
  <c r="AH3" i="12"/>
  <c r="AG3" i="12"/>
  <c r="AF3" i="12"/>
  <c r="AE3" i="12"/>
  <c r="AD3" i="12"/>
  <c r="AC3" i="12"/>
  <c r="AB3" i="12"/>
  <c r="AA3" i="12"/>
  <c r="AJ8" i="17"/>
  <c r="AI8" i="17"/>
  <c r="AH8" i="17"/>
  <c r="AG8" i="17"/>
  <c r="AF8" i="17"/>
  <c r="AE8" i="17"/>
  <c r="AD8" i="17"/>
  <c r="AC8" i="17"/>
  <c r="AB8" i="17"/>
  <c r="AA8" i="17"/>
  <c r="AJ6" i="17"/>
  <c r="AI6" i="17"/>
  <c r="AH6" i="17"/>
  <c r="AG6" i="17"/>
  <c r="AF6" i="17"/>
  <c r="AE6" i="17"/>
  <c r="AD6" i="17"/>
  <c r="AC6" i="17"/>
  <c r="AB6" i="17"/>
  <c r="AA6" i="17"/>
  <c r="AJ5" i="17"/>
  <c r="AI5" i="17"/>
  <c r="AH5" i="17"/>
  <c r="AG5" i="17"/>
  <c r="AF5" i="17"/>
  <c r="AE5" i="17"/>
  <c r="AD5" i="17"/>
  <c r="AC5" i="17"/>
  <c r="AB5" i="17"/>
  <c r="AA5" i="17"/>
  <c r="AJ4" i="17"/>
  <c r="AI4" i="17"/>
  <c r="AH4" i="17"/>
  <c r="AG4" i="17"/>
  <c r="AF4" i="17"/>
  <c r="AE4" i="17"/>
  <c r="AD4" i="17"/>
  <c r="AC4" i="17"/>
  <c r="AB4" i="17"/>
  <c r="AA4" i="17"/>
  <c r="AJ3" i="17"/>
  <c r="AI3" i="17"/>
  <c r="AH3" i="17"/>
  <c r="AG3" i="17"/>
  <c r="AF3" i="17"/>
  <c r="AE3" i="17"/>
  <c r="AD3" i="17"/>
  <c r="AC3" i="17"/>
  <c r="AB3" i="17"/>
  <c r="AA3" i="17"/>
  <c r="AJ8" i="11"/>
  <c r="AI8" i="11"/>
  <c r="AH8" i="11"/>
  <c r="AG8" i="11"/>
  <c r="AF8" i="11"/>
  <c r="AE8" i="11"/>
  <c r="AD8" i="11"/>
  <c r="AC8" i="11"/>
  <c r="AB8" i="11"/>
  <c r="AA8" i="11"/>
  <c r="AJ6" i="11"/>
  <c r="AI6" i="11"/>
  <c r="AH6" i="11"/>
  <c r="AG6" i="11"/>
  <c r="AF6" i="11"/>
  <c r="AE6" i="11"/>
  <c r="AD6" i="11"/>
  <c r="AC6" i="11"/>
  <c r="AB6" i="11"/>
  <c r="AA6" i="11"/>
  <c r="AJ5" i="11"/>
  <c r="AI5" i="11"/>
  <c r="AH5" i="11"/>
  <c r="AG5" i="11"/>
  <c r="AF5" i="11"/>
  <c r="AE5" i="11"/>
  <c r="AD5" i="11"/>
  <c r="AC5" i="11"/>
  <c r="AB5" i="11"/>
  <c r="AA5" i="11"/>
  <c r="AJ4" i="11"/>
  <c r="AI4" i="11"/>
  <c r="AH4" i="11"/>
  <c r="AG4" i="11"/>
  <c r="AF4" i="11"/>
  <c r="AE4" i="11"/>
  <c r="AD4" i="11"/>
  <c r="AC4" i="11"/>
  <c r="AB4" i="11"/>
  <c r="AA4" i="11"/>
  <c r="AJ3" i="11"/>
  <c r="AI3" i="11"/>
  <c r="AH3" i="11"/>
  <c r="AG3" i="11"/>
  <c r="AF3" i="11"/>
  <c r="AE3" i="11"/>
  <c r="AD3" i="11"/>
  <c r="AC3" i="11"/>
  <c r="AB3" i="11"/>
  <c r="AA3" i="11"/>
  <c r="AJ8" i="10"/>
  <c r="AI8" i="10"/>
  <c r="AH8" i="10"/>
  <c r="AG8" i="10"/>
  <c r="AF8" i="10"/>
  <c r="AE8" i="10"/>
  <c r="AD8" i="10"/>
  <c r="AC8" i="10"/>
  <c r="AB8" i="10"/>
  <c r="AA8" i="10"/>
  <c r="AJ8" i="9"/>
  <c r="AI8" i="9"/>
  <c r="AH8" i="9"/>
  <c r="AG8" i="9"/>
  <c r="AF8" i="9"/>
  <c r="AE8" i="9"/>
  <c r="AD8" i="9"/>
  <c r="AC8" i="9"/>
  <c r="AB8" i="9"/>
  <c r="AA8" i="9"/>
  <c r="AJ6" i="9"/>
  <c r="AI6" i="9"/>
  <c r="AH6" i="9"/>
  <c r="AG6" i="9"/>
  <c r="AF6" i="9"/>
  <c r="AE6" i="9"/>
  <c r="AD6" i="9"/>
  <c r="AC6" i="9"/>
  <c r="AB6" i="9"/>
  <c r="AA6" i="9"/>
  <c r="AJ5" i="9"/>
  <c r="AI5" i="9"/>
  <c r="AH5" i="9"/>
  <c r="AG5" i="9"/>
  <c r="AF5" i="9"/>
  <c r="AE5" i="9"/>
  <c r="AD5" i="9"/>
  <c r="AC5" i="9"/>
  <c r="AB5" i="9"/>
  <c r="AA5" i="9"/>
  <c r="AJ4" i="9"/>
  <c r="AI4" i="9"/>
  <c r="AH4" i="9"/>
  <c r="AG4" i="9"/>
  <c r="AF4" i="9"/>
  <c r="AE4" i="9"/>
  <c r="AD4" i="9"/>
  <c r="AC4" i="9"/>
  <c r="AB4" i="9"/>
  <c r="AA4" i="9"/>
  <c r="AJ3" i="9"/>
  <c r="AI3" i="9"/>
  <c r="AH3" i="9"/>
  <c r="AG3" i="9"/>
  <c r="AF3" i="9"/>
  <c r="AE3" i="9"/>
  <c r="AD3" i="9"/>
  <c r="AC3" i="9"/>
  <c r="AB3" i="9"/>
  <c r="AA3" i="9"/>
  <c r="AJ8" i="16"/>
  <c r="AI8" i="16"/>
  <c r="AH8" i="16"/>
  <c r="AG8" i="16"/>
  <c r="AF8" i="16"/>
  <c r="AE8" i="16"/>
  <c r="AD8" i="16"/>
  <c r="AC8" i="16"/>
  <c r="AB8" i="16"/>
  <c r="AA8" i="16"/>
  <c r="AJ2" i="16"/>
  <c r="AI2" i="16"/>
  <c r="AH2" i="16"/>
  <c r="AG2" i="16"/>
  <c r="AF2" i="16"/>
  <c r="AE2" i="16"/>
  <c r="AD2" i="16"/>
  <c r="AC2" i="16"/>
  <c r="AB2" i="16"/>
  <c r="AA2" i="16"/>
  <c r="AJ8" i="15"/>
  <c r="AI8" i="15"/>
  <c r="AH8" i="15"/>
  <c r="AG8" i="15"/>
  <c r="AF8" i="15"/>
  <c r="AE8" i="15"/>
  <c r="AD8" i="15"/>
  <c r="AC8" i="15"/>
  <c r="AB8" i="15"/>
  <c r="AA8" i="15"/>
  <c r="AJ7" i="15"/>
  <c r="AI7" i="15"/>
  <c r="AH7" i="15"/>
  <c r="AG7" i="15"/>
  <c r="AF7" i="15"/>
  <c r="AE7" i="15"/>
  <c r="AD7" i="15"/>
  <c r="AC7" i="15"/>
  <c r="AB7" i="15"/>
  <c r="AA7" i="15"/>
  <c r="AJ6" i="15"/>
  <c r="AI6" i="15"/>
  <c r="AH6" i="15"/>
  <c r="AG6" i="15"/>
  <c r="AF6" i="15"/>
  <c r="AE6" i="15"/>
  <c r="AD6" i="15"/>
  <c r="AC6" i="15"/>
  <c r="AB6" i="15"/>
  <c r="AA6" i="15"/>
  <c r="AJ5" i="15"/>
  <c r="AI5" i="15"/>
  <c r="AH5" i="15"/>
  <c r="AG5" i="15"/>
  <c r="AF5" i="15"/>
  <c r="AE5" i="15"/>
  <c r="AD5" i="15"/>
  <c r="AC5" i="15"/>
  <c r="AB5" i="15"/>
  <c r="AA5" i="15"/>
  <c r="AJ4" i="15"/>
  <c r="AI4" i="15"/>
  <c r="AH4" i="15"/>
  <c r="AG4" i="15"/>
  <c r="AF4" i="15"/>
  <c r="AE4" i="15"/>
  <c r="AD4" i="15"/>
  <c r="AC4" i="15"/>
  <c r="AB4" i="15"/>
  <c r="AA4" i="15"/>
  <c r="AJ2" i="15"/>
  <c r="AI2" i="15"/>
  <c r="AH2" i="15"/>
  <c r="AG2" i="15"/>
  <c r="AF2" i="15"/>
  <c r="AE2" i="15"/>
  <c r="AD2" i="15"/>
  <c r="AC2" i="15"/>
  <c r="AB2" i="15"/>
  <c r="AA2" i="15"/>
  <c r="AJ8" i="7"/>
  <c r="AI8" i="7"/>
  <c r="AH8" i="7"/>
  <c r="AG8" i="7"/>
  <c r="AF8" i="7"/>
  <c r="AE8" i="7"/>
  <c r="AD8" i="7"/>
  <c r="AC8" i="7"/>
  <c r="AB8" i="7"/>
  <c r="AA8" i="7"/>
  <c r="AJ8" i="6"/>
  <c r="AI8" i="6"/>
  <c r="AH8" i="6"/>
  <c r="AG8" i="6"/>
  <c r="AF8" i="6"/>
  <c r="AE8" i="6"/>
  <c r="AD8" i="6"/>
  <c r="AC8" i="6"/>
  <c r="AB8" i="6"/>
  <c r="AA8" i="6"/>
  <c r="AJ2" i="6"/>
  <c r="AI2" i="6"/>
  <c r="AH2" i="6"/>
  <c r="AG2" i="6"/>
  <c r="AF2" i="6"/>
  <c r="AE2" i="6"/>
  <c r="AD2" i="6"/>
  <c r="AC2" i="6"/>
  <c r="AB2" i="6"/>
  <c r="AA2" i="6"/>
  <c r="AB8" i="5"/>
  <c r="AC8" i="5"/>
  <c r="AD8" i="5"/>
  <c r="AE8" i="5"/>
  <c r="AF8" i="5"/>
  <c r="AG8" i="5"/>
  <c r="AH8" i="5"/>
  <c r="AI8" i="5"/>
  <c r="AJ8" i="5"/>
  <c r="AA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Z7" i="18"/>
  <c r="Y7" i="18"/>
  <c r="X7" i="18"/>
  <c r="W7" i="18"/>
  <c r="V7" i="18"/>
  <c r="U7" i="18"/>
  <c r="T7" i="18"/>
  <c r="S7" i="18"/>
  <c r="R7" i="18"/>
  <c r="Q7" i="18"/>
  <c r="AF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Z7" i="12"/>
  <c r="Y7" i="12"/>
  <c r="X7" i="12"/>
  <c r="W7" i="12"/>
  <c r="V7" i="12"/>
  <c r="U7" i="12"/>
  <c r="T7" i="12"/>
  <c r="S7" i="12"/>
  <c r="R7" i="12"/>
  <c r="Q7" i="12"/>
  <c r="AF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Z7" i="17"/>
  <c r="Y7" i="17"/>
  <c r="X7" i="17"/>
  <c r="W7" i="17"/>
  <c r="V7" i="17"/>
  <c r="U7" i="17"/>
  <c r="T7" i="17"/>
  <c r="S7" i="17"/>
  <c r="R7" i="17"/>
  <c r="Q7" i="17"/>
  <c r="AD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Z7" i="11"/>
  <c r="Y7" i="11"/>
  <c r="X7" i="11"/>
  <c r="W7" i="11"/>
  <c r="V7" i="11"/>
  <c r="U7" i="11"/>
  <c r="T7" i="11"/>
  <c r="S7" i="11"/>
  <c r="R7" i="11"/>
  <c r="Q7" i="11"/>
  <c r="AJ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Z7" i="9"/>
  <c r="Y7" i="9"/>
  <c r="X7" i="9"/>
  <c r="W7" i="9"/>
  <c r="V7" i="9"/>
  <c r="U7" i="9"/>
  <c r="T7" i="9"/>
  <c r="S7" i="9"/>
  <c r="R7" i="9"/>
  <c r="Q7" i="9"/>
  <c r="AD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G7" i="5"/>
  <c r="AE7" i="9"/>
  <c r="AC7" i="11"/>
  <c r="AE7" i="17"/>
  <c r="AG7" i="12"/>
  <c r="AG7" i="18"/>
  <c r="AF7" i="9"/>
  <c r="AD7" i="11"/>
  <c r="AF7" i="17"/>
  <c r="AH7" i="12"/>
  <c r="AH7" i="18"/>
  <c r="AG7" i="9"/>
  <c r="AE7" i="11"/>
  <c r="AG7" i="17"/>
  <c r="AA7" i="12"/>
  <c r="AI7" i="12"/>
  <c r="AA7" i="18"/>
  <c r="AI7" i="18"/>
  <c r="AH7" i="9"/>
  <c r="AF7" i="11"/>
  <c r="AH7" i="17"/>
  <c r="AB7" i="12"/>
  <c r="AJ7" i="12"/>
  <c r="AB7" i="18"/>
  <c r="AJ7" i="18"/>
  <c r="AA7" i="9"/>
  <c r="AI7" i="9"/>
  <c r="AG7" i="11"/>
  <c r="AA7" i="17"/>
  <c r="AI7" i="17"/>
  <c r="AC7" i="12"/>
  <c r="AC7" i="18"/>
  <c r="AB7" i="9"/>
  <c r="AJ7" i="9"/>
  <c r="AH7" i="11"/>
  <c r="AB7" i="17"/>
  <c r="AJ7" i="17"/>
  <c r="AD7" i="12"/>
  <c r="AD7" i="18"/>
  <c r="AC7" i="9"/>
  <c r="AA7" i="11"/>
  <c r="AI7" i="11"/>
  <c r="AC7" i="17"/>
  <c r="AE7" i="12"/>
  <c r="AE7" i="18"/>
  <c r="AB7" i="11"/>
  <c r="AF3" i="7"/>
  <c r="AB3" i="7"/>
  <c r="X3" i="7"/>
  <c r="T3" i="7"/>
  <c r="P3" i="7"/>
  <c r="L3" i="7"/>
  <c r="H3" i="7"/>
  <c r="AA3" i="7"/>
  <c r="W3" i="7"/>
  <c r="S3" i="7"/>
  <c r="O3" i="7"/>
  <c r="K3" i="7"/>
  <c r="G3" i="7"/>
  <c r="AD3" i="7"/>
  <c r="Z3" i="7"/>
  <c r="V3" i="7"/>
  <c r="R3" i="7"/>
  <c r="N3" i="7"/>
  <c r="J3" i="7"/>
  <c r="AH2" i="10"/>
  <c r="AD2" i="10"/>
  <c r="Z2" i="10"/>
  <c r="V2" i="10"/>
  <c r="R2" i="10"/>
  <c r="N2" i="10"/>
  <c r="J2" i="10"/>
  <c r="F2" i="10"/>
  <c r="E2" i="10"/>
  <c r="AG2" i="10"/>
  <c r="AC2" i="10"/>
  <c r="Y2" i="10"/>
  <c r="U2" i="10"/>
  <c r="Q2" i="10"/>
  <c r="M2" i="10"/>
  <c r="I2" i="10"/>
  <c r="AH2" i="11"/>
  <c r="AD2" i="11"/>
  <c r="Z2" i="11"/>
  <c r="V2" i="11"/>
  <c r="R2" i="11"/>
  <c r="N2" i="11"/>
  <c r="J2" i="11"/>
  <c r="F2" i="11"/>
  <c r="AJ2" i="10"/>
  <c r="AF2" i="10"/>
  <c r="AB2" i="10"/>
  <c r="X2" i="10"/>
  <c r="T2" i="10"/>
  <c r="P2" i="10"/>
  <c r="L2" i="10"/>
  <c r="H2" i="10"/>
  <c r="E2" i="11"/>
  <c r="AG2" i="11"/>
  <c r="AC2" i="11"/>
  <c r="Y2" i="11"/>
  <c r="U2" i="11"/>
  <c r="Q2" i="11"/>
  <c r="M2" i="11"/>
  <c r="I2" i="11"/>
  <c r="AH2" i="17"/>
  <c r="AD2" i="17"/>
  <c r="Z2" i="17"/>
  <c r="V2" i="17"/>
  <c r="R2" i="17"/>
  <c r="N2" i="17"/>
  <c r="J2" i="17"/>
  <c r="F2" i="17"/>
  <c r="AI2" i="10"/>
  <c r="AE2" i="10"/>
  <c r="AA2" i="10"/>
  <c r="W2" i="10"/>
  <c r="S2" i="10"/>
  <c r="O2" i="10"/>
  <c r="K2" i="10"/>
  <c r="AE2" i="9"/>
  <c r="AA2" i="9"/>
  <c r="O2" i="9"/>
  <c r="K2" i="9"/>
  <c r="AJ2" i="11"/>
  <c r="AF2" i="11"/>
  <c r="AB2" i="11"/>
  <c r="X2" i="11"/>
  <c r="T2" i="11"/>
  <c r="P2" i="11"/>
  <c r="L2" i="11"/>
  <c r="E2" i="17"/>
  <c r="AG2" i="17"/>
  <c r="AC2" i="17"/>
  <c r="Y2" i="17"/>
  <c r="U2" i="17"/>
  <c r="Q2" i="17"/>
  <c r="M2" i="17"/>
  <c r="AJ2" i="12"/>
  <c r="AF2" i="12"/>
  <c r="AB2" i="12"/>
  <c r="X2" i="12"/>
  <c r="T2" i="12"/>
  <c r="P2" i="12"/>
  <c r="L2" i="12"/>
  <c r="H2" i="12"/>
  <c r="AI2" i="12"/>
  <c r="AE2" i="12"/>
  <c r="AA2" i="12"/>
  <c r="W2" i="12"/>
  <c r="S2" i="12"/>
  <c r="O2" i="12"/>
  <c r="K2" i="12"/>
  <c r="G2" i="12"/>
  <c r="AH2" i="12"/>
  <c r="AD2" i="12"/>
  <c r="Z2" i="12"/>
  <c r="V2" i="12"/>
  <c r="R2" i="12"/>
  <c r="N2" i="12"/>
  <c r="J2" i="12"/>
  <c r="AE6" i="7"/>
  <c r="AA6" i="7"/>
  <c r="O6" i="7"/>
  <c r="K6" i="7"/>
  <c r="AH5" i="7"/>
  <c r="AD5" i="7"/>
  <c r="Z5" i="7"/>
  <c r="V5" i="7"/>
  <c r="R5" i="7"/>
  <c r="N5" i="7"/>
  <c r="J5" i="7"/>
  <c r="F5" i="7"/>
  <c r="AH6" i="7"/>
  <c r="AD6" i="7"/>
  <c r="R6" i="7"/>
  <c r="N6" i="7"/>
  <c r="AG5" i="7"/>
  <c r="AC5" i="7"/>
  <c r="Y5" i="7"/>
  <c r="U5" i="7"/>
  <c r="Q5" i="7"/>
  <c r="M5" i="7"/>
  <c r="I5" i="7"/>
  <c r="AI5" i="7"/>
  <c r="AE5" i="7"/>
  <c r="AA5" i="7"/>
  <c r="W5" i="7"/>
  <c r="S5" i="7"/>
  <c r="O5" i="7"/>
  <c r="K5" i="7"/>
  <c r="G5" i="7"/>
  <c r="E5" i="7"/>
  <c r="AG6" i="7"/>
  <c r="AC6" i="7"/>
  <c r="Q6" i="7"/>
  <c r="M6" i="7"/>
  <c r="AJ5" i="7"/>
  <c r="AF5" i="7"/>
  <c r="AB5" i="7"/>
  <c r="X5" i="7"/>
  <c r="T5" i="7"/>
  <c r="P5" i="7"/>
  <c r="L5" i="7"/>
  <c r="AI4" i="7"/>
  <c r="W4" i="7"/>
  <c r="S4" i="7"/>
  <c r="G4" i="7"/>
  <c r="AH4" i="7"/>
  <c r="V4" i="7"/>
  <c r="R4" i="7"/>
  <c r="X5" i="5"/>
  <c r="H5" i="5"/>
  <c r="E6" i="5"/>
  <c r="AJ6" i="5"/>
  <c r="AF6" i="5"/>
  <c r="AB6" i="5"/>
  <c r="X6" i="5"/>
  <c r="T6" i="5"/>
  <c r="P6" i="5"/>
  <c r="L6" i="5"/>
  <c r="H6" i="5"/>
  <c r="AA5" i="5"/>
  <c r="K5" i="5"/>
  <c r="AI6" i="5"/>
  <c r="AE6" i="5"/>
  <c r="AA6" i="5"/>
  <c r="W6" i="5"/>
  <c r="S6" i="5"/>
  <c r="O6" i="5"/>
  <c r="K6" i="5"/>
  <c r="Z5" i="5"/>
  <c r="J5" i="5"/>
  <c r="AC4" i="5"/>
  <c r="M4" i="5"/>
  <c r="O2" i="7"/>
  <c r="I2" i="7"/>
  <c r="AJ2" i="7"/>
  <c r="AF2" i="7"/>
  <c r="AB2" i="7"/>
  <c r="X2" i="7"/>
  <c r="T2" i="7"/>
  <c r="P2" i="7"/>
  <c r="L2" i="7"/>
  <c r="J2" i="7"/>
  <c r="F2" i="7"/>
  <c r="AG2" i="7"/>
  <c r="AC2" i="7"/>
  <c r="Y2" i="7"/>
  <c r="U2" i="7"/>
  <c r="Q2" i="7"/>
  <c r="AA7" i="5" l="1"/>
  <c r="I4" i="7"/>
  <c r="C4" i="7"/>
  <c r="B4" i="7"/>
  <c r="C5" i="7"/>
  <c r="B5" i="7"/>
  <c r="P6" i="7"/>
  <c r="C6" i="7"/>
  <c r="B6" i="7"/>
  <c r="S4" i="5"/>
  <c r="B4" i="5"/>
  <c r="H2" i="9"/>
  <c r="C2" i="9"/>
  <c r="B2" i="9"/>
  <c r="E2" i="5"/>
  <c r="D2" i="5"/>
  <c r="C2" i="5"/>
  <c r="K2" i="7"/>
  <c r="C2" i="7"/>
  <c r="B2" i="7"/>
  <c r="H3" i="6"/>
  <c r="C3" i="6"/>
  <c r="D3" i="6"/>
  <c r="E3" i="6"/>
  <c r="C3" i="7"/>
  <c r="B3" i="7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B3" i="10"/>
  <c r="C2" i="12"/>
  <c r="B2" i="12"/>
  <c r="C2" i="17"/>
  <c r="B2" i="17"/>
  <c r="AI2" i="17"/>
  <c r="AA2" i="17"/>
  <c r="S2" i="17"/>
  <c r="K2" i="17"/>
  <c r="AF2" i="17"/>
  <c r="X2" i="17"/>
  <c r="P2" i="17"/>
  <c r="H2" i="17"/>
  <c r="C2" i="11"/>
  <c r="B2" i="11"/>
  <c r="C2" i="10"/>
  <c r="B2" i="10"/>
  <c r="S2" i="9"/>
  <c r="AI2" i="9"/>
  <c r="G2" i="9"/>
  <c r="AJ2" i="9"/>
  <c r="AD2" i="9"/>
  <c r="Y2" i="9"/>
  <c r="T2" i="9"/>
  <c r="N2" i="9"/>
  <c r="I2" i="9"/>
  <c r="E2" i="9"/>
  <c r="AF2" i="9"/>
  <c r="Z2" i="9"/>
  <c r="U2" i="9"/>
  <c r="P2" i="9"/>
  <c r="J2" i="9"/>
  <c r="W2" i="9"/>
  <c r="AH2" i="9"/>
  <c r="AC2" i="9"/>
  <c r="X2" i="9"/>
  <c r="R2" i="9"/>
  <c r="M2" i="9"/>
  <c r="J4" i="7"/>
  <c r="Z4" i="7"/>
  <c r="K4" i="7"/>
  <c r="AA4" i="7"/>
  <c r="U6" i="7"/>
  <c r="F6" i="7"/>
  <c r="V6" i="7"/>
  <c r="E6" i="7"/>
  <c r="S6" i="7"/>
  <c r="AI6" i="7"/>
  <c r="AJ6" i="7"/>
  <c r="T6" i="7"/>
  <c r="AJ4" i="7"/>
  <c r="AB4" i="7"/>
  <c r="T4" i="7"/>
  <c r="L4" i="7"/>
  <c r="N4" i="7"/>
  <c r="AD4" i="7"/>
  <c r="O4" i="7"/>
  <c r="AE4" i="7"/>
  <c r="Y6" i="7"/>
  <c r="J6" i="7"/>
  <c r="Z6" i="7"/>
  <c r="G6" i="7"/>
  <c r="W6" i="7"/>
  <c r="AF6" i="7"/>
  <c r="AG4" i="7"/>
  <c r="Y4" i="7"/>
  <c r="Q4" i="7"/>
  <c r="Z4" i="5"/>
  <c r="F5" i="5"/>
  <c r="C5" i="5"/>
  <c r="F2" i="5"/>
  <c r="F4" i="5"/>
  <c r="C4" i="5"/>
  <c r="L4" i="5"/>
  <c r="I6" i="5"/>
  <c r="C6" i="5"/>
  <c r="AI7" i="5"/>
  <c r="AB7" i="5"/>
  <c r="AF7" i="5"/>
  <c r="AH7" i="5"/>
  <c r="AJ7" i="5"/>
  <c r="AC7" i="5"/>
  <c r="AD7" i="5"/>
  <c r="AE7" i="5"/>
  <c r="P2" i="5"/>
  <c r="AE4" i="5"/>
  <c r="X4" i="5"/>
  <c r="R4" i="5"/>
  <c r="J4" i="5"/>
  <c r="AF2" i="5"/>
  <c r="K2" i="5"/>
  <c r="AG4" i="5"/>
  <c r="U4" i="5"/>
  <c r="V2" i="5"/>
  <c r="AJ4" i="5"/>
  <c r="AD4" i="5"/>
  <c r="W4" i="5"/>
  <c r="O4" i="5"/>
  <c r="H4" i="5"/>
  <c r="AA2" i="5"/>
  <c r="G6" i="5"/>
  <c r="Q4" i="5"/>
  <c r="Y4" i="5"/>
  <c r="AI4" i="5"/>
  <c r="AB4" i="5"/>
  <c r="T4" i="5"/>
  <c r="N4" i="5"/>
  <c r="G4" i="5"/>
  <c r="U2" i="5"/>
  <c r="I4" i="5"/>
  <c r="J2" i="5"/>
  <c r="N5" i="5"/>
  <c r="AD5" i="5"/>
  <c r="AE5" i="5"/>
  <c r="AB5" i="5"/>
  <c r="AG5" i="5"/>
  <c r="AE2" i="5"/>
  <c r="T2" i="5"/>
  <c r="I2" i="5"/>
  <c r="R5" i="5"/>
  <c r="S5" i="5"/>
  <c r="P5" i="5"/>
  <c r="AC5" i="5"/>
  <c r="M5" i="5"/>
  <c r="AI2" i="5"/>
  <c r="AC2" i="5"/>
  <c r="X2" i="5"/>
  <c r="S2" i="5"/>
  <c r="M2" i="5"/>
  <c r="H2" i="5"/>
  <c r="Z2" i="5"/>
  <c r="O5" i="5"/>
  <c r="L5" i="5"/>
  <c r="Q5" i="5"/>
  <c r="AJ2" i="5"/>
  <c r="Y2" i="5"/>
  <c r="O2" i="5"/>
  <c r="N2" i="5"/>
  <c r="AD2" i="5"/>
  <c r="AH5" i="5"/>
  <c r="E5" i="5"/>
  <c r="AI5" i="5"/>
  <c r="AF5" i="5"/>
  <c r="R2" i="5"/>
  <c r="AH2" i="5"/>
  <c r="V5" i="5"/>
  <c r="G5" i="5"/>
  <c r="W5" i="5"/>
  <c r="T5" i="5"/>
  <c r="AJ5" i="5"/>
  <c r="E4" i="5"/>
  <c r="AG6" i="5"/>
  <c r="Y6" i="5"/>
  <c r="Q6" i="5"/>
  <c r="Y5" i="5"/>
  <c r="I5" i="5"/>
  <c r="AF4" i="5"/>
  <c r="AA4" i="5"/>
  <c r="V4" i="5"/>
  <c r="P4" i="5"/>
  <c r="K4" i="5"/>
  <c r="AG2" i="5"/>
  <c r="AB2" i="5"/>
  <c r="W2" i="5"/>
  <c r="Q2" i="5"/>
  <c r="L2" i="5"/>
  <c r="G2" i="5"/>
</calcChain>
</file>

<file path=xl/sharedStrings.xml><?xml version="1.0" encoding="utf-8"?>
<sst xmlns="http://schemas.openxmlformats.org/spreadsheetml/2006/main" count="377" uniqueCount="215">
  <si>
    <t>BFCpUEbS BAU Fuel Cost per Unit Energy by Sector</t>
  </si>
  <si>
    <t>Sources:</t>
  </si>
  <si>
    <t>Energy Source Cost</t>
  </si>
  <si>
    <t>Fuel Mix and Energy Costs</t>
  </si>
  <si>
    <t>CLP</t>
  </si>
  <si>
    <t>https://www.clp.com.hk/en/community-and-environment/green-tools/energy-costs</t>
  </si>
  <si>
    <t>Electricity Tariffs</t>
  </si>
  <si>
    <t xml:space="preserve">2018 Electricity Tariff </t>
  </si>
  <si>
    <t>https://www.clp.com.hk/en/customer-service/frequency-asked-questions/2018-electricity-tariff</t>
  </si>
  <si>
    <t>Non-Residential Tariff</t>
  </si>
  <si>
    <t>https://www.clp.com.hk/en/customer-service/tariff/business-and-other-customers/non-residential-tariff</t>
  </si>
  <si>
    <t>Natural Gas: Towngas and LPG</t>
  </si>
  <si>
    <t>Household, Commerce and Industry Tariffs</t>
  </si>
  <si>
    <t>Towngas</t>
  </si>
  <si>
    <t>https://www.towngas.com/en/Business/Commerce-and-Industry/Professional-Services#tabno=3</t>
  </si>
  <si>
    <t>Auto-LPG Prices</t>
  </si>
  <si>
    <t>Electrical and Mechanical Services Department</t>
  </si>
  <si>
    <t>https://data.gov.hk/en-data/dataset/hk-emsd-emsd1-auto-lpg-prices</t>
  </si>
  <si>
    <t>Notes</t>
  </si>
  <si>
    <t>Since fuel pricing differs between residential and commercial buidlings, the buildings</t>
  </si>
  <si>
    <t>sector has been split into two "sectors" for purposes of this variable and related calculations.</t>
  </si>
  <si>
    <t>Both CLP and HEC split utility charges by residential and non-residential. Values for industry and commercial are assumed to both fall under non-residential and have the same rate charge.</t>
  </si>
  <si>
    <t>Hydro, wind, and solar do not have fuel cost.  These sheets contain zeroes.</t>
  </si>
  <si>
    <t>Hong Kong does not use District Heating.</t>
  </si>
  <si>
    <t>No cost data on hydro, solar, wind, and biomass.</t>
  </si>
  <si>
    <t>Hong Kong does not use geothermal power or lignite. These sheets' values are zero.</t>
  </si>
  <si>
    <t xml:space="preserve">Since transportation also uses electrcity, we assume the same price rate applies as industry. </t>
  </si>
  <si>
    <t>For the natural gas values, transportation values are calculated using LPG prices, based on average prices from different filling stations.</t>
  </si>
  <si>
    <t>Natural gas values for buildings and the industry sector represent towngas tariffs. </t>
  </si>
  <si>
    <t>1kwh</t>
  </si>
  <si>
    <t>BTU</t>
  </si>
  <si>
    <t>2018 dollar value</t>
  </si>
  <si>
    <t>1 litre</t>
  </si>
  <si>
    <t>25 MJ</t>
  </si>
  <si>
    <t xml:space="preserve">1 MJ </t>
  </si>
  <si>
    <t>947.817 BTU</t>
  </si>
  <si>
    <t>21 million BTU per short ton coal</t>
  </si>
  <si>
    <t>http://environment-ecology.com/what-is-energy/90-energy-units-and-calculators.html</t>
  </si>
  <si>
    <t>Location of Dedicated LPG Filling Station</t>
  </si>
  <si>
    <t>LPG ceiling prices for Dedicated LPG filling stations in 2018 (HK$/litre)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</si>
  <si>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</si>
  <si>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</si>
  <si>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</si>
  <si>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</si>
  <si>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</si>
  <si>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</si>
  <si>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</si>
  <si>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</si>
  <si>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</si>
  <si>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</si>
  <si>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</si>
  <si>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</si>
  <si>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Fung Yip Street,</t>
  </si>
  <si>
    <t>Chai Wan</t>
  </si>
  <si>
    <t>Ngo Cheung Road,</t>
  </si>
  <si>
    <t>West Kowloon</t>
  </si>
  <si>
    <t>Sham Mong Road,</t>
  </si>
  <si>
    <t>Mei Foo</t>
  </si>
  <si>
    <t>Yip Wong Road,</t>
  </si>
  <si>
    <t>Tuen Mun</t>
  </si>
  <si>
    <t>Marsh Road,</t>
  </si>
  <si>
    <t>Wan Chai</t>
  </si>
  <si>
    <t>Fung Mat Road,</t>
  </si>
  <si>
    <t>Sheung Wan</t>
  </si>
  <si>
    <t>Wai Lok Street,</t>
  </si>
  <si>
    <t>Kwun Tong</t>
  </si>
  <si>
    <t>Yuen Chau Tsai,</t>
  </si>
  <si>
    <t>Tai Po</t>
  </si>
  <si>
    <t>Cheung Yip Street,</t>
  </si>
  <si>
    <t>Kowloon Bay</t>
  </si>
  <si>
    <t>Kwai On Road,</t>
  </si>
  <si>
    <t>Kwai Chung</t>
  </si>
  <si>
    <t>Hang Yiu Street,</t>
  </si>
  <si>
    <t>Ma On Shan</t>
  </si>
  <si>
    <t>Tak Yip Street,</t>
  </si>
  <si>
    <t>Yuen Long</t>
  </si>
  <si>
    <t>Average price (HKD/litre)</t>
  </si>
  <si>
    <t>Conversion MJ to BTU</t>
  </si>
  <si>
    <t>https://www.elgas.com.au/blog/389-lpg-conversions-kg-litres-mj-kwh-and-m3</t>
  </si>
  <si>
    <t>HKD/MJ</t>
  </si>
  <si>
    <t>HKD/BTU</t>
  </si>
  <si>
    <t>USD/BTU</t>
  </si>
  <si>
    <t>HKD/kwh</t>
  </si>
  <si>
    <t>HEC</t>
  </si>
  <si>
    <t xml:space="preserve">Sources: </t>
  </si>
  <si>
    <t>https://www.hkelectric.com/en/InvestorRelations/Documents/Financial%20Reports/2017/AR/2017_HKEI_AR_E_FULL.pdf</t>
  </si>
  <si>
    <t>p.140</t>
  </si>
  <si>
    <t>https://www.hkelectric.com/en/MediaResources/PressReleases/Documents/171212%20EN_2018%20TR%20HEC%20LegCo%20Presentation.pdf</t>
  </si>
  <si>
    <t>p.3</t>
  </si>
  <si>
    <t>Electricity</t>
  </si>
  <si>
    <t>non-residential</t>
  </si>
  <si>
    <t>kwh (million)</t>
  </si>
  <si>
    <t>HKD (million)</t>
  </si>
  <si>
    <t>HKEC</t>
  </si>
  <si>
    <t>HKD/GJ</t>
  </si>
  <si>
    <t>US$/BTU</t>
  </si>
  <si>
    <t>coal</t>
  </si>
  <si>
    <t>Nuclear</t>
  </si>
  <si>
    <t>Gas</t>
  </si>
  <si>
    <t>Oil</t>
  </si>
  <si>
    <t>electricity (non-residential)</t>
  </si>
  <si>
    <t>electricity (residential)</t>
  </si>
  <si>
    <t>Source:</t>
  </si>
  <si>
    <t>Source: (p.5)</t>
  </si>
  <si>
    <t>https://www.hkelectric.com/en/InvestorRelations/Documents/SOC%20Information/2018/TR2018%20Annex_EN.pdf</t>
  </si>
  <si>
    <t>MJ (million)</t>
  </si>
  <si>
    <t>Tariff (HKD/MJ)</t>
  </si>
  <si>
    <t>https://www.towngas.com/getmedia/085c3617-f1f5-4454-96a8-c952602cdeb3/AR2017_eng_full_3.pdf.aspx?ext=.pdf</t>
  </si>
  <si>
    <t>Residential</t>
  </si>
  <si>
    <t>Commercial</t>
  </si>
  <si>
    <t>Industrial</t>
  </si>
  <si>
    <t>Total</t>
  </si>
  <si>
    <t>(Terajoule (Electricty</t>
  </si>
  <si>
    <t>Terajoule(Coal)</t>
  </si>
  <si>
    <t>https://www.emsd.gov.hk/filemanager/en/content_762/HKEEUD2018.pdf</t>
  </si>
  <si>
    <t>p. 24, table 3</t>
  </si>
  <si>
    <t>electricity</t>
  </si>
  <si>
    <t>p.25, table 4</t>
  </si>
  <si>
    <t>coal and oil</t>
  </si>
  <si>
    <t>Transportation</t>
  </si>
  <si>
    <t>p.25, table 5</t>
  </si>
  <si>
    <t>towngas and LPG</t>
  </si>
  <si>
    <t>Year</t>
  </si>
  <si>
    <t>Aviation gasoline
and kerosene (HK$/litre)</t>
  </si>
  <si>
    <t>Unleaded
motor gasoline (HK$/litre)</t>
  </si>
  <si>
    <t>Gas oil, diesel
oil and naphtha (HK$/litre)</t>
  </si>
  <si>
    <t>Fuel oil (HK$/litre)</t>
  </si>
  <si>
    <t xml:space="preserve">LPG_x000D_
(HK$/kg) </t>
  </si>
  <si>
    <t>Coal (HK$/tonne)</t>
  </si>
  <si>
    <t>Natural gas_x000D_
(HK$/kg)_x000D_</t>
  </si>
  <si>
    <t>2017 </t>
  </si>
  <si>
    <t>3.19 </t>
  </si>
  <si>
    <t>3.73 </t>
  </si>
  <si>
    <t>3.26 </t>
  </si>
  <si>
    <t>natural gas</t>
  </si>
  <si>
    <t>HK$/BTU</t>
  </si>
  <si>
    <t>https://www.statistics.gov.hk/pub/B11000022017AN17B0100.pdf</t>
  </si>
  <si>
    <t>p.13</t>
  </si>
  <si>
    <t>1kg natural gas= 7780 cubic cm</t>
  </si>
  <si>
    <t>https://www.aqua-calc.com/calculate/volume-to-weight</t>
  </si>
  <si>
    <t>1.0 Cubic metres (m³) natural gas</t>
  </si>
  <si>
    <t>0.0353 Million British thermal units (MMBtu)</t>
  </si>
  <si>
    <t>https://apps.neb-one.gc.ca/Conversion/conversion-tables.aspx?GoCTemplateCulture=en-CA</t>
  </si>
  <si>
    <t>Source: https://www.clp.com.hk/en/community-and-environment/green-tools/energy-costs</t>
  </si>
  <si>
    <t>Total energy nuclear:</t>
  </si>
  <si>
    <t>kWh</t>
  </si>
  <si>
    <t>Energy cost nuclear:</t>
  </si>
  <si>
    <t>HK$</t>
  </si>
  <si>
    <t>US$</t>
  </si>
  <si>
    <t>price per BTU:</t>
  </si>
  <si>
    <t>for final electricity</t>
  </si>
  <si>
    <t>A nuclear power plant has an efficiency of about:</t>
  </si>
  <si>
    <t>http://holbert.faculty.asu.edu/eee463/NuclearPowerPlants.pdf</t>
  </si>
  <si>
    <t>à</t>
  </si>
  <si>
    <t>for primary energy</t>
  </si>
  <si>
    <t>this is about 9 times of the price of nuclear in the US, a substantial difference.</t>
  </si>
  <si>
    <t>This might be because CLP has to lease the power from a Chinese power plant (Daya bay) and has to pay for transmission costs across the border.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</si>
  <si>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</si>
  <si>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</si>
  <si>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</si>
  <si>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</si>
  <si>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</si>
  <si>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</si>
  <si>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</si>
  <si>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Price/l</t>
  </si>
  <si>
    <t>HKD/kcal</t>
  </si>
  <si>
    <t>Motor spirit (unleaded petrol)</t>
  </si>
  <si>
    <t>Light diesel oil</t>
  </si>
  <si>
    <t>Aircraft spirit</t>
  </si>
  <si>
    <t>1 litre diesel =10.7kwh</t>
  </si>
  <si>
    <t>https://greennav.wordpress.com/2008/03/03/how-much-energy-in%E2%80%A6-cars/</t>
  </si>
  <si>
    <t>1 litre petrol = 9.7kwh</t>
  </si>
  <si>
    <t>1 litre jet fuel (kerosene)= 8437.7kcal</t>
  </si>
  <si>
    <t>https://en.wikipedia.org/wiki/Gasoline_gallon_equivalent#Gasoline_gallon_equivalent_tables</t>
  </si>
  <si>
    <t>1 kcal to Btu [thermochemical] = 3.97003 Btu [thermochemical]</t>
  </si>
  <si>
    <t>energy conversion</t>
  </si>
  <si>
    <t>https://www.google.com/search?rlz=1C1NHXL_enUS824US824&amp;ei=ZMmPXJPMC6qt5wKb0orICQ&amp;q=1+kilowatt+hour+to+BTU&amp;oq=1+kilowatt+hour+to+BTU&amp;gs_l=psy-ab.12..0i71l8.0.0..4619...0.0..0.0.0.......0......gws-wiz.M_yIwIrQ5qI</t>
  </si>
  <si>
    <t>1kwh=3412.14 BTU</t>
  </si>
  <si>
    <t>7.8463HKD = 1USD</t>
  </si>
  <si>
    <t>(2018 Exchange Rate)</t>
  </si>
  <si>
    <t>https://www.bloomberg.com/quote/USDHKD:CUR</t>
  </si>
  <si>
    <t>HK Tax</t>
  </si>
  <si>
    <t>avg</t>
  </si>
  <si>
    <t>Sinopeck</t>
  </si>
  <si>
    <t>$6.51 </t>
  </si>
  <si>
    <t>Motor spirit (leaded petrol)</t>
  </si>
  <si>
    <t>$6.82 </t>
  </si>
  <si>
    <t>$6.06 </t>
  </si>
  <si>
    <t>$2.89 </t>
  </si>
  <si>
    <t>marine</t>
  </si>
  <si>
    <t>Ultra Low Sulphur diesel</t>
  </si>
  <si>
    <t>Euro V diesel</t>
  </si>
  <si>
    <t>$0.00 </t>
  </si>
  <si>
    <t>BSoFPtiT BAU Share of Fuel Price that is Tax</t>
  </si>
  <si>
    <t>Petroleum Gasoline, Petroleum Diesel, Jet Fuel Tax</t>
  </si>
  <si>
    <t>Hydrocarbon Oil</t>
  </si>
  <si>
    <t>Customs and Excise Department: The Government of the Hong Kong Special Administrative Region</t>
  </si>
  <si>
    <t>https://web.archive.org/web/20161006230240/http://www.customs.gov.hk/en/trade_facilitation/dutiable/types/index.html#methyl_alcohol</t>
  </si>
  <si>
    <t>Sales Tax</t>
  </si>
  <si>
    <t>Taxation and Investment in Hong Kong 2016</t>
  </si>
  <si>
    <t>Deloitte</t>
  </si>
  <si>
    <t>https://www2.deloitte.com/content/dam/Deloitte/global/Documents/Tax/dttl-tax-hongkongguide-2016.pdf</t>
  </si>
  <si>
    <t>Fuels</t>
  </si>
  <si>
    <t>Value Added Tax (VAT) Rates</t>
  </si>
  <si>
    <t>PwC</t>
  </si>
  <si>
    <t>http://taxsummaries.pwc.com/ID/Value-added-tax-(VAT)-rates</t>
  </si>
  <si>
    <t>Price Board</t>
  </si>
  <si>
    <t>Shell</t>
  </si>
  <si>
    <t>https://www.shell.com.hk/en_hk/motorists/shell-fuels/price-board.html</t>
  </si>
  <si>
    <t>List Price Adjustment</t>
  </si>
  <si>
    <t>Sinopec</t>
  </si>
  <si>
    <t>http://www.sinopechk.com/Users/Notice.aspx</t>
  </si>
  <si>
    <t>Fuel Prices</t>
  </si>
  <si>
    <t>Caltex</t>
  </si>
  <si>
    <t>https://www.caltex.com/hk/en/motorists/products-and-services/fuel-prices.html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</si>
</sst>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E+00"/>
    <numFmt numFmtId="165" formatCode="#,##0.0"/>
  </numFmts>
  <fonts count="15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4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82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0" fontId="10" fillId="0" borderId="0" xfId="9" applyFont="1" applyAlignment="1" applyProtection="1"/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Border="1" applyAlignment="1"/>
    <xf numFmtId="0" fontId="0" fillId="0" borderId="0" xfId="0" applyFill="1" applyAlignment="1"/>
    <xf numFmtId="0" fontId="0" fillId="3" borderId="0" xfId="0" applyFill="1"/>
    <xf numFmtId="0" fontId="11" fillId="0" borderId="0" xfId="9" applyFont="1" applyAlignment="1" applyProtection="1"/>
    <xf numFmtId="1" fontId="0" fillId="0" borderId="0" xfId="0" applyNumberFormat="1"/>
    <xf numFmtId="11" fontId="0" fillId="0" borderId="0" xfId="0" applyNumberFormat="1" applyFill="1"/>
    <xf numFmtId="0" fontId="0" fillId="0" borderId="0" xfId="0" applyAlignment="1">
      <alignment horizontal="right"/>
    </xf>
    <xf numFmtId="0" fontId="3" fillId="0" borderId="0" xfId="9" applyFill="1" applyAlignment="1" applyProtection="1"/>
    <xf numFmtId="0" fontId="11" fillId="0" borderId="0" xfId="9" applyFont="1" applyAlignment="1" applyProtection="1">
      <alignment horizontal="left"/>
    </xf>
    <xf numFmtId="0" fontId="13" fillId="0" borderId="0" xfId="0" applyFont="1" applyFill="1"/>
    <xf numFmtId="164" fontId="12" fillId="0" borderId="0" xfId="0" applyNumberFormat="1" applyFont="1" applyFill="1"/>
    <xf numFmtId="0" fontId="12" fillId="0" borderId="0" xfId="0" applyFont="1" applyFill="1"/>
    <xf numFmtId="0" fontId="3" fillId="0" borderId="0" xfId="9" applyFill="1" applyBorder="1" applyAlignment="1" applyProtection="1"/>
    <xf numFmtId="0" fontId="6" fillId="0" borderId="0" xfId="0" applyFont="1" applyAlignment="1">
      <alignment horizontal="right"/>
    </xf>
    <xf numFmtId="0" fontId="0" fillId="0" borderId="0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2" xfId="0" applyBorder="1"/>
    <xf numFmtId="0" fontId="0" fillId="0" borderId="12" xfId="0" applyFill="1" applyBorder="1"/>
    <xf numFmtId="0" fontId="0" fillId="0" borderId="18" xfId="0" applyBorder="1"/>
    <xf numFmtId="11" fontId="0" fillId="0" borderId="0" xfId="0" applyNumberFormat="1" applyBorder="1"/>
    <xf numFmtId="11" fontId="0" fillId="0" borderId="15" xfId="0" applyNumberFormat="1" applyBorder="1"/>
    <xf numFmtId="11" fontId="0" fillId="0" borderId="12" xfId="0" applyNumberFormat="1" applyBorder="1"/>
    <xf numFmtId="11" fontId="0" fillId="0" borderId="18" xfId="0" applyNumberFormat="1" applyBorder="1"/>
    <xf numFmtId="0" fontId="6" fillId="4" borderId="19" xfId="0" applyFont="1" applyFill="1" applyBorder="1"/>
    <xf numFmtId="0" fontId="0" fillId="0" borderId="16" xfId="0" applyFill="1" applyBorder="1"/>
    <xf numFmtId="0" fontId="0" fillId="0" borderId="0" xfId="0" applyFill="1" applyBorder="1"/>
    <xf numFmtId="0" fontId="13" fillId="4" borderId="19" xfId="0" applyFont="1" applyFill="1" applyBorder="1"/>
    <xf numFmtId="165" fontId="0" fillId="0" borderId="0" xfId="0" applyNumberFormat="1" applyBorder="1"/>
    <xf numFmtId="3" fontId="0" fillId="0" borderId="12" xfId="0" applyNumberFormat="1" applyBorder="1"/>
    <xf numFmtId="0" fontId="3" fillId="0" borderId="13" xfId="9" applyBorder="1" applyAlignment="1" applyProtection="1"/>
    <xf numFmtId="0" fontId="6" fillId="0" borderId="22" xfId="0" applyFont="1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11" fontId="12" fillId="0" borderId="0" xfId="0" applyNumberFormat="1" applyFont="1" applyFill="1"/>
    <xf numFmtId="0" fontId="6" fillId="6" borderId="20" xfId="0" applyFont="1" applyFill="1" applyBorder="1" applyAlignment="1">
      <alignment horizontal="right"/>
    </xf>
    <xf numFmtId="0" fontId="6" fillId="6" borderId="21" xfId="0" applyFont="1" applyFill="1" applyBorder="1" applyAlignment="1">
      <alignment horizontal="right"/>
    </xf>
    <xf numFmtId="0" fontId="6" fillId="6" borderId="19" xfId="0" applyFont="1" applyFill="1" applyBorder="1" applyAlignment="1">
      <alignment horizontal="right"/>
    </xf>
    <xf numFmtId="0" fontId="0" fillId="7" borderId="0" xfId="0" applyFill="1"/>
    <xf numFmtId="0" fontId="3" fillId="7" borderId="0" xfId="9" applyFill="1" applyAlignment="1" applyProtection="1"/>
    <xf numFmtId="0" fontId="6" fillId="7" borderId="0" xfId="0" applyFont="1" applyFill="1"/>
    <xf numFmtId="0" fontId="3" fillId="0" borderId="0" xfId="9" applyFont="1" applyAlignment="1" applyProtection="1"/>
    <xf numFmtId="0" fontId="0" fillId="0" borderId="0" xfId="0" applyNumberFormat="1" applyFill="1"/>
    <xf numFmtId="0" fontId="0" fillId="5" borderId="22" xfId="0" applyFill="1" applyBorder="1"/>
    <xf numFmtId="0" fontId="0" fillId="5" borderId="20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20" xfId="0" applyFill="1" applyBorder="1" applyAlignment="1">
      <alignment wrapText="1"/>
    </xf>
    <xf numFmtId="0" fontId="0" fillId="5" borderId="21" xfId="0" applyFill="1" applyBorder="1" applyAlignment="1">
      <alignment wrapText="1"/>
    </xf>
    <xf numFmtId="10" fontId="0" fillId="0" borderId="0" xfId="0" applyNumberFormat="1"/>
    <xf numFmtId="0" fontId="14" fillId="0" borderId="0" xfId="0" applyFont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</cellXfs>
  <cellStyles count="20">
    <cellStyle name="Body: normal cell" xfId="2" xr:uid="{00000000-0005-0000-0000-000000000000}"/>
    <cellStyle name="Body: normal cell 2" xfId="15" xr:uid="{00000000-0005-0000-0000-000001000000}"/>
    <cellStyle name="Followed Hyperlink" xfId="10" builtinId="9" customBuiltin="1"/>
    <cellStyle name="Font: Calibri, 9pt regular" xfId="8" xr:uid="{00000000-0005-0000-0000-000004000000}"/>
    <cellStyle name="Font: Calibri, 9pt regular 2" xfId="18" xr:uid="{00000000-0005-0000-0000-000005000000}"/>
    <cellStyle name="Footnotes: all except top row" xfId="11" xr:uid="{00000000-0005-0000-0000-000006000000}"/>
    <cellStyle name="Footnotes: top row" xfId="6" xr:uid="{00000000-0005-0000-0000-000007000000}"/>
    <cellStyle name="Footnotes: top row 2" xfId="14" xr:uid="{00000000-0005-0000-0000-000008000000}"/>
    <cellStyle name="Header: bottom row" xfId="1" xr:uid="{00000000-0005-0000-0000-000009000000}"/>
    <cellStyle name="Header: bottom row 2" xfId="17" xr:uid="{00000000-0005-0000-0000-00000A000000}"/>
    <cellStyle name="Header: top rows" xfId="3" xr:uid="{00000000-0005-0000-0000-00000B000000}"/>
    <cellStyle name="Hyperlink" xfId="9" builtinId="8" customBuiltin="1"/>
    <cellStyle name="Normal" xfId="0" builtinId="0"/>
    <cellStyle name="Normal 2" xfId="13" xr:uid="{00000000-0005-0000-0000-00000E000000}"/>
    <cellStyle name="Parent row" xfId="5" xr:uid="{00000000-0005-0000-0000-00000F000000}"/>
    <cellStyle name="Parent row 2" xfId="16" xr:uid="{00000000-0005-0000-0000-000010000000}"/>
    <cellStyle name="Section Break" xfId="7" xr:uid="{00000000-0005-0000-0000-000011000000}"/>
    <cellStyle name="Section Break: parent row" xfId="4" xr:uid="{00000000-0005-0000-0000-000012000000}"/>
    <cellStyle name="Table title" xfId="12" xr:uid="{00000000-0005-0000-0000-000013000000}"/>
    <cellStyle name="Table title 2" xfId="19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3</xdr:row>
      <xdr:rowOff>0</xdr:rowOff>
    </xdr:from>
    <xdr:to>
      <xdr:col>8</xdr:col>
      <xdr:colOff>495300</xdr:colOff>
      <xdr:row>17</xdr:row>
      <xdr:rowOff>0</xdr:rowOff>
    </xdr:to>
    <xdr:pic>
      <xdr:nvPicPr>
        <xdr:cNvPr id="2" name="Picture 1" descr="https://www.clp.com.hk/en/community-and-environment-site/green-tools-site/energy-costs-site/PublishingImages/2019-02%20Sentout%20Chart.PNG">
          <a:extLst>
            <a:ext uri="{FF2B5EF4-FFF2-40B4-BE49-F238E27FC236}">
              <a16:creationId xmlns:a16="http://schemas.microsoft.com/office/drawing/2014/main" id="{CD67DB72-88F8-4769-8874-68B026B13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71500"/>
          <a:ext cx="438150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304800</xdr:colOff>
      <xdr:row>19</xdr:row>
      <xdr:rowOff>95250</xdr:rowOff>
    </xdr:from>
    <xdr:to>
      <xdr:col>8</xdr:col>
      <xdr:colOff>514350</xdr:colOff>
      <xdr:row>33</xdr:row>
      <xdr:rowOff>161925</xdr:rowOff>
    </xdr:to>
    <xdr:pic>
      <xdr:nvPicPr>
        <xdr:cNvPr id="3" name="Picture 2" descr="https://www.clp.com.hk/en/community-and-environment-site/green-tools-site/energy-costs-site/PublishingImages/2019-02%20Cost%20Chart.PNG">
          <a:extLst>
            <a:ext uri="{FF2B5EF4-FFF2-40B4-BE49-F238E27FC236}">
              <a16:creationId xmlns:a16="http://schemas.microsoft.com/office/drawing/2014/main" id="{332B3392-DE7E-4F94-9BC9-BD8EBAA25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714750"/>
          <a:ext cx="44767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p.com.hk/en/customer-service/tariff/business-and-other-customers/non-residential-tarif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lp.com.hk/en/customer-service/frequency-asked-questions/2018-electricity-tariff" TargetMode="External"/><Relationship Id="rId1" Type="http://schemas.openxmlformats.org/officeDocument/2006/relationships/hyperlink" Target="https://www.clp.com.hk/en/community-and-environment/green-tools/energy-costs" TargetMode="External"/><Relationship Id="rId6" Type="http://schemas.openxmlformats.org/officeDocument/2006/relationships/hyperlink" Target="http://environment-ecology.com/what-is-energy/90-energy-units-and-calculators.html" TargetMode="External"/><Relationship Id="rId5" Type="http://schemas.openxmlformats.org/officeDocument/2006/relationships/hyperlink" Target="https://www.towngas.com/en/Business/Commerce-and-Industry/Professional-Services" TargetMode="External"/><Relationship Id="rId4" Type="http://schemas.openxmlformats.org/officeDocument/2006/relationships/hyperlink" Target="https://data.gov.hk/en-data/dataset/hk-emsd-emsd1-auto-lpg-prices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reennav.wordpress.com/2008/03/03/how-much-energy-in%E2%80%A6-cars/" TargetMode="External"/><Relationship Id="rId2" Type="http://schemas.openxmlformats.org/officeDocument/2006/relationships/hyperlink" Target="https://greennav.wordpress.com/2008/03/03/how-much-energy-in%E2%80%A6-cars/" TargetMode="External"/><Relationship Id="rId1" Type="http://schemas.openxmlformats.org/officeDocument/2006/relationships/hyperlink" Target="https://en.wikipedia.org/wiki/Gasoline_gallon_equivalent" TargetMode="External"/><Relationship Id="rId6" Type="http://schemas.openxmlformats.org/officeDocument/2006/relationships/hyperlink" Target="https://www.bloomberg.com/quote/USDHKD:CUR" TargetMode="External"/><Relationship Id="rId5" Type="http://schemas.openxmlformats.org/officeDocument/2006/relationships/hyperlink" Target="http://www.sinopechk.com/Users/Notice.aspx" TargetMode="External"/><Relationship Id="rId4" Type="http://schemas.openxmlformats.org/officeDocument/2006/relationships/hyperlink" Target="https://www.google.com/search?rlz=1C1NHXL_enUS824US824&amp;ei=ZMmPXJPMC6qt5wKb0orICQ&amp;q=1+kilowatt+hour+to+BTU&amp;oq=1+kilowatt+hour+to+BTU&amp;gs_l=psy-ab.12..0i71l8.0.0..4619...0.0..0.0.0.......0......gws-wiz.M_yIwIrQ5q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gas.com.au/blog/389-lpg-conversions-kg-litres-mj-kwh-and-m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cs.gov.hk/pub/B11000022017AN17B0100.pdf" TargetMode="External"/><Relationship Id="rId3" Type="http://schemas.openxmlformats.org/officeDocument/2006/relationships/hyperlink" Target="https://www.towngas.com/getmedia/085c3617-f1f5-4454-96a8-c952602cdeb3/AR2017_eng_full_3.pdf.aspx?ext=.pdf" TargetMode="External"/><Relationship Id="rId7" Type="http://schemas.openxmlformats.org/officeDocument/2006/relationships/hyperlink" Target="https://www.hkelectric.com/en/MediaResources/PressReleases/Documents/171212%20EN_2018%20TR%20HEC%20LegCo%20Presentation.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clp.com.hk/en/customer-service/tariff/business-and-other-customers/non-residential-tariff" TargetMode="External"/><Relationship Id="rId1" Type="http://schemas.openxmlformats.org/officeDocument/2006/relationships/hyperlink" Target="https://www.clp.com.hk/en/customer-service/frequency-asked-questions/2018-electricity-tariff" TargetMode="External"/><Relationship Id="rId6" Type="http://schemas.openxmlformats.org/officeDocument/2006/relationships/hyperlink" Target="https://www.hkelectric.com/en/InvestorRelations/Documents/SOC%20Information/2018/TR2018%20Annex_EN.pdf" TargetMode="External"/><Relationship Id="rId11" Type="http://schemas.openxmlformats.org/officeDocument/2006/relationships/hyperlink" Target="https://apps.neb-one.gc.ca/Conversion/conversion-tables.aspx?GoCTemplateCulture=en-CA" TargetMode="External"/><Relationship Id="rId5" Type="http://schemas.openxmlformats.org/officeDocument/2006/relationships/hyperlink" Target="https://www.hkelectric.com/en/InvestorRelations/Documents/Financial%20Reports/2017/AR/2017_HKEI_AR_E_FULL.pdf" TargetMode="External"/><Relationship Id="rId10" Type="http://schemas.openxmlformats.org/officeDocument/2006/relationships/hyperlink" Target="https://www.aqua-calc.com/calculate/volume-to-weight" TargetMode="External"/><Relationship Id="rId4" Type="http://schemas.openxmlformats.org/officeDocument/2006/relationships/hyperlink" Target="https://www.clp.com.hk/en/community-and-environment/green-tools/energy-costs" TargetMode="External"/><Relationship Id="rId9" Type="http://schemas.openxmlformats.org/officeDocument/2006/relationships/hyperlink" Target="https://www.emsd.gov.hk/filemanager/en/content_762/HKEEUD2018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olbert.faculty.asu.edu/eee463/NuclearPowerPlan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opLeftCell="A28" workbookViewId="0">
      <selection activeCell="B58" sqref="B58"/>
    </sheetView>
  </sheetViews>
  <sheetFormatPr defaultRowHeight="15"/>
  <cols>
    <col min="1" max="1" width="19.85546875" style="12" customWidth="1"/>
    <col min="2" max="2" width="91.7109375" style="12" customWidth="1"/>
    <col min="3" max="16384" width="9.140625" style="12"/>
  </cols>
  <sheetData>
    <row r="1" spans="1:7">
      <c r="A1" s="14" t="s">
        <v>0</v>
      </c>
    </row>
    <row r="3" spans="1:7">
      <c r="A3" s="14" t="s">
        <v>1</v>
      </c>
      <c r="B3" s="15" t="s">
        <v>2</v>
      </c>
    </row>
    <row r="4" spans="1:7">
      <c r="B4" s="12" t="s">
        <v>3</v>
      </c>
    </row>
    <row r="5" spans="1:7">
      <c r="B5" s="2">
        <v>2017</v>
      </c>
    </row>
    <row r="6" spans="1:7">
      <c r="B6" s="12" t="s">
        <v>4</v>
      </c>
    </row>
    <row r="7" spans="1:7">
      <c r="B7" s="23" t="s">
        <v>5</v>
      </c>
    </row>
    <row r="9" spans="1:7">
      <c r="B9" s="15" t="s">
        <v>6</v>
      </c>
    </row>
    <row r="10" spans="1:7">
      <c r="B10" s="12" t="s">
        <v>7</v>
      </c>
    </row>
    <row r="11" spans="1:7">
      <c r="B11" s="2">
        <v>2018</v>
      </c>
    </row>
    <row r="12" spans="1:7">
      <c r="B12" s="12" t="s">
        <v>4</v>
      </c>
    </row>
    <row r="13" spans="1:7">
      <c r="B13" s="4" t="s">
        <v>8</v>
      </c>
      <c r="G13" s="4"/>
    </row>
    <row r="14" spans="1:7">
      <c r="B14" s="4"/>
      <c r="G14" s="4"/>
    </row>
    <row r="15" spans="1:7">
      <c r="B15" s="12" t="s">
        <v>9</v>
      </c>
      <c r="G15" s="4"/>
    </row>
    <row r="16" spans="1:7">
      <c r="B16" s="24">
        <v>2018</v>
      </c>
      <c r="G16" s="4"/>
    </row>
    <row r="17" spans="2:4">
      <c r="B17" s="12" t="s">
        <v>4</v>
      </c>
    </row>
    <row r="18" spans="2:4">
      <c r="B18" s="4" t="s">
        <v>10</v>
      </c>
    </row>
    <row r="19" spans="2:4">
      <c r="B19" s="4"/>
    </row>
    <row r="20" spans="2:4">
      <c r="B20" s="15" t="s">
        <v>11</v>
      </c>
    </row>
    <row r="21" spans="2:4">
      <c r="B21" s="55" t="s">
        <v>12</v>
      </c>
    </row>
    <row r="22" spans="2:4">
      <c r="B22" s="56">
        <v>2019</v>
      </c>
    </row>
    <row r="23" spans="2:4">
      <c r="B23" s="55" t="s">
        <v>13</v>
      </c>
    </row>
    <row r="24" spans="2:4">
      <c r="B24" s="23" t="s">
        <v>14</v>
      </c>
    </row>
    <row r="25" spans="2:4">
      <c r="B25" s="54"/>
    </row>
    <row r="26" spans="2:4">
      <c r="B26" s="12" t="s">
        <v>15</v>
      </c>
      <c r="D26" s="4"/>
    </row>
    <row r="27" spans="2:4">
      <c r="B27" s="11">
        <v>2018</v>
      </c>
    </row>
    <row r="28" spans="2:4">
      <c r="B28" s="13" t="s">
        <v>16</v>
      </c>
    </row>
    <row r="29" spans="2:4">
      <c r="B29" s="28" t="s">
        <v>17</v>
      </c>
    </row>
    <row r="31" spans="2:4">
      <c r="B31" s="15"/>
    </row>
    <row r="35" spans="1:2">
      <c r="B35" s="10"/>
    </row>
    <row r="36" spans="1:2">
      <c r="B36" s="13"/>
    </row>
    <row r="37" spans="1:2">
      <c r="B37" s="13"/>
    </row>
    <row r="38" spans="1:2">
      <c r="B38" s="16"/>
    </row>
    <row r="43" spans="1:2">
      <c r="B43" s="13"/>
    </row>
    <row r="44" spans="1:2">
      <c r="A44" s="14" t="s">
        <v>18</v>
      </c>
    </row>
    <row r="45" spans="1:2">
      <c r="A45" s="12" t="s">
        <v>19</v>
      </c>
    </row>
    <row r="46" spans="1:2">
      <c r="A46" s="12" t="s">
        <v>20</v>
      </c>
    </row>
    <row r="47" spans="1:2">
      <c r="A47" s="12" t="s">
        <v>21</v>
      </c>
    </row>
    <row r="49" spans="1:3" s="17" customFormat="1">
      <c r="A49" s="17" t="s">
        <v>22</v>
      </c>
    </row>
    <row r="50" spans="1:3" s="17" customFormat="1">
      <c r="A50" s="17" t="s">
        <v>23</v>
      </c>
    </row>
    <row r="51" spans="1:3">
      <c r="A51" s="12" t="s">
        <v>24</v>
      </c>
    </row>
    <row r="52" spans="1:3">
      <c r="A52" s="12" t="s">
        <v>25</v>
      </c>
    </row>
    <row r="53" spans="1:3">
      <c r="A53" s="12" t="s">
        <v>26</v>
      </c>
    </row>
    <row r="54" spans="1:3">
      <c r="A54" s="12" t="s">
        <v>27</v>
      </c>
    </row>
    <row r="55" spans="1:3">
      <c r="A55" s="12" t="s">
        <v>28</v>
      </c>
    </row>
    <row r="57" spans="1:3">
      <c r="A57" s="12" t="s">
        <v>29</v>
      </c>
      <c r="B57" s="2">
        <v>3412.1416416000002</v>
      </c>
      <c r="C57" s="12" t="s">
        <v>30</v>
      </c>
    </row>
    <row r="58" spans="1:3">
      <c r="A58" s="12" t="s">
        <v>31</v>
      </c>
      <c r="B58" s="2">
        <v>7.8259999999999996</v>
      </c>
    </row>
    <row r="59" spans="1:3">
      <c r="A59" s="7" t="s">
        <v>32</v>
      </c>
      <c r="B59" s="7" t="s">
        <v>33</v>
      </c>
    </row>
    <row r="60" spans="1:3">
      <c r="A60" s="7" t="s">
        <v>34</v>
      </c>
      <c r="B60" s="7" t="s">
        <v>35</v>
      </c>
    </row>
    <row r="61" spans="1:3">
      <c r="A61" s="12" t="s">
        <v>36</v>
      </c>
      <c r="B61" s="64" t="s">
        <v>37</v>
      </c>
    </row>
  </sheetData>
  <hyperlinks>
    <hyperlink ref="B7" r:id="rId1" xr:uid="{BA06FD00-B86A-49A0-995E-1DFC55FEBDFA}"/>
    <hyperlink ref="B13" r:id="rId2" xr:uid="{73F91365-BF07-465A-8E88-125162B07B5F}"/>
    <hyperlink ref="B18" r:id="rId3" xr:uid="{9CEA2EA1-4598-4801-AB70-A931CF636A69}"/>
    <hyperlink ref="B29" r:id="rId4" xr:uid="{445F0884-6364-46DA-B276-DFBD14B686F3}"/>
    <hyperlink ref="B24" r:id="rId5" location="tabno=3" xr:uid="{980A0E58-07B3-4FC3-95FD-0AB210565AED}"/>
    <hyperlink ref="B61" r:id="rId6" xr:uid="{C9625437-04CC-4EEF-B111-155B45BC7961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3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>TREND($Q3:$Z3,$Q$1:$Z$1,AA$1)</f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3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>TREND($Q3:$Z3,$Q$1:$Z$1,AA$1)</f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ref="AA8:AJ8" si="1">TREND($Q8:$Z8,$Q$1:$Z$1,AA$1)</f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3ADE-653B-4932-9504-15CE544EAB8B}">
  <dimension ref="A1:Q54"/>
  <sheetViews>
    <sheetView tabSelected="1" workbookViewId="0">
      <selection activeCell="F4" sqref="F4"/>
    </sheetView>
  </sheetViews>
  <sheetFormatPr defaultRowHeight="15"/>
  <cols>
    <col min="1" max="1" width="15.85546875" customWidth="1"/>
    <col min="5" max="6" width="12.140625" bestFit="1" customWidth="1"/>
  </cols>
  <sheetData>
    <row r="1" spans="1:17" s="7" customFormat="1">
      <c r="B1" s="22" t="s">
        <v>164</v>
      </c>
      <c r="C1" s="22" t="s">
        <v>82</v>
      </c>
      <c r="D1" s="22" t="s">
        <v>165</v>
      </c>
      <c r="E1" s="22" t="s">
        <v>80</v>
      </c>
      <c r="F1" s="22" t="s">
        <v>81</v>
      </c>
    </row>
    <row r="2" spans="1:17">
      <c r="A2" s="7" t="s">
        <v>166</v>
      </c>
      <c r="B2" s="7">
        <v>18.48</v>
      </c>
      <c r="C2" s="7">
        <f>B2/9.7</f>
        <v>1.9051546391752578</v>
      </c>
      <c r="D2" s="7"/>
      <c r="E2" s="7">
        <f>C2/3412.14</f>
        <v>5.5834597618364371E-4</v>
      </c>
      <c r="F2" s="7">
        <f>E2/7.826</f>
        <v>7.134500079014104E-5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>
      <c r="A3" s="7" t="s">
        <v>167</v>
      </c>
      <c r="B3" s="7">
        <v>15.59333</v>
      </c>
      <c r="C3" s="7">
        <f>B3/10.7</f>
        <v>1.4573205607476636</v>
      </c>
      <c r="D3" s="7"/>
      <c r="E3" s="7">
        <f>C3/3412.14</f>
        <v>4.2709870074137161E-4</v>
      </c>
      <c r="F3" s="7">
        <f>E3/7.826</f>
        <v>5.457432925394475E-5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>
      <c r="A4" s="7" t="s">
        <v>168</v>
      </c>
      <c r="B4" s="7">
        <v>22.6</v>
      </c>
      <c r="C4" s="7"/>
      <c r="D4" s="7">
        <f>B4/8437.7</f>
        <v>2.6784550292141222E-3</v>
      </c>
      <c r="E4" s="7">
        <f>D4/3.97003</f>
        <v>6.7466871263293282E-4</v>
      </c>
      <c r="F4" s="7">
        <f>E4/7.826</f>
        <v>8.6208626710060419E-5</v>
      </c>
      <c r="G4" s="7"/>
      <c r="H4" s="7"/>
      <c r="I4" s="7"/>
      <c r="J4" s="7"/>
      <c r="K4" s="7"/>
      <c r="L4" s="7"/>
      <c r="M4" s="7"/>
      <c r="N4" s="7"/>
      <c r="O4" s="7"/>
      <c r="P4" s="19"/>
      <c r="Q4" s="7"/>
    </row>
    <row r="5" spans="1:17">
      <c r="A5" s="7"/>
      <c r="B5" s="7"/>
      <c r="C5" s="7"/>
      <c r="D5" s="7"/>
      <c r="E5" s="7"/>
      <c r="F5" s="7"/>
      <c r="G5" s="7"/>
      <c r="H5" s="7"/>
      <c r="I5" s="7"/>
      <c r="J5" s="7"/>
      <c r="K5" s="4"/>
      <c r="L5" s="7"/>
      <c r="M5" s="7"/>
      <c r="N5" s="7"/>
      <c r="O5" s="7"/>
      <c r="P5" s="7"/>
      <c r="Q5" s="7"/>
    </row>
    <row r="6" spans="1:17" s="61" customFormat="1">
      <c r="A6" s="61" t="s">
        <v>169</v>
      </c>
      <c r="J6" s="62" t="s">
        <v>170</v>
      </c>
      <c r="K6" s="62"/>
    </row>
    <row r="7" spans="1:17" s="61" customFormat="1">
      <c r="A7" s="61" t="s">
        <v>171</v>
      </c>
      <c r="J7" s="62" t="s">
        <v>170</v>
      </c>
      <c r="K7" s="62"/>
    </row>
    <row r="8" spans="1:17" s="61" customFormat="1">
      <c r="A8" s="61" t="s">
        <v>172</v>
      </c>
      <c r="J8" s="62" t="s">
        <v>173</v>
      </c>
      <c r="K8" s="62"/>
    </row>
    <row r="9" spans="1:17" s="61" customFormat="1">
      <c r="A9" s="61" t="s">
        <v>174</v>
      </c>
      <c r="J9" s="61" t="s">
        <v>175</v>
      </c>
      <c r="K9" s="62" t="s">
        <v>176</v>
      </c>
    </row>
    <row r="10" spans="1:17" s="61" customFormat="1">
      <c r="A10" s="61" t="s">
        <v>177</v>
      </c>
    </row>
    <row r="11" spans="1:17" s="61" customFormat="1">
      <c r="A11" s="61" t="s">
        <v>178</v>
      </c>
      <c r="C11" s="63" t="s">
        <v>179</v>
      </c>
      <c r="J11" s="62" t="s">
        <v>180</v>
      </c>
    </row>
    <row r="12" spans="1:17" s="6" customFormat="1"/>
    <row r="13" spans="1:17">
      <c r="A13" s="7"/>
      <c r="B13" s="7" t="s">
        <v>181</v>
      </c>
      <c r="C13" s="7" t="s">
        <v>182</v>
      </c>
      <c r="D13" s="7" t="s">
        <v>183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A14" s="7" t="s">
        <v>168</v>
      </c>
      <c r="B14" s="7" t="s">
        <v>184</v>
      </c>
      <c r="C14" s="7"/>
      <c r="D14" s="7">
        <v>22.6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A15" s="7" t="s">
        <v>185</v>
      </c>
      <c r="B15" s="7" t="s">
        <v>186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A16" s="7" t="s">
        <v>166</v>
      </c>
      <c r="B16" s="7" t="s">
        <v>187</v>
      </c>
      <c r="C16" s="7">
        <v>18.48</v>
      </c>
      <c r="D16" s="7">
        <v>22.16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>
      <c r="A17" s="7" t="s">
        <v>167</v>
      </c>
      <c r="B17" s="7" t="s">
        <v>188</v>
      </c>
      <c r="C17" s="7">
        <v>15.59333</v>
      </c>
      <c r="D17" s="7">
        <v>18.68</v>
      </c>
      <c r="E17" s="7" t="s">
        <v>189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>
      <c r="A18" s="7" t="s">
        <v>190</v>
      </c>
      <c r="B18" s="7" t="s">
        <v>188</v>
      </c>
      <c r="C18" s="7"/>
      <c r="D18" s="7">
        <v>20.7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>
      <c r="A19" s="7" t="s">
        <v>191</v>
      </c>
      <c r="B19" s="7" t="s">
        <v>192</v>
      </c>
      <c r="C19" s="7"/>
      <c r="D19" s="7">
        <v>21.85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>
      <c r="A21" s="7" t="s">
        <v>193</v>
      </c>
      <c r="B21" s="7"/>
      <c r="C21" s="7" t="s">
        <v>182</v>
      </c>
      <c r="D21" s="7" t="s">
        <v>183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>
      <c r="A22" s="7"/>
      <c r="B22" s="7"/>
      <c r="C22" s="7"/>
      <c r="D22" s="7">
        <v>22.6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>
      <c r="A23" s="7" t="s">
        <v>102</v>
      </c>
      <c r="B23" s="7" t="s">
        <v>194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>
      <c r="A24" s="7"/>
      <c r="B24" s="7" t="s">
        <v>195</v>
      </c>
      <c r="C24" s="7">
        <v>18.48</v>
      </c>
      <c r="D24" s="7">
        <v>22.16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>
      <c r="A25" s="7"/>
      <c r="B25" s="7">
        <v>2016</v>
      </c>
      <c r="C25" s="7">
        <v>15.59333</v>
      </c>
      <c r="D25" s="7">
        <v>18.68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>
      <c r="A26" s="7"/>
      <c r="B26" s="7" t="s">
        <v>196</v>
      </c>
      <c r="C26" s="7"/>
      <c r="D26" s="7">
        <v>20.7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7"/>
      <c r="B27" s="7" t="s">
        <v>197</v>
      </c>
      <c r="C27" s="7"/>
      <c r="D27" s="7">
        <v>21.85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7"/>
      <c r="B29" s="7" t="s">
        <v>198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7"/>
      <c r="B30" s="7" t="s">
        <v>199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7"/>
      <c r="B31" s="7">
        <v>2016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7"/>
      <c r="B32" s="7" t="s">
        <v>200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7"/>
      <c r="B33" s="7" t="s">
        <v>201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7"/>
      <c r="B35" s="7" t="s">
        <v>202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7"/>
      <c r="B36" s="7" t="s">
        <v>203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7"/>
      <c r="B37" s="7">
        <v>2019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7"/>
      <c r="B38" s="7" t="s">
        <v>204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/>
      <c r="B39" s="7" t="s">
        <v>205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/>
      <c r="B41" s="7" t="s">
        <v>206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7"/>
      <c r="B42" s="7">
        <v>2019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7"/>
      <c r="B43" s="7" t="s">
        <v>207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7"/>
      <c r="B44" s="7" t="s">
        <v>208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7"/>
      <c r="B46" s="7" t="s">
        <v>209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7"/>
      <c r="B47" s="7">
        <v>2019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7"/>
      <c r="B48" s="7" t="s">
        <v>210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7"/>
      <c r="B49" s="4" t="s">
        <v>211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7"/>
      <c r="B51" s="7" t="s">
        <v>212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7"/>
      <c r="B52" s="7">
        <v>2019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7"/>
      <c r="B53" s="7" t="s">
        <v>213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7"/>
      <c r="B54" s="7" t="s">
        <v>214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</sheetData>
  <hyperlinks>
    <hyperlink ref="J8" r:id="rId1" location="Gasoline_gallon_equivalent_tables" xr:uid="{CCFD0F47-70BB-465E-8A1C-22D7527560B0}"/>
    <hyperlink ref="J6" r:id="rId2" xr:uid="{B0452FBF-EAAA-4D47-9649-21A156240B85}"/>
    <hyperlink ref="J7" r:id="rId3" xr:uid="{BEF9D777-6532-4007-9D08-6265EBF53727}"/>
    <hyperlink ref="K9" r:id="rId4" xr:uid="{3918DDE8-2715-40BA-80D8-9F4E6DCECB82}"/>
    <hyperlink ref="B49" r:id="rId5" xr:uid="{15BE509B-573F-4F26-B00E-577CD9B60535}"/>
    <hyperlink ref="J11" r:id="rId6" xr:uid="{D5D79616-B45B-42DC-B483-A5397755CF2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B1" sqref="B1:C104857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4" width="10" style="6" customWidth="1"/>
    <col min="5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7.134500079014104E-5</v>
      </c>
      <c r="C2" s="21">
        <f>$D2</f>
        <v>7.134500079014104E-5</v>
      </c>
      <c r="D2" s="21">
        <f>Petroleum!F2</f>
        <v>7.134500079014104E-5</v>
      </c>
      <c r="E2" s="21">
        <f>$D2</f>
        <v>7.134500079014104E-5</v>
      </c>
      <c r="F2" s="21">
        <f t="shared" ref="F2:AJ2" si="0">$D2</f>
        <v>7.134500079014104E-5</v>
      </c>
      <c r="G2" s="21">
        <f t="shared" si="0"/>
        <v>7.134500079014104E-5</v>
      </c>
      <c r="H2" s="21">
        <f t="shared" si="0"/>
        <v>7.134500079014104E-5</v>
      </c>
      <c r="I2" s="21">
        <f t="shared" si="0"/>
        <v>7.134500079014104E-5</v>
      </c>
      <c r="J2" s="21">
        <f t="shared" si="0"/>
        <v>7.134500079014104E-5</v>
      </c>
      <c r="K2" s="21">
        <f t="shared" si="0"/>
        <v>7.134500079014104E-5</v>
      </c>
      <c r="L2" s="21">
        <f t="shared" si="0"/>
        <v>7.134500079014104E-5</v>
      </c>
      <c r="M2" s="21">
        <f t="shared" si="0"/>
        <v>7.134500079014104E-5</v>
      </c>
      <c r="N2" s="21">
        <f t="shared" si="0"/>
        <v>7.134500079014104E-5</v>
      </c>
      <c r="O2" s="21">
        <f t="shared" si="0"/>
        <v>7.134500079014104E-5</v>
      </c>
      <c r="P2" s="21">
        <f t="shared" si="0"/>
        <v>7.134500079014104E-5</v>
      </c>
      <c r="Q2" s="21">
        <f t="shared" si="0"/>
        <v>7.134500079014104E-5</v>
      </c>
      <c r="R2" s="21">
        <f t="shared" si="0"/>
        <v>7.134500079014104E-5</v>
      </c>
      <c r="S2" s="21">
        <f t="shared" si="0"/>
        <v>7.134500079014104E-5</v>
      </c>
      <c r="T2" s="21">
        <f t="shared" si="0"/>
        <v>7.134500079014104E-5</v>
      </c>
      <c r="U2" s="21">
        <f t="shared" si="0"/>
        <v>7.134500079014104E-5</v>
      </c>
      <c r="V2" s="21">
        <f t="shared" si="0"/>
        <v>7.134500079014104E-5</v>
      </c>
      <c r="W2" s="21">
        <f t="shared" si="0"/>
        <v>7.134500079014104E-5</v>
      </c>
      <c r="X2" s="21">
        <f t="shared" si="0"/>
        <v>7.134500079014104E-5</v>
      </c>
      <c r="Y2" s="21">
        <f t="shared" si="0"/>
        <v>7.134500079014104E-5</v>
      </c>
      <c r="Z2" s="21">
        <f t="shared" si="0"/>
        <v>7.134500079014104E-5</v>
      </c>
      <c r="AA2" s="21">
        <f t="shared" si="0"/>
        <v>7.134500079014104E-5</v>
      </c>
      <c r="AB2" s="21">
        <f t="shared" si="0"/>
        <v>7.134500079014104E-5</v>
      </c>
      <c r="AC2" s="21">
        <f t="shared" si="0"/>
        <v>7.134500079014104E-5</v>
      </c>
      <c r="AD2" s="21">
        <f t="shared" si="0"/>
        <v>7.134500079014104E-5</v>
      </c>
      <c r="AE2" s="21">
        <f t="shared" si="0"/>
        <v>7.134500079014104E-5</v>
      </c>
      <c r="AF2" s="21">
        <f t="shared" si="0"/>
        <v>7.134500079014104E-5</v>
      </c>
      <c r="AG2" s="21">
        <f t="shared" si="0"/>
        <v>7.134500079014104E-5</v>
      </c>
      <c r="AH2" s="21">
        <f t="shared" si="0"/>
        <v>7.134500079014104E-5</v>
      </c>
      <c r="AI2" s="21">
        <f t="shared" si="0"/>
        <v>7.134500079014104E-5</v>
      </c>
      <c r="AJ2" s="21">
        <f t="shared" si="0"/>
        <v>7.134500079014104E-5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6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6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6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6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6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M8"/>
  <sheetViews>
    <sheetView zoomScaleNormal="100" workbookViewId="0">
      <pane xSplit="1" ySplit="1" topLeftCell="B2" activePane="bottomRight" state="frozen"/>
      <selection pane="bottomRight" activeCell="AH13" sqref="AH13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4" width="10" style="6" customWidth="1"/>
    <col min="5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5.457432925394475E-5</v>
      </c>
      <c r="C2" s="21">
        <f>$D2</f>
        <v>5.457432925394475E-5</v>
      </c>
      <c r="D2" s="5">
        <f>Petroleum!F3</f>
        <v>5.457432925394475E-5</v>
      </c>
      <c r="E2" s="5">
        <f>$D2</f>
        <v>5.457432925394475E-5</v>
      </c>
      <c r="F2" s="5">
        <f t="shared" ref="F2:AJ2" si="0">$D2</f>
        <v>5.457432925394475E-5</v>
      </c>
      <c r="G2" s="5">
        <f t="shared" si="0"/>
        <v>5.457432925394475E-5</v>
      </c>
      <c r="H2" s="5">
        <f t="shared" si="0"/>
        <v>5.457432925394475E-5</v>
      </c>
      <c r="I2" s="5">
        <f t="shared" si="0"/>
        <v>5.457432925394475E-5</v>
      </c>
      <c r="J2" s="5">
        <f t="shared" si="0"/>
        <v>5.457432925394475E-5</v>
      </c>
      <c r="K2" s="5">
        <f t="shared" si="0"/>
        <v>5.457432925394475E-5</v>
      </c>
      <c r="L2" s="5">
        <f t="shared" si="0"/>
        <v>5.457432925394475E-5</v>
      </c>
      <c r="M2" s="5">
        <f t="shared" si="0"/>
        <v>5.457432925394475E-5</v>
      </c>
      <c r="N2" s="5">
        <f t="shared" si="0"/>
        <v>5.457432925394475E-5</v>
      </c>
      <c r="O2" s="5">
        <f t="shared" si="0"/>
        <v>5.457432925394475E-5</v>
      </c>
      <c r="P2" s="5">
        <f t="shared" si="0"/>
        <v>5.457432925394475E-5</v>
      </c>
      <c r="Q2" s="5">
        <f t="shared" si="0"/>
        <v>5.457432925394475E-5</v>
      </c>
      <c r="R2" s="5">
        <f t="shared" si="0"/>
        <v>5.457432925394475E-5</v>
      </c>
      <c r="S2" s="5">
        <f t="shared" si="0"/>
        <v>5.457432925394475E-5</v>
      </c>
      <c r="T2" s="5">
        <f t="shared" si="0"/>
        <v>5.457432925394475E-5</v>
      </c>
      <c r="U2" s="5">
        <f t="shared" si="0"/>
        <v>5.457432925394475E-5</v>
      </c>
      <c r="V2" s="5">
        <f t="shared" si="0"/>
        <v>5.457432925394475E-5</v>
      </c>
      <c r="W2" s="5">
        <f t="shared" si="0"/>
        <v>5.457432925394475E-5</v>
      </c>
      <c r="X2" s="5">
        <f t="shared" si="0"/>
        <v>5.457432925394475E-5</v>
      </c>
      <c r="Y2" s="5">
        <f t="shared" si="0"/>
        <v>5.457432925394475E-5</v>
      </c>
      <c r="Z2" s="5">
        <f t="shared" si="0"/>
        <v>5.457432925394475E-5</v>
      </c>
      <c r="AA2" s="5">
        <f t="shared" si="0"/>
        <v>5.457432925394475E-5</v>
      </c>
      <c r="AB2" s="5">
        <f t="shared" si="0"/>
        <v>5.457432925394475E-5</v>
      </c>
      <c r="AC2" s="5">
        <f t="shared" si="0"/>
        <v>5.457432925394475E-5</v>
      </c>
      <c r="AD2" s="5">
        <f t="shared" si="0"/>
        <v>5.457432925394475E-5</v>
      </c>
      <c r="AE2" s="5">
        <f t="shared" si="0"/>
        <v>5.457432925394475E-5</v>
      </c>
      <c r="AF2" s="5">
        <f t="shared" si="0"/>
        <v>5.457432925394475E-5</v>
      </c>
      <c r="AG2" s="5">
        <f t="shared" si="0"/>
        <v>5.457432925394475E-5</v>
      </c>
      <c r="AH2" s="5">
        <f t="shared" si="0"/>
        <v>5.457432925394475E-5</v>
      </c>
      <c r="AI2" s="5">
        <f t="shared" si="0"/>
        <v>5.457432925394475E-5</v>
      </c>
      <c r="AJ2" s="5">
        <f t="shared" si="0"/>
        <v>5.457432925394475E-5</v>
      </c>
      <c r="AK2" s="7"/>
      <c r="AL2" s="7"/>
      <c r="AM2" s="7"/>
    </row>
    <row r="3" spans="1:39">
      <c r="A3" s="8" t="s">
        <v>158</v>
      </c>
      <c r="B3" s="5">
        <f>'Energy Sources'!$H$9</f>
        <v>1.4559934391382574E-5</v>
      </c>
      <c r="C3" s="5">
        <f>'Energy Sources'!$H$9</f>
        <v>1.4559934391382574E-5</v>
      </c>
      <c r="D3" s="5">
        <f>'Energy Sources'!$H$9</f>
        <v>1.4559934391382574E-5</v>
      </c>
      <c r="E3" s="5">
        <f>'Energy Sources'!$H$9</f>
        <v>1.4559934391382574E-5</v>
      </c>
      <c r="F3" s="5">
        <f>'Energy Sources'!$H$9</f>
        <v>1.4559934391382574E-5</v>
      </c>
      <c r="G3" s="5">
        <f>'Energy Sources'!$H$9</f>
        <v>1.4559934391382574E-5</v>
      </c>
      <c r="H3" s="5">
        <f>'Energy Sources'!$H$9</f>
        <v>1.4559934391382574E-5</v>
      </c>
      <c r="I3" s="5">
        <f>'Energy Sources'!$H$9</f>
        <v>1.4559934391382574E-5</v>
      </c>
      <c r="J3" s="5">
        <f>'Energy Sources'!$H$9</f>
        <v>1.4559934391382574E-5</v>
      </c>
      <c r="K3" s="5">
        <f>'Energy Sources'!$H$9</f>
        <v>1.4559934391382574E-5</v>
      </c>
      <c r="L3" s="5">
        <f>'Energy Sources'!$H$9</f>
        <v>1.4559934391382574E-5</v>
      </c>
      <c r="M3" s="5">
        <f>'Energy Sources'!$H$9</f>
        <v>1.4559934391382574E-5</v>
      </c>
      <c r="N3" s="5">
        <f>'Energy Sources'!$H$9</f>
        <v>1.4559934391382574E-5</v>
      </c>
      <c r="O3" s="5">
        <f>'Energy Sources'!$H$9</f>
        <v>1.4559934391382574E-5</v>
      </c>
      <c r="P3" s="5">
        <f>'Energy Sources'!$H$9</f>
        <v>1.4559934391382574E-5</v>
      </c>
      <c r="Q3" s="5">
        <f>'Energy Sources'!$H$9</f>
        <v>1.4559934391382574E-5</v>
      </c>
      <c r="R3" s="5">
        <f>'Energy Sources'!$H$9</f>
        <v>1.4559934391382574E-5</v>
      </c>
      <c r="S3" s="5">
        <f>'Energy Sources'!$H$9</f>
        <v>1.4559934391382574E-5</v>
      </c>
      <c r="T3" s="5">
        <f>'Energy Sources'!$H$9</f>
        <v>1.4559934391382574E-5</v>
      </c>
      <c r="U3" s="5">
        <f>'Energy Sources'!$H$9</f>
        <v>1.4559934391382574E-5</v>
      </c>
      <c r="V3" s="5">
        <f>'Energy Sources'!$H$9</f>
        <v>1.4559934391382574E-5</v>
      </c>
      <c r="W3" s="5">
        <f>'Energy Sources'!$H$9</f>
        <v>1.4559934391382574E-5</v>
      </c>
      <c r="X3" s="5">
        <f>'Energy Sources'!$H$9</f>
        <v>1.4559934391382574E-5</v>
      </c>
      <c r="Y3" s="5">
        <f>'Energy Sources'!$H$9</f>
        <v>1.4559934391382574E-5</v>
      </c>
      <c r="Z3" s="5">
        <f>'Energy Sources'!$H$9</f>
        <v>1.4559934391382574E-5</v>
      </c>
      <c r="AA3" s="5">
        <f>'Energy Sources'!$H$9</f>
        <v>1.4559934391382574E-5</v>
      </c>
      <c r="AB3" s="5">
        <f>'Energy Sources'!$H$9</f>
        <v>1.4559934391382574E-5</v>
      </c>
      <c r="AC3" s="5">
        <f>'Energy Sources'!$H$9</f>
        <v>1.4559934391382574E-5</v>
      </c>
      <c r="AD3" s="5">
        <f>'Energy Sources'!$H$9</f>
        <v>1.4559934391382574E-5</v>
      </c>
      <c r="AE3" s="5">
        <f>'Energy Sources'!$H$9</f>
        <v>1.4559934391382574E-5</v>
      </c>
      <c r="AF3" s="5">
        <f>'Energy Sources'!$H$9</f>
        <v>1.4559934391382574E-5</v>
      </c>
      <c r="AG3" s="5">
        <f>'Energy Sources'!$H$9</f>
        <v>1.4559934391382574E-5</v>
      </c>
      <c r="AH3" s="5">
        <f>'Energy Sources'!$H$9</f>
        <v>1.4559934391382574E-5</v>
      </c>
      <c r="AI3" s="5">
        <f>'Energy Sources'!$H$9</f>
        <v>1.4559934391382574E-5</v>
      </c>
      <c r="AJ3" s="5">
        <f>'Energy Sources'!$H$9</f>
        <v>1.4559934391382574E-5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65">
        <v>0</v>
      </c>
      <c r="E4" s="65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65">
        <v>0</v>
      </c>
      <c r="E5" s="65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65">
        <v>0</v>
      </c>
      <c r="E6" s="65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ref="AA8:AJ8" si="1">TREND($Q8:$Z8,$Q$1:$Z$1,AA$1)</f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M8"/>
  <sheetViews>
    <sheetView workbookViewId="0">
      <pane xSplit="1" ySplit="1" topLeftCell="R2" activePane="bottomRight" state="frozen"/>
      <selection pane="bottomRight" activeCell="B2" sqref="B2:AJ8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7.134500079014104E-5</v>
      </c>
      <c r="C2" s="21">
        <f>$D2</f>
        <v>7.134500079014104E-5</v>
      </c>
      <c r="D2" s="5">
        <f>Petroleum!F2</f>
        <v>7.134500079014104E-5</v>
      </c>
      <c r="E2" s="5">
        <f>$D2</f>
        <v>7.134500079014104E-5</v>
      </c>
      <c r="F2" s="5">
        <f t="shared" ref="F2:AJ2" si="0">$D2</f>
        <v>7.134500079014104E-5</v>
      </c>
      <c r="G2" s="5">
        <f t="shared" si="0"/>
        <v>7.134500079014104E-5</v>
      </c>
      <c r="H2" s="5">
        <f t="shared" si="0"/>
        <v>7.134500079014104E-5</v>
      </c>
      <c r="I2" s="5">
        <f t="shared" si="0"/>
        <v>7.134500079014104E-5</v>
      </c>
      <c r="J2" s="5">
        <f t="shared" si="0"/>
        <v>7.134500079014104E-5</v>
      </c>
      <c r="K2" s="5">
        <f t="shared" si="0"/>
        <v>7.134500079014104E-5</v>
      </c>
      <c r="L2" s="5">
        <f t="shared" si="0"/>
        <v>7.134500079014104E-5</v>
      </c>
      <c r="M2" s="5">
        <f t="shared" si="0"/>
        <v>7.134500079014104E-5</v>
      </c>
      <c r="N2" s="5">
        <f t="shared" si="0"/>
        <v>7.134500079014104E-5</v>
      </c>
      <c r="O2" s="5">
        <f t="shared" si="0"/>
        <v>7.134500079014104E-5</v>
      </c>
      <c r="P2" s="5">
        <f t="shared" si="0"/>
        <v>7.134500079014104E-5</v>
      </c>
      <c r="Q2" s="5">
        <f t="shared" si="0"/>
        <v>7.134500079014104E-5</v>
      </c>
      <c r="R2" s="5">
        <f t="shared" si="0"/>
        <v>7.134500079014104E-5</v>
      </c>
      <c r="S2" s="5">
        <f t="shared" si="0"/>
        <v>7.134500079014104E-5</v>
      </c>
      <c r="T2" s="5">
        <f t="shared" si="0"/>
        <v>7.134500079014104E-5</v>
      </c>
      <c r="U2" s="5">
        <f t="shared" si="0"/>
        <v>7.134500079014104E-5</v>
      </c>
      <c r="V2" s="5">
        <f t="shared" si="0"/>
        <v>7.134500079014104E-5</v>
      </c>
      <c r="W2" s="5">
        <f t="shared" si="0"/>
        <v>7.134500079014104E-5</v>
      </c>
      <c r="X2" s="5">
        <f t="shared" si="0"/>
        <v>7.134500079014104E-5</v>
      </c>
      <c r="Y2" s="5">
        <f t="shared" si="0"/>
        <v>7.134500079014104E-5</v>
      </c>
      <c r="Z2" s="5">
        <f t="shared" si="0"/>
        <v>7.134500079014104E-5</v>
      </c>
      <c r="AA2" s="5">
        <f t="shared" si="0"/>
        <v>7.134500079014104E-5</v>
      </c>
      <c r="AB2" s="5">
        <f t="shared" si="0"/>
        <v>7.134500079014104E-5</v>
      </c>
      <c r="AC2" s="5">
        <f t="shared" si="0"/>
        <v>7.134500079014104E-5</v>
      </c>
      <c r="AD2" s="5">
        <f t="shared" si="0"/>
        <v>7.134500079014104E-5</v>
      </c>
      <c r="AE2" s="5">
        <f t="shared" si="0"/>
        <v>7.134500079014104E-5</v>
      </c>
      <c r="AF2" s="5">
        <f t="shared" si="0"/>
        <v>7.134500079014104E-5</v>
      </c>
      <c r="AG2" s="5">
        <f t="shared" si="0"/>
        <v>7.134500079014104E-5</v>
      </c>
      <c r="AH2" s="5">
        <f t="shared" si="0"/>
        <v>7.134500079014104E-5</v>
      </c>
      <c r="AI2" s="5">
        <f t="shared" si="0"/>
        <v>7.134500079014104E-5</v>
      </c>
      <c r="AJ2" s="5">
        <f t="shared" si="0"/>
        <v>7.134500079014104E-5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AM8"/>
  <sheetViews>
    <sheetView workbookViewId="0">
      <pane xSplit="1" ySplit="1" topLeftCell="R2" activePane="bottomRight" state="frozen"/>
      <selection pane="bottomRight" activeCell="B2" sqref="B2:AJ8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5.457432925394475E-5</v>
      </c>
      <c r="C2" s="21">
        <f>$D2</f>
        <v>5.457432925394475E-5</v>
      </c>
      <c r="D2" s="5">
        <f>Petroleum!F3</f>
        <v>5.457432925394475E-5</v>
      </c>
      <c r="E2" s="5">
        <f>$D2</f>
        <v>5.457432925394475E-5</v>
      </c>
      <c r="F2" s="5">
        <f t="shared" ref="F2:AJ2" si="0">$D2</f>
        <v>5.457432925394475E-5</v>
      </c>
      <c r="G2" s="5">
        <f t="shared" si="0"/>
        <v>5.457432925394475E-5</v>
      </c>
      <c r="H2" s="5">
        <f t="shared" si="0"/>
        <v>5.457432925394475E-5</v>
      </c>
      <c r="I2" s="5">
        <f t="shared" si="0"/>
        <v>5.457432925394475E-5</v>
      </c>
      <c r="J2" s="5">
        <f t="shared" si="0"/>
        <v>5.457432925394475E-5</v>
      </c>
      <c r="K2" s="5">
        <f t="shared" si="0"/>
        <v>5.457432925394475E-5</v>
      </c>
      <c r="L2" s="5">
        <f t="shared" si="0"/>
        <v>5.457432925394475E-5</v>
      </c>
      <c r="M2" s="5">
        <f t="shared" si="0"/>
        <v>5.457432925394475E-5</v>
      </c>
      <c r="N2" s="5">
        <f t="shared" si="0"/>
        <v>5.457432925394475E-5</v>
      </c>
      <c r="O2" s="5">
        <f t="shared" si="0"/>
        <v>5.457432925394475E-5</v>
      </c>
      <c r="P2" s="5">
        <f t="shared" si="0"/>
        <v>5.457432925394475E-5</v>
      </c>
      <c r="Q2" s="5">
        <f t="shared" si="0"/>
        <v>5.457432925394475E-5</v>
      </c>
      <c r="R2" s="5">
        <f t="shared" si="0"/>
        <v>5.457432925394475E-5</v>
      </c>
      <c r="S2" s="5">
        <f t="shared" si="0"/>
        <v>5.457432925394475E-5</v>
      </c>
      <c r="T2" s="5">
        <f t="shared" si="0"/>
        <v>5.457432925394475E-5</v>
      </c>
      <c r="U2" s="5">
        <f t="shared" si="0"/>
        <v>5.457432925394475E-5</v>
      </c>
      <c r="V2" s="5">
        <f t="shared" si="0"/>
        <v>5.457432925394475E-5</v>
      </c>
      <c r="W2" s="5">
        <f t="shared" si="0"/>
        <v>5.457432925394475E-5</v>
      </c>
      <c r="X2" s="5">
        <f t="shared" si="0"/>
        <v>5.457432925394475E-5</v>
      </c>
      <c r="Y2" s="5">
        <f t="shared" si="0"/>
        <v>5.457432925394475E-5</v>
      </c>
      <c r="Z2" s="5">
        <f t="shared" si="0"/>
        <v>5.457432925394475E-5</v>
      </c>
      <c r="AA2" s="5">
        <f t="shared" si="0"/>
        <v>5.457432925394475E-5</v>
      </c>
      <c r="AB2" s="5">
        <f t="shared" si="0"/>
        <v>5.457432925394475E-5</v>
      </c>
      <c r="AC2" s="5">
        <f t="shared" si="0"/>
        <v>5.457432925394475E-5</v>
      </c>
      <c r="AD2" s="5">
        <f t="shared" si="0"/>
        <v>5.457432925394475E-5</v>
      </c>
      <c r="AE2" s="5">
        <f t="shared" si="0"/>
        <v>5.457432925394475E-5</v>
      </c>
      <c r="AF2" s="5">
        <f t="shared" si="0"/>
        <v>5.457432925394475E-5</v>
      </c>
      <c r="AG2" s="5">
        <f t="shared" si="0"/>
        <v>5.457432925394475E-5</v>
      </c>
      <c r="AH2" s="5">
        <f t="shared" si="0"/>
        <v>5.457432925394475E-5</v>
      </c>
      <c r="AI2" s="5">
        <f t="shared" si="0"/>
        <v>5.457432925394475E-5</v>
      </c>
      <c r="AJ2" s="5">
        <f t="shared" si="0"/>
        <v>5.457432925394475E-5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B1" sqref="B1:C104857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4" width="10" style="6" customWidth="1"/>
    <col min="5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8.6208626710060419E-5</v>
      </c>
      <c r="C2" s="21">
        <f>$D2</f>
        <v>8.6208626710060419E-5</v>
      </c>
      <c r="D2" s="5">
        <f>Petroleum!F4</f>
        <v>8.6208626710060419E-5</v>
      </c>
      <c r="E2" s="5">
        <f>$D2</f>
        <v>8.6208626710060419E-5</v>
      </c>
      <c r="F2" s="5">
        <f t="shared" ref="F2:AJ2" si="0">$D2</f>
        <v>8.6208626710060419E-5</v>
      </c>
      <c r="G2" s="5">
        <f t="shared" si="0"/>
        <v>8.6208626710060419E-5</v>
      </c>
      <c r="H2" s="5">
        <f t="shared" si="0"/>
        <v>8.6208626710060419E-5</v>
      </c>
      <c r="I2" s="5">
        <f t="shared" si="0"/>
        <v>8.6208626710060419E-5</v>
      </c>
      <c r="J2" s="5">
        <f t="shared" si="0"/>
        <v>8.6208626710060419E-5</v>
      </c>
      <c r="K2" s="5">
        <f t="shared" si="0"/>
        <v>8.6208626710060419E-5</v>
      </c>
      <c r="L2" s="5">
        <f t="shared" si="0"/>
        <v>8.6208626710060419E-5</v>
      </c>
      <c r="M2" s="5">
        <f t="shared" si="0"/>
        <v>8.6208626710060419E-5</v>
      </c>
      <c r="N2" s="5">
        <f t="shared" si="0"/>
        <v>8.6208626710060419E-5</v>
      </c>
      <c r="O2" s="5">
        <f t="shared" si="0"/>
        <v>8.6208626710060419E-5</v>
      </c>
      <c r="P2" s="5">
        <f t="shared" si="0"/>
        <v>8.6208626710060419E-5</v>
      </c>
      <c r="Q2" s="5">
        <f t="shared" si="0"/>
        <v>8.6208626710060419E-5</v>
      </c>
      <c r="R2" s="5">
        <f t="shared" si="0"/>
        <v>8.6208626710060419E-5</v>
      </c>
      <c r="S2" s="5">
        <f t="shared" si="0"/>
        <v>8.6208626710060419E-5</v>
      </c>
      <c r="T2" s="5">
        <f t="shared" si="0"/>
        <v>8.6208626710060419E-5</v>
      </c>
      <c r="U2" s="5">
        <f t="shared" si="0"/>
        <v>8.6208626710060419E-5</v>
      </c>
      <c r="V2" s="5">
        <f t="shared" si="0"/>
        <v>8.6208626710060419E-5</v>
      </c>
      <c r="W2" s="5">
        <f t="shared" si="0"/>
        <v>8.6208626710060419E-5</v>
      </c>
      <c r="X2" s="5">
        <f t="shared" si="0"/>
        <v>8.6208626710060419E-5</v>
      </c>
      <c r="Y2" s="5">
        <f t="shared" si="0"/>
        <v>8.6208626710060419E-5</v>
      </c>
      <c r="Z2" s="5">
        <f t="shared" si="0"/>
        <v>8.6208626710060419E-5</v>
      </c>
      <c r="AA2" s="5">
        <f t="shared" si="0"/>
        <v>8.6208626710060419E-5</v>
      </c>
      <c r="AB2" s="5">
        <f t="shared" si="0"/>
        <v>8.6208626710060419E-5</v>
      </c>
      <c r="AC2" s="5">
        <f t="shared" si="0"/>
        <v>8.6208626710060419E-5</v>
      </c>
      <c r="AD2" s="5">
        <f t="shared" si="0"/>
        <v>8.6208626710060419E-5</v>
      </c>
      <c r="AE2" s="5">
        <f t="shared" si="0"/>
        <v>8.6208626710060419E-5</v>
      </c>
      <c r="AF2" s="5">
        <f t="shared" si="0"/>
        <v>8.6208626710060419E-5</v>
      </c>
      <c r="AG2" s="5">
        <f t="shared" si="0"/>
        <v>8.6208626710060419E-5</v>
      </c>
      <c r="AH2" s="5">
        <f t="shared" si="0"/>
        <v>8.6208626710060419E-5</v>
      </c>
      <c r="AI2" s="5">
        <f t="shared" si="0"/>
        <v>8.6208626710060419E-5</v>
      </c>
      <c r="AJ2" s="5">
        <f t="shared" si="0"/>
        <v>8.6208626710060419E-5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6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6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si="1"/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6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6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6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B1" sqref="B1:C104857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10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$D2</f>
        <v>0</v>
      </c>
      <c r="C2" s="21">
        <f>$D2</f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/>
      <c r="AL2" s="7"/>
      <c r="AM2" s="7"/>
    </row>
    <row r="3" spans="1:39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 t="shared" ref="AA3:AJ8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f t="shared" ref="D7:Z7" si="2">D3</f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7">
        <f t="shared" si="2"/>
        <v>0</v>
      </c>
      <c r="R7" s="7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7">
        <f t="shared" si="2"/>
        <v>0</v>
      </c>
      <c r="Y7" s="7">
        <f t="shared" si="2"/>
        <v>0</v>
      </c>
      <c r="Z7" s="7">
        <f t="shared" si="2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512F-18DC-43C6-834C-033AD26921BB}">
  <dimension ref="A1:N35"/>
  <sheetViews>
    <sheetView workbookViewId="0">
      <selection activeCell="B35" sqref="A34:B35"/>
    </sheetView>
  </sheetViews>
  <sheetFormatPr defaultRowHeight="15"/>
  <cols>
    <col min="1" max="1" width="37.42578125" customWidth="1"/>
  </cols>
  <sheetData>
    <row r="1" spans="1:14">
      <c r="A1" s="48" t="s">
        <v>38</v>
      </c>
      <c r="B1" s="79" t="s">
        <v>39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7"/>
    </row>
    <row r="2" spans="1:14">
      <c r="A2" s="51"/>
      <c r="B2" s="52" t="s">
        <v>40</v>
      </c>
      <c r="C2" s="52" t="s">
        <v>41</v>
      </c>
      <c r="D2" s="52" t="s">
        <v>42</v>
      </c>
      <c r="E2" s="52" t="s">
        <v>43</v>
      </c>
      <c r="F2" s="52" t="s">
        <v>44</v>
      </c>
      <c r="G2" s="52" t="s">
        <v>45</v>
      </c>
      <c r="H2" s="52" t="s">
        <v>46</v>
      </c>
      <c r="I2" s="52" t="s">
        <v>47</v>
      </c>
      <c r="J2" s="52" t="s">
        <v>48</v>
      </c>
      <c r="K2" s="52" t="s">
        <v>49</v>
      </c>
      <c r="L2" s="52" t="s">
        <v>50</v>
      </c>
      <c r="M2" s="53" t="s">
        <v>51</v>
      </c>
      <c r="N2" s="7"/>
    </row>
    <row r="3" spans="1:14">
      <c r="A3" s="51" t="s">
        <v>52</v>
      </c>
      <c r="B3" s="73">
        <v>4.04</v>
      </c>
      <c r="C3" s="73">
        <v>4.07</v>
      </c>
      <c r="D3" s="73">
        <v>3.79</v>
      </c>
      <c r="E3" s="73">
        <v>3.61</v>
      </c>
      <c r="F3" s="73">
        <v>3.63</v>
      </c>
      <c r="G3" s="73">
        <v>3.77</v>
      </c>
      <c r="H3" s="73">
        <v>4.01</v>
      </c>
      <c r="I3" s="73">
        <v>4.04</v>
      </c>
      <c r="J3" s="73">
        <v>4.1399999999999997</v>
      </c>
      <c r="K3" s="73">
        <v>4.29</v>
      </c>
      <c r="L3" s="73">
        <v>4.42</v>
      </c>
      <c r="M3" s="75">
        <v>3.88</v>
      </c>
      <c r="N3" s="7"/>
    </row>
    <row r="4" spans="1:14">
      <c r="A4" s="49" t="s">
        <v>53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6"/>
      <c r="N4" s="7"/>
    </row>
    <row r="5" spans="1:14">
      <c r="A5" s="51" t="s">
        <v>54</v>
      </c>
      <c r="B5" s="73">
        <v>4.04</v>
      </c>
      <c r="C5" s="73">
        <v>4.07</v>
      </c>
      <c r="D5" s="73">
        <v>3.79</v>
      </c>
      <c r="E5" s="73">
        <v>3.61</v>
      </c>
      <c r="F5" s="73">
        <v>3.63</v>
      </c>
      <c r="G5" s="73">
        <v>3.77</v>
      </c>
      <c r="H5" s="73">
        <v>4.01</v>
      </c>
      <c r="I5" s="73">
        <v>4.04</v>
      </c>
      <c r="J5" s="73">
        <v>4.1399999999999997</v>
      </c>
      <c r="K5" s="73">
        <v>4.29</v>
      </c>
      <c r="L5" s="73">
        <v>4.42</v>
      </c>
      <c r="M5" s="75">
        <v>3.88</v>
      </c>
      <c r="N5" s="7"/>
    </row>
    <row r="6" spans="1:14">
      <c r="A6" s="49" t="s">
        <v>55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6"/>
      <c r="N6" s="7"/>
    </row>
    <row r="7" spans="1:14">
      <c r="A7" s="51" t="s">
        <v>56</v>
      </c>
      <c r="B7" s="73">
        <v>3.72</v>
      </c>
      <c r="C7" s="73">
        <v>3.75</v>
      </c>
      <c r="D7" s="73">
        <v>3.47</v>
      </c>
      <c r="E7" s="73">
        <v>3.29</v>
      </c>
      <c r="F7" s="73">
        <v>3.3</v>
      </c>
      <c r="G7" s="73">
        <v>3.44</v>
      </c>
      <c r="H7" s="73">
        <v>3.69</v>
      </c>
      <c r="I7" s="73">
        <v>3.71</v>
      </c>
      <c r="J7" s="73">
        <v>3.82</v>
      </c>
      <c r="K7" s="73">
        <v>3.97</v>
      </c>
      <c r="L7" s="73">
        <v>4.0999999999999996</v>
      </c>
      <c r="M7" s="75">
        <v>3.55</v>
      </c>
      <c r="N7" s="7"/>
    </row>
    <row r="8" spans="1:14">
      <c r="A8" s="49" t="s">
        <v>57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6"/>
      <c r="N8" s="7"/>
    </row>
    <row r="9" spans="1:14">
      <c r="A9" s="51" t="s">
        <v>58</v>
      </c>
      <c r="B9" s="73">
        <v>3.72</v>
      </c>
      <c r="C9" s="73">
        <v>3.75</v>
      </c>
      <c r="D9" s="73">
        <v>3.47</v>
      </c>
      <c r="E9" s="73">
        <v>3.29</v>
      </c>
      <c r="F9" s="73">
        <v>3.3</v>
      </c>
      <c r="G9" s="73">
        <v>3.44</v>
      </c>
      <c r="H9" s="73">
        <v>3.69</v>
      </c>
      <c r="I9" s="73">
        <v>3.71</v>
      </c>
      <c r="J9" s="73">
        <v>3.82</v>
      </c>
      <c r="K9" s="73">
        <v>3.97</v>
      </c>
      <c r="L9" s="73">
        <v>4.0999999999999996</v>
      </c>
      <c r="M9" s="75">
        <v>3.55</v>
      </c>
      <c r="N9" s="7"/>
    </row>
    <row r="10" spans="1:14">
      <c r="A10" s="49" t="s">
        <v>59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6"/>
      <c r="N10" s="7"/>
    </row>
    <row r="11" spans="1:14">
      <c r="A11" s="51" t="s">
        <v>60</v>
      </c>
      <c r="B11" s="73">
        <v>3.72</v>
      </c>
      <c r="C11" s="73">
        <v>3.74</v>
      </c>
      <c r="D11" s="73">
        <v>3.46</v>
      </c>
      <c r="E11" s="73">
        <v>3.28</v>
      </c>
      <c r="F11" s="73">
        <v>3.3</v>
      </c>
      <c r="G11" s="73">
        <v>3.44</v>
      </c>
      <c r="H11" s="73">
        <v>3.68</v>
      </c>
      <c r="I11" s="73">
        <v>3.71</v>
      </c>
      <c r="J11" s="73">
        <v>3.81</v>
      </c>
      <c r="K11" s="73">
        <v>3.96</v>
      </c>
      <c r="L11" s="73">
        <v>4.09</v>
      </c>
      <c r="M11" s="75">
        <v>3.55</v>
      </c>
      <c r="N11" s="7"/>
    </row>
    <row r="12" spans="1:14">
      <c r="A12" s="49" t="s">
        <v>61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6"/>
      <c r="N12" s="7"/>
    </row>
    <row r="13" spans="1:14">
      <c r="A13" s="51" t="s">
        <v>62</v>
      </c>
      <c r="B13" s="73">
        <v>3.65</v>
      </c>
      <c r="C13" s="73">
        <v>3.67</v>
      </c>
      <c r="D13" s="73">
        <v>3.39</v>
      </c>
      <c r="E13" s="73">
        <v>3.22</v>
      </c>
      <c r="F13" s="73">
        <v>3.23</v>
      </c>
      <c r="G13" s="73">
        <v>3.37</v>
      </c>
      <c r="H13" s="73">
        <v>3.61</v>
      </c>
      <c r="I13" s="73">
        <v>3.64</v>
      </c>
      <c r="J13" s="73">
        <v>3.75</v>
      </c>
      <c r="K13" s="73">
        <v>3.89</v>
      </c>
      <c r="L13" s="73">
        <v>4.0199999999999996</v>
      </c>
      <c r="M13" s="75">
        <v>3.48</v>
      </c>
      <c r="N13" s="7"/>
    </row>
    <row r="14" spans="1:14">
      <c r="A14" s="49" t="s">
        <v>63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6"/>
      <c r="N14" s="7"/>
    </row>
    <row r="15" spans="1:14">
      <c r="A15" s="51" t="s">
        <v>64</v>
      </c>
      <c r="B15" s="73">
        <v>3.65</v>
      </c>
      <c r="C15" s="73">
        <v>3.67</v>
      </c>
      <c r="D15" s="73">
        <v>3.39</v>
      </c>
      <c r="E15" s="73">
        <v>3.22</v>
      </c>
      <c r="F15" s="73">
        <v>3.23</v>
      </c>
      <c r="G15" s="73">
        <v>3.37</v>
      </c>
      <c r="H15" s="73">
        <v>3.61</v>
      </c>
      <c r="I15" s="73">
        <v>3.64</v>
      </c>
      <c r="J15" s="73">
        <v>3.75</v>
      </c>
      <c r="K15" s="73">
        <v>3.89</v>
      </c>
      <c r="L15" s="73">
        <v>4.0199999999999996</v>
      </c>
      <c r="M15" s="75">
        <v>3.48</v>
      </c>
      <c r="N15" s="7"/>
    </row>
    <row r="16" spans="1:14">
      <c r="A16" s="49" t="s">
        <v>65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6"/>
      <c r="N16" s="7"/>
    </row>
    <row r="17" spans="1:14">
      <c r="A17" s="51" t="s">
        <v>66</v>
      </c>
      <c r="B17" s="73">
        <v>3.65</v>
      </c>
      <c r="C17" s="73">
        <v>3.67</v>
      </c>
      <c r="D17" s="73">
        <v>3.39</v>
      </c>
      <c r="E17" s="73">
        <v>3.22</v>
      </c>
      <c r="F17" s="73">
        <v>3.23</v>
      </c>
      <c r="G17" s="73">
        <v>3.37</v>
      </c>
      <c r="H17" s="73">
        <v>3.61</v>
      </c>
      <c r="I17" s="73">
        <v>3.64</v>
      </c>
      <c r="J17" s="73">
        <v>3.75</v>
      </c>
      <c r="K17" s="73">
        <v>3.89</v>
      </c>
      <c r="L17" s="73">
        <v>4.0199999999999996</v>
      </c>
      <c r="M17" s="75">
        <v>3.48</v>
      </c>
      <c r="N17" s="7"/>
    </row>
    <row r="18" spans="1:14">
      <c r="A18" s="49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6"/>
      <c r="N18" s="7"/>
    </row>
    <row r="19" spans="1:14">
      <c r="A19" s="51" t="s">
        <v>68</v>
      </c>
      <c r="B19" s="73">
        <v>3.7</v>
      </c>
      <c r="C19" s="73">
        <v>3.72</v>
      </c>
      <c r="D19" s="73">
        <v>3.44</v>
      </c>
      <c r="E19" s="73">
        <v>3.26</v>
      </c>
      <c r="F19" s="73">
        <v>3.28</v>
      </c>
      <c r="G19" s="73">
        <v>3.42</v>
      </c>
      <c r="H19" s="73">
        <v>3.66</v>
      </c>
      <c r="I19" s="73">
        <v>3.68</v>
      </c>
      <c r="J19" s="73">
        <v>3.79</v>
      </c>
      <c r="K19" s="73">
        <v>3.94</v>
      </c>
      <c r="L19" s="73">
        <v>4.07</v>
      </c>
      <c r="M19" s="75">
        <v>3.53</v>
      </c>
      <c r="N19" s="7"/>
    </row>
    <row r="20" spans="1:14">
      <c r="A20" s="49" t="s">
        <v>69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6"/>
      <c r="N20" s="7"/>
    </row>
    <row r="21" spans="1:14">
      <c r="A21" s="51" t="s">
        <v>70</v>
      </c>
      <c r="B21" s="73">
        <v>3.7</v>
      </c>
      <c r="C21" s="73">
        <v>3.72</v>
      </c>
      <c r="D21" s="73">
        <v>3.44</v>
      </c>
      <c r="E21" s="73">
        <v>3.26</v>
      </c>
      <c r="F21" s="73">
        <v>3.28</v>
      </c>
      <c r="G21" s="73">
        <v>3.42</v>
      </c>
      <c r="H21" s="73">
        <v>3.66</v>
      </c>
      <c r="I21" s="73">
        <v>3.68</v>
      </c>
      <c r="J21" s="73">
        <v>3.79</v>
      </c>
      <c r="K21" s="73">
        <v>3.94</v>
      </c>
      <c r="L21" s="73">
        <v>4.07</v>
      </c>
      <c r="M21" s="75">
        <v>3.53</v>
      </c>
      <c r="N21" s="7"/>
    </row>
    <row r="22" spans="1:14">
      <c r="A22" s="49" t="s">
        <v>71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6"/>
      <c r="N22" s="7"/>
    </row>
    <row r="23" spans="1:14">
      <c r="A23" s="51" t="s">
        <v>72</v>
      </c>
      <c r="B23" s="73">
        <v>3.52</v>
      </c>
      <c r="C23" s="73">
        <v>3.54</v>
      </c>
      <c r="D23" s="73">
        <v>3.26</v>
      </c>
      <c r="E23" s="73">
        <v>3.08</v>
      </c>
      <c r="F23" s="73">
        <v>3.09</v>
      </c>
      <c r="G23" s="73">
        <v>3.23</v>
      </c>
      <c r="H23" s="73">
        <v>3.48</v>
      </c>
      <c r="I23" s="73">
        <v>3.5</v>
      </c>
      <c r="J23" s="73">
        <v>3.61</v>
      </c>
      <c r="K23" s="73">
        <v>3.76</v>
      </c>
      <c r="L23" s="73">
        <v>3.89</v>
      </c>
      <c r="M23" s="75">
        <v>3.34</v>
      </c>
      <c r="N23" s="7"/>
    </row>
    <row r="24" spans="1:14">
      <c r="A24" s="49" t="s">
        <v>73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6"/>
      <c r="N24" s="7"/>
    </row>
    <row r="25" spans="1:14">
      <c r="A25" s="51" t="s">
        <v>74</v>
      </c>
      <c r="B25" s="73">
        <v>3.52</v>
      </c>
      <c r="C25" s="73">
        <v>3.54</v>
      </c>
      <c r="D25" s="73">
        <v>3.26</v>
      </c>
      <c r="E25" s="73">
        <v>3.08</v>
      </c>
      <c r="F25" s="73">
        <v>3.09</v>
      </c>
      <c r="G25" s="73">
        <v>3.23</v>
      </c>
      <c r="H25" s="73">
        <v>3.48</v>
      </c>
      <c r="I25" s="73">
        <v>3.5</v>
      </c>
      <c r="J25" s="73">
        <v>3.61</v>
      </c>
      <c r="K25" s="73">
        <v>3.76</v>
      </c>
      <c r="L25" s="73">
        <v>3.89</v>
      </c>
      <c r="M25" s="75">
        <v>3.34</v>
      </c>
      <c r="N25" s="7"/>
    </row>
    <row r="26" spans="1:14">
      <c r="A26" s="50" t="s">
        <v>75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7"/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18" t="s">
        <v>76</v>
      </c>
      <c r="B28" s="18">
        <v>3.65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6" t="s">
        <v>77</v>
      </c>
      <c r="B29" s="4" t="s">
        <v>78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 t="s">
        <v>79</v>
      </c>
      <c r="B30" s="7">
        <f>B28/25</f>
        <v>0.14599999999999999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 t="s">
        <v>80</v>
      </c>
      <c r="B31" s="7">
        <f>B30/947.817</f>
        <v>1.540381740357052E-4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 t="s">
        <v>81</v>
      </c>
      <c r="B32" s="5">
        <f>B31/7.826</f>
        <v>1.9682874269831998E-5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4" spans="1:2">
      <c r="A34" s="7" t="s">
        <v>32</v>
      </c>
      <c r="B34" s="7" t="s">
        <v>33</v>
      </c>
    </row>
    <row r="35" spans="1:2">
      <c r="A35" s="7" t="s">
        <v>34</v>
      </c>
      <c r="B35" s="7" t="s">
        <v>35</v>
      </c>
    </row>
  </sheetData>
  <mergeCells count="145">
    <mergeCell ref="B1:M1"/>
    <mergeCell ref="B3:B4"/>
    <mergeCell ref="C3:C4"/>
    <mergeCell ref="B25:B26"/>
    <mergeCell ref="B23:B24"/>
    <mergeCell ref="B21:B22"/>
    <mergeCell ref="B19:B20"/>
    <mergeCell ref="C19:C20"/>
    <mergeCell ref="C23:C24"/>
    <mergeCell ref="C21:C22"/>
    <mergeCell ref="C25:C26"/>
    <mergeCell ref="D25:D26"/>
    <mergeCell ref="D23:D24"/>
    <mergeCell ref="D21:D22"/>
    <mergeCell ref="D19:D20"/>
    <mergeCell ref="E19:E20"/>
    <mergeCell ref="E21:E22"/>
    <mergeCell ref="E23:E24"/>
    <mergeCell ref="E25:E26"/>
    <mergeCell ref="F15:F16"/>
    <mergeCell ref="E15:E16"/>
    <mergeCell ref="D15:D16"/>
    <mergeCell ref="C15:C16"/>
    <mergeCell ref="B15:B16"/>
    <mergeCell ref="F19:F20"/>
    <mergeCell ref="B17:B18"/>
    <mergeCell ref="C17:C18"/>
    <mergeCell ref="D17:D18"/>
    <mergeCell ref="E17:E18"/>
    <mergeCell ref="F25:F26"/>
    <mergeCell ref="G25:G26"/>
    <mergeCell ref="H25:H26"/>
    <mergeCell ref="I25:I26"/>
    <mergeCell ref="F23:F24"/>
    <mergeCell ref="F17:F18"/>
    <mergeCell ref="F21:F22"/>
    <mergeCell ref="M25:M26"/>
    <mergeCell ref="J21:J22"/>
    <mergeCell ref="J25:J26"/>
    <mergeCell ref="L25:L26"/>
    <mergeCell ref="K25:K26"/>
    <mergeCell ref="M23:M24"/>
    <mergeCell ref="L23:L24"/>
    <mergeCell ref="K23:K24"/>
    <mergeCell ref="G17:G18"/>
    <mergeCell ref="G15:G16"/>
    <mergeCell ref="H15:H16"/>
    <mergeCell ref="H17:H18"/>
    <mergeCell ref="J23:J24"/>
    <mergeCell ref="K21:K22"/>
    <mergeCell ref="L21:L22"/>
    <mergeCell ref="M21:M22"/>
    <mergeCell ref="M19:M20"/>
    <mergeCell ref="I23:I24"/>
    <mergeCell ref="H23:H24"/>
    <mergeCell ref="H21:H22"/>
    <mergeCell ref="H19:H20"/>
    <mergeCell ref="I19:I20"/>
    <mergeCell ref="I21:I22"/>
    <mergeCell ref="G23:G24"/>
    <mergeCell ref="G21:G22"/>
    <mergeCell ref="G19:G20"/>
    <mergeCell ref="L15:L16"/>
    <mergeCell ref="L17:L18"/>
    <mergeCell ref="L19:L20"/>
    <mergeCell ref="M17:M18"/>
    <mergeCell ref="M15:M16"/>
    <mergeCell ref="K13:K14"/>
    <mergeCell ref="L13:L14"/>
    <mergeCell ref="M13:M14"/>
    <mergeCell ref="I17:I18"/>
    <mergeCell ref="J17:J18"/>
    <mergeCell ref="J19:J20"/>
    <mergeCell ref="K19:K20"/>
    <mergeCell ref="K17:K18"/>
    <mergeCell ref="K15:K16"/>
    <mergeCell ref="J15:J16"/>
    <mergeCell ref="I15:I16"/>
    <mergeCell ref="I13:I14"/>
    <mergeCell ref="J13:J14"/>
    <mergeCell ref="D11:D12"/>
    <mergeCell ref="D9:D10"/>
    <mergeCell ref="D7:D8"/>
    <mergeCell ref="E7:E8"/>
    <mergeCell ref="E9:E10"/>
    <mergeCell ref="E11:E12"/>
    <mergeCell ref="H13:H14"/>
    <mergeCell ref="B13:B14"/>
    <mergeCell ref="B11:B12"/>
    <mergeCell ref="B9:B10"/>
    <mergeCell ref="B7:B8"/>
    <mergeCell ref="C7:C8"/>
    <mergeCell ref="C9:C10"/>
    <mergeCell ref="C11:C12"/>
    <mergeCell ref="C13:C14"/>
    <mergeCell ref="D13:D14"/>
    <mergeCell ref="H7:H8"/>
    <mergeCell ref="G11:G12"/>
    <mergeCell ref="H11:H12"/>
    <mergeCell ref="H9:H10"/>
    <mergeCell ref="I7:I8"/>
    <mergeCell ref="I9:I10"/>
    <mergeCell ref="I11:I12"/>
    <mergeCell ref="E13:E14"/>
    <mergeCell ref="G13:G14"/>
    <mergeCell ref="F13:F14"/>
    <mergeCell ref="F11:F12"/>
    <mergeCell ref="F9:F10"/>
    <mergeCell ref="G7:G8"/>
    <mergeCell ref="G9:G10"/>
    <mergeCell ref="F7:F8"/>
    <mergeCell ref="L9:L10"/>
    <mergeCell ref="L11:L12"/>
    <mergeCell ref="L7:L8"/>
    <mergeCell ref="M7:M8"/>
    <mergeCell ref="M9:M10"/>
    <mergeCell ref="M11:M12"/>
    <mergeCell ref="J11:J12"/>
    <mergeCell ref="J9:J10"/>
    <mergeCell ref="J7:J8"/>
    <mergeCell ref="K7:K8"/>
    <mergeCell ref="K9:K10"/>
    <mergeCell ref="K11:K12"/>
    <mergeCell ref="B5:B6"/>
    <mergeCell ref="C5:C6"/>
    <mergeCell ref="H3:H4"/>
    <mergeCell ref="E3:E4"/>
    <mergeCell ref="D3:D4"/>
    <mergeCell ref="D5:D6"/>
    <mergeCell ref="E5:E6"/>
    <mergeCell ref="F5:F6"/>
    <mergeCell ref="F3:F4"/>
    <mergeCell ref="G3:G4"/>
    <mergeCell ref="K3:K4"/>
    <mergeCell ref="K5:K6"/>
    <mergeCell ref="L3:L4"/>
    <mergeCell ref="L5:L6"/>
    <mergeCell ref="M3:M4"/>
    <mergeCell ref="M5:M6"/>
    <mergeCell ref="G5:G6"/>
    <mergeCell ref="H5:H6"/>
    <mergeCell ref="I5:I6"/>
    <mergeCell ref="I3:I4"/>
    <mergeCell ref="J3:J4"/>
    <mergeCell ref="J5:J6"/>
  </mergeCells>
  <hyperlinks>
    <hyperlink ref="B29" r:id="rId1" xr:uid="{3E822D18-792B-41A0-8B16-A4703964FE6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B1" sqref="B1:C104857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3" width="10" style="7" customWidth="1"/>
    <col min="4" max="4" width="10" style="6" customWidth="1"/>
    <col min="5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21">
        <f>$D2</f>
        <v>0</v>
      </c>
      <c r="C2" s="21">
        <f>$D2</f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E20" sqref="E20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21">
        <f>$D2</f>
        <v>0</v>
      </c>
      <c r="C2" s="21">
        <f>$D2</f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3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>TREND($Q3:$Z3,$Q$1:$Z$1,AA$1)</f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7745-AADB-4DCA-9296-543913424468}">
  <dimension ref="A1:T50"/>
  <sheetViews>
    <sheetView workbookViewId="0">
      <selection activeCell="B8" sqref="B8"/>
    </sheetView>
  </sheetViews>
  <sheetFormatPr defaultRowHeight="15"/>
  <cols>
    <col min="1" max="1" width="14.85546875" customWidth="1"/>
    <col min="2" max="2" width="14.5703125" customWidth="1"/>
    <col min="3" max="3" width="14.5703125" style="7" customWidth="1"/>
    <col min="4" max="4" width="15" customWidth="1"/>
    <col min="5" max="5" width="11.5703125" customWidth="1"/>
    <col min="6" max="6" width="11.42578125" customWidth="1"/>
    <col min="7" max="7" width="15.42578125" customWidth="1"/>
    <col min="8" max="8" width="13.140625" customWidth="1"/>
    <col min="9" max="9" width="14" customWidth="1"/>
    <col min="10" max="10" width="11.42578125" customWidth="1"/>
    <col min="11" max="11" width="13.42578125" customWidth="1"/>
  </cols>
  <sheetData>
    <row r="1" spans="1:20" s="7" customFormat="1"/>
    <row r="2" spans="1:20">
      <c r="A2" s="44" t="s">
        <v>4</v>
      </c>
      <c r="B2" s="58" t="s">
        <v>82</v>
      </c>
      <c r="C2" s="58" t="s">
        <v>80</v>
      </c>
      <c r="D2" s="58" t="s">
        <v>81</v>
      </c>
      <c r="E2" s="59" t="s">
        <v>83</v>
      </c>
      <c r="F2" s="29" t="s">
        <v>84</v>
      </c>
      <c r="G2" s="47" t="s">
        <v>85</v>
      </c>
      <c r="H2" s="7" t="s">
        <v>86</v>
      </c>
      <c r="I2" s="4" t="s">
        <v>87</v>
      </c>
      <c r="J2" s="7" t="s">
        <v>88</v>
      </c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31" t="s">
        <v>89</v>
      </c>
      <c r="B3" s="30">
        <v>1.1539999999999999</v>
      </c>
      <c r="C3" s="30">
        <f>1.154/3412.14</f>
        <v>3.3820417685089123E-4</v>
      </c>
      <c r="D3" s="37">
        <f>C3/7.826</f>
        <v>4.3215458324928606E-5</v>
      </c>
      <c r="E3" s="32">
        <v>112.5</v>
      </c>
      <c r="F3" s="7"/>
      <c r="G3" s="47" t="s">
        <v>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>
      <c r="A4" s="33" t="s">
        <v>90</v>
      </c>
      <c r="B4" s="34">
        <v>1.004</v>
      </c>
      <c r="C4" s="34">
        <f>1.004/3412.14</f>
        <v>2.9424349528448424E-4</v>
      </c>
      <c r="D4" s="5">
        <f>C4/7.826</f>
        <v>3.7598197710769775E-5</v>
      </c>
      <c r="E4" s="36"/>
      <c r="F4" s="7"/>
      <c r="G4" s="47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>
      <c r="A5" s="7"/>
      <c r="B5" s="22"/>
      <c r="C5" s="22"/>
      <c r="D5" s="22"/>
      <c r="E5" s="22"/>
      <c r="F5" s="2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>
      <c r="A6" s="41" t="s">
        <v>4</v>
      </c>
      <c r="B6" s="58" t="s">
        <v>91</v>
      </c>
      <c r="C6" s="58" t="s">
        <v>92</v>
      </c>
      <c r="D6" s="7"/>
      <c r="E6" s="44" t="s">
        <v>93</v>
      </c>
      <c r="F6" s="58" t="s">
        <v>94</v>
      </c>
      <c r="G6" s="58" t="s">
        <v>80</v>
      </c>
      <c r="H6" s="59" t="s">
        <v>95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42" t="s">
        <v>96</v>
      </c>
      <c r="B7" s="43">
        <v>873</v>
      </c>
      <c r="C7" s="43">
        <v>304</v>
      </c>
      <c r="D7" s="6"/>
      <c r="E7" s="42" t="s">
        <v>96</v>
      </c>
      <c r="F7" s="45">
        <v>26.9</v>
      </c>
      <c r="G7" s="30">
        <f>F7/947817</f>
        <v>2.8381006038085408E-5</v>
      </c>
      <c r="H7" s="38">
        <f>G7/7.826</f>
        <v>3.6265021771128812E-6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42" t="s">
        <v>97</v>
      </c>
      <c r="B8" s="43">
        <v>554</v>
      </c>
      <c r="C8" s="43">
        <v>292</v>
      </c>
      <c r="D8" s="6"/>
      <c r="E8" s="42" t="s">
        <v>98</v>
      </c>
      <c r="F8" s="30">
        <v>54.1</v>
      </c>
      <c r="G8" s="30">
        <f>F8/947817</f>
        <v>5.7078528872134602E-5</v>
      </c>
      <c r="H8" s="38">
        <f t="shared" ref="H8:H9" si="0">G8/7.826</f>
        <v>7.2934486164240489E-6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>
      <c r="A9" s="42" t="s">
        <v>98</v>
      </c>
      <c r="B9" s="43">
        <v>670</v>
      </c>
      <c r="C9" s="43">
        <v>486</v>
      </c>
      <c r="D9" s="6"/>
      <c r="E9" s="33" t="s">
        <v>99</v>
      </c>
      <c r="F9" s="34">
        <v>108</v>
      </c>
      <c r="G9" s="34">
        <f>F9/947817</f>
        <v>1.1394604654696001E-4</v>
      </c>
      <c r="H9" s="38">
        <f t="shared" si="0"/>
        <v>1.4559934391382574E-5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31" t="s">
        <v>100</v>
      </c>
      <c r="B10" s="30">
        <v>1</v>
      </c>
      <c r="C10" s="30">
        <v>94.5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33" t="s">
        <v>101</v>
      </c>
      <c r="B11" s="34">
        <v>1</v>
      </c>
      <c r="C11" s="34">
        <v>100.4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s="7" customFormat="1">
      <c r="A12" s="8" t="s">
        <v>102</v>
      </c>
      <c r="B12" s="23" t="s">
        <v>5</v>
      </c>
      <c r="F12" s="5"/>
      <c r="H12" s="8" t="s">
        <v>103</v>
      </c>
      <c r="I12" s="4" t="s">
        <v>104</v>
      </c>
    </row>
    <row r="13" spans="1:20" s="7" customFormat="1">
      <c r="F13" s="5"/>
      <c r="K13" s="5"/>
    </row>
    <row r="14" spans="1:20" s="7" customFormat="1"/>
    <row r="15" spans="1:20">
      <c r="A15" s="44" t="s">
        <v>13</v>
      </c>
      <c r="B15" s="58" t="s">
        <v>105</v>
      </c>
      <c r="C15" s="58" t="s">
        <v>106</v>
      </c>
      <c r="D15" s="59" t="s">
        <v>80</v>
      </c>
      <c r="E15" s="58" t="s">
        <v>95</v>
      </c>
      <c r="F15" s="4" t="s">
        <v>107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31" t="s">
        <v>108</v>
      </c>
      <c r="B16" s="30">
        <v>15000</v>
      </c>
      <c r="C16" s="30">
        <v>0.25</v>
      </c>
      <c r="D16" s="30">
        <f>C16/947.817</f>
        <v>2.6376399663648149E-4</v>
      </c>
      <c r="E16" s="32">
        <f>D16/7.826</f>
        <v>3.3703551831904105E-5</v>
      </c>
      <c r="F16" s="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31" t="s">
        <v>109</v>
      </c>
      <c r="B17" s="30">
        <v>12000</v>
      </c>
      <c r="C17" s="30">
        <v>0.245</v>
      </c>
      <c r="D17" s="30">
        <f t="shared" ref="D17:D18" si="1">C17/947.817</f>
        <v>2.5848871670375187E-4</v>
      </c>
      <c r="E17" s="32">
        <f>D17/7.826</f>
        <v>3.3029480795266019E-5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31" t="s">
        <v>110</v>
      </c>
      <c r="B18" s="30">
        <v>2049</v>
      </c>
      <c r="C18" s="30">
        <v>0.245</v>
      </c>
      <c r="D18" s="30">
        <f t="shared" si="1"/>
        <v>2.5848871670375187E-4</v>
      </c>
      <c r="E18" s="32">
        <f>D18/7.826</f>
        <v>3.3029480795266019E-5</v>
      </c>
      <c r="F18" s="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33" t="s">
        <v>111</v>
      </c>
      <c r="B19" s="46">
        <v>29049</v>
      </c>
      <c r="C19" s="34"/>
      <c r="D19" s="34"/>
      <c r="E19" s="3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7"/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60"/>
      <c r="B21" s="58" t="s">
        <v>112</v>
      </c>
      <c r="C21" s="58" t="s">
        <v>30</v>
      </c>
      <c r="D21" s="58" t="s">
        <v>113</v>
      </c>
      <c r="E21" s="59" t="s">
        <v>30</v>
      </c>
      <c r="F21" s="7"/>
      <c r="G21" s="8" t="s">
        <v>102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31" t="s">
        <v>108</v>
      </c>
      <c r="B22" s="30">
        <v>43120</v>
      </c>
      <c r="C22" s="37">
        <v>40869900000000</v>
      </c>
      <c r="D22" s="30"/>
      <c r="E22" s="32"/>
      <c r="F22" s="7"/>
      <c r="G22" s="64" t="s">
        <v>114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31" t="s">
        <v>109</v>
      </c>
      <c r="B23" s="30">
        <v>103881</v>
      </c>
      <c r="C23" s="37">
        <v>98460190000000</v>
      </c>
      <c r="D23" s="30">
        <v>5164</v>
      </c>
      <c r="E23" s="38">
        <v>4894500000000</v>
      </c>
      <c r="F23" s="7"/>
      <c r="G23" s="7" t="s">
        <v>115</v>
      </c>
      <c r="H23" s="7" t="s">
        <v>116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31" t="s">
        <v>110</v>
      </c>
      <c r="B24" s="30">
        <v>8709</v>
      </c>
      <c r="C24" s="37">
        <v>8254500000000</v>
      </c>
      <c r="D24" s="30">
        <v>4112</v>
      </c>
      <c r="E24" s="38">
        <v>3897400000000</v>
      </c>
      <c r="F24" s="7"/>
      <c r="G24" s="7" t="s">
        <v>117</v>
      </c>
      <c r="H24" s="7" t="s">
        <v>118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33" t="s">
        <v>119</v>
      </c>
      <c r="B25" s="34">
        <v>2951</v>
      </c>
      <c r="C25" s="39">
        <v>2797000000000</v>
      </c>
      <c r="D25" s="34">
        <v>71900</v>
      </c>
      <c r="E25" s="40">
        <v>68148100000000</v>
      </c>
      <c r="F25" s="7"/>
      <c r="G25" s="7" t="s">
        <v>120</v>
      </c>
      <c r="H25" s="7" t="s">
        <v>121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7"/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60">
      <c r="A27" s="66" t="s">
        <v>122</v>
      </c>
      <c r="B27" s="69" t="s">
        <v>123</v>
      </c>
      <c r="C27" s="69" t="s">
        <v>124</v>
      </c>
      <c r="D27" s="69" t="s">
        <v>125</v>
      </c>
      <c r="E27" s="69" t="s">
        <v>126</v>
      </c>
      <c r="F27" s="69" t="s">
        <v>127</v>
      </c>
      <c r="G27" s="69" t="s">
        <v>128</v>
      </c>
      <c r="H27" s="70" t="s">
        <v>129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66" t="s">
        <v>130</v>
      </c>
      <c r="B28" s="67" t="s">
        <v>131</v>
      </c>
      <c r="C28" s="67" t="s">
        <v>132</v>
      </c>
      <c r="D28" s="67" t="s">
        <v>133</v>
      </c>
      <c r="E28" s="67">
        <v>2.46</v>
      </c>
      <c r="F28" s="67">
        <v>4.5</v>
      </c>
      <c r="G28" s="67">
        <v>584</v>
      </c>
      <c r="H28" s="68">
        <v>3.72</v>
      </c>
      <c r="I28" s="22" t="s">
        <v>134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31" t="s">
        <v>135</v>
      </c>
      <c r="B29" s="30"/>
      <c r="C29" s="30"/>
      <c r="D29" s="30"/>
      <c r="E29" s="30"/>
      <c r="F29" s="30">
        <f>F28/46452</f>
        <v>9.6874192715060714E-5</v>
      </c>
      <c r="G29" s="30">
        <f>G28/21000000</f>
        <v>2.7809523809523809E-5</v>
      </c>
      <c r="H29" s="38">
        <f>H28/I29</f>
        <v>1.3545300290568541E-2</v>
      </c>
      <c r="I29" s="7">
        <f>(0.00778*35300)</f>
        <v>274.63399999999996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33" t="s">
        <v>95</v>
      </c>
      <c r="B30" s="34"/>
      <c r="C30" s="34"/>
      <c r="D30" s="34"/>
      <c r="E30" s="34"/>
      <c r="F30" s="35">
        <v>1.2E-5</v>
      </c>
      <c r="G30" s="35">
        <f>G29/7.826</f>
        <v>3.5534786365351151E-6</v>
      </c>
      <c r="H30" s="40">
        <f>H29/7.826</f>
        <v>1.7308076016571098E-3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7"/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>
      <c r="A32" s="7" t="s">
        <v>102</v>
      </c>
      <c r="B32" s="4" t="s">
        <v>136</v>
      </c>
      <c r="D32" s="7"/>
      <c r="E32" s="7"/>
      <c r="F32" s="7" t="s">
        <v>137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>
      <c r="A33" s="7" t="s">
        <v>138</v>
      </c>
      <c r="B33" s="7"/>
      <c r="C33" s="64" t="s">
        <v>139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>
      <c r="A34" s="7" t="s">
        <v>140</v>
      </c>
      <c r="B34" s="7" t="s">
        <v>141</v>
      </c>
      <c r="D34" s="7"/>
      <c r="E34" s="64" t="s">
        <v>142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7"/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>
      <c r="A36" s="7"/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>
      <c r="A37" s="7"/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>
      <c r="A38" s="7"/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>
      <c r="A39" s="7"/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7"/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>
      <c r="A41" s="7"/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>
      <c r="A42" s="7"/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>
      <c r="A43" s="7"/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>
      <c r="A44" s="7"/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7"/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>
      <c r="A46" s="7"/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7"/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>
      <c r="A48" s="7"/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7"/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>
      <c r="A50" s="7"/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</sheetData>
  <hyperlinks>
    <hyperlink ref="G3" r:id="rId1" xr:uid="{FE3CDFDB-AC57-4F11-B28D-8C6344E76A2A}"/>
    <hyperlink ref="G4" r:id="rId2" xr:uid="{81B63E51-AB1B-4234-87D1-902E31799E6E}"/>
    <hyperlink ref="F15" r:id="rId3" xr:uid="{3EC8B21B-4E09-4B0C-8AD2-D3B685292D47}"/>
    <hyperlink ref="B12" r:id="rId4" xr:uid="{24B62F20-A807-42CB-A379-64E480646BA8}"/>
    <hyperlink ref="G2" r:id="rId5" xr:uid="{B00AD65D-0918-4AFE-99F4-CA9FF7888746}"/>
    <hyperlink ref="I12" r:id="rId6" xr:uid="{D363B75D-1A87-42E9-8880-0A8D4F2CB922}"/>
    <hyperlink ref="I2" r:id="rId7" xr:uid="{2194FE91-18EF-4237-9376-D3DF9539922D}"/>
    <hyperlink ref="B32" r:id="rId8" xr:uid="{0CA46701-3BD2-4089-A79A-10ACB48B6D49}"/>
    <hyperlink ref="G22" r:id="rId9" xr:uid="{53CF07E1-4C12-4C6F-878A-90AB7798C500}"/>
    <hyperlink ref="C33" r:id="rId10" xr:uid="{B98F09E1-A62C-455F-8950-26A91F3BF9E2}"/>
    <hyperlink ref="E34" r:id="rId11" xr:uid="{D01210BB-2180-4C1F-B573-5FF6BB1660A8}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EA1F-2BFC-483F-AE0C-8420675106D1}">
  <dimension ref="A1:S36"/>
  <sheetViews>
    <sheetView workbookViewId="0">
      <selection activeCell="J39" sqref="J39"/>
    </sheetView>
  </sheetViews>
  <sheetFormatPr defaultRowHeight="15"/>
  <cols>
    <col min="14" max="14" width="13" customWidth="1"/>
  </cols>
  <sheetData>
    <row r="1" spans="1:15">
      <c r="A1" s="7" t="s">
        <v>143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 t="s">
        <v>144</v>
      </c>
      <c r="L11" s="7"/>
      <c r="M11" s="7"/>
      <c r="N11" s="7">
        <f>701*10^6</f>
        <v>701000000</v>
      </c>
      <c r="O11" s="7" t="s">
        <v>145</v>
      </c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>N11*About!B57</f>
        <v>2391911290761.6001</v>
      </c>
      <c r="O12" s="7" t="s">
        <v>30</v>
      </c>
    </row>
    <row r="22" spans="11:19">
      <c r="K22" s="7" t="s">
        <v>146</v>
      </c>
      <c r="L22" s="7"/>
      <c r="M22" s="7"/>
      <c r="N22" s="7">
        <f>370*10^6</f>
        <v>370000000</v>
      </c>
      <c r="O22" s="7" t="s">
        <v>147</v>
      </c>
      <c r="P22" s="7"/>
      <c r="Q22" s="7"/>
      <c r="R22" s="7"/>
      <c r="S22" s="7"/>
    </row>
    <row r="23" spans="11:19">
      <c r="K23" s="7"/>
      <c r="L23" s="7"/>
      <c r="M23" s="7"/>
      <c r="N23" s="7">
        <f>N22/About!B58</f>
        <v>47278303.092256583</v>
      </c>
      <c r="O23" s="7" t="s">
        <v>148</v>
      </c>
      <c r="P23" s="7"/>
      <c r="Q23" s="7"/>
      <c r="R23" s="7"/>
      <c r="S23" s="7"/>
    </row>
    <row r="27" spans="11:19">
      <c r="K27" s="7"/>
      <c r="L27" s="7" t="s">
        <v>149</v>
      </c>
      <c r="M27" s="7"/>
      <c r="N27" s="7">
        <f>N23/N12</f>
        <v>1.976590991265519E-5</v>
      </c>
      <c r="O27" s="7"/>
      <c r="P27" s="7"/>
      <c r="Q27" s="7"/>
      <c r="R27" s="7"/>
      <c r="S27" s="7"/>
    </row>
    <row r="28" spans="11:19">
      <c r="K28" s="7"/>
      <c r="L28" s="7" t="s">
        <v>150</v>
      </c>
      <c r="M28" s="7"/>
      <c r="N28" s="7"/>
      <c r="O28" s="7"/>
      <c r="P28" s="7"/>
      <c r="Q28" s="7"/>
      <c r="R28" s="7"/>
      <c r="S28" s="7"/>
    </row>
    <row r="30" spans="11:19">
      <c r="K30" s="7"/>
      <c r="L30" s="7" t="s">
        <v>151</v>
      </c>
      <c r="M30" s="7"/>
      <c r="N30" s="7"/>
      <c r="O30" s="7"/>
      <c r="P30" s="7"/>
      <c r="Q30" s="71">
        <v>0.33</v>
      </c>
      <c r="R30" s="7" t="s">
        <v>102</v>
      </c>
      <c r="S30" s="4" t="s">
        <v>152</v>
      </c>
    </row>
    <row r="32" spans="11:19">
      <c r="K32" s="72" t="s">
        <v>153</v>
      </c>
      <c r="L32" s="7" t="s">
        <v>149</v>
      </c>
      <c r="M32" s="7"/>
      <c r="N32" s="7">
        <f>N27*Q30</f>
        <v>6.5227502711762127E-6</v>
      </c>
      <c r="O32" s="7"/>
      <c r="P32" s="7"/>
      <c r="Q32" s="7"/>
      <c r="R32" s="7"/>
      <c r="S32" s="7"/>
    </row>
    <row r="33" spans="12:12">
      <c r="L33" s="7" t="s">
        <v>154</v>
      </c>
    </row>
    <row r="35" spans="12:12">
      <c r="L35" s="7" t="s">
        <v>155</v>
      </c>
    </row>
    <row r="36" spans="12:12">
      <c r="L36" s="7" t="s">
        <v>156</v>
      </c>
    </row>
  </sheetData>
  <hyperlinks>
    <hyperlink ref="S30" r:id="rId1" xr:uid="{C53F270F-6517-4B2F-A95B-59FCCE48A2DC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M8"/>
  <sheetViews>
    <sheetView workbookViewId="0">
      <pane xSplit="1" ySplit="1" topLeftCell="P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9" width="10" style="6" customWidth="1"/>
    <col min="10" max="26" width="10" style="1" customWidth="1"/>
    <col min="27" max="27" width="9.140625" style="1" customWidth="1"/>
    <col min="28" max="16384" width="9.140625" style="1"/>
  </cols>
  <sheetData>
    <row r="1" spans="1:39">
      <c r="A1" s="8" t="s">
        <v>122</v>
      </c>
      <c r="B1" s="9">
        <v>2016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9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21">
        <f>'Energy Sources'!D4</f>
        <v>3.7598197710769775E-5</v>
      </c>
      <c r="C2" s="21">
        <f>$B$2</f>
        <v>3.7598197710769775E-5</v>
      </c>
      <c r="D2" s="21">
        <f>$B$2</f>
        <v>3.7598197710769775E-5</v>
      </c>
      <c r="E2" s="21">
        <f>$B$2</f>
        <v>3.7598197710769775E-5</v>
      </c>
      <c r="F2" s="21">
        <f t="shared" ref="C2:AJ2" si="0">$D2</f>
        <v>3.7598197710769775E-5</v>
      </c>
      <c r="G2" s="21">
        <f t="shared" si="0"/>
        <v>3.7598197710769775E-5</v>
      </c>
      <c r="H2" s="21">
        <f t="shared" si="0"/>
        <v>3.7598197710769775E-5</v>
      </c>
      <c r="I2" s="21">
        <f t="shared" si="0"/>
        <v>3.7598197710769775E-5</v>
      </c>
      <c r="J2" s="21">
        <f t="shared" si="0"/>
        <v>3.7598197710769775E-5</v>
      </c>
      <c r="K2" s="21">
        <f t="shared" si="0"/>
        <v>3.7598197710769775E-5</v>
      </c>
      <c r="L2" s="21">
        <f t="shared" si="0"/>
        <v>3.7598197710769775E-5</v>
      </c>
      <c r="M2" s="21">
        <f t="shared" si="0"/>
        <v>3.7598197710769775E-5</v>
      </c>
      <c r="N2" s="21">
        <f t="shared" si="0"/>
        <v>3.7598197710769775E-5</v>
      </c>
      <c r="O2" s="21">
        <f t="shared" si="0"/>
        <v>3.7598197710769775E-5</v>
      </c>
      <c r="P2" s="21">
        <f t="shared" si="0"/>
        <v>3.7598197710769775E-5</v>
      </c>
      <c r="Q2" s="21">
        <f t="shared" si="0"/>
        <v>3.7598197710769775E-5</v>
      </c>
      <c r="R2" s="21">
        <f t="shared" si="0"/>
        <v>3.7598197710769775E-5</v>
      </c>
      <c r="S2" s="21">
        <f t="shared" si="0"/>
        <v>3.7598197710769775E-5</v>
      </c>
      <c r="T2" s="21">
        <f t="shared" si="0"/>
        <v>3.7598197710769775E-5</v>
      </c>
      <c r="U2" s="21">
        <f t="shared" si="0"/>
        <v>3.7598197710769775E-5</v>
      </c>
      <c r="V2" s="21">
        <f t="shared" si="0"/>
        <v>3.7598197710769775E-5</v>
      </c>
      <c r="W2" s="21">
        <f t="shared" si="0"/>
        <v>3.7598197710769775E-5</v>
      </c>
      <c r="X2" s="21">
        <f t="shared" si="0"/>
        <v>3.7598197710769775E-5</v>
      </c>
      <c r="Y2" s="21">
        <f t="shared" si="0"/>
        <v>3.7598197710769775E-5</v>
      </c>
      <c r="Z2" s="21">
        <f t="shared" si="0"/>
        <v>3.7598197710769775E-5</v>
      </c>
      <c r="AA2" s="21">
        <f t="shared" si="0"/>
        <v>3.7598197710769775E-5</v>
      </c>
      <c r="AB2" s="21">
        <f t="shared" si="0"/>
        <v>3.7598197710769775E-5</v>
      </c>
      <c r="AC2" s="21">
        <f t="shared" si="0"/>
        <v>3.7598197710769775E-5</v>
      </c>
      <c r="AD2" s="21">
        <f t="shared" si="0"/>
        <v>3.7598197710769775E-5</v>
      </c>
      <c r="AE2" s="21">
        <f t="shared" si="0"/>
        <v>3.7598197710769775E-5</v>
      </c>
      <c r="AF2" s="21">
        <f t="shared" si="0"/>
        <v>3.7598197710769775E-5</v>
      </c>
      <c r="AG2" s="21">
        <f t="shared" si="0"/>
        <v>3.7598197710769775E-5</v>
      </c>
      <c r="AH2" s="21">
        <f t="shared" si="0"/>
        <v>3.7598197710769775E-5</v>
      </c>
      <c r="AI2" s="21">
        <f t="shared" si="0"/>
        <v>3.7598197710769775E-5</v>
      </c>
      <c r="AJ2" s="21">
        <f t="shared" si="0"/>
        <v>3.7598197710769775E-5</v>
      </c>
      <c r="AK2" s="7"/>
      <c r="AL2" s="7"/>
      <c r="AM2" s="7"/>
    </row>
    <row r="3" spans="1:39">
      <c r="A3" s="8" t="s">
        <v>158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7">
        <f t="shared" ref="AA3:AJ3" si="1">TREND($Q3:$Z3,$Q$1:$Z$1,AA$1)</f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  <c r="AK3" s="7"/>
      <c r="AL3" s="7"/>
      <c r="AM3" s="7"/>
    </row>
    <row r="4" spans="1:39">
      <c r="A4" s="8" t="s">
        <v>159</v>
      </c>
      <c r="B4" s="21">
        <f>$D4</f>
        <v>4.3215458324928606E-5</v>
      </c>
      <c r="C4" s="21">
        <f>$D4</f>
        <v>4.3215458324928606E-5</v>
      </c>
      <c r="D4" s="21">
        <f>'Energy Sources'!D3</f>
        <v>4.3215458324928606E-5</v>
      </c>
      <c r="E4" s="21">
        <f>$D4</f>
        <v>4.3215458324928606E-5</v>
      </c>
      <c r="F4" s="21">
        <f t="shared" ref="F4:AJ6" si="2">$D4</f>
        <v>4.3215458324928606E-5</v>
      </c>
      <c r="G4" s="21">
        <f t="shared" si="2"/>
        <v>4.3215458324928606E-5</v>
      </c>
      <c r="H4" s="21">
        <f t="shared" si="2"/>
        <v>4.3215458324928606E-5</v>
      </c>
      <c r="I4" s="21">
        <f t="shared" si="2"/>
        <v>4.3215458324928606E-5</v>
      </c>
      <c r="J4" s="21">
        <f t="shared" si="2"/>
        <v>4.3215458324928606E-5</v>
      </c>
      <c r="K4" s="21">
        <f t="shared" si="2"/>
        <v>4.3215458324928606E-5</v>
      </c>
      <c r="L4" s="21">
        <f t="shared" si="2"/>
        <v>4.3215458324928606E-5</v>
      </c>
      <c r="M4" s="21">
        <f t="shared" si="2"/>
        <v>4.3215458324928606E-5</v>
      </c>
      <c r="N4" s="21">
        <f t="shared" si="2"/>
        <v>4.3215458324928606E-5</v>
      </c>
      <c r="O4" s="21">
        <f t="shared" si="2"/>
        <v>4.3215458324928606E-5</v>
      </c>
      <c r="P4" s="21">
        <f t="shared" si="2"/>
        <v>4.3215458324928606E-5</v>
      </c>
      <c r="Q4" s="21">
        <f t="shared" si="2"/>
        <v>4.3215458324928606E-5</v>
      </c>
      <c r="R4" s="21">
        <f t="shared" si="2"/>
        <v>4.3215458324928606E-5</v>
      </c>
      <c r="S4" s="21">
        <f t="shared" si="2"/>
        <v>4.3215458324928606E-5</v>
      </c>
      <c r="T4" s="21">
        <f t="shared" si="2"/>
        <v>4.3215458324928606E-5</v>
      </c>
      <c r="U4" s="21">
        <f t="shared" si="2"/>
        <v>4.3215458324928606E-5</v>
      </c>
      <c r="V4" s="21">
        <f t="shared" si="2"/>
        <v>4.3215458324928606E-5</v>
      </c>
      <c r="W4" s="21">
        <f t="shared" si="2"/>
        <v>4.3215458324928606E-5</v>
      </c>
      <c r="X4" s="21">
        <f t="shared" si="2"/>
        <v>4.3215458324928606E-5</v>
      </c>
      <c r="Y4" s="21">
        <f t="shared" si="2"/>
        <v>4.3215458324928606E-5</v>
      </c>
      <c r="Z4" s="21">
        <f t="shared" si="2"/>
        <v>4.3215458324928606E-5</v>
      </c>
      <c r="AA4" s="21">
        <f t="shared" si="2"/>
        <v>4.3215458324928606E-5</v>
      </c>
      <c r="AB4" s="21">
        <f t="shared" si="2"/>
        <v>4.3215458324928606E-5</v>
      </c>
      <c r="AC4" s="21">
        <f t="shared" si="2"/>
        <v>4.3215458324928606E-5</v>
      </c>
      <c r="AD4" s="21">
        <f t="shared" si="2"/>
        <v>4.3215458324928606E-5</v>
      </c>
      <c r="AE4" s="21">
        <f t="shared" si="2"/>
        <v>4.3215458324928606E-5</v>
      </c>
      <c r="AF4" s="21">
        <f t="shared" si="2"/>
        <v>4.3215458324928606E-5</v>
      </c>
      <c r="AG4" s="21">
        <f t="shared" si="2"/>
        <v>4.3215458324928606E-5</v>
      </c>
      <c r="AH4" s="21">
        <f t="shared" si="2"/>
        <v>4.3215458324928606E-5</v>
      </c>
      <c r="AI4" s="21">
        <f t="shared" si="2"/>
        <v>4.3215458324928606E-5</v>
      </c>
      <c r="AJ4" s="21">
        <f t="shared" si="2"/>
        <v>4.3215458324928606E-5</v>
      </c>
      <c r="AK4" s="7"/>
      <c r="AL4" s="7"/>
      <c r="AM4" s="7"/>
    </row>
    <row r="5" spans="1:39">
      <c r="A5" s="8" t="s">
        <v>160</v>
      </c>
      <c r="B5" s="21">
        <f t="shared" ref="B5:T6" si="3">$D5</f>
        <v>3.7598197710769775E-5</v>
      </c>
      <c r="C5" s="21">
        <f t="shared" si="3"/>
        <v>3.7598197710769775E-5</v>
      </c>
      <c r="D5" s="21">
        <f>'Energy Sources'!D4</f>
        <v>3.7598197710769775E-5</v>
      </c>
      <c r="E5" s="21">
        <f t="shared" si="3"/>
        <v>3.7598197710769775E-5</v>
      </c>
      <c r="F5" s="21">
        <f t="shared" si="3"/>
        <v>3.7598197710769775E-5</v>
      </c>
      <c r="G5" s="21">
        <f t="shared" si="3"/>
        <v>3.7598197710769775E-5</v>
      </c>
      <c r="H5" s="21">
        <f t="shared" si="3"/>
        <v>3.7598197710769775E-5</v>
      </c>
      <c r="I5" s="21">
        <f t="shared" si="3"/>
        <v>3.7598197710769775E-5</v>
      </c>
      <c r="J5" s="21">
        <f t="shared" si="3"/>
        <v>3.7598197710769775E-5</v>
      </c>
      <c r="K5" s="21">
        <f t="shared" si="3"/>
        <v>3.7598197710769775E-5</v>
      </c>
      <c r="L5" s="21">
        <f t="shared" si="3"/>
        <v>3.7598197710769775E-5</v>
      </c>
      <c r="M5" s="21">
        <f t="shared" si="3"/>
        <v>3.7598197710769775E-5</v>
      </c>
      <c r="N5" s="21">
        <f t="shared" si="3"/>
        <v>3.7598197710769775E-5</v>
      </c>
      <c r="O5" s="21">
        <f t="shared" si="3"/>
        <v>3.7598197710769775E-5</v>
      </c>
      <c r="P5" s="21">
        <f t="shared" si="3"/>
        <v>3.7598197710769775E-5</v>
      </c>
      <c r="Q5" s="21">
        <f t="shared" si="3"/>
        <v>3.7598197710769775E-5</v>
      </c>
      <c r="R5" s="21">
        <f t="shared" si="3"/>
        <v>3.7598197710769775E-5</v>
      </c>
      <c r="S5" s="21">
        <f t="shared" si="3"/>
        <v>3.7598197710769775E-5</v>
      </c>
      <c r="T5" s="21">
        <f t="shared" si="3"/>
        <v>3.7598197710769775E-5</v>
      </c>
      <c r="U5" s="21">
        <f t="shared" si="2"/>
        <v>3.7598197710769775E-5</v>
      </c>
      <c r="V5" s="21">
        <f t="shared" si="2"/>
        <v>3.7598197710769775E-5</v>
      </c>
      <c r="W5" s="21">
        <f t="shared" si="2"/>
        <v>3.7598197710769775E-5</v>
      </c>
      <c r="X5" s="21">
        <f t="shared" si="2"/>
        <v>3.7598197710769775E-5</v>
      </c>
      <c r="Y5" s="21">
        <f t="shared" si="2"/>
        <v>3.7598197710769775E-5</v>
      </c>
      <c r="Z5" s="21">
        <f t="shared" si="2"/>
        <v>3.7598197710769775E-5</v>
      </c>
      <c r="AA5" s="21">
        <f t="shared" si="2"/>
        <v>3.7598197710769775E-5</v>
      </c>
      <c r="AB5" s="21">
        <f t="shared" si="2"/>
        <v>3.7598197710769775E-5</v>
      </c>
      <c r="AC5" s="21">
        <f t="shared" si="2"/>
        <v>3.7598197710769775E-5</v>
      </c>
      <c r="AD5" s="21">
        <f t="shared" si="2"/>
        <v>3.7598197710769775E-5</v>
      </c>
      <c r="AE5" s="21">
        <f t="shared" si="2"/>
        <v>3.7598197710769775E-5</v>
      </c>
      <c r="AF5" s="21">
        <f t="shared" si="2"/>
        <v>3.7598197710769775E-5</v>
      </c>
      <c r="AG5" s="21">
        <f t="shared" si="2"/>
        <v>3.7598197710769775E-5</v>
      </c>
      <c r="AH5" s="21">
        <f t="shared" si="2"/>
        <v>3.7598197710769775E-5</v>
      </c>
      <c r="AI5" s="21">
        <f t="shared" si="2"/>
        <v>3.7598197710769775E-5</v>
      </c>
      <c r="AJ5" s="21">
        <f t="shared" si="2"/>
        <v>3.7598197710769775E-5</v>
      </c>
      <c r="AK5" s="7"/>
      <c r="AL5" s="7"/>
      <c r="AM5" s="7"/>
    </row>
    <row r="6" spans="1:39">
      <c r="A6" s="8" t="s">
        <v>161</v>
      </c>
      <c r="B6" s="21">
        <f t="shared" si="3"/>
        <v>3.7598197710769775E-5</v>
      </c>
      <c r="C6" s="21">
        <f t="shared" si="3"/>
        <v>3.7598197710769775E-5</v>
      </c>
      <c r="D6" s="21">
        <f>'Energy Sources'!D4</f>
        <v>3.7598197710769775E-5</v>
      </c>
      <c r="E6" s="21">
        <f t="shared" si="3"/>
        <v>3.7598197710769775E-5</v>
      </c>
      <c r="F6" s="21">
        <f t="shared" si="2"/>
        <v>3.7598197710769775E-5</v>
      </c>
      <c r="G6" s="21">
        <f t="shared" si="2"/>
        <v>3.7598197710769775E-5</v>
      </c>
      <c r="H6" s="21">
        <f t="shared" si="2"/>
        <v>3.7598197710769775E-5</v>
      </c>
      <c r="I6" s="21">
        <f t="shared" si="2"/>
        <v>3.7598197710769775E-5</v>
      </c>
      <c r="J6" s="21">
        <f t="shared" si="2"/>
        <v>3.7598197710769775E-5</v>
      </c>
      <c r="K6" s="21">
        <f t="shared" si="2"/>
        <v>3.7598197710769775E-5</v>
      </c>
      <c r="L6" s="21">
        <f t="shared" si="2"/>
        <v>3.7598197710769775E-5</v>
      </c>
      <c r="M6" s="21">
        <f t="shared" si="2"/>
        <v>3.7598197710769775E-5</v>
      </c>
      <c r="N6" s="21">
        <f t="shared" si="2"/>
        <v>3.7598197710769775E-5</v>
      </c>
      <c r="O6" s="21">
        <f t="shared" si="2"/>
        <v>3.7598197710769775E-5</v>
      </c>
      <c r="P6" s="21">
        <f t="shared" si="2"/>
        <v>3.7598197710769775E-5</v>
      </c>
      <c r="Q6" s="21">
        <f t="shared" si="2"/>
        <v>3.7598197710769775E-5</v>
      </c>
      <c r="R6" s="21">
        <f t="shared" si="2"/>
        <v>3.7598197710769775E-5</v>
      </c>
      <c r="S6" s="21">
        <f t="shared" si="2"/>
        <v>3.7598197710769775E-5</v>
      </c>
      <c r="T6" s="21">
        <f t="shared" si="2"/>
        <v>3.7598197710769775E-5</v>
      </c>
      <c r="U6" s="21">
        <f t="shared" si="2"/>
        <v>3.7598197710769775E-5</v>
      </c>
      <c r="V6" s="21">
        <f t="shared" si="2"/>
        <v>3.7598197710769775E-5</v>
      </c>
      <c r="W6" s="21">
        <f t="shared" si="2"/>
        <v>3.7598197710769775E-5</v>
      </c>
      <c r="X6" s="21">
        <f t="shared" si="2"/>
        <v>3.7598197710769775E-5</v>
      </c>
      <c r="Y6" s="21">
        <f t="shared" si="2"/>
        <v>3.7598197710769775E-5</v>
      </c>
      <c r="Z6" s="21">
        <f t="shared" si="2"/>
        <v>3.7598197710769775E-5</v>
      </c>
      <c r="AA6" s="21">
        <f t="shared" si="2"/>
        <v>3.7598197710769775E-5</v>
      </c>
      <c r="AB6" s="21">
        <f t="shared" si="2"/>
        <v>3.7598197710769775E-5</v>
      </c>
      <c r="AC6" s="21">
        <f t="shared" si="2"/>
        <v>3.7598197710769775E-5</v>
      </c>
      <c r="AD6" s="21">
        <f t="shared" si="2"/>
        <v>3.7598197710769775E-5</v>
      </c>
      <c r="AE6" s="21">
        <f t="shared" si="2"/>
        <v>3.7598197710769775E-5</v>
      </c>
      <c r="AF6" s="21">
        <f t="shared" si="2"/>
        <v>3.7598197710769775E-5</v>
      </c>
      <c r="AG6" s="21">
        <f t="shared" si="2"/>
        <v>3.7598197710769775E-5</v>
      </c>
      <c r="AH6" s="21">
        <f t="shared" si="2"/>
        <v>3.7598197710769775E-5</v>
      </c>
      <c r="AI6" s="21">
        <f t="shared" si="2"/>
        <v>3.7598197710769775E-5</v>
      </c>
      <c r="AJ6" s="21">
        <f t="shared" si="2"/>
        <v>3.7598197710769775E-5</v>
      </c>
      <c r="AK6" s="7"/>
      <c r="AL6" s="7"/>
      <c r="AM6" s="7"/>
    </row>
    <row r="7" spans="1:39">
      <c r="A7" s="8" t="s">
        <v>162</v>
      </c>
      <c r="B7" s="6">
        <f t="shared" ref="B7:C7" si="4">B3</f>
        <v>0</v>
      </c>
      <c r="C7" s="6">
        <f t="shared" si="4"/>
        <v>0</v>
      </c>
      <c r="D7" s="6">
        <f t="shared" ref="D7:Z7" si="5">D3</f>
        <v>0</v>
      </c>
      <c r="E7" s="6">
        <f t="shared" si="5"/>
        <v>0</v>
      </c>
      <c r="F7" s="6">
        <f t="shared" si="5"/>
        <v>0</v>
      </c>
      <c r="G7" s="6">
        <f t="shared" si="5"/>
        <v>0</v>
      </c>
      <c r="H7" s="6">
        <f t="shared" si="5"/>
        <v>0</v>
      </c>
      <c r="I7" s="6">
        <f t="shared" si="5"/>
        <v>0</v>
      </c>
      <c r="J7" s="6">
        <f t="shared" si="5"/>
        <v>0</v>
      </c>
      <c r="K7" s="6">
        <f t="shared" si="5"/>
        <v>0</v>
      </c>
      <c r="L7" s="6">
        <f t="shared" si="5"/>
        <v>0</v>
      </c>
      <c r="M7" s="6">
        <f t="shared" si="5"/>
        <v>0</v>
      </c>
      <c r="N7" s="6">
        <f t="shared" si="5"/>
        <v>0</v>
      </c>
      <c r="O7" s="6">
        <f t="shared" si="5"/>
        <v>0</v>
      </c>
      <c r="P7" s="6">
        <f t="shared" si="5"/>
        <v>0</v>
      </c>
      <c r="Q7" s="6">
        <f t="shared" si="5"/>
        <v>0</v>
      </c>
      <c r="R7" s="6">
        <f t="shared" si="5"/>
        <v>0</v>
      </c>
      <c r="S7" s="6">
        <f t="shared" si="5"/>
        <v>0</v>
      </c>
      <c r="T7" s="6">
        <f t="shared" si="5"/>
        <v>0</v>
      </c>
      <c r="U7" s="6">
        <f t="shared" si="5"/>
        <v>0</v>
      </c>
      <c r="V7" s="6">
        <f t="shared" si="5"/>
        <v>0</v>
      </c>
      <c r="W7" s="6">
        <f t="shared" si="5"/>
        <v>0</v>
      </c>
      <c r="X7" s="6">
        <f t="shared" si="5"/>
        <v>0</v>
      </c>
      <c r="Y7" s="6">
        <f t="shared" si="5"/>
        <v>0</v>
      </c>
      <c r="Z7" s="6">
        <f t="shared" si="5"/>
        <v>0</v>
      </c>
      <c r="AA7" s="7">
        <f t="shared" ref="AA7:AJ8" si="6">TREND($Q7:$Z7,$Q$1:$Z$1,AA$1)</f>
        <v>0</v>
      </c>
      <c r="AB7" s="7">
        <f t="shared" si="6"/>
        <v>0</v>
      </c>
      <c r="AC7" s="7">
        <f t="shared" si="6"/>
        <v>0</v>
      </c>
      <c r="AD7" s="7">
        <f t="shared" si="6"/>
        <v>0</v>
      </c>
      <c r="AE7" s="7">
        <f t="shared" si="6"/>
        <v>0</v>
      </c>
      <c r="AF7" s="7">
        <f t="shared" si="6"/>
        <v>0</v>
      </c>
      <c r="AG7" s="7">
        <f t="shared" si="6"/>
        <v>0</v>
      </c>
      <c r="AH7" s="7">
        <f t="shared" si="6"/>
        <v>0</v>
      </c>
      <c r="AI7" s="7">
        <f t="shared" si="6"/>
        <v>0</v>
      </c>
      <c r="AJ7" s="7">
        <f t="shared" si="6"/>
        <v>0</v>
      </c>
      <c r="AK7" s="7"/>
      <c r="AL7" s="7"/>
      <c r="AM7" s="7"/>
    </row>
    <row r="8" spans="1:39">
      <c r="A8" s="8" t="s">
        <v>163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7">
        <f t="shared" si="6"/>
        <v>0</v>
      </c>
      <c r="AB8" s="7">
        <f t="shared" si="6"/>
        <v>0</v>
      </c>
      <c r="AC8" s="7">
        <f t="shared" si="6"/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  <c r="AK8" s="7"/>
      <c r="AL8" s="7"/>
      <c r="AM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M9"/>
  <sheetViews>
    <sheetView workbookViewId="0">
      <pane xSplit="1" ySplit="1" topLeftCell="O2" activePane="bottomRight" state="frozen"/>
      <selection pane="bottomRight" activeCell="O26" sqref="O2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2" width="10" style="6" customWidth="1"/>
    <col min="3" max="3" width="10" style="1" customWidth="1"/>
    <col min="4" max="4" width="10" style="6" customWidth="1"/>
    <col min="5" max="5" width="10" style="7" customWidth="1"/>
    <col min="6" max="26" width="10" style="1" customWidth="1"/>
    <col min="27" max="16384" width="9.140625" style="1"/>
  </cols>
  <sheetData>
    <row r="1" spans="1:39">
      <c r="A1" s="8" t="s">
        <v>122</v>
      </c>
      <c r="B1" s="9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/>
      <c r="AL2" s="7"/>
      <c r="AM2" s="7"/>
    </row>
    <row r="3" spans="1:39" s="27" customFormat="1">
      <c r="A3" s="25" t="s">
        <v>158</v>
      </c>
      <c r="B3" s="57">
        <f t="shared" ref="B3:AJ3" si="1">$F3</f>
        <v>3.6265021771128812E-6</v>
      </c>
      <c r="C3" s="57">
        <f t="shared" si="1"/>
        <v>3.6265021771128812E-6</v>
      </c>
      <c r="D3" s="57">
        <f t="shared" si="1"/>
        <v>3.6265021771128812E-6</v>
      </c>
      <c r="E3" s="57">
        <f t="shared" si="1"/>
        <v>3.6265021771128812E-6</v>
      </c>
      <c r="F3" s="57">
        <f>'Energy Sources'!H7</f>
        <v>3.6265021771128812E-6</v>
      </c>
      <c r="G3" s="57">
        <f t="shared" si="1"/>
        <v>3.6265021771128812E-6</v>
      </c>
      <c r="H3" s="57">
        <f t="shared" si="1"/>
        <v>3.6265021771128812E-6</v>
      </c>
      <c r="I3" s="57">
        <f t="shared" si="1"/>
        <v>3.6265021771128812E-6</v>
      </c>
      <c r="J3" s="57">
        <f t="shared" si="1"/>
        <v>3.6265021771128812E-6</v>
      </c>
      <c r="K3" s="57">
        <f t="shared" si="1"/>
        <v>3.6265021771128812E-6</v>
      </c>
      <c r="L3" s="57">
        <f t="shared" si="1"/>
        <v>3.6265021771128812E-6</v>
      </c>
      <c r="M3" s="57">
        <f t="shared" si="1"/>
        <v>3.6265021771128812E-6</v>
      </c>
      <c r="N3" s="57">
        <f t="shared" si="1"/>
        <v>3.6265021771128812E-6</v>
      </c>
      <c r="O3" s="57">
        <f t="shared" si="1"/>
        <v>3.6265021771128812E-6</v>
      </c>
      <c r="P3" s="57">
        <f t="shared" si="1"/>
        <v>3.6265021771128812E-6</v>
      </c>
      <c r="Q3" s="57">
        <f t="shared" si="1"/>
        <v>3.6265021771128812E-6</v>
      </c>
      <c r="R3" s="57">
        <f t="shared" si="1"/>
        <v>3.6265021771128812E-6</v>
      </c>
      <c r="S3" s="57">
        <f t="shared" si="1"/>
        <v>3.6265021771128812E-6</v>
      </c>
      <c r="T3" s="57">
        <f t="shared" si="1"/>
        <v>3.6265021771128812E-6</v>
      </c>
      <c r="U3" s="57">
        <f t="shared" si="1"/>
        <v>3.6265021771128812E-6</v>
      </c>
      <c r="V3" s="57">
        <f t="shared" si="1"/>
        <v>3.6265021771128812E-6</v>
      </c>
      <c r="W3" s="57">
        <f t="shared" si="1"/>
        <v>3.6265021771128812E-6</v>
      </c>
      <c r="X3" s="57">
        <f t="shared" si="1"/>
        <v>3.6265021771128812E-6</v>
      </c>
      <c r="Y3" s="57">
        <f t="shared" si="1"/>
        <v>3.6265021771128812E-6</v>
      </c>
      <c r="Z3" s="57">
        <f t="shared" si="1"/>
        <v>3.6265021771128812E-6</v>
      </c>
      <c r="AA3" s="57">
        <f t="shared" si="1"/>
        <v>3.6265021771128812E-6</v>
      </c>
      <c r="AB3" s="57">
        <f t="shared" si="1"/>
        <v>3.6265021771128812E-6</v>
      </c>
      <c r="AC3" s="57">
        <f t="shared" si="1"/>
        <v>3.6265021771128812E-6</v>
      </c>
      <c r="AD3" s="57">
        <f t="shared" si="1"/>
        <v>3.6265021771128812E-6</v>
      </c>
      <c r="AE3" s="57">
        <f t="shared" si="1"/>
        <v>3.6265021771128812E-6</v>
      </c>
      <c r="AF3" s="57">
        <f t="shared" si="1"/>
        <v>3.6265021771128812E-6</v>
      </c>
      <c r="AG3" s="57">
        <f t="shared" si="1"/>
        <v>3.6265021771128812E-6</v>
      </c>
      <c r="AH3" s="57">
        <f t="shared" si="1"/>
        <v>3.6265021771128812E-6</v>
      </c>
      <c r="AI3" s="57">
        <f t="shared" si="1"/>
        <v>3.6265021771128812E-6</v>
      </c>
      <c r="AJ3" s="57">
        <f t="shared" si="1"/>
        <v>3.6265021771128812E-6</v>
      </c>
    </row>
    <row r="4" spans="1:39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2">TREND($Q4:$Z4,$Q$1:$Z$1,AA$1)</f>
        <v>0</v>
      </c>
      <c r="AB4" s="7">
        <f t="shared" si="2"/>
        <v>0</v>
      </c>
      <c r="AC4" s="7">
        <f t="shared" si="2"/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2"/>
        <v>0</v>
      </c>
      <c r="AB5" s="7">
        <f t="shared" si="2"/>
        <v>0</v>
      </c>
      <c r="AC5" s="7">
        <f t="shared" si="2"/>
        <v>0</v>
      </c>
      <c r="AD5" s="7">
        <f t="shared" si="2"/>
        <v>0</v>
      </c>
      <c r="AE5" s="7">
        <f t="shared" si="2"/>
        <v>0</v>
      </c>
      <c r="AF5" s="7">
        <f t="shared" si="2"/>
        <v>0</v>
      </c>
      <c r="AG5" s="7">
        <f t="shared" si="2"/>
        <v>0</v>
      </c>
      <c r="AH5" s="7">
        <f t="shared" si="2"/>
        <v>0</v>
      </c>
      <c r="AI5" s="7">
        <f t="shared" si="2"/>
        <v>0</v>
      </c>
      <c r="AJ5" s="7">
        <f t="shared" si="2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/>
      <c r="AL6" s="7"/>
      <c r="AM6" s="7"/>
    </row>
    <row r="7" spans="1:39">
      <c r="A7" s="8" t="s">
        <v>162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2"/>
        <v>0</v>
      </c>
      <c r="AB8" s="7">
        <f t="shared" si="2"/>
        <v>0</v>
      </c>
      <c r="AC8" s="7">
        <f t="shared" si="2"/>
        <v>0</v>
      </c>
      <c r="AD8" s="7">
        <f t="shared" si="2"/>
        <v>0</v>
      </c>
      <c r="AE8" s="7">
        <f t="shared" si="2"/>
        <v>0</v>
      </c>
      <c r="AF8" s="7">
        <f t="shared" si="2"/>
        <v>0</v>
      </c>
      <c r="AG8" s="7">
        <f t="shared" si="2"/>
        <v>0</v>
      </c>
      <c r="AH8" s="7">
        <f t="shared" si="2"/>
        <v>0</v>
      </c>
      <c r="AI8" s="7">
        <f t="shared" si="2"/>
        <v>0</v>
      </c>
      <c r="AJ8" s="7">
        <f t="shared" si="2"/>
        <v>0</v>
      </c>
      <c r="AK8" s="7"/>
      <c r="AL8" s="7"/>
      <c r="AM8" s="7"/>
    </row>
    <row r="9" spans="1:39">
      <c r="A9" s="7"/>
      <c r="C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AM12"/>
  <sheetViews>
    <sheetView zoomScaleNormal="100" workbookViewId="0">
      <pane xSplit="1" ySplit="1" topLeftCell="P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41.42578125" style="7" customWidth="1"/>
    <col min="4" max="4" width="10" style="6" customWidth="1"/>
    <col min="5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9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 s="27" customFormat="1">
      <c r="A2" s="25" t="s">
        <v>157</v>
      </c>
      <c r="B2" s="26">
        <f>$D2</f>
        <v>1.9682874269831998E-5</v>
      </c>
      <c r="C2" s="26">
        <f>$D2</f>
        <v>1.9682874269831998E-5</v>
      </c>
      <c r="D2" s="26">
        <f>'LPG Ceiling Prices'!B32</f>
        <v>1.9682874269831998E-5</v>
      </c>
      <c r="E2" s="26">
        <f>$D2</f>
        <v>1.9682874269831998E-5</v>
      </c>
      <c r="F2" s="26">
        <f t="shared" ref="F2:AJ3" si="0">$D2</f>
        <v>1.9682874269831998E-5</v>
      </c>
      <c r="G2" s="26">
        <f t="shared" si="0"/>
        <v>1.9682874269831998E-5</v>
      </c>
      <c r="H2" s="26">
        <f t="shared" si="0"/>
        <v>1.9682874269831998E-5</v>
      </c>
      <c r="I2" s="26">
        <f t="shared" si="0"/>
        <v>1.9682874269831998E-5</v>
      </c>
      <c r="J2" s="26">
        <f t="shared" si="0"/>
        <v>1.9682874269831998E-5</v>
      </c>
      <c r="K2" s="26">
        <f t="shared" si="0"/>
        <v>1.9682874269831998E-5</v>
      </c>
      <c r="L2" s="26">
        <f t="shared" si="0"/>
        <v>1.9682874269831998E-5</v>
      </c>
      <c r="M2" s="26">
        <f t="shared" si="0"/>
        <v>1.9682874269831998E-5</v>
      </c>
      <c r="N2" s="26">
        <f t="shared" si="0"/>
        <v>1.9682874269831998E-5</v>
      </c>
      <c r="O2" s="26">
        <f t="shared" si="0"/>
        <v>1.9682874269831998E-5</v>
      </c>
      <c r="P2" s="26">
        <f t="shared" si="0"/>
        <v>1.9682874269831998E-5</v>
      </c>
      <c r="Q2" s="26">
        <f t="shared" si="0"/>
        <v>1.9682874269831998E-5</v>
      </c>
      <c r="R2" s="26">
        <f t="shared" si="0"/>
        <v>1.9682874269831998E-5</v>
      </c>
      <c r="S2" s="26">
        <f t="shared" si="0"/>
        <v>1.9682874269831998E-5</v>
      </c>
      <c r="T2" s="26">
        <f t="shared" si="0"/>
        <v>1.9682874269831998E-5</v>
      </c>
      <c r="U2" s="26">
        <f t="shared" si="0"/>
        <v>1.9682874269831998E-5</v>
      </c>
      <c r="V2" s="26">
        <f t="shared" si="0"/>
        <v>1.9682874269831998E-5</v>
      </c>
      <c r="W2" s="26">
        <f t="shared" si="0"/>
        <v>1.9682874269831998E-5</v>
      </c>
      <c r="X2" s="26">
        <f t="shared" si="0"/>
        <v>1.9682874269831998E-5</v>
      </c>
      <c r="Y2" s="26">
        <f t="shared" si="0"/>
        <v>1.9682874269831998E-5</v>
      </c>
      <c r="Z2" s="26">
        <f t="shared" si="0"/>
        <v>1.9682874269831998E-5</v>
      </c>
      <c r="AA2" s="26">
        <f t="shared" si="0"/>
        <v>1.9682874269831998E-5</v>
      </c>
      <c r="AB2" s="26">
        <f t="shared" si="0"/>
        <v>1.9682874269831998E-5</v>
      </c>
      <c r="AC2" s="26">
        <f t="shared" si="0"/>
        <v>1.9682874269831998E-5</v>
      </c>
      <c r="AD2" s="26">
        <f t="shared" si="0"/>
        <v>1.9682874269831998E-5</v>
      </c>
      <c r="AE2" s="26">
        <f t="shared" si="0"/>
        <v>1.9682874269831998E-5</v>
      </c>
      <c r="AF2" s="26">
        <f t="shared" si="0"/>
        <v>1.9682874269831998E-5</v>
      </c>
      <c r="AG2" s="26">
        <f t="shared" si="0"/>
        <v>1.9682874269831998E-5</v>
      </c>
      <c r="AH2" s="26">
        <f t="shared" si="0"/>
        <v>1.9682874269831998E-5</v>
      </c>
      <c r="AI2" s="26">
        <f t="shared" si="0"/>
        <v>1.9682874269831998E-5</v>
      </c>
      <c r="AJ2" s="26">
        <f t="shared" si="0"/>
        <v>1.9682874269831998E-5</v>
      </c>
    </row>
    <row r="3" spans="1:39" s="27" customFormat="1">
      <c r="A3" s="25" t="s">
        <v>158</v>
      </c>
      <c r="B3" s="26">
        <f>$D3</f>
        <v>7.2934486164240489E-6</v>
      </c>
      <c r="C3" s="26">
        <f>$D3</f>
        <v>7.2934486164240489E-6</v>
      </c>
      <c r="D3" s="26">
        <f>'Energy Sources'!H8</f>
        <v>7.2934486164240489E-6</v>
      </c>
      <c r="E3" s="26">
        <f>$D3</f>
        <v>7.2934486164240489E-6</v>
      </c>
      <c r="F3" s="26">
        <f t="shared" si="0"/>
        <v>7.2934486164240489E-6</v>
      </c>
      <c r="G3" s="26">
        <f t="shared" si="0"/>
        <v>7.2934486164240489E-6</v>
      </c>
      <c r="H3" s="26">
        <f t="shared" si="0"/>
        <v>7.2934486164240489E-6</v>
      </c>
      <c r="I3" s="26">
        <f t="shared" si="0"/>
        <v>7.2934486164240489E-6</v>
      </c>
      <c r="J3" s="26">
        <f t="shared" si="0"/>
        <v>7.2934486164240489E-6</v>
      </c>
      <c r="K3" s="26">
        <f t="shared" si="0"/>
        <v>7.2934486164240489E-6</v>
      </c>
      <c r="L3" s="26">
        <f t="shared" si="0"/>
        <v>7.2934486164240489E-6</v>
      </c>
      <c r="M3" s="26">
        <f t="shared" si="0"/>
        <v>7.2934486164240489E-6</v>
      </c>
      <c r="N3" s="26">
        <f t="shared" si="0"/>
        <v>7.2934486164240489E-6</v>
      </c>
      <c r="O3" s="26">
        <f t="shared" si="0"/>
        <v>7.2934486164240489E-6</v>
      </c>
      <c r="P3" s="26">
        <f t="shared" si="0"/>
        <v>7.2934486164240489E-6</v>
      </c>
      <c r="Q3" s="26">
        <f t="shared" si="0"/>
        <v>7.2934486164240489E-6</v>
      </c>
      <c r="R3" s="26">
        <f t="shared" si="0"/>
        <v>7.2934486164240489E-6</v>
      </c>
      <c r="S3" s="26">
        <f t="shared" si="0"/>
        <v>7.2934486164240489E-6</v>
      </c>
      <c r="T3" s="26">
        <f t="shared" si="0"/>
        <v>7.2934486164240489E-6</v>
      </c>
      <c r="U3" s="26">
        <f t="shared" si="0"/>
        <v>7.2934486164240489E-6</v>
      </c>
      <c r="V3" s="26">
        <f t="shared" si="0"/>
        <v>7.2934486164240489E-6</v>
      </c>
      <c r="W3" s="26">
        <f t="shared" si="0"/>
        <v>7.2934486164240489E-6</v>
      </c>
      <c r="X3" s="26">
        <f t="shared" si="0"/>
        <v>7.2934486164240489E-6</v>
      </c>
      <c r="Y3" s="26">
        <f t="shared" si="0"/>
        <v>7.2934486164240489E-6</v>
      </c>
      <c r="Z3" s="26">
        <f t="shared" si="0"/>
        <v>7.2934486164240489E-6</v>
      </c>
      <c r="AA3" s="26">
        <f t="shared" si="0"/>
        <v>7.2934486164240489E-6</v>
      </c>
      <c r="AB3" s="26">
        <f t="shared" si="0"/>
        <v>7.2934486164240489E-6</v>
      </c>
      <c r="AC3" s="26">
        <f t="shared" si="0"/>
        <v>7.2934486164240489E-6</v>
      </c>
      <c r="AD3" s="26">
        <f t="shared" si="0"/>
        <v>7.2934486164240489E-6</v>
      </c>
      <c r="AE3" s="26">
        <f t="shared" si="0"/>
        <v>7.2934486164240489E-6</v>
      </c>
      <c r="AF3" s="26">
        <f t="shared" si="0"/>
        <v>7.2934486164240489E-6</v>
      </c>
      <c r="AG3" s="26">
        <f t="shared" si="0"/>
        <v>7.2934486164240489E-6</v>
      </c>
      <c r="AH3" s="26">
        <f t="shared" si="0"/>
        <v>7.2934486164240489E-6</v>
      </c>
      <c r="AI3" s="26">
        <f t="shared" si="0"/>
        <v>7.2934486164240489E-6</v>
      </c>
      <c r="AJ3" s="26">
        <f t="shared" si="0"/>
        <v>7.2934486164240489E-6</v>
      </c>
    </row>
    <row r="4" spans="1:39" s="27" customFormat="1">
      <c r="A4" s="25" t="s">
        <v>159</v>
      </c>
      <c r="B4" s="26">
        <f>$D4</f>
        <v>3.3703551831904105E-5</v>
      </c>
      <c r="C4" s="26">
        <f>$D4</f>
        <v>3.3703551831904105E-5</v>
      </c>
      <c r="D4" s="26">
        <f>'Energy Sources'!E16</f>
        <v>3.3703551831904105E-5</v>
      </c>
      <c r="E4" s="26">
        <f>$D4</f>
        <v>3.3703551831904105E-5</v>
      </c>
      <c r="F4" s="26">
        <f t="shared" ref="F4:AJ6" si="1">$D4</f>
        <v>3.3703551831904105E-5</v>
      </c>
      <c r="G4" s="26">
        <f t="shared" si="1"/>
        <v>3.3703551831904105E-5</v>
      </c>
      <c r="H4" s="26">
        <f t="shared" si="1"/>
        <v>3.3703551831904105E-5</v>
      </c>
      <c r="I4" s="26">
        <f t="shared" si="1"/>
        <v>3.3703551831904105E-5</v>
      </c>
      <c r="J4" s="26">
        <f t="shared" si="1"/>
        <v>3.3703551831904105E-5</v>
      </c>
      <c r="K4" s="26">
        <f t="shared" si="1"/>
        <v>3.3703551831904105E-5</v>
      </c>
      <c r="L4" s="26">
        <f t="shared" si="1"/>
        <v>3.3703551831904105E-5</v>
      </c>
      <c r="M4" s="26">
        <f t="shared" si="1"/>
        <v>3.3703551831904105E-5</v>
      </c>
      <c r="N4" s="26">
        <f t="shared" si="1"/>
        <v>3.3703551831904105E-5</v>
      </c>
      <c r="O4" s="26">
        <f t="shared" si="1"/>
        <v>3.3703551831904105E-5</v>
      </c>
      <c r="P4" s="26">
        <f t="shared" si="1"/>
        <v>3.3703551831904105E-5</v>
      </c>
      <c r="Q4" s="26">
        <f t="shared" si="1"/>
        <v>3.3703551831904105E-5</v>
      </c>
      <c r="R4" s="26">
        <f t="shared" si="1"/>
        <v>3.3703551831904105E-5</v>
      </c>
      <c r="S4" s="26">
        <f t="shared" si="1"/>
        <v>3.3703551831904105E-5</v>
      </c>
      <c r="T4" s="26">
        <f t="shared" si="1"/>
        <v>3.3703551831904105E-5</v>
      </c>
      <c r="U4" s="26">
        <f t="shared" si="1"/>
        <v>3.3703551831904105E-5</v>
      </c>
      <c r="V4" s="26">
        <f t="shared" si="1"/>
        <v>3.3703551831904105E-5</v>
      </c>
      <c r="W4" s="26">
        <f t="shared" si="1"/>
        <v>3.3703551831904105E-5</v>
      </c>
      <c r="X4" s="26">
        <f t="shared" si="1"/>
        <v>3.3703551831904105E-5</v>
      </c>
      <c r="Y4" s="26">
        <f t="shared" si="1"/>
        <v>3.3703551831904105E-5</v>
      </c>
      <c r="Z4" s="26">
        <f t="shared" si="1"/>
        <v>3.3703551831904105E-5</v>
      </c>
      <c r="AA4" s="26">
        <f t="shared" si="1"/>
        <v>3.3703551831904105E-5</v>
      </c>
      <c r="AB4" s="26">
        <f t="shared" si="1"/>
        <v>3.3703551831904105E-5</v>
      </c>
      <c r="AC4" s="26">
        <f t="shared" si="1"/>
        <v>3.3703551831904105E-5</v>
      </c>
      <c r="AD4" s="26">
        <f t="shared" si="1"/>
        <v>3.3703551831904105E-5</v>
      </c>
      <c r="AE4" s="26">
        <f t="shared" si="1"/>
        <v>3.3703551831904105E-5</v>
      </c>
      <c r="AF4" s="26">
        <f t="shared" si="1"/>
        <v>3.3703551831904105E-5</v>
      </c>
      <c r="AG4" s="26">
        <f t="shared" si="1"/>
        <v>3.3703551831904105E-5</v>
      </c>
      <c r="AH4" s="26">
        <f t="shared" si="1"/>
        <v>3.3703551831904105E-5</v>
      </c>
      <c r="AI4" s="26">
        <f t="shared" si="1"/>
        <v>3.3703551831904105E-5</v>
      </c>
      <c r="AJ4" s="26">
        <f t="shared" si="1"/>
        <v>3.3703551831904105E-5</v>
      </c>
    </row>
    <row r="5" spans="1:39" s="27" customFormat="1">
      <c r="A5" s="25" t="s">
        <v>160</v>
      </c>
      <c r="B5" s="26">
        <f t="shared" ref="B5:B6" si="2">$D5</f>
        <v>3.3029480795266019E-5</v>
      </c>
      <c r="C5" s="26">
        <f t="shared" ref="C5:T6" si="3">$D5</f>
        <v>3.3029480795266019E-5</v>
      </c>
      <c r="D5" s="26">
        <f>'Energy Sources'!E17</f>
        <v>3.3029480795266019E-5</v>
      </c>
      <c r="E5" s="26">
        <f t="shared" si="3"/>
        <v>3.3029480795266019E-5</v>
      </c>
      <c r="F5" s="26">
        <f t="shared" si="3"/>
        <v>3.3029480795266019E-5</v>
      </c>
      <c r="G5" s="26">
        <f t="shared" si="3"/>
        <v>3.3029480795266019E-5</v>
      </c>
      <c r="H5" s="26">
        <f t="shared" si="3"/>
        <v>3.3029480795266019E-5</v>
      </c>
      <c r="I5" s="26">
        <f t="shared" si="3"/>
        <v>3.3029480795266019E-5</v>
      </c>
      <c r="J5" s="26">
        <f t="shared" si="3"/>
        <v>3.3029480795266019E-5</v>
      </c>
      <c r="K5" s="26">
        <f t="shared" si="3"/>
        <v>3.3029480795266019E-5</v>
      </c>
      <c r="L5" s="26">
        <f t="shared" si="3"/>
        <v>3.3029480795266019E-5</v>
      </c>
      <c r="M5" s="26">
        <f t="shared" si="3"/>
        <v>3.3029480795266019E-5</v>
      </c>
      <c r="N5" s="26">
        <f t="shared" si="3"/>
        <v>3.3029480795266019E-5</v>
      </c>
      <c r="O5" s="26">
        <f t="shared" si="3"/>
        <v>3.3029480795266019E-5</v>
      </c>
      <c r="P5" s="26">
        <f t="shared" si="3"/>
        <v>3.3029480795266019E-5</v>
      </c>
      <c r="Q5" s="26">
        <f t="shared" si="3"/>
        <v>3.3029480795266019E-5</v>
      </c>
      <c r="R5" s="26">
        <f t="shared" si="3"/>
        <v>3.3029480795266019E-5</v>
      </c>
      <c r="S5" s="26">
        <f t="shared" si="3"/>
        <v>3.3029480795266019E-5</v>
      </c>
      <c r="T5" s="26">
        <f t="shared" si="3"/>
        <v>3.3029480795266019E-5</v>
      </c>
      <c r="U5" s="26">
        <f t="shared" si="1"/>
        <v>3.3029480795266019E-5</v>
      </c>
      <c r="V5" s="26">
        <f t="shared" si="1"/>
        <v>3.3029480795266019E-5</v>
      </c>
      <c r="W5" s="26">
        <f t="shared" si="1"/>
        <v>3.3029480795266019E-5</v>
      </c>
      <c r="X5" s="26">
        <f t="shared" si="1"/>
        <v>3.3029480795266019E-5</v>
      </c>
      <c r="Y5" s="26">
        <f t="shared" si="1"/>
        <v>3.3029480795266019E-5</v>
      </c>
      <c r="Z5" s="26">
        <f t="shared" si="1"/>
        <v>3.3029480795266019E-5</v>
      </c>
      <c r="AA5" s="26">
        <f t="shared" si="1"/>
        <v>3.3029480795266019E-5</v>
      </c>
      <c r="AB5" s="26">
        <f t="shared" si="1"/>
        <v>3.3029480795266019E-5</v>
      </c>
      <c r="AC5" s="26">
        <f t="shared" si="1"/>
        <v>3.3029480795266019E-5</v>
      </c>
      <c r="AD5" s="26">
        <f t="shared" si="1"/>
        <v>3.3029480795266019E-5</v>
      </c>
      <c r="AE5" s="26">
        <f t="shared" si="1"/>
        <v>3.3029480795266019E-5</v>
      </c>
      <c r="AF5" s="26">
        <f t="shared" si="1"/>
        <v>3.3029480795266019E-5</v>
      </c>
      <c r="AG5" s="26">
        <f t="shared" si="1"/>
        <v>3.3029480795266019E-5</v>
      </c>
      <c r="AH5" s="26">
        <f t="shared" si="1"/>
        <v>3.3029480795266019E-5</v>
      </c>
      <c r="AI5" s="26">
        <f t="shared" si="1"/>
        <v>3.3029480795266019E-5</v>
      </c>
      <c r="AJ5" s="26">
        <f t="shared" si="1"/>
        <v>3.3029480795266019E-5</v>
      </c>
    </row>
    <row r="6" spans="1:39" s="27" customFormat="1">
      <c r="A6" s="25" t="s">
        <v>161</v>
      </c>
      <c r="B6" s="26">
        <f t="shared" si="2"/>
        <v>3.3029480795266019E-5</v>
      </c>
      <c r="C6" s="26">
        <f t="shared" si="3"/>
        <v>3.3029480795266019E-5</v>
      </c>
      <c r="D6" s="26">
        <f>'Energy Sources'!E18</f>
        <v>3.3029480795266019E-5</v>
      </c>
      <c r="E6" s="26">
        <f t="shared" si="3"/>
        <v>3.3029480795266019E-5</v>
      </c>
      <c r="F6" s="26">
        <f t="shared" si="1"/>
        <v>3.3029480795266019E-5</v>
      </c>
      <c r="G6" s="26">
        <f t="shared" si="1"/>
        <v>3.3029480795266019E-5</v>
      </c>
      <c r="H6" s="26">
        <f t="shared" si="1"/>
        <v>3.3029480795266019E-5</v>
      </c>
      <c r="I6" s="26">
        <f t="shared" si="1"/>
        <v>3.3029480795266019E-5</v>
      </c>
      <c r="J6" s="26">
        <f t="shared" si="1"/>
        <v>3.3029480795266019E-5</v>
      </c>
      <c r="K6" s="26">
        <f t="shared" si="1"/>
        <v>3.3029480795266019E-5</v>
      </c>
      <c r="L6" s="26">
        <f t="shared" si="1"/>
        <v>3.3029480795266019E-5</v>
      </c>
      <c r="M6" s="26">
        <f t="shared" si="1"/>
        <v>3.3029480795266019E-5</v>
      </c>
      <c r="N6" s="26">
        <f t="shared" si="1"/>
        <v>3.3029480795266019E-5</v>
      </c>
      <c r="O6" s="26">
        <f t="shared" si="1"/>
        <v>3.3029480795266019E-5</v>
      </c>
      <c r="P6" s="26">
        <f t="shared" si="1"/>
        <v>3.3029480795266019E-5</v>
      </c>
      <c r="Q6" s="26">
        <f t="shared" si="1"/>
        <v>3.3029480795266019E-5</v>
      </c>
      <c r="R6" s="26">
        <f t="shared" si="1"/>
        <v>3.3029480795266019E-5</v>
      </c>
      <c r="S6" s="26">
        <f t="shared" si="1"/>
        <v>3.3029480795266019E-5</v>
      </c>
      <c r="T6" s="26">
        <f t="shared" si="1"/>
        <v>3.3029480795266019E-5</v>
      </c>
      <c r="U6" s="26">
        <f t="shared" si="1"/>
        <v>3.3029480795266019E-5</v>
      </c>
      <c r="V6" s="26">
        <f t="shared" si="1"/>
        <v>3.3029480795266019E-5</v>
      </c>
      <c r="W6" s="26">
        <f t="shared" si="1"/>
        <v>3.3029480795266019E-5</v>
      </c>
      <c r="X6" s="26">
        <f t="shared" si="1"/>
        <v>3.3029480795266019E-5</v>
      </c>
      <c r="Y6" s="26">
        <f t="shared" si="1"/>
        <v>3.3029480795266019E-5</v>
      </c>
      <c r="Z6" s="26">
        <f t="shared" si="1"/>
        <v>3.3029480795266019E-5</v>
      </c>
      <c r="AA6" s="26">
        <f t="shared" si="1"/>
        <v>3.3029480795266019E-5</v>
      </c>
      <c r="AB6" s="26">
        <f t="shared" si="1"/>
        <v>3.3029480795266019E-5</v>
      </c>
      <c r="AC6" s="26">
        <f t="shared" si="1"/>
        <v>3.3029480795266019E-5</v>
      </c>
      <c r="AD6" s="26">
        <f t="shared" si="1"/>
        <v>3.3029480795266019E-5</v>
      </c>
      <c r="AE6" s="26">
        <f t="shared" si="1"/>
        <v>3.3029480795266019E-5</v>
      </c>
      <c r="AF6" s="26">
        <f t="shared" si="1"/>
        <v>3.3029480795266019E-5</v>
      </c>
      <c r="AG6" s="26">
        <f t="shared" si="1"/>
        <v>3.3029480795266019E-5</v>
      </c>
      <c r="AH6" s="26">
        <f t="shared" si="1"/>
        <v>3.3029480795266019E-5</v>
      </c>
      <c r="AI6" s="26">
        <f t="shared" si="1"/>
        <v>3.3029480795266019E-5</v>
      </c>
      <c r="AJ6" s="26">
        <f t="shared" si="1"/>
        <v>3.3029480795266019E-5</v>
      </c>
    </row>
    <row r="7" spans="1:39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ref="AA8:AJ8" si="4">TREND($Q8:$Z8,$Q$1:$Z$1,AA$1)</f>
        <v>0</v>
      </c>
      <c r="AB8" s="7">
        <f t="shared" si="4"/>
        <v>0</v>
      </c>
      <c r="AC8" s="7">
        <f t="shared" si="4"/>
        <v>0</v>
      </c>
      <c r="AD8" s="7">
        <f t="shared" si="4"/>
        <v>0</v>
      </c>
      <c r="AE8" s="7">
        <f t="shared" si="4"/>
        <v>0</v>
      </c>
      <c r="AF8" s="7">
        <f t="shared" si="4"/>
        <v>0</v>
      </c>
      <c r="AG8" s="7">
        <f t="shared" si="4"/>
        <v>0</v>
      </c>
      <c r="AH8" s="7">
        <f t="shared" si="4"/>
        <v>0</v>
      </c>
      <c r="AI8" s="7">
        <f t="shared" si="4"/>
        <v>0</v>
      </c>
      <c r="AJ8" s="7">
        <f t="shared" si="4"/>
        <v>0</v>
      </c>
      <c r="AK8" s="7"/>
      <c r="AL8" s="7"/>
      <c r="AM8" s="7"/>
    </row>
    <row r="10" spans="1:39">
      <c r="A10" s="7"/>
      <c r="E10" s="7"/>
      <c r="F10" s="7"/>
      <c r="G10" s="6"/>
      <c r="H10" s="6"/>
      <c r="I10" s="6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7"/>
      <c r="E11" s="7"/>
      <c r="F11" s="7"/>
      <c r="G11" s="6"/>
      <c r="H11" s="6"/>
      <c r="I11" s="6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7"/>
      <c r="E12" s="7"/>
      <c r="F12" s="7"/>
      <c r="G12" s="6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M8"/>
  <sheetViews>
    <sheetView workbookViewId="0">
      <pane xSplit="1" ySplit="1" topLeftCell="B2" activePane="bottomRight" state="frozen"/>
      <selection pane="bottomRight" activeCell="AD16" sqref="AD16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1" customWidth="1"/>
    <col min="2" max="3" width="41.42578125" style="7" customWidth="1"/>
    <col min="4" max="26" width="10" style="1" customWidth="1"/>
    <col min="27" max="16384" width="9.140625" style="1"/>
  </cols>
  <sheetData>
    <row r="1" spans="1:39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  <c r="AK1" s="7"/>
      <c r="AL1" s="7"/>
      <c r="AM1" s="7"/>
    </row>
    <row r="2" spans="1:39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2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/>
      <c r="AL2" s="7"/>
      <c r="AM2" s="7"/>
    </row>
    <row r="3" spans="1:39">
      <c r="A3" s="8" t="s">
        <v>158</v>
      </c>
      <c r="B3" s="21">
        <f>Nuclear!$N$32</f>
        <v>6.5227502711762127E-6</v>
      </c>
      <c r="C3" s="21">
        <f>Nuclear!$N$32</f>
        <v>6.5227502711762127E-6</v>
      </c>
      <c r="D3" s="21">
        <f>Nuclear!$N$32</f>
        <v>6.5227502711762127E-6</v>
      </c>
      <c r="E3" s="21">
        <f>Nuclear!$N$32</f>
        <v>6.5227502711762127E-6</v>
      </c>
      <c r="F3" s="21">
        <f>Nuclear!$N$32</f>
        <v>6.5227502711762127E-6</v>
      </c>
      <c r="G3" s="21">
        <f>Nuclear!$N$32</f>
        <v>6.5227502711762127E-6</v>
      </c>
      <c r="H3" s="21">
        <f>Nuclear!$N$32</f>
        <v>6.5227502711762127E-6</v>
      </c>
      <c r="I3" s="21">
        <f>Nuclear!$N$32</f>
        <v>6.5227502711762127E-6</v>
      </c>
      <c r="J3" s="21">
        <f>Nuclear!$N$32</f>
        <v>6.5227502711762127E-6</v>
      </c>
      <c r="K3" s="21">
        <f>Nuclear!$N$32</f>
        <v>6.5227502711762127E-6</v>
      </c>
      <c r="L3" s="21">
        <f>Nuclear!$N$32</f>
        <v>6.5227502711762127E-6</v>
      </c>
      <c r="M3" s="21">
        <f>Nuclear!$N$32</f>
        <v>6.5227502711762127E-6</v>
      </c>
      <c r="N3" s="21">
        <f>Nuclear!$N$32</f>
        <v>6.5227502711762127E-6</v>
      </c>
      <c r="O3" s="21">
        <f>Nuclear!$N$32</f>
        <v>6.5227502711762127E-6</v>
      </c>
      <c r="P3" s="21">
        <f>Nuclear!$N$32</f>
        <v>6.5227502711762127E-6</v>
      </c>
      <c r="Q3" s="21">
        <f>Nuclear!$N$32</f>
        <v>6.5227502711762127E-6</v>
      </c>
      <c r="R3" s="21">
        <f>Nuclear!$N$32</f>
        <v>6.5227502711762127E-6</v>
      </c>
      <c r="S3" s="21">
        <f>Nuclear!$N$32</f>
        <v>6.5227502711762127E-6</v>
      </c>
      <c r="T3" s="21">
        <f>Nuclear!$N$32</f>
        <v>6.5227502711762127E-6</v>
      </c>
      <c r="U3" s="21">
        <f>Nuclear!$N$32</f>
        <v>6.5227502711762127E-6</v>
      </c>
      <c r="V3" s="21">
        <f>Nuclear!$N$32</f>
        <v>6.5227502711762127E-6</v>
      </c>
      <c r="W3" s="21">
        <f>Nuclear!$N$32</f>
        <v>6.5227502711762127E-6</v>
      </c>
      <c r="X3" s="21">
        <f>Nuclear!$N$32</f>
        <v>6.5227502711762127E-6</v>
      </c>
      <c r="Y3" s="21">
        <f>Nuclear!$N$32</f>
        <v>6.5227502711762127E-6</v>
      </c>
      <c r="Z3" s="21">
        <f>Nuclear!$N$32</f>
        <v>6.5227502711762127E-6</v>
      </c>
      <c r="AA3" s="21">
        <f>Nuclear!$N$32</f>
        <v>6.5227502711762127E-6</v>
      </c>
      <c r="AB3" s="21">
        <f>Nuclear!$N$32</f>
        <v>6.5227502711762127E-6</v>
      </c>
      <c r="AC3" s="21">
        <f>Nuclear!$N$32</f>
        <v>6.5227502711762127E-6</v>
      </c>
      <c r="AD3" s="21">
        <f>Nuclear!$N$32</f>
        <v>6.5227502711762127E-6</v>
      </c>
      <c r="AE3" s="21">
        <f>Nuclear!$N$32</f>
        <v>6.5227502711762127E-6</v>
      </c>
      <c r="AF3" s="21">
        <f>Nuclear!$N$32</f>
        <v>6.5227502711762127E-6</v>
      </c>
      <c r="AG3" s="21">
        <f>Nuclear!$N$32</f>
        <v>6.5227502711762127E-6</v>
      </c>
      <c r="AH3" s="21">
        <f>Nuclear!$N$32</f>
        <v>6.5227502711762127E-6</v>
      </c>
      <c r="AI3" s="21">
        <f>Nuclear!$N$32</f>
        <v>6.5227502711762127E-6</v>
      </c>
      <c r="AJ3" s="21">
        <f>Nuclear!$N$32</f>
        <v>6.5227502711762127E-6</v>
      </c>
      <c r="AK3" s="7"/>
      <c r="AL3" s="7"/>
      <c r="AM3" s="7"/>
    </row>
    <row r="4" spans="1:39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  <c r="AK4" s="7"/>
      <c r="AL4" s="7"/>
      <c r="AM4" s="7"/>
    </row>
    <row r="5" spans="1:39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/>
      <c r="AL5" s="7"/>
      <c r="AM5" s="7"/>
    </row>
    <row r="6" spans="1:39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  <c r="AK6" s="7"/>
      <c r="AL6" s="7"/>
      <c r="AM6" s="7"/>
    </row>
    <row r="7" spans="1:39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  <c r="AK7" s="7"/>
      <c r="AL7" s="7"/>
      <c r="AM7" s="7"/>
    </row>
    <row r="8" spans="1:39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  <c r="AK8" s="7"/>
      <c r="AL8" s="7"/>
      <c r="AM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J8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ColWidth="9.140625" defaultRowHeight="15"/>
  <cols>
    <col min="1" max="1" width="41.42578125" style="7" customWidth="1"/>
    <col min="2" max="26" width="10" style="7" customWidth="1"/>
    <col min="27" max="16384" width="9.140625" style="7"/>
  </cols>
  <sheetData>
    <row r="1" spans="1:36">
      <c r="A1" s="8" t="s">
        <v>122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A2" s="8" t="s">
        <v>157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f>TREND($Q2:$Z2,$Q$1:$Z$1,AA$1)</f>
        <v>0</v>
      </c>
      <c r="AB2" s="7">
        <f t="shared" ref="AB2:AJ3" si="0">TREND($Q2:$Z2,$Q$1:$Z$1,AB$1)</f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>
      <c r="A3" s="8" t="s">
        <v>158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f>TREND($Q3:$Z3,$Q$1:$Z$1,AA$1)</f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>
      <c r="A4" s="8" t="s">
        <v>159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f t="shared" ref="AA4:AJ8" si="1">TREND($Q4:$Z4,$Q$1:$Z$1,AA$1)</f>
        <v>0</v>
      </c>
      <c r="AB4" s="7">
        <f t="shared" si="1"/>
        <v>0</v>
      </c>
      <c r="AC4" s="7">
        <f t="shared" si="1"/>
        <v>0</v>
      </c>
      <c r="AD4" s="7">
        <f t="shared" si="1"/>
        <v>0</v>
      </c>
      <c r="AE4" s="7">
        <f t="shared" si="1"/>
        <v>0</v>
      </c>
      <c r="AF4" s="7">
        <f t="shared" si="1"/>
        <v>0</v>
      </c>
      <c r="AG4" s="7">
        <f t="shared" si="1"/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 spans="1:36">
      <c r="A5" s="8" t="s">
        <v>160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</row>
    <row r="6" spans="1:36">
      <c r="A6" s="8" t="s">
        <v>161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  <c r="AG6" s="7">
        <f t="shared" si="1"/>
        <v>0</v>
      </c>
      <c r="AH6" s="7">
        <f t="shared" si="1"/>
        <v>0</v>
      </c>
      <c r="AI6" s="7">
        <f t="shared" si="1"/>
        <v>0</v>
      </c>
      <c r="AJ6" s="7">
        <f t="shared" si="1"/>
        <v>0</v>
      </c>
    </row>
    <row r="7" spans="1:36">
      <c r="A7" s="8" t="s">
        <v>162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  <c r="AH7" s="7">
        <f t="shared" si="1"/>
        <v>0</v>
      </c>
      <c r="AI7" s="7">
        <f t="shared" si="1"/>
        <v>0</v>
      </c>
      <c r="AJ7" s="7">
        <f t="shared" si="1"/>
        <v>0</v>
      </c>
    </row>
    <row r="8" spans="1:36">
      <c r="A8" s="8" t="s">
        <v>163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f t="shared" si="1"/>
        <v>0</v>
      </c>
      <c r="AB8" s="7">
        <f t="shared" si="1"/>
        <v>0</v>
      </c>
      <c r="AC8" s="7">
        <f t="shared" si="1"/>
        <v>0</v>
      </c>
      <c r="AD8" s="7">
        <f t="shared" si="1"/>
        <v>0</v>
      </c>
      <c r="AE8" s="7">
        <f t="shared" si="1"/>
        <v>0</v>
      </c>
      <c r="AF8" s="7">
        <f t="shared" si="1"/>
        <v>0</v>
      </c>
      <c r="AG8" s="7">
        <f t="shared" si="1"/>
        <v>0</v>
      </c>
      <c r="AH8" s="7">
        <f t="shared" si="1"/>
        <v>0</v>
      </c>
      <c r="AI8" s="7">
        <f t="shared" si="1"/>
        <v>0</v>
      </c>
      <c r="AJ8" s="7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5990DC6317597479C114DD4E6AB1F33" ma:contentTypeVersion="14" ma:contentTypeDescription="新建文档。" ma:contentTypeScope="" ma:versionID="40ddae6b2e673ca4350ee4f9e73461e0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7e116a0b9e2b9814d46da3cedae238ac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统一合规性策略属性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统一合规性策略 UI 操作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6DABA3-5766-4F7A-9DDB-F51C87D2E199}"/>
</file>

<file path=customXml/itemProps2.xml><?xml version="1.0" encoding="utf-8"?>
<ds:datastoreItem xmlns:ds="http://schemas.openxmlformats.org/officeDocument/2006/customXml" ds:itemID="{B38E398D-37A4-4BD9-8396-9039565793E5}"/>
</file>

<file path=customXml/itemProps3.xml><?xml version="1.0" encoding="utf-8"?>
<ds:datastoreItem xmlns:ds="http://schemas.openxmlformats.org/officeDocument/2006/customXml" ds:itemID="{7AE4C770-5C85-419C-83CD-63603E7E34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EIA\DOE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 Antoinette</dc:creator>
  <cp:keywords/>
  <dc:description/>
  <cp:lastModifiedBy>qqianyu@outlook.com</cp:lastModifiedBy>
  <cp:revision/>
  <dcterms:created xsi:type="dcterms:W3CDTF">2012-03-07T20:42:24Z</dcterms:created>
  <dcterms:modified xsi:type="dcterms:W3CDTF">2019-08-01T08:20:23Z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313</vt:lpwstr>
  </property>
</Properties>
</file>