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indst\CtIEPpUESoS\"/>
    </mc:Choice>
  </mc:AlternateContent>
  <bookViews>
    <workbookView xWindow="120" yWindow="105" windowWidth="25875" windowHeight="11055"/>
  </bookViews>
  <sheets>
    <sheet name="About" sheetId="1" r:id="rId1"/>
    <sheet name="early retirement" sheetId="4" r:id="rId2"/>
    <sheet name="cogen and WHR + eqpt stds" sheetId="6" r:id="rId3"/>
    <sheet name="substitute fuels for coal" sheetId="5" r:id="rId4"/>
    <sheet name="CtIEPpUESoS" sheetId="3" r:id="rId5"/>
  </sheets>
  <calcPr calcId="162913"/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2" i="3"/>
  <c r="D3" i="3"/>
  <c r="D4" i="3"/>
  <c r="D5" i="3"/>
  <c r="D6" i="3"/>
  <c r="D7" i="3"/>
  <c r="D8" i="3"/>
  <c r="C3" i="3"/>
  <c r="C4" i="3"/>
  <c r="C5" i="3"/>
  <c r="C6" i="3"/>
  <c r="C7" i="3"/>
  <c r="C8" i="3"/>
  <c r="C2" i="3"/>
  <c r="D26" i="6" l="1"/>
  <c r="E26" i="6" s="1"/>
  <c r="B30" i="6" s="1"/>
  <c r="B5" i="3" s="1"/>
  <c r="B5" i="6"/>
  <c r="B4" i="6"/>
  <c r="D25" i="6" l="1"/>
  <c r="E25" i="6" s="1"/>
  <c r="B29" i="6" s="1"/>
  <c r="B4" i="3" s="1"/>
  <c r="A23" i="5" l="1"/>
  <c r="A17" i="5"/>
  <c r="B11" i="5"/>
  <c r="A17" i="4"/>
  <c r="D13" i="4"/>
  <c r="D12" i="4"/>
  <c r="D11" i="4"/>
  <c r="A20" i="5" l="1"/>
  <c r="A26" i="5" s="1"/>
  <c r="B6" i="3" s="1"/>
  <c r="B7" i="3" s="1"/>
  <c r="D14" i="4"/>
  <c r="A20" i="4" s="1"/>
  <c r="B2" i="3" s="1"/>
</calcChain>
</file>

<file path=xl/sharedStrings.xml><?xml version="1.0" encoding="utf-8"?>
<sst xmlns="http://schemas.openxmlformats.org/spreadsheetml/2006/main" count="116" uniqueCount="109">
  <si>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</si>
  <si>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</si>
  <si>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</si>
  <si>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</si>
  <si>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</si>
  <si>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</si>
  <si>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</si>
  <si>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</si>
  <si>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</si>
  <si>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</si>
  <si>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</si>
  <si>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</si>
  <si>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</si>
  <si>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</si>
  <si>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</si>
  <si>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</si>
  <si>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</si>
  <si>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</si>
  <si>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</si>
  <si>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</si>
  <si>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</si>
  <si>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</si>
  <si>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</si>
  <si>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</si>
  <si>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We estimate the cost of converting coal equipment to use other fuel types</t>
  </si>
  <si>
    <t>via the conversion of coal-fired biolers to natural gas, because of the</t>
  </si>
  <si>
    <t>availability of data.</t>
  </si>
  <si>
    <t>Typical Pulverized Coal to Natural Gas Conversions</t>
  </si>
  <si>
    <t>Babcock and Wilcox</t>
  </si>
  <si>
    <t>Estimate</t>
  </si>
  <si>
    <t>Cost per Unit Capacity ($/kW)</t>
  </si>
  <si>
    <t>Low</t>
  </si>
  <si>
    <t>Natural Gas Conversions of Existing Coal-Fired Boilers</t>
  </si>
  <si>
    <t>High</t>
  </si>
  <si>
    <t>http://www.babcock.com/library/Documents/MS-14.pdf</t>
  </si>
  <si>
    <t>Avg</t>
  </si>
  <si>
    <t>Page 2, "Financial Considerations," paragraph 1</t>
  </si>
  <si>
    <t>Industrial Boiler Capacity Factor</t>
  </si>
  <si>
    <t>Energy and Environmental Analysis, Inc.</t>
  </si>
  <si>
    <t>Characterization of the U.S. Industrial/Commercial Boiler Population</t>
  </si>
  <si>
    <t>Hours per Year</t>
  </si>
  <si>
    <t>http://www1.eere.energy.gov/manufacturing/distributedenergy/pdfs/characterization_industrial_commerical_boiler_population.pdf</t>
  </si>
  <si>
    <t>Page ES-4, Section ES-5, Paragraph 2, last sentence</t>
  </si>
  <si>
    <t>Investment Cost per Unit Annual Energy Converted ($/kWh)</t>
  </si>
  <si>
    <t>Investment per Unit Energy Converted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</si>
  <si>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</si>
  <si>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</si>
  <si>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</si>
  <si>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</si>
  <si>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</si>
  <si>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</si>
  <si>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</si>
  <si>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</si>
  <si>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</si>
  <si>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</si>
  <si>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</si>
  <si>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</si>
  <si>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early eqpt retirement</t>
  </si>
  <si>
    <t>proper installation and use of eqpt</t>
  </si>
  <si>
    <t>cogeneration and waste heat recovery</t>
  </si>
  <si>
    <t>substitute other fuels for coal</t>
  </si>
  <si>
    <t>eqpt efficiency stds</t>
  </si>
  <si>
    <t>research and development</t>
  </si>
  <si>
    <t>early retirement of equipment</t>
  </si>
  <si>
    <t>substitute other fuels for coal: conversion costs per unit capacity</t>
  </si>
  <si>
    <t>substitute other fuels for coal: capacity factor</t>
  </si>
  <si>
    <t>Substitute Other Fuels for Coal</t>
  </si>
  <si>
    <t>Notes:</t>
  </si>
  <si>
    <t>For the "subsitute other fuels for coal" policy, the cost is per unit of energy shifted from coal to</t>
  </si>
  <si>
    <t>another fuel type, not per unit of energy saved.</t>
  </si>
  <si>
    <t>achieves this energy savings/shifting annually.</t>
  </si>
  <si>
    <t>All costs are per BTU of energy saved or shifted per year.  That is, it is the cost to buy equipment that</t>
  </si>
  <si>
    <t>cogeneration and WHR, equipment standards: total cost</t>
  </si>
  <si>
    <t>cogeneration and WHR, equipment standards: annual energy savings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</si>
  <si>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</si>
  <si>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</si>
  <si>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</si>
  <si>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</si>
  <si>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</si>
  <si>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</si>
  <si>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</si>
  <si>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</si>
  <si>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efficiency technology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</si>
  <si>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</si>
  <si>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</si>
  <si>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</si>
  <si>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</si>
  <si>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</si>
  <si>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</si>
  <si>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</si>
  <si>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</si>
  <si>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</si>
  <si>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</si>
  <si>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</si>
  <si>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</si>
  <si>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</si>
  <si>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We do not estimate the direct costs of implementing any of the R&amp;D policies in this model.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</si>
  <si>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</si>
  <si>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</si>
  <si>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</si>
  <si>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</si>
  <si>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</si>
  <si>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</si>
  <si>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</si>
  <si>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</si>
  <si>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substitute other fuels for natural gas</t>
  </si>
  <si>
    <t>This variable supports time series data for adaptation to other regions, but as of EPS 1.5.0, we</t>
  </si>
  <si>
    <t>have only time-invariant data for the U.S.</t>
  </si>
  <si>
    <t>Cost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</si>
</sst>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&quot;$&quot;#,##0.000"/>
    <numFmt numFmtId="166" formatCode="0.000E+00"/>
    <numFmt numFmtId="167" formatCode="0.0E+00"/>
    <numFmt numFmtId="168" formatCode="#,##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9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</cellStyleXfs>
  <cellXfs count="38">
    <xf numFmtId="0" fontId="0" fillId="0" borderId="0" xfId="0"/>
    <xf numFmtId="0" fontId="1" fillId="0" borderId="0" xfId="0" applyFont="1"/>
    <xf numFmtId="0" fontId="0" fillId="0" borderId="0" xfId="0" quotePrefix="1" applyNumberFormat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1" fillId="0" borderId="0" xfId="0" applyFont="1" applyFill="1" applyAlignment="1">
      <alignment horizontal="right" wrapText="1"/>
    </xf>
    <xf numFmtId="0" fontId="0" fillId="0" borderId="0" xfId="0" applyFill="1" applyAlignment="1">
      <alignment horizontal="right"/>
    </xf>
    <xf numFmtId="0" fontId="1" fillId="3" borderId="0" xfId="0" applyFont="1" applyFill="1" applyAlignment="1">
      <alignment horizontal="left"/>
    </xf>
    <xf numFmtId="0" fontId="0" fillId="3" borderId="0" xfId="0" applyFill="1"/>
    <xf numFmtId="0" fontId="1" fillId="2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6" fontId="0" fillId="0" borderId="0" xfId="0" applyNumberFormat="1" applyAlignment="1">
      <alignment horizontal="left"/>
    </xf>
    <xf numFmtId="6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left"/>
    </xf>
    <xf numFmtId="6" fontId="4" fillId="0" borderId="0" xfId="0" applyNumberFormat="1" applyFont="1" applyFill="1" applyAlignment="1">
      <alignment horizontal="left"/>
    </xf>
    <xf numFmtId="0" fontId="0" fillId="0" borderId="0" xfId="0" applyFill="1"/>
    <xf numFmtId="165" fontId="0" fillId="0" borderId="0" xfId="1" applyNumberFormat="1" applyFont="1" applyAlignment="1">
      <alignment horizontal="left"/>
    </xf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1" fontId="0" fillId="4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Font="1" applyAlignment="1">
      <alignment horizontal="left"/>
    </xf>
    <xf numFmtId="166" fontId="0" fillId="0" borderId="0" xfId="0" applyNumberFormat="1" applyFill="1" applyAlignment="1">
      <alignment horizontal="left"/>
    </xf>
    <xf numFmtId="166" fontId="0" fillId="4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/>
    <xf numFmtId="168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</cellXfs>
  <cellStyles count="9">
    <cellStyle name="Body: normal cell" xfId="6"/>
    <cellStyle name="Currency" xfId="1" builtinId="4"/>
    <cellStyle name="Font: Calibri, 9pt regular" xfId="4"/>
    <cellStyle name="Footnotes: top row" xfId="8"/>
    <cellStyle name="Header: bottom row" xfId="5"/>
    <cellStyle name="Hyperlink" xfId="2" builtinId="8"/>
    <cellStyle name="Normal" xfId="0" builtinId="0"/>
    <cellStyle name="Parent row" xfId="7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1.eere.energy.gov/manufacturing/distributedenergy/pdfs/characterization_industrial_commerical_boiler_population.pdf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babcock.com/library/Documents/MS-14.pdf" TargetMode="External"/><Relationship Id="rId4" Type="http://schemas.openxmlformats.org/officeDocument/2006/relationships/hyperlink" Target="http://www.rmi.org/RFGraph-US_industry_energy_saving_potentia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workbookViewId="0"/>
  </sheetViews>
  <sheetFormatPr defaultRowHeight="14.25" x14ac:dyDescent="0.45"/>
  <cols>
    <col min="2" max="2" width="81.73046875" customWidth="1"/>
  </cols>
  <sheetData>
    <row r="1" spans="1:2" x14ac:dyDescent="0.45">
      <c r="A1" s="1" t="s">
        <v>56</v>
      </c>
    </row>
    <row r="3" spans="1:2" x14ac:dyDescent="0.45">
      <c r="A3" s="1" t="s">
        <v>0</v>
      </c>
      <c r="B3" s="8" t="s">
        <v>63</v>
      </c>
    </row>
    <row r="4" spans="1:2" x14ac:dyDescent="0.45">
      <c r="B4" t="s">
        <v>2</v>
      </c>
    </row>
    <row r="5" spans="1:2" x14ac:dyDescent="0.45">
      <c r="B5" s="2">
        <v>2013</v>
      </c>
    </row>
    <row r="6" spans="1:2" x14ac:dyDescent="0.45">
      <c r="B6" t="s">
        <v>3</v>
      </c>
    </row>
    <row r="7" spans="1:2" x14ac:dyDescent="0.45">
      <c r="B7" s="3" t="s">
        <v>4</v>
      </c>
    </row>
    <row r="8" spans="1:2" x14ac:dyDescent="0.45">
      <c r="B8" t="s">
        <v>5</v>
      </c>
    </row>
    <row r="10" spans="1:2" x14ac:dyDescent="0.45">
      <c r="B10" s="8" t="s">
        <v>72</v>
      </c>
    </row>
    <row r="11" spans="1:2" x14ac:dyDescent="0.45">
      <c r="B11" t="s">
        <v>45</v>
      </c>
    </row>
    <row r="12" spans="1:2" x14ac:dyDescent="0.45">
      <c r="B12" s="5">
        <v>2011</v>
      </c>
    </row>
    <row r="13" spans="1:2" x14ac:dyDescent="0.45">
      <c r="B13" t="s">
        <v>46</v>
      </c>
    </row>
    <row r="14" spans="1:2" x14ac:dyDescent="0.45">
      <c r="B14" s="3" t="s">
        <v>47</v>
      </c>
    </row>
    <row r="15" spans="1:2" x14ac:dyDescent="0.45">
      <c r="B15" t="s">
        <v>48</v>
      </c>
    </row>
    <row r="17" spans="2:2" x14ac:dyDescent="0.45">
      <c r="B17" s="8" t="s">
        <v>73</v>
      </c>
    </row>
    <row r="18" spans="2:2" x14ac:dyDescent="0.45">
      <c r="B18" t="s">
        <v>45</v>
      </c>
    </row>
    <row r="19" spans="2:2" x14ac:dyDescent="0.45">
      <c r="B19" s="5">
        <v>2011</v>
      </c>
    </row>
    <row r="20" spans="2:2" x14ac:dyDescent="0.45">
      <c r="B20" t="s">
        <v>74</v>
      </c>
    </row>
    <row r="21" spans="2:2" x14ac:dyDescent="0.45">
      <c r="B21" s="3" t="s">
        <v>75</v>
      </c>
    </row>
    <row r="22" spans="2:2" x14ac:dyDescent="0.45">
      <c r="B22" t="s">
        <v>76</v>
      </c>
    </row>
    <row r="24" spans="2:2" x14ac:dyDescent="0.45">
      <c r="B24" s="8" t="s">
        <v>64</v>
      </c>
    </row>
    <row r="25" spans="2:2" x14ac:dyDescent="0.45">
      <c r="B25" t="s">
        <v>28</v>
      </c>
    </row>
    <row r="26" spans="2:2" x14ac:dyDescent="0.45">
      <c r="B26" s="2">
        <v>2010</v>
      </c>
    </row>
    <row r="27" spans="2:2" x14ac:dyDescent="0.45">
      <c r="B27" t="s">
        <v>32</v>
      </c>
    </row>
    <row r="28" spans="2:2" x14ac:dyDescent="0.45">
      <c r="B28" s="3" t="s">
        <v>34</v>
      </c>
    </row>
    <row r="29" spans="2:2" x14ac:dyDescent="0.45">
      <c r="B29" t="s">
        <v>36</v>
      </c>
    </row>
    <row r="31" spans="2:2" x14ac:dyDescent="0.45">
      <c r="B31" s="8" t="s">
        <v>65</v>
      </c>
    </row>
    <row r="32" spans="2:2" x14ac:dyDescent="0.45">
      <c r="B32" t="s">
        <v>38</v>
      </c>
    </row>
    <row r="33" spans="1:2" x14ac:dyDescent="0.45">
      <c r="B33" s="5">
        <v>2005</v>
      </c>
    </row>
    <row r="34" spans="1:2" x14ac:dyDescent="0.45">
      <c r="B34" t="s">
        <v>39</v>
      </c>
    </row>
    <row r="35" spans="1:2" x14ac:dyDescent="0.45">
      <c r="B35" s="3" t="s">
        <v>41</v>
      </c>
    </row>
    <row r="36" spans="1:2" x14ac:dyDescent="0.45">
      <c r="B36" t="s">
        <v>42</v>
      </c>
    </row>
    <row r="38" spans="1:2" x14ac:dyDescent="0.45">
      <c r="A38" s="1" t="s">
        <v>67</v>
      </c>
    </row>
    <row r="39" spans="1:2" s="34" customFormat="1" x14ac:dyDescent="0.45">
      <c r="A39" s="24"/>
    </row>
    <row r="40" spans="1:2" s="34" customFormat="1" x14ac:dyDescent="0.45">
      <c r="A40" s="24" t="s">
        <v>106</v>
      </c>
    </row>
    <row r="41" spans="1:2" s="34" customFormat="1" x14ac:dyDescent="0.45">
      <c r="A41" s="24" t="s">
        <v>107</v>
      </c>
    </row>
    <row r="42" spans="1:2" s="34" customFormat="1" x14ac:dyDescent="0.45">
      <c r="A42" s="24"/>
    </row>
    <row r="43" spans="1:2" x14ac:dyDescent="0.45">
      <c r="A43" t="s">
        <v>68</v>
      </c>
    </row>
    <row r="44" spans="1:2" x14ac:dyDescent="0.45">
      <c r="A44" t="s">
        <v>69</v>
      </c>
    </row>
    <row r="46" spans="1:2" x14ac:dyDescent="0.45">
      <c r="A46" t="s">
        <v>71</v>
      </c>
    </row>
    <row r="47" spans="1:2" x14ac:dyDescent="0.45">
      <c r="A47" t="s">
        <v>70</v>
      </c>
    </row>
    <row r="49" spans="1:2" x14ac:dyDescent="0.45">
      <c r="A49" t="s">
        <v>94</v>
      </c>
    </row>
    <row r="50" spans="1:2" x14ac:dyDescent="0.45">
      <c r="A50" t="s">
        <v>95</v>
      </c>
    </row>
    <row r="52" spans="1:2" x14ac:dyDescent="0.45">
      <c r="A52" t="s">
        <v>96</v>
      </c>
    </row>
    <row r="54" spans="1:2" x14ac:dyDescent="0.45">
      <c r="A54" s="1" t="s">
        <v>97</v>
      </c>
    </row>
    <row r="55" spans="1:2" x14ac:dyDescent="0.45">
      <c r="A55" t="s">
        <v>98</v>
      </c>
    </row>
    <row r="56" spans="1:2" x14ac:dyDescent="0.45">
      <c r="A56" t="s">
        <v>100</v>
      </c>
    </row>
    <row r="57" spans="1:2" x14ac:dyDescent="0.45">
      <c r="A57" t="s">
        <v>99</v>
      </c>
    </row>
    <row r="58" spans="1:2" x14ac:dyDescent="0.45">
      <c r="A58" s="34" t="s">
        <v>102</v>
      </c>
    </row>
    <row r="59" spans="1:2" x14ac:dyDescent="0.45">
      <c r="A59" s="34">
        <v>0.98699999999999999</v>
      </c>
      <c r="B59" t="s">
        <v>103</v>
      </c>
    </row>
    <row r="60" spans="1:2" s="34" customFormat="1" x14ac:dyDescent="0.45">
      <c r="A60" s="35">
        <v>1.0549999999999999</v>
      </c>
      <c r="B60" s="34" t="s">
        <v>104</v>
      </c>
    </row>
    <row r="61" spans="1:2" x14ac:dyDescent="0.45">
      <c r="A61" s="34" t="s">
        <v>101</v>
      </c>
    </row>
  </sheetData>
  <hyperlinks>
    <hyperlink ref="B7" r:id="rId1"/>
    <hyperlink ref="B14" r:id="rId2"/>
    <hyperlink ref="B35" r:id="rId3"/>
    <hyperlink ref="B21" r:id="rId4"/>
    <hyperlink ref="B28" r:id="rId5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RowHeight="14.25" x14ac:dyDescent="0.45"/>
  <cols>
    <col min="1" max="1" width="22.1328125" customWidth="1"/>
    <col min="2" max="2" width="28.59765625" customWidth="1"/>
    <col min="3" max="3" width="26.1328125" customWidth="1"/>
    <col min="4" max="4" width="23.86328125" customWidth="1"/>
  </cols>
  <sheetData>
    <row r="1" spans="1:4" x14ac:dyDescent="0.45">
      <c r="A1" s="1" t="s">
        <v>1</v>
      </c>
    </row>
    <row r="3" spans="1:4" x14ac:dyDescent="0.45">
      <c r="A3" s="1" t="s">
        <v>6</v>
      </c>
      <c r="B3" t="s">
        <v>7</v>
      </c>
    </row>
    <row r="4" spans="1:4" x14ac:dyDescent="0.45">
      <c r="B4" t="s">
        <v>8</v>
      </c>
    </row>
    <row r="5" spans="1:4" x14ac:dyDescent="0.45">
      <c r="B5" t="s">
        <v>9</v>
      </c>
    </row>
    <row r="6" spans="1:4" x14ac:dyDescent="0.45">
      <c r="B6" t="s">
        <v>10</v>
      </c>
    </row>
    <row r="7" spans="1:4" x14ac:dyDescent="0.45">
      <c r="B7" t="s">
        <v>11</v>
      </c>
      <c r="C7" s="3" t="s">
        <v>12</v>
      </c>
    </row>
    <row r="8" spans="1:4" x14ac:dyDescent="0.45">
      <c r="B8" t="s">
        <v>13</v>
      </c>
    </row>
    <row r="10" spans="1:4" ht="42.75" x14ac:dyDescent="0.45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45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45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45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45">
      <c r="A14" s="8" t="s">
        <v>21</v>
      </c>
      <c r="B14" s="8"/>
      <c r="C14" s="8"/>
      <c r="D14" s="9">
        <f>AVERAGE(D11:D13)</f>
        <v>0.49253721572510872</v>
      </c>
    </row>
    <row r="16" spans="1:4" x14ac:dyDescent="0.45">
      <c r="A16" s="8" t="s">
        <v>22</v>
      </c>
      <c r="B16" s="10"/>
    </row>
    <row r="17" spans="1:2" x14ac:dyDescent="0.45">
      <c r="A17" s="11">
        <f>2.93*10^-4</f>
        <v>2.9300000000000002E-4</v>
      </c>
    </row>
    <row r="19" spans="1:2" x14ac:dyDescent="0.45">
      <c r="A19" s="8" t="s">
        <v>23</v>
      </c>
      <c r="B19" s="8"/>
    </row>
    <row r="20" spans="1:2" x14ac:dyDescent="0.45">
      <c r="A20" s="28">
        <f>D14*A17</f>
        <v>1.4431340420745687E-4</v>
      </c>
    </row>
  </sheetData>
  <hyperlinks>
    <hyperlink ref="C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RowHeight="14.25" x14ac:dyDescent="0.45"/>
  <cols>
    <col min="1" max="1" width="32.1328125" customWidth="1"/>
    <col min="2" max="2" width="23.3984375" customWidth="1"/>
    <col min="3" max="3" width="29.59765625" customWidth="1"/>
    <col min="4" max="4" width="26.86328125" customWidth="1"/>
    <col min="5" max="5" width="29.3984375" customWidth="1"/>
  </cols>
  <sheetData>
    <row r="1" spans="1:2" x14ac:dyDescent="0.45">
      <c r="A1" s="1" t="s">
        <v>93</v>
      </c>
    </row>
    <row r="2" spans="1:2" x14ac:dyDescent="0.45">
      <c r="A2" s="1"/>
    </row>
    <row r="3" spans="1:2" x14ac:dyDescent="0.45">
      <c r="A3" s="8" t="s">
        <v>77</v>
      </c>
      <c r="B3" s="10"/>
    </row>
    <row r="4" spans="1:2" x14ac:dyDescent="0.45">
      <c r="A4" t="s">
        <v>88</v>
      </c>
      <c r="B4" s="30">
        <f>2.4*10^15</f>
        <v>2400000000000000</v>
      </c>
    </row>
    <row r="5" spans="1:2" x14ac:dyDescent="0.45">
      <c r="A5" t="s">
        <v>82</v>
      </c>
      <c r="B5" s="30">
        <f>2.3*10^15</f>
        <v>2300000000000000</v>
      </c>
    </row>
    <row r="6" spans="1:2" x14ac:dyDescent="0.45">
      <c r="A6" s="1"/>
    </row>
    <row r="7" spans="1:2" x14ac:dyDescent="0.45">
      <c r="A7" s="1" t="s">
        <v>78</v>
      </c>
    </row>
    <row r="8" spans="1:2" x14ac:dyDescent="0.45">
      <c r="A8" s="24" t="s">
        <v>83</v>
      </c>
    </row>
    <row r="9" spans="1:2" x14ac:dyDescent="0.45">
      <c r="A9" s="24" t="s">
        <v>84</v>
      </c>
    </row>
    <row r="10" spans="1:2" x14ac:dyDescent="0.45">
      <c r="A10" s="24" t="s">
        <v>85</v>
      </c>
    </row>
    <row r="11" spans="1:2" x14ac:dyDescent="0.45">
      <c r="A11" s="24" t="s">
        <v>86</v>
      </c>
    </row>
    <row r="12" spans="1:2" x14ac:dyDescent="0.45">
      <c r="A12" s="24" t="s">
        <v>87</v>
      </c>
    </row>
    <row r="13" spans="1:2" x14ac:dyDescent="0.45">
      <c r="A13" s="24"/>
    </row>
    <row r="14" spans="1:2" x14ac:dyDescent="0.45">
      <c r="A14" s="25" t="s">
        <v>49</v>
      </c>
    </row>
    <row r="15" spans="1:2" x14ac:dyDescent="0.45">
      <c r="A15" s="24" t="s">
        <v>79</v>
      </c>
    </row>
    <row r="16" spans="1:2" x14ac:dyDescent="0.45">
      <c r="A16" s="24" t="s">
        <v>80</v>
      </c>
    </row>
    <row r="17" spans="1:5" x14ac:dyDescent="0.45">
      <c r="A17" s="24" t="s">
        <v>50</v>
      </c>
    </row>
    <row r="18" spans="1:5" x14ac:dyDescent="0.45">
      <c r="A18" s="24" t="s">
        <v>51</v>
      </c>
    </row>
    <row r="19" spans="1:5" x14ac:dyDescent="0.45">
      <c r="A19" s="24" t="s">
        <v>52</v>
      </c>
    </row>
    <row r="20" spans="1:5" x14ac:dyDescent="0.45">
      <c r="A20" s="24" t="s">
        <v>53</v>
      </c>
    </row>
    <row r="21" spans="1:5" x14ac:dyDescent="0.45">
      <c r="A21" s="24" t="s">
        <v>54</v>
      </c>
    </row>
    <row r="23" spans="1:5" x14ac:dyDescent="0.45">
      <c r="A23" s="8" t="s">
        <v>55</v>
      </c>
      <c r="B23" s="10"/>
      <c r="C23" s="10"/>
      <c r="D23" s="10"/>
      <c r="E23" s="10"/>
    </row>
    <row r="24" spans="1:5" x14ac:dyDescent="0.45">
      <c r="B24" t="s">
        <v>91</v>
      </c>
      <c r="C24" t="s">
        <v>89</v>
      </c>
      <c r="D24" t="s">
        <v>90</v>
      </c>
      <c r="E24" t="s">
        <v>92</v>
      </c>
    </row>
    <row r="25" spans="1:5" x14ac:dyDescent="0.45">
      <c r="A25" t="s">
        <v>88</v>
      </c>
      <c r="B25" s="26">
        <v>114</v>
      </c>
      <c r="C25" s="5">
        <v>22</v>
      </c>
      <c r="D25" s="27">
        <f>284*10^9</f>
        <v>284000000000</v>
      </c>
      <c r="E25" s="31">
        <f>(C25/B25)*D25</f>
        <v>54807017543.85965</v>
      </c>
    </row>
    <row r="26" spans="1:5" x14ac:dyDescent="0.45">
      <c r="A26" t="s">
        <v>82</v>
      </c>
      <c r="B26" s="26">
        <v>114</v>
      </c>
      <c r="C26" s="5">
        <v>5</v>
      </c>
      <c r="D26" s="27">
        <f>284*10^9</f>
        <v>284000000000</v>
      </c>
      <c r="E26" s="31">
        <f>(C26/B26)*D26</f>
        <v>12456140350.877192</v>
      </c>
    </row>
    <row r="27" spans="1:5" x14ac:dyDescent="0.45">
      <c r="A27" s="26"/>
      <c r="B27" s="5"/>
      <c r="C27" s="27"/>
      <c r="D27" s="31"/>
    </row>
    <row r="28" spans="1:5" x14ac:dyDescent="0.45">
      <c r="A28" s="16" t="s">
        <v>81</v>
      </c>
      <c r="B28" s="33"/>
      <c r="C28" s="27"/>
      <c r="D28" s="31"/>
    </row>
    <row r="29" spans="1:5" x14ac:dyDescent="0.45">
      <c r="A29" t="s">
        <v>88</v>
      </c>
      <c r="B29" s="32">
        <f>E25/B4</f>
        <v>2.2836257309941521E-5</v>
      </c>
      <c r="C29" s="27"/>
      <c r="D29" s="31"/>
    </row>
    <row r="30" spans="1:5" x14ac:dyDescent="0.45">
      <c r="A30" t="s">
        <v>82</v>
      </c>
      <c r="B30" s="32">
        <f>E26/B5</f>
        <v>5.4157131960335617E-6</v>
      </c>
      <c r="C30" s="27"/>
      <c r="D30" s="3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defaultRowHeight="14.25" x14ac:dyDescent="0.45"/>
  <cols>
    <col min="1" max="1" width="21.265625" customWidth="1"/>
    <col min="2" max="2" width="33.73046875" customWidth="1"/>
    <col min="3" max="3" width="8.73046875" customWidth="1"/>
  </cols>
  <sheetData>
    <row r="1" spans="1:3" x14ac:dyDescent="0.45">
      <c r="A1" s="1" t="s">
        <v>66</v>
      </c>
    </row>
    <row r="3" spans="1:3" x14ac:dyDescent="0.45">
      <c r="A3" s="8" t="s">
        <v>6</v>
      </c>
      <c r="B3" t="s">
        <v>24</v>
      </c>
    </row>
    <row r="4" spans="1:3" x14ac:dyDescent="0.45">
      <c r="B4" t="s">
        <v>25</v>
      </c>
    </row>
    <row r="5" spans="1:3" x14ac:dyDescent="0.45">
      <c r="A5" s="12"/>
      <c r="B5" t="s">
        <v>26</v>
      </c>
      <c r="C5" s="12"/>
    </row>
    <row r="6" spans="1:3" x14ac:dyDescent="0.45">
      <c r="A6" s="13"/>
      <c r="C6" s="13"/>
    </row>
    <row r="7" spans="1:3" x14ac:dyDescent="0.45">
      <c r="A7" s="14" t="s">
        <v>27</v>
      </c>
      <c r="B7" s="15"/>
      <c r="C7" s="13"/>
    </row>
    <row r="8" spans="1:3" x14ac:dyDescent="0.45">
      <c r="A8" s="16" t="s">
        <v>29</v>
      </c>
      <c r="B8" s="8" t="s">
        <v>30</v>
      </c>
      <c r="C8" s="13"/>
    </row>
    <row r="9" spans="1:3" x14ac:dyDescent="0.45">
      <c r="A9" s="17" t="s">
        <v>31</v>
      </c>
      <c r="B9" s="18">
        <v>50</v>
      </c>
      <c r="C9" s="13"/>
    </row>
    <row r="10" spans="1:3" x14ac:dyDescent="0.45">
      <c r="A10" s="17" t="s">
        <v>33</v>
      </c>
      <c r="B10" s="19">
        <v>75</v>
      </c>
      <c r="C10" s="13"/>
    </row>
    <row r="11" spans="1:3" x14ac:dyDescent="0.45">
      <c r="A11" s="20" t="s">
        <v>35</v>
      </c>
      <c r="B11" s="21">
        <f>AVERAGE(B9:B10)</f>
        <v>62.5</v>
      </c>
      <c r="C11" s="22"/>
    </row>
    <row r="12" spans="1:3" x14ac:dyDescent="0.45">
      <c r="A12" s="22"/>
      <c r="B12" s="22"/>
      <c r="C12" s="22"/>
    </row>
    <row r="13" spans="1:3" x14ac:dyDescent="0.45">
      <c r="A13" s="8" t="s">
        <v>37</v>
      </c>
      <c r="B13" s="10"/>
      <c r="C13" s="22"/>
    </row>
    <row r="14" spans="1:3" x14ac:dyDescent="0.45">
      <c r="A14" s="17">
        <v>0.47</v>
      </c>
      <c r="B14" s="22"/>
      <c r="C14" s="22"/>
    </row>
    <row r="16" spans="1:3" x14ac:dyDescent="0.45">
      <c r="A16" s="8" t="s">
        <v>40</v>
      </c>
    </row>
    <row r="17" spans="1:2" x14ac:dyDescent="0.45">
      <c r="A17" s="5">
        <f>24*365</f>
        <v>8760</v>
      </c>
    </row>
    <row r="19" spans="1:2" x14ac:dyDescent="0.45">
      <c r="A19" s="8" t="s">
        <v>43</v>
      </c>
      <c r="B19" s="10"/>
    </row>
    <row r="20" spans="1:2" x14ac:dyDescent="0.45">
      <c r="A20" s="23">
        <f>B11/(A17*A14)</f>
        <v>1.5180219566695814E-2</v>
      </c>
    </row>
    <row r="22" spans="1:2" x14ac:dyDescent="0.45">
      <c r="A22" s="8" t="s">
        <v>22</v>
      </c>
      <c r="B22" s="10"/>
    </row>
    <row r="23" spans="1:2" x14ac:dyDescent="0.45">
      <c r="A23" s="11">
        <f>2.93*10^-4</f>
        <v>2.9300000000000002E-4</v>
      </c>
    </row>
    <row r="25" spans="1:2" x14ac:dyDescent="0.45">
      <c r="A25" s="8" t="s">
        <v>44</v>
      </c>
      <c r="B25" s="8"/>
    </row>
    <row r="26" spans="1:2" x14ac:dyDescent="0.45">
      <c r="A26" s="28">
        <f>A20*A23</f>
        <v>4.4478043330418734E-6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"/>
  <sheetViews>
    <sheetView workbookViewId="0">
      <selection activeCell="A2" sqref="A2"/>
    </sheetView>
  </sheetViews>
  <sheetFormatPr defaultRowHeight="14.25" x14ac:dyDescent="0.45"/>
  <cols>
    <col min="1" max="1" width="36.1328125" customWidth="1"/>
    <col min="2" max="2" width="9.1328125" customWidth="1"/>
  </cols>
  <sheetData>
    <row r="1" spans="1:34" x14ac:dyDescent="0.45">
      <c r="A1" s="1" t="s">
        <v>108</v>
      </c>
      <c r="B1" s="36">
        <v>2018</v>
      </c>
      <c r="C1">
        <v>2019</v>
      </c>
      <c r="D1" s="36">
        <v>2020</v>
      </c>
      <c r="E1" s="34">
        <v>2021</v>
      </c>
      <c r="F1" s="36">
        <v>2022</v>
      </c>
      <c r="G1" s="34">
        <v>2023</v>
      </c>
      <c r="H1" s="36">
        <v>2024</v>
      </c>
      <c r="I1" s="34">
        <v>2025</v>
      </c>
      <c r="J1" s="36">
        <v>2026</v>
      </c>
      <c r="K1" s="34">
        <v>2027</v>
      </c>
      <c r="L1" s="36">
        <v>2028</v>
      </c>
      <c r="M1" s="34">
        <v>2029</v>
      </c>
      <c r="N1" s="36">
        <v>2030</v>
      </c>
      <c r="O1" s="34">
        <v>2031</v>
      </c>
      <c r="P1" s="36">
        <v>2032</v>
      </c>
      <c r="Q1" s="34">
        <v>2033</v>
      </c>
      <c r="R1" s="36">
        <v>2034</v>
      </c>
      <c r="S1" s="34">
        <v>2035</v>
      </c>
      <c r="T1" s="36">
        <v>2036</v>
      </c>
      <c r="U1" s="34">
        <v>2037</v>
      </c>
      <c r="V1" s="36">
        <v>2038</v>
      </c>
      <c r="W1" s="34">
        <v>2039</v>
      </c>
      <c r="X1" s="36">
        <v>2040</v>
      </c>
      <c r="Y1" s="34">
        <v>2041</v>
      </c>
      <c r="Z1" s="36">
        <v>2042</v>
      </c>
      <c r="AA1" s="34">
        <v>2043</v>
      </c>
      <c r="AB1" s="36">
        <v>2044</v>
      </c>
      <c r="AC1" s="34">
        <v>2045</v>
      </c>
      <c r="AD1" s="36">
        <v>2046</v>
      </c>
      <c r="AE1" s="34">
        <v>2047</v>
      </c>
      <c r="AF1" s="36">
        <v>2048</v>
      </c>
      <c r="AG1" s="34">
        <v>2049</v>
      </c>
      <c r="AH1" s="36">
        <v>2050</v>
      </c>
    </row>
    <row r="2" spans="1:34" x14ac:dyDescent="0.45">
      <c r="A2" t="s">
        <v>57</v>
      </c>
      <c r="B2" s="29">
        <f>'early retirement'!A20*About!$A$59</f>
        <v>1.4243732995275992E-4</v>
      </c>
      <c r="C2" s="29">
        <f>$B2</f>
        <v>1.4243732995275992E-4</v>
      </c>
      <c r="D2" s="29">
        <f>$B2</f>
        <v>1.4243732995275992E-4</v>
      </c>
      <c r="E2" s="29">
        <f t="shared" ref="E2:AH8" si="0">$B2</f>
        <v>1.4243732995275992E-4</v>
      </c>
      <c r="F2" s="29">
        <f t="shared" si="0"/>
        <v>1.4243732995275992E-4</v>
      </c>
      <c r="G2" s="29">
        <f t="shared" si="0"/>
        <v>1.4243732995275992E-4</v>
      </c>
      <c r="H2" s="29">
        <f t="shared" si="0"/>
        <v>1.4243732995275992E-4</v>
      </c>
      <c r="I2" s="29">
        <f t="shared" si="0"/>
        <v>1.4243732995275992E-4</v>
      </c>
      <c r="J2" s="29">
        <f t="shared" si="0"/>
        <v>1.4243732995275992E-4</v>
      </c>
      <c r="K2" s="29">
        <f t="shared" si="0"/>
        <v>1.4243732995275992E-4</v>
      </c>
      <c r="L2" s="29">
        <f t="shared" si="0"/>
        <v>1.4243732995275992E-4</v>
      </c>
      <c r="M2" s="29">
        <f t="shared" si="0"/>
        <v>1.4243732995275992E-4</v>
      </c>
      <c r="N2" s="29">
        <f t="shared" si="0"/>
        <v>1.4243732995275992E-4</v>
      </c>
      <c r="O2" s="29">
        <f t="shared" si="0"/>
        <v>1.4243732995275992E-4</v>
      </c>
      <c r="P2" s="29">
        <f t="shared" si="0"/>
        <v>1.4243732995275992E-4</v>
      </c>
      <c r="Q2" s="29">
        <f t="shared" si="0"/>
        <v>1.4243732995275992E-4</v>
      </c>
      <c r="R2" s="29">
        <f t="shared" si="0"/>
        <v>1.4243732995275992E-4</v>
      </c>
      <c r="S2" s="29">
        <f t="shared" si="0"/>
        <v>1.4243732995275992E-4</v>
      </c>
      <c r="T2" s="29">
        <f t="shared" si="0"/>
        <v>1.4243732995275992E-4</v>
      </c>
      <c r="U2" s="29">
        <f t="shared" si="0"/>
        <v>1.4243732995275992E-4</v>
      </c>
      <c r="V2" s="29">
        <f t="shared" si="0"/>
        <v>1.4243732995275992E-4</v>
      </c>
      <c r="W2" s="29">
        <f t="shared" si="0"/>
        <v>1.4243732995275992E-4</v>
      </c>
      <c r="X2" s="29">
        <f t="shared" si="0"/>
        <v>1.4243732995275992E-4</v>
      </c>
      <c r="Y2" s="29">
        <f t="shared" si="0"/>
        <v>1.4243732995275992E-4</v>
      </c>
      <c r="Z2" s="29">
        <f t="shared" si="0"/>
        <v>1.4243732995275992E-4</v>
      </c>
      <c r="AA2" s="29">
        <f t="shared" si="0"/>
        <v>1.4243732995275992E-4</v>
      </c>
      <c r="AB2" s="29">
        <f t="shared" si="0"/>
        <v>1.4243732995275992E-4</v>
      </c>
      <c r="AC2" s="29">
        <f t="shared" si="0"/>
        <v>1.4243732995275992E-4</v>
      </c>
      <c r="AD2" s="29">
        <f t="shared" si="0"/>
        <v>1.4243732995275992E-4</v>
      </c>
      <c r="AE2" s="29">
        <f t="shared" si="0"/>
        <v>1.4243732995275992E-4</v>
      </c>
      <c r="AF2" s="29">
        <f t="shared" si="0"/>
        <v>1.4243732995275992E-4</v>
      </c>
      <c r="AG2" s="29">
        <f t="shared" si="0"/>
        <v>1.4243732995275992E-4</v>
      </c>
      <c r="AH2" s="29">
        <f t="shared" si="0"/>
        <v>1.4243732995275992E-4</v>
      </c>
    </row>
    <row r="3" spans="1:34" x14ac:dyDescent="0.45">
      <c r="A3" t="s">
        <v>58</v>
      </c>
      <c r="B3">
        <v>0</v>
      </c>
      <c r="C3" s="37">
        <f t="shared" ref="C3:R8" si="1">$B3</f>
        <v>0</v>
      </c>
      <c r="D3" s="37">
        <f t="shared" si="1"/>
        <v>0</v>
      </c>
      <c r="E3" s="37">
        <f t="shared" si="1"/>
        <v>0</v>
      </c>
      <c r="F3" s="37">
        <f t="shared" si="1"/>
        <v>0</v>
      </c>
      <c r="G3" s="37">
        <f t="shared" si="1"/>
        <v>0</v>
      </c>
      <c r="H3" s="37">
        <f t="shared" si="1"/>
        <v>0</v>
      </c>
      <c r="I3" s="37">
        <f t="shared" si="1"/>
        <v>0</v>
      </c>
      <c r="J3" s="37">
        <f t="shared" si="1"/>
        <v>0</v>
      </c>
      <c r="K3" s="37">
        <f t="shared" si="1"/>
        <v>0</v>
      </c>
      <c r="L3" s="37">
        <f t="shared" si="1"/>
        <v>0</v>
      </c>
      <c r="M3" s="37">
        <f t="shared" si="1"/>
        <v>0</v>
      </c>
      <c r="N3" s="37">
        <f t="shared" si="1"/>
        <v>0</v>
      </c>
      <c r="O3" s="37">
        <f t="shared" si="1"/>
        <v>0</v>
      </c>
      <c r="P3" s="37">
        <f t="shared" si="1"/>
        <v>0</v>
      </c>
      <c r="Q3" s="37">
        <f t="shared" si="1"/>
        <v>0</v>
      </c>
      <c r="R3" s="37">
        <f t="shared" si="1"/>
        <v>0</v>
      </c>
      <c r="S3" s="37">
        <f t="shared" si="0"/>
        <v>0</v>
      </c>
      <c r="T3" s="37">
        <f t="shared" si="0"/>
        <v>0</v>
      </c>
      <c r="U3" s="37">
        <f t="shared" si="0"/>
        <v>0</v>
      </c>
      <c r="V3" s="37">
        <f t="shared" si="0"/>
        <v>0</v>
      </c>
      <c r="W3" s="37">
        <f t="shared" si="0"/>
        <v>0</v>
      </c>
      <c r="X3" s="37">
        <f t="shared" si="0"/>
        <v>0</v>
      </c>
      <c r="Y3" s="37">
        <f t="shared" si="0"/>
        <v>0</v>
      </c>
      <c r="Z3" s="37">
        <f t="shared" si="0"/>
        <v>0</v>
      </c>
      <c r="AA3" s="37">
        <f t="shared" si="0"/>
        <v>0</v>
      </c>
      <c r="AB3" s="37">
        <f t="shared" si="0"/>
        <v>0</v>
      </c>
      <c r="AC3" s="37">
        <f t="shared" si="0"/>
        <v>0</v>
      </c>
      <c r="AD3" s="37">
        <f t="shared" si="0"/>
        <v>0</v>
      </c>
      <c r="AE3" s="37">
        <f t="shared" si="0"/>
        <v>0</v>
      </c>
      <c r="AF3" s="37">
        <f t="shared" si="0"/>
        <v>0</v>
      </c>
      <c r="AG3" s="37">
        <f t="shared" si="0"/>
        <v>0</v>
      </c>
      <c r="AH3" s="37">
        <f t="shared" si="0"/>
        <v>0</v>
      </c>
    </row>
    <row r="4" spans="1:34" x14ac:dyDescent="0.45">
      <c r="A4" t="s">
        <v>59</v>
      </c>
      <c r="B4" s="29">
        <f>'cogen and WHR + eqpt stds'!B29*About!$A$60</f>
        <v>2.4092251461988303E-5</v>
      </c>
      <c r="C4" s="29">
        <f t="shared" si="1"/>
        <v>2.4092251461988303E-5</v>
      </c>
      <c r="D4" s="29">
        <f t="shared" si="1"/>
        <v>2.4092251461988303E-5</v>
      </c>
      <c r="E4" s="29">
        <f t="shared" si="0"/>
        <v>2.4092251461988303E-5</v>
      </c>
      <c r="F4" s="29">
        <f t="shared" si="0"/>
        <v>2.4092251461988303E-5</v>
      </c>
      <c r="G4" s="29">
        <f t="shared" si="0"/>
        <v>2.4092251461988303E-5</v>
      </c>
      <c r="H4" s="29">
        <f t="shared" si="0"/>
        <v>2.4092251461988303E-5</v>
      </c>
      <c r="I4" s="29">
        <f t="shared" si="0"/>
        <v>2.4092251461988303E-5</v>
      </c>
      <c r="J4" s="29">
        <f t="shared" si="0"/>
        <v>2.4092251461988303E-5</v>
      </c>
      <c r="K4" s="29">
        <f t="shared" si="0"/>
        <v>2.4092251461988303E-5</v>
      </c>
      <c r="L4" s="29">
        <f t="shared" si="0"/>
        <v>2.4092251461988303E-5</v>
      </c>
      <c r="M4" s="29">
        <f t="shared" si="0"/>
        <v>2.4092251461988303E-5</v>
      </c>
      <c r="N4" s="29">
        <f t="shared" si="0"/>
        <v>2.4092251461988303E-5</v>
      </c>
      <c r="O4" s="29">
        <f t="shared" si="0"/>
        <v>2.4092251461988303E-5</v>
      </c>
      <c r="P4" s="29">
        <f t="shared" si="0"/>
        <v>2.4092251461988303E-5</v>
      </c>
      <c r="Q4" s="29">
        <f t="shared" si="0"/>
        <v>2.4092251461988303E-5</v>
      </c>
      <c r="R4" s="29">
        <f t="shared" si="0"/>
        <v>2.4092251461988303E-5</v>
      </c>
      <c r="S4" s="29">
        <f t="shared" si="0"/>
        <v>2.4092251461988303E-5</v>
      </c>
      <c r="T4" s="29">
        <f t="shared" si="0"/>
        <v>2.4092251461988303E-5</v>
      </c>
      <c r="U4" s="29">
        <f t="shared" si="0"/>
        <v>2.4092251461988303E-5</v>
      </c>
      <c r="V4" s="29">
        <f t="shared" si="0"/>
        <v>2.4092251461988303E-5</v>
      </c>
      <c r="W4" s="29">
        <f t="shared" si="0"/>
        <v>2.4092251461988303E-5</v>
      </c>
      <c r="X4" s="29">
        <f t="shared" si="0"/>
        <v>2.4092251461988303E-5</v>
      </c>
      <c r="Y4" s="29">
        <f t="shared" si="0"/>
        <v>2.4092251461988303E-5</v>
      </c>
      <c r="Z4" s="29">
        <f t="shared" si="0"/>
        <v>2.4092251461988303E-5</v>
      </c>
      <c r="AA4" s="29">
        <f t="shared" si="0"/>
        <v>2.4092251461988303E-5</v>
      </c>
      <c r="AB4" s="29">
        <f t="shared" si="0"/>
        <v>2.4092251461988303E-5</v>
      </c>
      <c r="AC4" s="29">
        <f t="shared" si="0"/>
        <v>2.4092251461988303E-5</v>
      </c>
      <c r="AD4" s="29">
        <f t="shared" si="0"/>
        <v>2.4092251461988303E-5</v>
      </c>
      <c r="AE4" s="29">
        <f t="shared" si="0"/>
        <v>2.4092251461988303E-5</v>
      </c>
      <c r="AF4" s="29">
        <f t="shared" si="0"/>
        <v>2.4092251461988303E-5</v>
      </c>
      <c r="AG4" s="29">
        <f t="shared" si="0"/>
        <v>2.4092251461988303E-5</v>
      </c>
      <c r="AH4" s="29">
        <f t="shared" si="0"/>
        <v>2.4092251461988303E-5</v>
      </c>
    </row>
    <row r="5" spans="1:34" x14ac:dyDescent="0.45">
      <c r="A5" t="s">
        <v>61</v>
      </c>
      <c r="B5" s="29">
        <f>'cogen and WHR + eqpt stds'!B30*About!$A$60</f>
        <v>5.7135774218154072E-6</v>
      </c>
      <c r="C5" s="29">
        <f t="shared" si="1"/>
        <v>5.7135774218154072E-6</v>
      </c>
      <c r="D5" s="29">
        <f t="shared" si="1"/>
        <v>5.7135774218154072E-6</v>
      </c>
      <c r="E5" s="29">
        <f t="shared" si="0"/>
        <v>5.7135774218154072E-6</v>
      </c>
      <c r="F5" s="29">
        <f t="shared" si="0"/>
        <v>5.7135774218154072E-6</v>
      </c>
      <c r="G5" s="29">
        <f t="shared" si="0"/>
        <v>5.7135774218154072E-6</v>
      </c>
      <c r="H5" s="29">
        <f t="shared" si="0"/>
        <v>5.7135774218154072E-6</v>
      </c>
      <c r="I5" s="29">
        <f t="shared" si="0"/>
        <v>5.7135774218154072E-6</v>
      </c>
      <c r="J5" s="29">
        <f t="shared" si="0"/>
        <v>5.7135774218154072E-6</v>
      </c>
      <c r="K5" s="29">
        <f t="shared" si="0"/>
        <v>5.7135774218154072E-6</v>
      </c>
      <c r="L5" s="29">
        <f t="shared" si="0"/>
        <v>5.7135774218154072E-6</v>
      </c>
      <c r="M5" s="29">
        <f t="shared" si="0"/>
        <v>5.7135774218154072E-6</v>
      </c>
      <c r="N5" s="29">
        <f t="shared" si="0"/>
        <v>5.7135774218154072E-6</v>
      </c>
      <c r="O5" s="29">
        <f t="shared" si="0"/>
        <v>5.7135774218154072E-6</v>
      </c>
      <c r="P5" s="29">
        <f t="shared" si="0"/>
        <v>5.7135774218154072E-6</v>
      </c>
      <c r="Q5" s="29">
        <f t="shared" si="0"/>
        <v>5.7135774218154072E-6</v>
      </c>
      <c r="R5" s="29">
        <f t="shared" si="0"/>
        <v>5.7135774218154072E-6</v>
      </c>
      <c r="S5" s="29">
        <f t="shared" si="0"/>
        <v>5.7135774218154072E-6</v>
      </c>
      <c r="T5" s="29">
        <f t="shared" si="0"/>
        <v>5.7135774218154072E-6</v>
      </c>
      <c r="U5" s="29">
        <f t="shared" si="0"/>
        <v>5.7135774218154072E-6</v>
      </c>
      <c r="V5" s="29">
        <f t="shared" si="0"/>
        <v>5.7135774218154072E-6</v>
      </c>
      <c r="W5" s="29">
        <f t="shared" si="0"/>
        <v>5.7135774218154072E-6</v>
      </c>
      <c r="X5" s="29">
        <f t="shared" si="0"/>
        <v>5.7135774218154072E-6</v>
      </c>
      <c r="Y5" s="29">
        <f t="shared" si="0"/>
        <v>5.7135774218154072E-6</v>
      </c>
      <c r="Z5" s="29">
        <f t="shared" si="0"/>
        <v>5.7135774218154072E-6</v>
      </c>
      <c r="AA5" s="29">
        <f t="shared" si="0"/>
        <v>5.7135774218154072E-6</v>
      </c>
      <c r="AB5" s="29">
        <f t="shared" si="0"/>
        <v>5.7135774218154072E-6</v>
      </c>
      <c r="AC5" s="29">
        <f t="shared" si="0"/>
        <v>5.7135774218154072E-6</v>
      </c>
      <c r="AD5" s="29">
        <f t="shared" si="0"/>
        <v>5.7135774218154072E-6</v>
      </c>
      <c r="AE5" s="29">
        <f t="shared" si="0"/>
        <v>5.7135774218154072E-6</v>
      </c>
      <c r="AF5" s="29">
        <f t="shared" si="0"/>
        <v>5.7135774218154072E-6</v>
      </c>
      <c r="AG5" s="29">
        <f t="shared" si="0"/>
        <v>5.7135774218154072E-6</v>
      </c>
      <c r="AH5" s="29">
        <f t="shared" si="0"/>
        <v>5.7135774218154072E-6</v>
      </c>
    </row>
    <row r="6" spans="1:34" x14ac:dyDescent="0.45">
      <c r="A6" t="s">
        <v>60</v>
      </c>
      <c r="B6" s="29">
        <f>'substitute fuels for coal'!A26*About!$A$60</f>
        <v>4.6924335713591759E-6</v>
      </c>
      <c r="C6" s="29">
        <f t="shared" si="1"/>
        <v>4.6924335713591759E-6</v>
      </c>
      <c r="D6" s="29">
        <f t="shared" si="1"/>
        <v>4.6924335713591759E-6</v>
      </c>
      <c r="E6" s="29">
        <f t="shared" si="0"/>
        <v>4.6924335713591759E-6</v>
      </c>
      <c r="F6" s="29">
        <f t="shared" si="0"/>
        <v>4.6924335713591759E-6</v>
      </c>
      <c r="G6" s="29">
        <f t="shared" si="0"/>
        <v>4.6924335713591759E-6</v>
      </c>
      <c r="H6" s="29">
        <f t="shared" si="0"/>
        <v>4.6924335713591759E-6</v>
      </c>
      <c r="I6" s="29">
        <f t="shared" si="0"/>
        <v>4.6924335713591759E-6</v>
      </c>
      <c r="J6" s="29">
        <f t="shared" si="0"/>
        <v>4.6924335713591759E-6</v>
      </c>
      <c r="K6" s="29">
        <f t="shared" si="0"/>
        <v>4.6924335713591759E-6</v>
      </c>
      <c r="L6" s="29">
        <f t="shared" si="0"/>
        <v>4.6924335713591759E-6</v>
      </c>
      <c r="M6" s="29">
        <f t="shared" si="0"/>
        <v>4.6924335713591759E-6</v>
      </c>
      <c r="N6" s="29">
        <f t="shared" si="0"/>
        <v>4.6924335713591759E-6</v>
      </c>
      <c r="O6" s="29">
        <f t="shared" si="0"/>
        <v>4.6924335713591759E-6</v>
      </c>
      <c r="P6" s="29">
        <f t="shared" si="0"/>
        <v>4.6924335713591759E-6</v>
      </c>
      <c r="Q6" s="29">
        <f t="shared" si="0"/>
        <v>4.6924335713591759E-6</v>
      </c>
      <c r="R6" s="29">
        <f t="shared" si="0"/>
        <v>4.6924335713591759E-6</v>
      </c>
      <c r="S6" s="29">
        <f t="shared" si="0"/>
        <v>4.6924335713591759E-6</v>
      </c>
      <c r="T6" s="29">
        <f t="shared" si="0"/>
        <v>4.6924335713591759E-6</v>
      </c>
      <c r="U6" s="29">
        <f t="shared" si="0"/>
        <v>4.6924335713591759E-6</v>
      </c>
      <c r="V6" s="29">
        <f t="shared" si="0"/>
        <v>4.6924335713591759E-6</v>
      </c>
      <c r="W6" s="29">
        <f t="shared" si="0"/>
        <v>4.6924335713591759E-6</v>
      </c>
      <c r="X6" s="29">
        <f t="shared" si="0"/>
        <v>4.6924335713591759E-6</v>
      </c>
      <c r="Y6" s="29">
        <f t="shared" si="0"/>
        <v>4.6924335713591759E-6</v>
      </c>
      <c r="Z6" s="29">
        <f t="shared" si="0"/>
        <v>4.6924335713591759E-6</v>
      </c>
      <c r="AA6" s="29">
        <f t="shared" si="0"/>
        <v>4.6924335713591759E-6</v>
      </c>
      <c r="AB6" s="29">
        <f t="shared" si="0"/>
        <v>4.6924335713591759E-6</v>
      </c>
      <c r="AC6" s="29">
        <f t="shared" si="0"/>
        <v>4.6924335713591759E-6</v>
      </c>
      <c r="AD6" s="29">
        <f t="shared" si="0"/>
        <v>4.6924335713591759E-6</v>
      </c>
      <c r="AE6" s="29">
        <f t="shared" si="0"/>
        <v>4.6924335713591759E-6</v>
      </c>
      <c r="AF6" s="29">
        <f t="shared" si="0"/>
        <v>4.6924335713591759E-6</v>
      </c>
      <c r="AG6" s="29">
        <f t="shared" si="0"/>
        <v>4.6924335713591759E-6</v>
      </c>
      <c r="AH6" s="29">
        <f t="shared" si="0"/>
        <v>4.6924335713591759E-6</v>
      </c>
    </row>
    <row r="7" spans="1:34" s="34" customFormat="1" x14ac:dyDescent="0.45">
      <c r="A7" s="34" t="s">
        <v>105</v>
      </c>
      <c r="B7" s="29">
        <f>B6</f>
        <v>4.6924335713591759E-6</v>
      </c>
      <c r="C7" s="29">
        <f t="shared" si="1"/>
        <v>4.6924335713591759E-6</v>
      </c>
      <c r="D7" s="29">
        <f t="shared" si="1"/>
        <v>4.6924335713591759E-6</v>
      </c>
      <c r="E7" s="29">
        <f t="shared" si="0"/>
        <v>4.6924335713591759E-6</v>
      </c>
      <c r="F7" s="29">
        <f t="shared" si="0"/>
        <v>4.6924335713591759E-6</v>
      </c>
      <c r="G7" s="29">
        <f t="shared" si="0"/>
        <v>4.6924335713591759E-6</v>
      </c>
      <c r="H7" s="29">
        <f t="shared" si="0"/>
        <v>4.6924335713591759E-6</v>
      </c>
      <c r="I7" s="29">
        <f t="shared" si="0"/>
        <v>4.6924335713591759E-6</v>
      </c>
      <c r="J7" s="29">
        <f t="shared" si="0"/>
        <v>4.6924335713591759E-6</v>
      </c>
      <c r="K7" s="29">
        <f t="shared" si="0"/>
        <v>4.6924335713591759E-6</v>
      </c>
      <c r="L7" s="29">
        <f t="shared" si="0"/>
        <v>4.6924335713591759E-6</v>
      </c>
      <c r="M7" s="29">
        <f t="shared" si="0"/>
        <v>4.6924335713591759E-6</v>
      </c>
      <c r="N7" s="29">
        <f t="shared" si="0"/>
        <v>4.6924335713591759E-6</v>
      </c>
      <c r="O7" s="29">
        <f t="shared" si="0"/>
        <v>4.6924335713591759E-6</v>
      </c>
      <c r="P7" s="29">
        <f t="shared" si="0"/>
        <v>4.6924335713591759E-6</v>
      </c>
      <c r="Q7" s="29">
        <f t="shared" si="0"/>
        <v>4.6924335713591759E-6</v>
      </c>
      <c r="R7" s="29">
        <f t="shared" si="0"/>
        <v>4.6924335713591759E-6</v>
      </c>
      <c r="S7" s="29">
        <f t="shared" si="0"/>
        <v>4.6924335713591759E-6</v>
      </c>
      <c r="T7" s="29">
        <f t="shared" si="0"/>
        <v>4.6924335713591759E-6</v>
      </c>
      <c r="U7" s="29">
        <f t="shared" si="0"/>
        <v>4.6924335713591759E-6</v>
      </c>
      <c r="V7" s="29">
        <f t="shared" si="0"/>
        <v>4.6924335713591759E-6</v>
      </c>
      <c r="W7" s="29">
        <f t="shared" si="0"/>
        <v>4.6924335713591759E-6</v>
      </c>
      <c r="X7" s="29">
        <f t="shared" si="0"/>
        <v>4.6924335713591759E-6</v>
      </c>
      <c r="Y7" s="29">
        <f t="shared" si="0"/>
        <v>4.6924335713591759E-6</v>
      </c>
      <c r="Z7" s="29">
        <f t="shared" si="0"/>
        <v>4.6924335713591759E-6</v>
      </c>
      <c r="AA7" s="29">
        <f t="shared" si="0"/>
        <v>4.6924335713591759E-6</v>
      </c>
      <c r="AB7" s="29">
        <f t="shared" si="0"/>
        <v>4.6924335713591759E-6</v>
      </c>
      <c r="AC7" s="29">
        <f t="shared" si="0"/>
        <v>4.6924335713591759E-6</v>
      </c>
      <c r="AD7" s="29">
        <f t="shared" si="0"/>
        <v>4.6924335713591759E-6</v>
      </c>
      <c r="AE7" s="29">
        <f t="shared" si="0"/>
        <v>4.6924335713591759E-6</v>
      </c>
      <c r="AF7" s="29">
        <f t="shared" si="0"/>
        <v>4.6924335713591759E-6</v>
      </c>
      <c r="AG7" s="29">
        <f t="shared" si="0"/>
        <v>4.6924335713591759E-6</v>
      </c>
      <c r="AH7" s="29">
        <f t="shared" si="0"/>
        <v>4.6924335713591759E-6</v>
      </c>
    </row>
    <row r="8" spans="1:34" x14ac:dyDescent="0.45">
      <c r="A8" t="s">
        <v>62</v>
      </c>
      <c r="B8">
        <v>0</v>
      </c>
      <c r="C8" s="37">
        <f t="shared" si="1"/>
        <v>0</v>
      </c>
      <c r="D8" s="37">
        <f t="shared" si="1"/>
        <v>0</v>
      </c>
      <c r="E8" s="37">
        <f t="shared" si="0"/>
        <v>0</v>
      </c>
      <c r="F8" s="37">
        <f t="shared" si="0"/>
        <v>0</v>
      </c>
      <c r="G8" s="37">
        <f t="shared" si="0"/>
        <v>0</v>
      </c>
      <c r="H8" s="37">
        <f t="shared" si="0"/>
        <v>0</v>
      </c>
      <c r="I8" s="37">
        <f t="shared" si="0"/>
        <v>0</v>
      </c>
      <c r="J8" s="37">
        <f t="shared" si="0"/>
        <v>0</v>
      </c>
      <c r="K8" s="37">
        <f t="shared" si="0"/>
        <v>0</v>
      </c>
      <c r="L8" s="37">
        <f t="shared" si="0"/>
        <v>0</v>
      </c>
      <c r="M8" s="37">
        <f t="shared" si="0"/>
        <v>0</v>
      </c>
      <c r="N8" s="37">
        <f t="shared" si="0"/>
        <v>0</v>
      </c>
      <c r="O8" s="37">
        <f t="shared" si="0"/>
        <v>0</v>
      </c>
      <c r="P8" s="37">
        <f t="shared" si="0"/>
        <v>0</v>
      </c>
      <c r="Q8" s="37">
        <f t="shared" si="0"/>
        <v>0</v>
      </c>
      <c r="R8" s="37">
        <f t="shared" si="0"/>
        <v>0</v>
      </c>
      <c r="S8" s="37">
        <f t="shared" si="0"/>
        <v>0</v>
      </c>
      <c r="T8" s="37">
        <f t="shared" si="0"/>
        <v>0</v>
      </c>
      <c r="U8" s="37">
        <f t="shared" si="0"/>
        <v>0</v>
      </c>
      <c r="V8" s="37">
        <f t="shared" si="0"/>
        <v>0</v>
      </c>
      <c r="W8" s="37">
        <f t="shared" si="0"/>
        <v>0</v>
      </c>
      <c r="X8" s="37">
        <f t="shared" si="0"/>
        <v>0</v>
      </c>
      <c r="Y8" s="37">
        <f t="shared" si="0"/>
        <v>0</v>
      </c>
      <c r="Z8" s="37">
        <f t="shared" si="0"/>
        <v>0</v>
      </c>
      <c r="AA8" s="37">
        <f t="shared" si="0"/>
        <v>0</v>
      </c>
      <c r="AB8" s="37">
        <f t="shared" si="0"/>
        <v>0</v>
      </c>
      <c r="AC8" s="37">
        <f t="shared" si="0"/>
        <v>0</v>
      </c>
      <c r="AD8" s="37">
        <f t="shared" si="0"/>
        <v>0</v>
      </c>
      <c r="AE8" s="37">
        <f t="shared" si="0"/>
        <v>0</v>
      </c>
      <c r="AF8" s="37">
        <f t="shared" si="0"/>
        <v>0</v>
      </c>
      <c r="AG8" s="37">
        <f t="shared" si="0"/>
        <v>0</v>
      </c>
      <c r="AH8" s="37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D02DA54-8B2B-4440-AEB8-50AC06DD37CC}"/>
</file>

<file path=customXml/itemProps2.xml><?xml version="1.0" encoding="utf-8"?>
<ds:datastoreItem xmlns:ds="http://schemas.openxmlformats.org/officeDocument/2006/customXml" ds:itemID="{FA83B3AC-75DD-44F0-A1C6-463B9A9A1E54}"/>
</file>

<file path=customXml/itemProps3.xml><?xml version="1.0" encoding="utf-8"?>
<ds:datastoreItem xmlns:ds="http://schemas.openxmlformats.org/officeDocument/2006/customXml" ds:itemID="{00ECDE7E-25E8-4EFA-844B-211350A667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early retirement</vt:lpstr>
      <vt:lpstr>cogen and WHR + eqpt stds</vt:lpstr>
      <vt:lpstr>substitute fuels for coal</vt:lpstr>
      <vt:lpstr>CtIEPpUESoS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2015-06-29T21:21:54Z</dcterms:created>
  <dcterms:modified xsi:type="dcterms:W3CDTF">2019-08-23T20:05:37Z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