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2018~2019\香港项目\report writing\EPS-COVID-19 impact\"/>
    </mc:Choice>
  </mc:AlternateContent>
  <xr:revisionPtr revIDLastSave="0" documentId="13_ncr:1_{B0A0B916-2766-4DE0-8229-E97C4BD59E9C}" xr6:coauthVersionLast="45" xr6:coauthVersionMax="45" xr10:uidLastSave="{00000000-0000-0000-0000-000000000000}"/>
  <bookViews>
    <workbookView xWindow="-120" yWindow="-120" windowWidth="20730" windowHeight="11160" tabRatio="834" activeTab="1" xr2:uid="{00000000-000D-0000-FFFF-FFFF00000000}"/>
  </bookViews>
  <sheets>
    <sheet name="About" sheetId="1" r:id="rId1"/>
    <sheet name="HK" sheetId="42" r:id="rId2"/>
    <sheet name="EoSEUwGDPiR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2" i="2"/>
  <c r="B84" i="42" l="1"/>
  <c r="B71" i="42"/>
  <c r="D69" i="42"/>
  <c r="E69" i="42" s="1"/>
  <c r="C69" i="42"/>
  <c r="B65" i="42"/>
  <c r="A52" i="42"/>
  <c r="D70" i="42" s="1"/>
  <c r="A51" i="42"/>
  <c r="B70" i="42" s="1"/>
  <c r="E41" i="42"/>
  <c r="D41" i="42"/>
  <c r="C41" i="42"/>
  <c r="B41" i="42"/>
  <c r="B42" i="42" s="1"/>
  <c r="E40" i="42"/>
  <c r="E42" i="42" s="1"/>
  <c r="D40" i="42"/>
  <c r="C40" i="42"/>
  <c r="B40" i="42"/>
  <c r="D34" i="42"/>
  <c r="E34" i="42" s="1"/>
  <c r="C34" i="42"/>
  <c r="D33" i="42"/>
  <c r="C33" i="42"/>
  <c r="V13" i="42"/>
  <c r="U13" i="42"/>
  <c r="F41" i="42" s="1"/>
  <c r="T13" i="42"/>
  <c r="F40" i="42" s="1"/>
  <c r="K13" i="42"/>
  <c r="J1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D42" i="42" l="1"/>
  <c r="E70" i="42"/>
  <c r="E71" i="42" s="1"/>
  <c r="A55" i="42"/>
  <c r="G61" i="42" s="1"/>
  <c r="G83" i="42" s="1"/>
  <c r="G84" i="42" s="1"/>
  <c r="E33" i="42"/>
  <c r="F42" i="42"/>
  <c r="C42" i="42"/>
  <c r="C70" i="42"/>
  <c r="A36" i="42"/>
  <c r="E44" i="42"/>
  <c r="F44" i="42"/>
  <c r="D44" i="42"/>
  <c r="B44" i="42"/>
  <c r="E61" i="42"/>
  <c r="E83" i="42" s="1"/>
  <c r="E84" i="42" s="1"/>
  <c r="F61" i="42" l="1"/>
  <c r="F83" i="42" s="1"/>
  <c r="F84" i="42" s="1"/>
  <c r="C61" i="42"/>
  <c r="C83" i="42" s="1"/>
  <c r="C84" i="42" s="1"/>
  <c r="A88" i="42" s="1" a="1"/>
  <c r="A88" i="42" s="1"/>
  <c r="C44" i="42"/>
  <c r="D61" i="42" s="1"/>
  <c r="D83" i="42" s="1"/>
  <c r="D84" i="42" s="1"/>
  <c r="C71" i="42"/>
  <c r="A74" i="42" s="1"/>
  <c r="A73" i="42"/>
  <c r="A75" i="4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Xiaoqian Jiang</author>
  </authors>
  <commentList>
    <comment ref="T13" authorId="0" shapeId="0" xr:uid="{D92901EF-8AC2-4B7D-BAD3-61EBCEC2170B}">
      <text>
        <r>
          <rPr>
            <b/>
            <sz val="9"/>
            <color indexed="81"/>
            <rFont val="Tahoma"/>
            <family val="2"/>
          </rPr>
          <t>Xiaoqian Jiang:</t>
        </r>
        <r>
          <rPr>
            <sz val="9"/>
            <color indexed="81"/>
            <rFont val="Tahoma"/>
            <family val="2"/>
          </rPr>
          <t xml:space="preserve">
备注，数据来自能源统计年鉴，是煤和油消费的加总，但是奇怪的是没有气
</t>
        </r>
      </text>
    </comment>
    <comment ref="U13" authorId="0" shapeId="0" xr:uid="{1E05CA77-6A43-41B4-B742-162A566FD329}">
      <text>
        <r>
          <rPr>
            <b/>
            <sz val="9"/>
            <color indexed="81"/>
            <rFont val="Tahoma"/>
            <family val="2"/>
          </rPr>
          <t>Xiaoqian Jiang:</t>
        </r>
        <r>
          <rPr>
            <sz val="9"/>
            <color indexed="81"/>
            <rFont val="Tahoma"/>
            <family val="2"/>
          </rPr>
          <t xml:space="preserve">
备注，数据来自能源统计年鉴，是煤和油消费的加总，但是奇怪的是没有气</t>
        </r>
      </text>
    </comment>
    <comment ref="V13" authorId="0" shapeId="0" xr:uid="{36194212-73F6-4158-944A-6233E38E7BF4}">
      <text>
        <r>
          <rPr>
            <b/>
            <sz val="9"/>
            <color indexed="81"/>
            <rFont val="Tahoma"/>
            <family val="2"/>
          </rPr>
          <t>Xiaoqian Jiang:</t>
        </r>
        <r>
          <rPr>
            <sz val="9"/>
            <color indexed="81"/>
            <rFont val="Tahoma"/>
            <family val="2"/>
          </rPr>
          <t xml:space="preserve">
备注，数据来自能源统计年鉴，是煤和油消费的加总，但是奇怪的是没有气
</t>
        </r>
      </text>
    </comment>
    <comment ref="D68" authorId="0" shapeId="0" xr:uid="{73D5E715-D1AC-4437-B81E-A5AD557D7AE3}">
      <text>
        <r>
          <rPr>
            <b/>
            <sz val="9"/>
            <color indexed="81"/>
            <rFont val="Tahoma"/>
            <family val="2"/>
          </rPr>
          <t>Xiaoqian Jiang:</t>
        </r>
        <r>
          <rPr>
            <sz val="9"/>
            <color indexed="81"/>
            <rFont val="Tahoma"/>
            <family val="2"/>
          </rPr>
          <t xml:space="preserve">
HK governemnt has forcast for 2020 but no data on 2021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<sst xmlns="http://schemas.openxmlformats.org/spreadsheetml/2006/main" count="124" uniqueCount="101">
  <si>
    <t>About</t>
  </si>
  <si>
    <t>Industry</t>
  </si>
  <si>
    <t>Transport</t>
  </si>
  <si>
    <t>Electricity</t>
  </si>
  <si>
    <t>Residential Buildings</t>
  </si>
  <si>
    <t>Commercial Buildings</t>
  </si>
  <si>
    <t>transportation sector</t>
  </si>
  <si>
    <t>residential buildings sector</t>
  </si>
  <si>
    <t>commercial buildings sector</t>
  </si>
  <si>
    <t>industry sector</t>
  </si>
  <si>
    <t>Sources:</t>
  </si>
  <si>
    <t>To use these multipliers, we need annual estimates of GDP change due to economic shocks,</t>
  </si>
  <si>
    <t>not short-term (quarterly, monthly) GDP change, because the AEBC data series has annual</t>
  </si>
  <si>
    <t>increments.</t>
  </si>
  <si>
    <t>Estimating Pandemic Impact in Years Beyond 2020</t>
  </si>
  <si>
    <t>Year</t>
  </si>
  <si>
    <t>Impact Relative to Year 2020</t>
  </si>
  <si>
    <t>district heat and hydrogen sector (NOT USED)</t>
  </si>
  <si>
    <t>geoengineering sector (NOT USED)</t>
  </si>
  <si>
    <t>LULUCF sector (NOT USED)</t>
  </si>
  <si>
    <t>impact for this calculation, not the GDP assumed in the EPS model's input data files.</t>
  </si>
  <si>
    <t>Remember we must use the counter-factual GDP from the source that specifies the pandemic's</t>
  </si>
  <si>
    <t>Magnitude of 2020 GDP change relative to baseline due to pandemic</t>
  </si>
  <si>
    <t>electricity sector</t>
  </si>
  <si>
    <t>Energy use is strongly seasonal in some sectors (particularly residential and commercial buildings),</t>
  </si>
  <si>
    <t>Period</t>
  </si>
  <si>
    <t>Sample</t>
  </si>
  <si>
    <t>exports of electricity and of certain fuels used by the electricity sector.</t>
  </si>
  <si>
    <t>Changes in domestic electricity demand are derived from the buildings, transport, and industry sectors' multipliers.</t>
  </si>
  <si>
    <t>Note that the Electricity Sector energy use multiplier is only used to adjust imports and</t>
  </si>
  <si>
    <t>Unit: dimensionless</t>
  </si>
  <si>
    <t>Elasticity</t>
  </si>
  <si>
    <t>This variable sets the relationship between a recession-driven drop in GDP</t>
  </si>
  <si>
    <t>and resulting drops in sectoral energy use (e.g. due to reductions in demand</t>
  </si>
  <si>
    <t>for products and energy-using services).  This relationship ought to be determined</t>
  </si>
  <si>
    <t>based on data for a recession, because the relationship between a drop in GDP</t>
  </si>
  <si>
    <t>during a recession and energy use may be governed by a different elasticity</t>
  </si>
  <si>
    <t>than the relationship between an increase in GDP and energy use</t>
  </si>
  <si>
    <t>during an economic expansion.</t>
  </si>
  <si>
    <t>Note on Use of Per Capita GDP Figures</t>
  </si>
  <si>
    <t>In comparing recession to non-recession periods, the population of the</t>
  </si>
  <si>
    <t>sampled country/region changes.  We control for that by finding the percentage</t>
  </si>
  <si>
    <t>change in per-capita GDP rather than the percentage change in raw GDP.</t>
  </si>
  <si>
    <t>In the EPS, we are comparing two hypothetical cases (with and without</t>
  </si>
  <si>
    <t>recession), rather than different years.  Therefore, the population is the same</t>
  </si>
  <si>
    <t>in these two cases.  Accordingly, we can use the elasticities found here</t>
  </si>
  <si>
    <t>directly (because with an identical population, the percent change</t>
  </si>
  <si>
    <t>in per-capita GDP is the same as the percent change in GDP).</t>
  </si>
  <si>
    <t>Change in Energy Use by Sector</t>
    <phoneticPr fontId="6" type="noConversion"/>
  </si>
  <si>
    <t>EoSEUwGDPiR Elasticity of Sectoral Energy Use with respect to GDP in Recession</t>
    <phoneticPr fontId="6" type="noConversion"/>
  </si>
  <si>
    <t>HK GDP and Population</t>
  </si>
  <si>
    <t>Census and Statistics Department</t>
  </si>
  <si>
    <t>EMSD, HK energy end use data</t>
  </si>
  <si>
    <t>For the Hong Kong in EPS 2.1.1, we use the 2007-2008 Great Recession as our data sample,</t>
  </si>
  <si>
    <t>GDP</t>
  </si>
  <si>
    <t>HK$ million, In chained (2017) dollars</t>
  </si>
  <si>
    <t>Growth</t>
  </si>
  <si>
    <t>%</t>
  </si>
  <si>
    <t>Source: https://www.statistics.gov.hk/pub/B10300022019AN19E0100.pdf</t>
  </si>
  <si>
    <t>Population</t>
  </si>
  <si>
    <t>GDP per capita</t>
  </si>
  <si>
    <t>population source: kaya excel</t>
  </si>
  <si>
    <t>Energy cosumption</t>
  </si>
  <si>
    <t>TJ</t>
  </si>
  <si>
    <t>source:end use date from HK energy end use data 2019 &amp; 2007</t>
  </si>
  <si>
    <t>Example 1: The Great Recession (2008-2009) in HK</t>
  </si>
  <si>
    <t>so we need to compare the same range of months during the recession and before the recession.</t>
  </si>
  <si>
    <t>Pre-recession peak quarter</t>
  </si>
  <si>
    <t>Recession trough, last quarter of recession</t>
  </si>
  <si>
    <t>We will sample from a whole year of the recession to get a range of severity levels and to</t>
  </si>
  <si>
    <t>even out seasonal variation.  The pre-recession sample also must be one year but need not have</t>
  </si>
  <si>
    <t>the same start and end calendar quarters (since both samples are a full year and include all months).</t>
  </si>
  <si>
    <t>HK 2007-2008 change</t>
  </si>
  <si>
    <t>Average Population</t>
  </si>
  <si>
    <t>Total GDP Across Period (B 2017 M HKD)</t>
  </si>
  <si>
    <t>Per Capita Real GDP (thousand 2017 HKD/person)</t>
  </si>
  <si>
    <t>Pre-recession 1-year sample</t>
  </si>
  <si>
    <t>Recession 1-year sample</t>
  </si>
  <si>
    <t>Per Capita GDP Change</t>
  </si>
  <si>
    <t>Energy Use by Sector</t>
  </si>
  <si>
    <t>% Change</t>
  </si>
  <si>
    <t>Sensitivity to GDP Cng</t>
  </si>
  <si>
    <t>Estimated HK GDP reduction due to SARS-CoV-2 pandemic in 2020</t>
  </si>
  <si>
    <t>Our panel projects the economy will contract 3.8% in 2020, which is down 1.9 percentage points from last month’s forecast. Moving to 2021, the panel sees the economy growing 3.5%. (https://www.focus-economics.com/country-indicator/hong-kong/gdp)</t>
  </si>
  <si>
    <t>https://tradingeconomics.com/hong-kong/forecast</t>
  </si>
  <si>
    <t xml:space="preserve">HK government Apr, see right picture </t>
  </si>
  <si>
    <t>https://www.hkeconomy.gov.hk/en/situation/development/index.htm</t>
  </si>
  <si>
    <t>HK government Feb</t>
  </si>
  <si>
    <t>Estimated HK Energy Demand Multipliers for AEBC in 2020</t>
  </si>
  <si>
    <t>change</t>
  </si>
  <si>
    <t>see right picture from TRADING ECONOMICS</t>
  </si>
  <si>
    <t>GDP growth after COVID</t>
  </si>
  <si>
    <t>GDP relative to 2018</t>
    <phoneticPr fontId="9" type="noConversion"/>
  </si>
  <si>
    <t>GDP growth before COVID</t>
  </si>
  <si>
    <t>index of pandemic impact in 2020</t>
    <phoneticPr fontId="9" type="noConversion"/>
  </si>
  <si>
    <t>index of pandemic impact in 2021</t>
    <phoneticPr fontId="9" type="noConversion"/>
  </si>
  <si>
    <t>reduction of pandemic impact</t>
    <phoneticPr fontId="9" type="noConversion"/>
  </si>
  <si>
    <t>This is roughly a 10% decrease in impact in 2021 relative to 2020.</t>
  </si>
  <si>
    <t>We assume only 2020 and 2021 will be impacted</t>
  </si>
  <si>
    <t>source: see trading economics screenshut</t>
  </si>
  <si>
    <t>Transposed: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</si>
</sst>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"/>
    <numFmt numFmtId="166" formatCode="0.0000"/>
    <numFmt numFmtId="167" formatCode="_(* #,##0_);_(* \(#,##0\);_(* &quot;-&quot;??_);_(@_)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0"/>
      <color indexed="8"/>
      <name val="Helvetica"/>
      <family val="2"/>
    </font>
    <font>
      <b/>
      <sz val="9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Protection="0">
      <alignment vertical="top" wrapText="1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10" fontId="0" fillId="0" borderId="0" xfId="0" applyNumberFormat="1"/>
    <xf numFmtId="164" fontId="0" fillId="0" borderId="0" xfId="0" applyNumberFormat="1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horizontal="left"/>
    </xf>
    <xf numFmtId="2" fontId="0" fillId="3" borderId="0" xfId="0" applyNumberFormat="1" applyFill="1"/>
    <xf numFmtId="0" fontId="4" fillId="0" borderId="0" xfId="0" applyFont="1" applyAlignment="1">
      <alignment wrapText="1"/>
    </xf>
    <xf numFmtId="0" fontId="4" fillId="4" borderId="0" xfId="0" applyFont="1" applyFill="1"/>
    <xf numFmtId="2" fontId="0" fillId="5" borderId="0" xfId="0" applyNumberFormat="1" applyFill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165" fontId="0" fillId="0" borderId="0" xfId="0" applyNumberFormat="1"/>
    <xf numFmtId="10" fontId="0" fillId="0" borderId="0" xfId="1" applyNumberFormat="1" applyFont="1"/>
    <xf numFmtId="164" fontId="1" fillId="5" borderId="0" xfId="0" applyNumberFormat="1" applyFont="1" applyFill="1"/>
    <xf numFmtId="0" fontId="1" fillId="4" borderId="0" xfId="0" applyFont="1" applyFill="1"/>
    <xf numFmtId="0" fontId="5" fillId="0" borderId="0" xfId="0" applyFont="1"/>
    <xf numFmtId="10" fontId="5" fillId="0" borderId="0" xfId="1" applyNumberFormat="1" applyFont="1" applyFill="1"/>
    <xf numFmtId="0" fontId="0" fillId="6" borderId="0" xfId="0" applyFill="1"/>
    <xf numFmtId="166" fontId="0" fillId="0" borderId="0" xfId="0" applyNumberFormat="1"/>
    <xf numFmtId="164" fontId="5" fillId="6" borderId="0" xfId="1" applyNumberFormat="1" applyFont="1" applyFill="1"/>
    <xf numFmtId="0" fontId="0" fillId="0" borderId="0" xfId="0" applyAlignment="1">
      <alignment horizontal="right"/>
    </xf>
    <xf numFmtId="0" fontId="0" fillId="4" borderId="0" xfId="0" applyFont="1" applyFill="1"/>
    <xf numFmtId="0" fontId="0" fillId="0" borderId="0" xfId="0" applyAlignment="1">
      <alignment vertical="top"/>
    </xf>
    <xf numFmtId="0" fontId="11" fillId="0" borderId="0" xfId="0" applyFont="1" applyAlignment="1">
      <alignment horizontal="left" vertical="top" wrapText="1"/>
    </xf>
    <xf numFmtId="3" fontId="0" fillId="0" borderId="0" xfId="0" applyNumberFormat="1" applyAlignment="1">
      <alignment vertical="top"/>
    </xf>
    <xf numFmtId="3" fontId="0" fillId="4" borderId="0" xfId="0" applyNumberFormat="1" applyFill="1" applyAlignment="1">
      <alignment vertical="top"/>
    </xf>
    <xf numFmtId="164" fontId="0" fillId="4" borderId="0" xfId="1" applyNumberFormat="1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indent="2"/>
    </xf>
    <xf numFmtId="1" fontId="4" fillId="4" borderId="0" xfId="0" applyNumberFormat="1" applyFont="1" applyFill="1"/>
    <xf numFmtId="3" fontId="0" fillId="4" borderId="0" xfId="0" applyNumberFormat="1" applyFill="1"/>
    <xf numFmtId="3" fontId="0" fillId="0" borderId="0" xfId="0" applyNumberFormat="1"/>
    <xf numFmtId="1" fontId="0" fillId="4" borderId="0" xfId="0" applyNumberFormat="1" applyFill="1"/>
    <xf numFmtId="0" fontId="10" fillId="0" borderId="0" xfId="0" applyFont="1" applyAlignment="1">
      <alignment wrapText="1"/>
    </xf>
    <xf numFmtId="0" fontId="5" fillId="7" borderId="0" xfId="0" applyFont="1" applyFill="1" applyAlignment="1">
      <alignment horizontal="left"/>
    </xf>
    <xf numFmtId="0" fontId="5" fillId="7" borderId="0" xfId="0" applyFont="1" applyFill="1"/>
    <xf numFmtId="167" fontId="5" fillId="7" borderId="0" xfId="8" applyNumberFormat="1" applyFont="1" applyFill="1"/>
    <xf numFmtId="1" fontId="5" fillId="7" borderId="0" xfId="0" applyNumberFormat="1" applyFont="1" applyFill="1"/>
    <xf numFmtId="0" fontId="1" fillId="7" borderId="0" xfId="0" applyFont="1" applyFill="1" applyAlignment="1">
      <alignment horizontal="left"/>
    </xf>
    <xf numFmtId="0" fontId="3" fillId="0" borderId="0" xfId="2"/>
    <xf numFmtId="10" fontId="1" fillId="0" borderId="0" xfId="0" applyNumberFormat="1" applyFont="1"/>
    <xf numFmtId="165" fontId="0" fillId="3" borderId="0" xfId="0" applyNumberFormat="1" applyFill="1"/>
    <xf numFmtId="9" fontId="0" fillId="0" borderId="0" xfId="1" applyFont="1"/>
    <xf numFmtId="0" fontId="5" fillId="4" borderId="0" xfId="0" applyFont="1" applyFill="1"/>
    <xf numFmtId="10" fontId="5" fillId="0" borderId="0" xfId="0" applyNumberFormat="1" applyFont="1"/>
    <xf numFmtId="10" fontId="11" fillId="4" borderId="0" xfId="0" applyNumberFormat="1" applyFont="1" applyFill="1"/>
    <xf numFmtId="0" fontId="1" fillId="8" borderId="0" xfId="0" applyFont="1" applyFill="1"/>
    <xf numFmtId="0" fontId="0" fillId="8" borderId="0" xfId="0" applyFill="1"/>
    <xf numFmtId="166" fontId="0" fillId="8" borderId="0" xfId="0" applyNumberFormat="1" applyFill="1"/>
    <xf numFmtId="0" fontId="0" fillId="0" borderId="0" xfId="0" applyAlignment="1">
      <alignment horizontal="left" vertical="top" wrapText="1"/>
    </xf>
  </cellXfs>
  <cellStyles count="9">
    <cellStyle name="Comma" xfId="8" builtinId="3"/>
    <cellStyle name="Hyperlink" xfId="2" builtinId="8"/>
    <cellStyle name="Normal" xfId="0" builtinId="0"/>
    <cellStyle name="Percent" xfId="1" builtinId="5"/>
    <cellStyle name="常规 2" xfId="3" xr:uid="{00000000-0005-0000-0000-000006000000}"/>
    <cellStyle name="常规 3" xfId="5" xr:uid="{00000000-0005-0000-0000-000007000000}"/>
    <cellStyle name="百分比 2" xfId="4" xr:uid="{00000000-0005-0000-0000-000003000000}"/>
    <cellStyle name="百分比 2 2" xfId="7" xr:uid="{00000000-0005-0000-0000-000004000000}"/>
    <cellStyle name="百分比 3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'[1]HK 2007-2008 case'!$C$1:$AF$1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cat>
          <c:val>
            <c:numRef>
              <c:f>'[1]HK 2007-2008 case'!$C$2:$AF$2</c:f>
              <c:numCache>
                <c:formatCode>#,##0</c:formatCode>
                <c:ptCount val="30"/>
                <c:pt idx="0">
                  <c:v>987564</c:v>
                </c:pt>
                <c:pt idx="1">
                  <c:v>1043874</c:v>
                </c:pt>
                <c:pt idx="2">
                  <c:v>1108959</c:v>
                </c:pt>
                <c:pt idx="3">
                  <c:v>1177727</c:v>
                </c:pt>
                <c:pt idx="4">
                  <c:v>1248815</c:v>
                </c:pt>
                <c:pt idx="5">
                  <c:v>1278459</c:v>
                </c:pt>
                <c:pt idx="6">
                  <c:v>1332902</c:v>
                </c:pt>
                <c:pt idx="7">
                  <c:v>1400876</c:v>
                </c:pt>
                <c:pt idx="8">
                  <c:v>1318467</c:v>
                </c:pt>
                <c:pt idx="9">
                  <c:v>1351517</c:v>
                </c:pt>
                <c:pt idx="10">
                  <c:v>1455090</c:v>
                </c:pt>
                <c:pt idx="11">
                  <c:v>1463251</c:v>
                </c:pt>
                <c:pt idx="12">
                  <c:v>1487492</c:v>
                </c:pt>
                <c:pt idx="13">
                  <c:v>1532954</c:v>
                </c:pt>
                <c:pt idx="14">
                  <c:v>1666322</c:v>
                </c:pt>
                <c:pt idx="15">
                  <c:v>1789432</c:v>
                </c:pt>
                <c:pt idx="16">
                  <c:v>1915276</c:v>
                </c:pt>
                <c:pt idx="17">
                  <c:v>2039093</c:v>
                </c:pt>
                <c:pt idx="18">
                  <c:v>2082484</c:v>
                </c:pt>
                <c:pt idx="19">
                  <c:v>2031274</c:v>
                </c:pt>
                <c:pt idx="20">
                  <c:v>2168744</c:v>
                </c:pt>
                <c:pt idx="21">
                  <c:v>2273162</c:v>
                </c:pt>
                <c:pt idx="22">
                  <c:v>2311812</c:v>
                </c:pt>
                <c:pt idx="23">
                  <c:v>2383514</c:v>
                </c:pt>
                <c:pt idx="24">
                  <c:v>2449356</c:v>
                </c:pt>
                <c:pt idx="25">
                  <c:v>2507842</c:v>
                </c:pt>
                <c:pt idx="26">
                  <c:v>2562249</c:v>
                </c:pt>
                <c:pt idx="27">
                  <c:v>2659384</c:v>
                </c:pt>
                <c:pt idx="28">
                  <c:v>2735484</c:v>
                </c:pt>
                <c:pt idx="29">
                  <c:v>2702979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8-445A-BAB3-0A1669AE9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090479"/>
        <c:axId val="1749689135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'[1]HK 2007-2008 case'!$C$1:$AF$1</c:f>
              <c:numCache>
                <c:formatCode>General</c:formatCode>
                <c:ptCount val="3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</c:numCache>
            </c:numRef>
          </c:cat>
          <c:val>
            <c:numRef>
              <c:f>'[1]HK 2007-2008 case'!$C$3:$AF$3</c:f>
              <c:numCache>
                <c:formatCode>0.0%</c:formatCode>
                <c:ptCount val="30"/>
                <c:pt idx="1">
                  <c:v>5.7019089395725239E-2</c:v>
                </c:pt>
                <c:pt idx="2">
                  <c:v>6.2349478960104378E-2</c:v>
                </c:pt>
                <c:pt idx="3">
                  <c:v>6.2011309705769103E-2</c:v>
                </c:pt>
                <c:pt idx="4">
                  <c:v>6.0360338176844039E-2</c:v>
                </c:pt>
                <c:pt idx="5">
                  <c:v>2.3737703342768944E-2</c:v>
                </c:pt>
                <c:pt idx="6">
                  <c:v>4.2584861931434639E-2</c:v>
                </c:pt>
                <c:pt idx="7">
                  <c:v>5.0996997528700537E-2</c:v>
                </c:pt>
                <c:pt idx="8">
                  <c:v>-5.8826762682778491E-2</c:v>
                </c:pt>
                <c:pt idx="9">
                  <c:v>2.5066990679326825E-2</c:v>
                </c:pt>
                <c:pt idx="10">
                  <c:v>7.663462612752929E-2</c:v>
                </c:pt>
                <c:pt idx="11">
                  <c:v>5.6085877849480102E-3</c:v>
                </c:pt>
                <c:pt idx="12">
                  <c:v>1.6566535748138905E-2</c:v>
                </c:pt>
                <c:pt idx="13">
                  <c:v>3.0562853447279045E-2</c:v>
                </c:pt>
                <c:pt idx="14">
                  <c:v>8.7000653639965717E-2</c:v>
                </c:pt>
                <c:pt idx="15">
                  <c:v>7.3881278648424489E-2</c:v>
                </c:pt>
                <c:pt idx="16">
                  <c:v>7.0326226422686086E-2</c:v>
                </c:pt>
                <c:pt idx="17">
                  <c:v>6.4647079585396575E-2</c:v>
                </c:pt>
                <c:pt idx="18">
                  <c:v>2.12795590980892E-2</c:v>
                </c:pt>
                <c:pt idx="19">
                  <c:v>-2.4590825187612485E-2</c:v>
                </c:pt>
                <c:pt idx="20">
                  <c:v>6.7676738834839614E-2</c:v>
                </c:pt>
                <c:pt idx="21">
                  <c:v>4.8146761443489873E-2</c:v>
                </c:pt>
                <c:pt idx="22">
                  <c:v>1.7002747714417187E-2</c:v>
                </c:pt>
                <c:pt idx="23">
                  <c:v>3.1015497799994116E-2</c:v>
                </c:pt>
                <c:pt idx="24">
                  <c:v>2.7623919976975171E-2</c:v>
                </c:pt>
                <c:pt idx="25">
                  <c:v>2.3878113267324145E-2</c:v>
                </c:pt>
                <c:pt idx="26">
                  <c:v>2.169474791474104E-2</c:v>
                </c:pt>
                <c:pt idx="27">
                  <c:v>3.7910054799514023E-2</c:v>
                </c:pt>
                <c:pt idx="28">
                  <c:v>2.8615649338343013E-2</c:v>
                </c:pt>
                <c:pt idx="29">
                  <c:v>-1.1882723496097949E-2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8-445A-BAB3-0A1669AE9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125279"/>
        <c:axId val="1749674991"/>
      </c:lineChart>
      <c:catAx>
        <c:axId val="175009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89135"/>
        <c:crosses val="autoZero"/>
        <c:auto val="1"/>
        <c:lblAlgn val="ctr"/>
        <c:lblOffset val="100"/>
        <c:tickLblSkip val="1"/>
        <c:noMultiLvlLbl val="0"/>
      </c:catAx>
      <c:valAx>
        <c:axId val="174968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90479"/>
        <c:crosses val="autoZero"/>
        <c:crossBetween val="between"/>
      </c:valAx>
      <c:valAx>
        <c:axId val="17496749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25279"/>
        <c:crosses val="max"/>
        <c:crossBetween val="between"/>
      </c:valAx>
      <c:catAx>
        <c:axId val="1750125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9674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547687</xdr:colOff>
      <xdr:row>1</xdr:row>
      <xdr:rowOff>266699</xdr:rowOff>
    </xdr:from>
    <xdr:to>
      <xdr:col>40</xdr:col>
      <xdr:colOff>280987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E529E-8F67-426D-B8A4-F59214900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38101</xdr:colOff>
      <xdr:row>51</xdr:row>
      <xdr:rowOff>142874</xdr:rowOff>
    </xdr:from>
    <xdr:to>
      <xdr:col>34</xdr:col>
      <xdr:colOff>294409</xdr:colOff>
      <xdr:row>79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47BD4-E681-4DF5-A4B0-614844459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811" r="36709" b="12378"/>
        <a:stretch/>
      </xdr:blipFill>
      <xdr:spPr>
        <a:xfrm>
          <a:off x="18087976" y="11191874"/>
          <a:ext cx="7561983" cy="54102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28575</xdr:rowOff>
    </xdr:from>
    <xdr:to>
      <xdr:col>17</xdr:col>
      <xdr:colOff>28575</xdr:colOff>
      <xdr:row>67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BAC0E7-9DD7-4DDB-AFD0-6F0B3CF71E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722" r="14956" b="12129"/>
        <a:stretch/>
      </xdr:blipFill>
      <xdr:spPr>
        <a:xfrm>
          <a:off x="7772400" y="11077575"/>
          <a:ext cx="6248400" cy="3276600"/>
        </a:xfrm>
        <a:prstGeom prst="rect">
          <a:avLst/>
        </a:prstGeom>
      </xdr:spPr>
    </xdr:pic>
    <xdr:clientData/>
  </xdr:twoCellAnchor>
  <xdr:twoCellAnchor editAs="oneCell">
    <xdr:from>
      <xdr:col>8</xdr:col>
      <xdr:colOff>40342</xdr:colOff>
      <xdr:row>69</xdr:row>
      <xdr:rowOff>47624</xdr:rowOff>
    </xdr:from>
    <xdr:to>
      <xdr:col>17</xdr:col>
      <xdr:colOff>95250</xdr:colOff>
      <xdr:row>86</xdr:row>
      <xdr:rowOff>81395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6B4D74-F0BA-4188-A760-816E27E121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344" r="20699" b="12050"/>
        <a:stretch/>
      </xdr:blipFill>
      <xdr:spPr>
        <a:xfrm>
          <a:off x="7812742" y="14716124"/>
          <a:ext cx="6274733" cy="36532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EBC-HK-05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HK 2007-2008 case"/>
      <sheetName val="HK 2008-2009 case"/>
      <sheetName val="HK 1997-1998 case"/>
      <sheetName val="HK comparison"/>
      <sheetName val="Guidance-US"/>
      <sheetName val="change of growth rate"/>
      <sheetName val="change of growth rate-2021diffe"/>
      <sheetName val="change of growth in 2017"/>
      <sheetName val="change of growth in 2008"/>
      <sheetName val="change of growth in 2008-total"/>
      <sheetName val="CN annual GDP"/>
      <sheetName val="2006"/>
      <sheetName val="2007"/>
      <sheetName val="2008"/>
      <sheetName val="2016"/>
      <sheetName val="2017"/>
      <sheetName val="AEBC"/>
      <sheetName val="U.S. Quarterly GDP"/>
      <sheetName val="U.S. Population by Month"/>
      <sheetName val="EIA Energy Use"/>
    </sheetNames>
    <sheetDataSet>
      <sheetData sheetId="0"/>
      <sheetData sheetId="1">
        <row r="1">
          <cell r="C1">
            <v>1990</v>
          </cell>
          <cell r="D1">
            <v>1991</v>
          </cell>
          <cell r="E1">
            <v>1992</v>
          </cell>
          <cell r="F1">
            <v>1993</v>
          </cell>
          <cell r="G1">
            <v>1994</v>
          </cell>
          <cell r="H1">
            <v>1995</v>
          </cell>
          <cell r="I1">
            <v>1996</v>
          </cell>
          <cell r="J1">
            <v>1997</v>
          </cell>
          <cell r="K1">
            <v>1998</v>
          </cell>
          <cell r="L1">
            <v>1999</v>
          </cell>
          <cell r="M1">
            <v>2000</v>
          </cell>
          <cell r="N1">
            <v>2001</v>
          </cell>
          <cell r="O1">
            <v>2002</v>
          </cell>
          <cell r="P1">
            <v>2003</v>
          </cell>
          <cell r="Q1">
            <v>2004</v>
          </cell>
          <cell r="R1">
            <v>2005</v>
          </cell>
          <cell r="S1">
            <v>2006</v>
          </cell>
          <cell r="T1">
            <v>2007</v>
          </cell>
          <cell r="U1">
            <v>2008</v>
          </cell>
          <cell r="V1">
            <v>2009</v>
          </cell>
          <cell r="W1">
            <v>2010</v>
          </cell>
          <cell r="X1">
            <v>2011</v>
          </cell>
          <cell r="Y1">
            <v>2012</v>
          </cell>
          <cell r="Z1">
            <v>2013</v>
          </cell>
          <cell r="AA1">
            <v>2014</v>
          </cell>
          <cell r="AB1">
            <v>2015</v>
          </cell>
          <cell r="AC1">
            <v>2016</v>
          </cell>
          <cell r="AD1">
            <v>2017</v>
          </cell>
          <cell r="AE1">
            <v>2018</v>
          </cell>
          <cell r="AF1">
            <v>2019</v>
          </cell>
        </row>
        <row r="2">
          <cell r="C2">
            <v>987564</v>
          </cell>
          <cell r="D2">
            <v>1043874</v>
          </cell>
          <cell r="E2">
            <v>1108959</v>
          </cell>
          <cell r="F2">
            <v>1177727</v>
          </cell>
          <cell r="G2">
            <v>1248815</v>
          </cell>
          <cell r="H2">
            <v>1278459</v>
          </cell>
          <cell r="I2">
            <v>1332902</v>
          </cell>
          <cell r="J2">
            <v>1400876</v>
          </cell>
          <cell r="K2">
            <v>1318467</v>
          </cell>
          <cell r="L2">
            <v>1351517</v>
          </cell>
          <cell r="M2">
            <v>1455090</v>
          </cell>
          <cell r="N2">
            <v>1463251</v>
          </cell>
          <cell r="O2">
            <v>1487492</v>
          </cell>
          <cell r="P2">
            <v>1532954</v>
          </cell>
          <cell r="Q2">
            <v>1666322</v>
          </cell>
          <cell r="R2">
            <v>1789432</v>
          </cell>
          <cell r="S2">
            <v>1915276</v>
          </cell>
          <cell r="T2">
            <v>2039093</v>
          </cell>
          <cell r="U2">
            <v>2082484</v>
          </cell>
          <cell r="V2">
            <v>2031274</v>
          </cell>
          <cell r="W2">
            <v>2168744</v>
          </cell>
          <cell r="X2">
            <v>2273162</v>
          </cell>
          <cell r="Y2">
            <v>2311812</v>
          </cell>
          <cell r="Z2">
            <v>2383514</v>
          </cell>
          <cell r="AA2">
            <v>2449356</v>
          </cell>
          <cell r="AB2">
            <v>2507842</v>
          </cell>
          <cell r="AC2">
            <v>2562249</v>
          </cell>
          <cell r="AD2">
            <v>2659384</v>
          </cell>
          <cell r="AE2">
            <v>2735484</v>
          </cell>
          <cell r="AF2">
            <v>2702979</v>
          </cell>
        </row>
        <row r="3">
          <cell r="D3">
            <v>5.7019089395725239E-2</v>
          </cell>
          <cell r="E3">
            <v>6.2349478960104378E-2</v>
          </cell>
          <cell r="F3">
            <v>6.2011309705769103E-2</v>
          </cell>
          <cell r="G3">
            <v>6.0360338176844039E-2</v>
          </cell>
          <cell r="H3">
            <v>2.3737703342768944E-2</v>
          </cell>
          <cell r="I3">
            <v>4.2584861931434639E-2</v>
          </cell>
          <cell r="J3">
            <v>5.0996997528700537E-2</v>
          </cell>
          <cell r="K3">
            <v>-5.8826762682778491E-2</v>
          </cell>
          <cell r="L3">
            <v>2.5066990679326825E-2</v>
          </cell>
          <cell r="M3">
            <v>7.663462612752929E-2</v>
          </cell>
          <cell r="N3">
            <v>5.6085877849480102E-3</v>
          </cell>
          <cell r="O3">
            <v>1.6566535748138905E-2</v>
          </cell>
          <cell r="P3">
            <v>3.0562853447279045E-2</v>
          </cell>
          <cell r="Q3">
            <v>8.7000653639965717E-2</v>
          </cell>
          <cell r="R3">
            <v>7.3881278648424489E-2</v>
          </cell>
          <cell r="S3">
            <v>7.0326226422686086E-2</v>
          </cell>
          <cell r="T3">
            <v>6.4647079585396575E-2</v>
          </cell>
          <cell r="U3">
            <v>2.12795590980892E-2</v>
          </cell>
          <cell r="V3">
            <v>-2.4590825187612485E-2</v>
          </cell>
          <cell r="W3">
            <v>6.7676738834839614E-2</v>
          </cell>
          <cell r="X3">
            <v>4.8146761443489873E-2</v>
          </cell>
          <cell r="Y3">
            <v>1.7002747714417187E-2</v>
          </cell>
          <cell r="Z3">
            <v>3.1015497799994116E-2</v>
          </cell>
          <cell r="AA3">
            <v>2.7623919976975171E-2</v>
          </cell>
          <cell r="AB3">
            <v>2.3878113267324145E-2</v>
          </cell>
          <cell r="AC3">
            <v>2.169474791474104E-2</v>
          </cell>
          <cell r="AD3">
            <v>3.7910054799514023E-2</v>
          </cell>
          <cell r="AE3">
            <v>2.8615649338343013E-2</v>
          </cell>
          <cell r="AF3">
            <v>-1.1882723496097949E-2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radingeconomics.com/hong-kong/forecast" TargetMode="External"/><Relationship Id="rId1" Type="http://schemas.openxmlformats.org/officeDocument/2006/relationships/hyperlink" Target="https://www.hkeconomy.gov.hk/en/situation/development/index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>
      <selection activeCell="B28" sqref="B28"/>
    </sheetView>
  </sheetViews>
  <sheetFormatPr defaultColWidth="8.5703125" defaultRowHeight="15"/>
  <cols>
    <col min="2" max="2" width="52.5703125" customWidth="1"/>
  </cols>
  <sheetData>
    <row r="1" spans="1:2">
      <c r="A1" s="1" t="s">
        <v>49</v>
      </c>
    </row>
    <row r="3" spans="1:2">
      <c r="A3" s="1" t="s">
        <v>10</v>
      </c>
      <c r="B3" s="6" t="s">
        <v>50</v>
      </c>
    </row>
    <row r="4" spans="1:2">
      <c r="B4" s="12" t="s">
        <v>51</v>
      </c>
    </row>
    <row r="6" spans="1:2">
      <c r="B6" s="6" t="s">
        <v>48</v>
      </c>
    </row>
    <row r="7" spans="1:2">
      <c r="B7" s="13" t="s">
        <v>52</v>
      </c>
    </row>
    <row r="8" spans="1:2">
      <c r="B8" s="13"/>
    </row>
    <row r="10" spans="1:2">
      <c r="A10" s="1" t="s">
        <v>0</v>
      </c>
    </row>
    <row r="11" spans="1:2" s="5" customFormat="1">
      <c r="A11" s="5" t="s">
        <v>32</v>
      </c>
    </row>
    <row r="12" spans="1:2" s="5" customFormat="1">
      <c r="A12" s="5" t="s">
        <v>33</v>
      </c>
    </row>
    <row r="13" spans="1:2" s="5" customFormat="1">
      <c r="A13" s="5" t="s">
        <v>34</v>
      </c>
    </row>
    <row r="14" spans="1:2" s="5" customFormat="1">
      <c r="A14" s="5" t="s">
        <v>35</v>
      </c>
    </row>
    <row r="15" spans="1:2" s="5" customFormat="1">
      <c r="A15" s="5" t="s">
        <v>36</v>
      </c>
    </row>
    <row r="16" spans="1:2" s="5" customFormat="1">
      <c r="A16" s="5" t="s">
        <v>37</v>
      </c>
    </row>
    <row r="17" spans="1:2" s="5" customFormat="1">
      <c r="A17" s="5" t="s">
        <v>38</v>
      </c>
    </row>
    <row r="18" spans="1:2" s="5" customFormat="1"/>
    <row r="19" spans="1:2" s="5" customFormat="1">
      <c r="A19" s="5" t="s">
        <v>53</v>
      </c>
    </row>
    <row r="20" spans="1:2" s="5" customFormat="1"/>
    <row r="21" spans="1:2" s="5" customFormat="1"/>
    <row r="22" spans="1:2" s="5" customFormat="1"/>
    <row r="23" spans="1:2" s="5" customFormat="1">
      <c r="A23" s="24" t="s">
        <v>39</v>
      </c>
      <c r="B23" s="31"/>
    </row>
    <row r="24" spans="1:2" s="5" customFormat="1">
      <c r="A24" s="5" t="s">
        <v>40</v>
      </c>
    </row>
    <row r="25" spans="1:2" s="5" customFormat="1">
      <c r="A25" s="5" t="s">
        <v>41</v>
      </c>
    </row>
    <row r="26" spans="1:2" s="5" customFormat="1">
      <c r="A26" s="5" t="s">
        <v>42</v>
      </c>
    </row>
    <row r="27" spans="1:2" s="5" customFormat="1"/>
    <row r="28" spans="1:2" s="5" customFormat="1">
      <c r="A28" s="5" t="s">
        <v>43</v>
      </c>
    </row>
    <row r="29" spans="1:2" s="5" customFormat="1">
      <c r="A29" s="5" t="s">
        <v>44</v>
      </c>
    </row>
    <row r="30" spans="1:2" s="5" customFormat="1">
      <c r="A30" s="5" t="s">
        <v>45</v>
      </c>
    </row>
    <row r="31" spans="1:2" s="5" customFormat="1">
      <c r="A31" s="5" t="s">
        <v>46</v>
      </c>
    </row>
    <row r="32" spans="1:2" s="5" customFormat="1">
      <c r="A32" s="5" t="s">
        <v>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FB0B-37A5-4F70-9C46-C579C2430723}">
  <dimension ref="A1:AJ102"/>
  <sheetViews>
    <sheetView showGridLines="0" tabSelected="1" topLeftCell="A61" workbookViewId="0">
      <selection activeCell="C61" sqref="C61"/>
    </sheetView>
  </sheetViews>
  <sheetFormatPr defaultRowHeight="15"/>
  <cols>
    <col min="1" max="1" width="27.85546875" customWidth="1"/>
    <col min="2" max="2" width="14.28515625" customWidth="1"/>
    <col min="3" max="7" width="12.85546875" customWidth="1"/>
    <col min="8" max="8" width="10.140625" customWidth="1"/>
    <col min="9" max="10" width="11.140625" customWidth="1"/>
    <col min="11" max="32" width="10.140625" customWidth="1"/>
  </cols>
  <sheetData>
    <row r="1" spans="1:36"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 s="11">
        <v>1997</v>
      </c>
      <c r="K1" s="1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 s="11">
        <v>2007</v>
      </c>
      <c r="U1" s="11">
        <v>2008</v>
      </c>
      <c r="V1" s="1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6" s="32" customFormat="1" ht="45">
      <c r="A2" s="32" t="s">
        <v>54</v>
      </c>
      <c r="B2" s="33" t="s">
        <v>55</v>
      </c>
      <c r="C2" s="34">
        <v>987564</v>
      </c>
      <c r="D2" s="34">
        <v>1043874</v>
      </c>
      <c r="E2" s="34">
        <v>1108959</v>
      </c>
      <c r="F2" s="34">
        <v>1177727</v>
      </c>
      <c r="G2" s="34">
        <v>1248815</v>
      </c>
      <c r="H2" s="34">
        <v>1278459</v>
      </c>
      <c r="I2" s="34">
        <v>1332902</v>
      </c>
      <c r="J2" s="35">
        <v>1400876</v>
      </c>
      <c r="K2" s="35">
        <v>1318467</v>
      </c>
      <c r="L2" s="34">
        <v>1351517</v>
      </c>
      <c r="M2" s="34">
        <v>1455090</v>
      </c>
      <c r="N2" s="34">
        <v>1463251</v>
      </c>
      <c r="O2" s="34">
        <v>1487492</v>
      </c>
      <c r="P2" s="34">
        <v>1532954</v>
      </c>
      <c r="Q2" s="34">
        <v>1666322</v>
      </c>
      <c r="R2" s="34">
        <v>1789432</v>
      </c>
      <c r="S2" s="34">
        <v>1915276</v>
      </c>
      <c r="T2" s="35">
        <v>2039093</v>
      </c>
      <c r="U2" s="35">
        <v>2082484</v>
      </c>
      <c r="V2" s="35">
        <v>2031274</v>
      </c>
      <c r="W2" s="34">
        <v>2168744</v>
      </c>
      <c r="X2" s="34">
        <v>2273162</v>
      </c>
      <c r="Y2" s="34">
        <v>2311812</v>
      </c>
      <c r="Z2" s="34">
        <v>2383514</v>
      </c>
      <c r="AA2" s="34">
        <v>2449356</v>
      </c>
      <c r="AB2" s="34">
        <v>2507842</v>
      </c>
      <c r="AC2" s="34">
        <v>2562249</v>
      </c>
      <c r="AD2" s="34">
        <v>2659384</v>
      </c>
      <c r="AE2" s="34">
        <v>2735484</v>
      </c>
      <c r="AF2" s="34">
        <v>2702979</v>
      </c>
    </row>
    <row r="3" spans="1:36">
      <c r="A3" t="s">
        <v>56</v>
      </c>
      <c r="B3" t="s">
        <v>57</v>
      </c>
      <c r="D3" s="7">
        <f>(D2-C2)/C2</f>
        <v>5.7019089395725239E-2</v>
      </c>
      <c r="E3" s="7">
        <f t="shared" ref="E3:AF3" si="0">(E2-D2)/D2</f>
        <v>6.2349478960104378E-2</v>
      </c>
      <c r="F3" s="7">
        <f t="shared" si="0"/>
        <v>6.2011309705769103E-2</v>
      </c>
      <c r="G3" s="7">
        <f t="shared" si="0"/>
        <v>6.0360338176844039E-2</v>
      </c>
      <c r="H3" s="7">
        <f t="shared" si="0"/>
        <v>2.3737703342768944E-2</v>
      </c>
      <c r="I3" s="7">
        <f t="shared" si="0"/>
        <v>4.2584861931434639E-2</v>
      </c>
      <c r="J3" s="36">
        <f t="shared" si="0"/>
        <v>5.0996997528700537E-2</v>
      </c>
      <c r="K3" s="36">
        <f t="shared" si="0"/>
        <v>-5.8826762682778491E-2</v>
      </c>
      <c r="L3" s="19">
        <f t="shared" si="0"/>
        <v>2.5066990679326825E-2</v>
      </c>
      <c r="M3" s="19">
        <f t="shared" si="0"/>
        <v>7.663462612752929E-2</v>
      </c>
      <c r="N3" s="7">
        <f t="shared" si="0"/>
        <v>5.6085877849480102E-3</v>
      </c>
      <c r="O3" s="7">
        <f t="shared" si="0"/>
        <v>1.6566535748138905E-2</v>
      </c>
      <c r="P3" s="7">
        <f t="shared" si="0"/>
        <v>3.0562853447279045E-2</v>
      </c>
      <c r="Q3" s="7">
        <f t="shared" si="0"/>
        <v>8.7000653639965717E-2</v>
      </c>
      <c r="R3" s="7">
        <f t="shared" si="0"/>
        <v>7.3881278648424489E-2</v>
      </c>
      <c r="S3" s="7">
        <f t="shared" si="0"/>
        <v>7.0326226422686086E-2</v>
      </c>
      <c r="T3" s="36">
        <f t="shared" si="0"/>
        <v>6.4647079585396575E-2</v>
      </c>
      <c r="U3" s="36">
        <f t="shared" si="0"/>
        <v>2.12795590980892E-2</v>
      </c>
      <c r="V3" s="36">
        <f t="shared" si="0"/>
        <v>-2.4590825187612485E-2</v>
      </c>
      <c r="W3" s="19">
        <f t="shared" si="0"/>
        <v>6.7676738834839614E-2</v>
      </c>
      <c r="X3" s="19">
        <f t="shared" si="0"/>
        <v>4.8146761443489873E-2</v>
      </c>
      <c r="Y3" s="7">
        <f t="shared" si="0"/>
        <v>1.7002747714417187E-2</v>
      </c>
      <c r="Z3" s="7">
        <f t="shared" si="0"/>
        <v>3.1015497799994116E-2</v>
      </c>
      <c r="AA3" s="7">
        <f t="shared" si="0"/>
        <v>2.7623919976975171E-2</v>
      </c>
      <c r="AB3" s="7">
        <f t="shared" si="0"/>
        <v>2.3878113267324145E-2</v>
      </c>
      <c r="AC3" s="7">
        <f t="shared" si="0"/>
        <v>2.169474791474104E-2</v>
      </c>
      <c r="AD3" s="7">
        <f t="shared" si="0"/>
        <v>3.7910054799514023E-2</v>
      </c>
      <c r="AE3" s="7">
        <f t="shared" si="0"/>
        <v>2.8615649338343013E-2</v>
      </c>
      <c r="AF3" s="7">
        <f t="shared" si="0"/>
        <v>-1.1882723496097949E-2</v>
      </c>
    </row>
    <row r="4" spans="1:36" s="32" customFormat="1">
      <c r="A4" s="37" t="s">
        <v>58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G4" s="38"/>
      <c r="AJ4" s="38"/>
    </row>
    <row r="6" spans="1:36">
      <c r="C6">
        <v>1990</v>
      </c>
      <c r="D6">
        <v>1991</v>
      </c>
      <c r="E6">
        <v>1992</v>
      </c>
      <c r="F6">
        <v>1993</v>
      </c>
      <c r="G6">
        <v>1994</v>
      </c>
      <c r="H6">
        <v>1995</v>
      </c>
      <c r="I6">
        <v>1996</v>
      </c>
      <c r="J6">
        <v>1997</v>
      </c>
      <c r="K6">
        <v>1998</v>
      </c>
      <c r="L6">
        <v>1999</v>
      </c>
      <c r="M6">
        <v>2000</v>
      </c>
      <c r="N6">
        <v>2001</v>
      </c>
      <c r="O6">
        <v>2002</v>
      </c>
      <c r="P6">
        <v>2003</v>
      </c>
      <c r="Q6">
        <v>2004</v>
      </c>
      <c r="R6">
        <v>2005</v>
      </c>
      <c r="S6">
        <v>2006</v>
      </c>
      <c r="T6">
        <v>2007</v>
      </c>
      <c r="U6">
        <v>2008</v>
      </c>
      <c r="V6">
        <v>2009</v>
      </c>
      <c r="W6">
        <v>2010</v>
      </c>
      <c r="X6">
        <v>2011</v>
      </c>
      <c r="Y6">
        <v>2012</v>
      </c>
      <c r="Z6">
        <v>2013</v>
      </c>
      <c r="AA6">
        <v>2014</v>
      </c>
      <c r="AB6">
        <v>2015</v>
      </c>
      <c r="AC6">
        <v>2016</v>
      </c>
      <c r="AD6">
        <v>2017</v>
      </c>
      <c r="AE6">
        <v>2018</v>
      </c>
      <c r="AF6">
        <v>2019</v>
      </c>
    </row>
    <row r="7" spans="1:36">
      <c r="A7" t="s">
        <v>59</v>
      </c>
      <c r="C7" s="34">
        <v>5704496.9661672674</v>
      </c>
      <c r="D7" s="34">
        <v>5751994.1041412745</v>
      </c>
      <c r="E7" s="34">
        <v>5800506.9258338446</v>
      </c>
      <c r="F7" s="34">
        <v>5901014.4957420044</v>
      </c>
      <c r="G7" s="34">
        <v>6035402.2782758297</v>
      </c>
      <c r="H7" s="34">
        <v>6156107.8799528377</v>
      </c>
      <c r="I7" s="34">
        <v>6435510.8711310253</v>
      </c>
      <c r="J7" s="34">
        <v>6489286.3610801324</v>
      </c>
      <c r="K7" s="34">
        <v>6543685.9493160266</v>
      </c>
      <c r="L7" s="34">
        <v>6606509.7238497091</v>
      </c>
      <c r="M7" s="34">
        <v>6665014.1376060313</v>
      </c>
      <c r="N7" s="34">
        <v>6714291.1096004229</v>
      </c>
      <c r="O7" s="34">
        <v>6744109.7858485598</v>
      </c>
      <c r="P7" s="34">
        <v>6730799.1146045085</v>
      </c>
      <c r="Q7" s="34">
        <v>6783498.0733791254</v>
      </c>
      <c r="R7" s="34">
        <v>6813206.5715561612</v>
      </c>
      <c r="S7" s="34">
        <v>6857097.6035596672</v>
      </c>
      <c r="T7" s="34">
        <v>6916297.6378667168</v>
      </c>
      <c r="U7" s="34">
        <v>6957802.1071446985</v>
      </c>
      <c r="V7" s="34">
        <v>6972791.9025537614</v>
      </c>
      <c r="W7" s="34">
        <v>7024205.1842546342</v>
      </c>
      <c r="X7" s="34">
        <v>7071594.0878627077</v>
      </c>
      <c r="Y7" s="34">
        <v>7150089.4146996494</v>
      </c>
      <c r="Z7" s="34">
        <v>7178892.7003250569</v>
      </c>
      <c r="AA7" s="34">
        <v>7229503.8657054538</v>
      </c>
      <c r="AB7" s="34">
        <v>7291290.7702984037</v>
      </c>
      <c r="AC7" s="34">
        <v>7336607.9687048942</v>
      </c>
      <c r="AD7" s="34">
        <v>7388826.4867197704</v>
      </c>
      <c r="AE7" s="34"/>
      <c r="AF7" s="34"/>
    </row>
    <row r="8" spans="1:36">
      <c r="A8" t="s">
        <v>60</v>
      </c>
    </row>
    <row r="9" spans="1:36">
      <c r="A9" t="s">
        <v>61</v>
      </c>
    </row>
    <row r="11" spans="1:36">
      <c r="C11">
        <v>1990</v>
      </c>
      <c r="D11">
        <v>1991</v>
      </c>
      <c r="E11">
        <v>1992</v>
      </c>
      <c r="F11">
        <v>1993</v>
      </c>
      <c r="G11">
        <v>1994</v>
      </c>
      <c r="H11">
        <v>1995</v>
      </c>
      <c r="I11">
        <v>1996</v>
      </c>
      <c r="J11" s="11">
        <v>1997</v>
      </c>
      <c r="K11" s="11">
        <v>1998</v>
      </c>
      <c r="L11">
        <v>1999</v>
      </c>
      <c r="M11">
        <v>2000</v>
      </c>
      <c r="N11">
        <v>2001</v>
      </c>
      <c r="O11">
        <v>2002</v>
      </c>
      <c r="P11">
        <v>2003</v>
      </c>
      <c r="Q11">
        <v>2004</v>
      </c>
      <c r="R11">
        <v>2005</v>
      </c>
      <c r="S11">
        <v>2006</v>
      </c>
      <c r="T11" s="11">
        <v>2007</v>
      </c>
      <c r="U11" s="11">
        <v>2008</v>
      </c>
      <c r="V11" s="11">
        <v>2009</v>
      </c>
      <c r="W11">
        <v>2010</v>
      </c>
      <c r="X11">
        <v>2011</v>
      </c>
      <c r="Y11">
        <v>2012</v>
      </c>
      <c r="Z11">
        <v>2013</v>
      </c>
      <c r="AA11">
        <v>2014</v>
      </c>
      <c r="AB11">
        <v>2015</v>
      </c>
      <c r="AC11">
        <v>2016</v>
      </c>
      <c r="AD11">
        <v>2017</v>
      </c>
      <c r="AE11">
        <v>2018</v>
      </c>
      <c r="AF11">
        <v>2019</v>
      </c>
    </row>
    <row r="12" spans="1:36">
      <c r="A12" t="s">
        <v>62</v>
      </c>
      <c r="B12" t="s">
        <v>63</v>
      </c>
      <c r="J12" s="11"/>
      <c r="K12" s="11"/>
      <c r="T12" s="11"/>
      <c r="U12" s="11"/>
      <c r="V12" s="11"/>
    </row>
    <row r="13" spans="1:36">
      <c r="A13" s="39" t="s">
        <v>23</v>
      </c>
      <c r="B13" t="s">
        <v>63</v>
      </c>
      <c r="J13" s="11">
        <f>160879+104906</f>
        <v>265785</v>
      </c>
      <c r="K13" s="11">
        <f>186387+96936</f>
        <v>283323</v>
      </c>
      <c r="T13" s="11">
        <f>313077+64812</f>
        <v>377889</v>
      </c>
      <c r="U13" s="11">
        <f>286778+79027</f>
        <v>365805</v>
      </c>
      <c r="V13" s="11">
        <f>299509+89521</f>
        <v>389030</v>
      </c>
    </row>
    <row r="14" spans="1:36">
      <c r="A14" s="39" t="s">
        <v>7</v>
      </c>
      <c r="B14" t="s">
        <v>63</v>
      </c>
      <c r="J14" s="40">
        <v>28937</v>
      </c>
      <c r="K14" s="40">
        <v>32793</v>
      </c>
      <c r="T14" s="41">
        <v>54717</v>
      </c>
      <c r="U14" s="41">
        <v>55849</v>
      </c>
      <c r="V14" s="41">
        <v>57731</v>
      </c>
      <c r="W14" s="42">
        <v>58396</v>
      </c>
      <c r="X14" s="42">
        <v>58826</v>
      </c>
      <c r="Y14" s="42">
        <v>59930</v>
      </c>
      <c r="Z14" s="42">
        <v>58395</v>
      </c>
      <c r="AA14" s="42">
        <v>61838</v>
      </c>
      <c r="AB14" s="42">
        <v>60106</v>
      </c>
      <c r="AC14" s="42">
        <v>61282</v>
      </c>
      <c r="AD14" s="42">
        <v>59992</v>
      </c>
    </row>
    <row r="15" spans="1:36">
      <c r="A15" s="39" t="s">
        <v>8</v>
      </c>
      <c r="B15" t="s">
        <v>63</v>
      </c>
      <c r="J15" s="43">
        <v>65036</v>
      </c>
      <c r="K15" s="43">
        <v>70408</v>
      </c>
      <c r="T15" s="41">
        <v>113914</v>
      </c>
      <c r="U15" s="41">
        <v>113753</v>
      </c>
      <c r="V15" s="41">
        <v>114297</v>
      </c>
      <c r="W15" s="42">
        <v>116391</v>
      </c>
      <c r="X15" s="42">
        <v>118773</v>
      </c>
      <c r="Y15" s="42">
        <v>121389</v>
      </c>
      <c r="Z15" s="42">
        <v>121812</v>
      </c>
      <c r="AA15" s="42">
        <v>123486</v>
      </c>
      <c r="AB15" s="42">
        <v>124660</v>
      </c>
      <c r="AC15" s="42">
        <v>125019</v>
      </c>
      <c r="AD15" s="42">
        <v>125158</v>
      </c>
    </row>
    <row r="16" spans="1:36">
      <c r="A16" s="39" t="s">
        <v>6</v>
      </c>
      <c r="B16" t="s">
        <v>63</v>
      </c>
      <c r="J16" s="43">
        <v>3124</v>
      </c>
      <c r="K16" s="43">
        <v>3756</v>
      </c>
      <c r="T16" s="41">
        <v>96165</v>
      </c>
      <c r="U16" s="41">
        <v>94504</v>
      </c>
      <c r="V16" s="41">
        <v>90643</v>
      </c>
      <c r="W16" s="42">
        <v>90889</v>
      </c>
      <c r="X16" s="42">
        <v>90498</v>
      </c>
      <c r="Y16" s="42">
        <v>90033</v>
      </c>
      <c r="Z16" s="42">
        <v>89593</v>
      </c>
      <c r="AA16" s="42">
        <v>89416</v>
      </c>
      <c r="AB16" s="42">
        <v>89471</v>
      </c>
      <c r="AC16" s="42">
        <v>89815</v>
      </c>
      <c r="AD16" s="42">
        <v>88414</v>
      </c>
    </row>
    <row r="17" spans="1:30">
      <c r="A17" s="39" t="s">
        <v>9</v>
      </c>
      <c r="B17" t="s">
        <v>63</v>
      </c>
      <c r="J17" s="43">
        <v>18965</v>
      </c>
      <c r="K17" s="43">
        <v>18489</v>
      </c>
      <c r="T17" s="41">
        <v>17645</v>
      </c>
      <c r="U17" s="41">
        <v>17332</v>
      </c>
      <c r="V17" s="41">
        <v>16129</v>
      </c>
      <c r="W17" s="42">
        <v>16053</v>
      </c>
      <c r="X17" s="42">
        <v>14154</v>
      </c>
      <c r="Y17" s="42">
        <v>13654</v>
      </c>
      <c r="Z17" s="42">
        <v>13203</v>
      </c>
      <c r="AA17" s="42">
        <v>13025</v>
      </c>
      <c r="AB17" s="42">
        <v>13048</v>
      </c>
      <c r="AC17" s="42">
        <v>12284</v>
      </c>
      <c r="AD17" s="42">
        <v>12705</v>
      </c>
    </row>
    <row r="18" spans="1:30">
      <c r="A18" s="13" t="s">
        <v>64</v>
      </c>
    </row>
    <row r="19" spans="1:30">
      <c r="A19" s="13"/>
    </row>
    <row r="20" spans="1:30">
      <c r="A20" s="6" t="s">
        <v>65</v>
      </c>
      <c r="B20" s="2"/>
      <c r="C20" s="2"/>
      <c r="D20" s="2"/>
      <c r="E20" s="2"/>
      <c r="F20" s="2"/>
      <c r="G20" s="2"/>
    </row>
    <row r="22" spans="1:30">
      <c r="A22" t="s">
        <v>24</v>
      </c>
    </row>
    <row r="23" spans="1:30">
      <c r="A23" t="s">
        <v>66</v>
      </c>
    </row>
    <row r="25" spans="1:30">
      <c r="A25">
        <v>2007</v>
      </c>
      <c r="B25" t="s">
        <v>67</v>
      </c>
    </row>
    <row r="26" spans="1:30">
      <c r="A26">
        <v>2009</v>
      </c>
      <c r="B26" t="s">
        <v>68</v>
      </c>
    </row>
    <row r="28" spans="1:30">
      <c r="A28" t="s">
        <v>69</v>
      </c>
    </row>
    <row r="29" spans="1:30">
      <c r="A29" t="s">
        <v>70</v>
      </c>
    </row>
    <row r="30" spans="1:30">
      <c r="A30" t="s">
        <v>71</v>
      </c>
    </row>
    <row r="31" spans="1:30">
      <c r="A31" s="25" t="s">
        <v>72</v>
      </c>
      <c r="B31" s="25"/>
      <c r="C31" s="25"/>
      <c r="D31" s="25"/>
      <c r="E31" s="25"/>
    </row>
    <row r="32" spans="1:30" ht="75">
      <c r="A32" s="44" t="s">
        <v>25</v>
      </c>
      <c r="B32" s="44" t="s">
        <v>26</v>
      </c>
      <c r="C32" s="44" t="s">
        <v>73</v>
      </c>
      <c r="D32" s="44" t="s">
        <v>74</v>
      </c>
      <c r="E32" s="44" t="s">
        <v>75</v>
      </c>
    </row>
    <row r="33" spans="1:14">
      <c r="A33" s="45">
        <v>2007</v>
      </c>
      <c r="B33" s="46" t="s">
        <v>76</v>
      </c>
      <c r="C33" s="47">
        <f>T7</f>
        <v>6916297.6378667168</v>
      </c>
      <c r="D33" s="47">
        <f>T2</f>
        <v>2039093</v>
      </c>
      <c r="E33" s="48">
        <f>D33/C33*1000</f>
        <v>294.82435643543874</v>
      </c>
    </row>
    <row r="34" spans="1:14">
      <c r="A34" s="45">
        <v>2008</v>
      </c>
      <c r="B34" s="46" t="s">
        <v>77</v>
      </c>
      <c r="C34" s="47">
        <f>U7</f>
        <v>6957802.1071446985</v>
      </c>
      <c r="D34" s="47">
        <f>U2</f>
        <v>2082484</v>
      </c>
      <c r="E34" s="48">
        <f>D34/C34*1000</f>
        <v>299.30198760059267</v>
      </c>
    </row>
    <row r="36" spans="1:14">
      <c r="A36" s="23">
        <f>(E34-E33)/E33</f>
        <v>1.5187453368135968E-2</v>
      </c>
      <c r="B36" s="1" t="s">
        <v>78</v>
      </c>
      <c r="C36" s="22"/>
    </row>
    <row r="38" spans="1:14">
      <c r="A38" s="1" t="s">
        <v>79</v>
      </c>
    </row>
    <row r="39" spans="1:14" ht="30">
      <c r="B39" s="10" t="s">
        <v>4</v>
      </c>
      <c r="C39" s="10" t="s">
        <v>5</v>
      </c>
      <c r="D39" s="1" t="s">
        <v>1</v>
      </c>
      <c r="E39" s="1" t="s">
        <v>2</v>
      </c>
      <c r="F39" s="1" t="s">
        <v>3</v>
      </c>
      <c r="G39" s="16" t="s">
        <v>29</v>
      </c>
      <c r="H39" s="11"/>
      <c r="I39" s="11"/>
      <c r="J39" s="11"/>
      <c r="K39" s="11"/>
      <c r="L39" s="11"/>
      <c r="M39" s="11"/>
      <c r="N39" s="11"/>
    </row>
    <row r="40" spans="1:14">
      <c r="A40" s="49">
        <v>2007</v>
      </c>
      <c r="B40" s="48">
        <f>T14</f>
        <v>54717</v>
      </c>
      <c r="C40" s="48">
        <f>T15</f>
        <v>113914</v>
      </c>
      <c r="D40" s="48">
        <f>T17</f>
        <v>17645</v>
      </c>
      <c r="E40" s="48">
        <f>T16</f>
        <v>96165</v>
      </c>
      <c r="F40" s="48">
        <f>T13</f>
        <v>377889</v>
      </c>
      <c r="G40" s="16" t="s">
        <v>27</v>
      </c>
      <c r="H40" s="11"/>
      <c r="I40" s="11"/>
      <c r="J40" s="11"/>
      <c r="K40" s="11"/>
      <c r="L40" s="11"/>
      <c r="M40" s="11"/>
      <c r="N40" s="11"/>
    </row>
    <row r="41" spans="1:14">
      <c r="A41" s="49">
        <v>2008</v>
      </c>
      <c r="B41" s="48">
        <f>U14</f>
        <v>55849</v>
      </c>
      <c r="C41" s="48">
        <f>U15</f>
        <v>113753</v>
      </c>
      <c r="D41" s="48">
        <f>U17</f>
        <v>17332</v>
      </c>
      <c r="E41" s="48">
        <f>U16</f>
        <v>94504</v>
      </c>
      <c r="F41" s="48">
        <f>U13</f>
        <v>365805</v>
      </c>
      <c r="G41" s="16" t="s">
        <v>28</v>
      </c>
      <c r="H41" s="11"/>
      <c r="I41" s="11"/>
      <c r="J41" s="11"/>
      <c r="K41" s="11"/>
      <c r="L41" s="11"/>
      <c r="M41" s="11"/>
      <c r="N41" s="11"/>
    </row>
    <row r="42" spans="1:14">
      <c r="A42" s="1" t="s">
        <v>80</v>
      </c>
      <c r="B42" s="7">
        <f>(B41-B40)/B40</f>
        <v>2.0688268728183197E-2</v>
      </c>
      <c r="C42" s="7">
        <f t="shared" ref="C42:F42" si="1">(C41-C40)/C40</f>
        <v>-1.4133469108274664E-3</v>
      </c>
      <c r="D42" s="7">
        <f t="shared" si="1"/>
        <v>-1.7738736185888355E-2</v>
      </c>
      <c r="E42" s="7">
        <f t="shared" si="1"/>
        <v>-1.7272396402017366E-2</v>
      </c>
      <c r="F42" s="19">
        <f t="shared" si="1"/>
        <v>-3.1977644228860853E-2</v>
      </c>
      <c r="G42" s="19"/>
    </row>
    <row r="44" spans="1:14">
      <c r="A44" s="10" t="s">
        <v>81</v>
      </c>
      <c r="B44" s="17">
        <f>B42/$A$36</f>
        <v>1.362194716040295</v>
      </c>
      <c r="C44" s="17">
        <f t="shared" ref="C44:F44" si="2">C42/$A$36</f>
        <v>-9.3060164635154596E-2</v>
      </c>
      <c r="D44" s="17">
        <f t="shared" si="2"/>
        <v>-1.1679862157210046</v>
      </c>
      <c r="E44" s="17">
        <f t="shared" si="2"/>
        <v>-1.1372806212696405</v>
      </c>
      <c r="F44" s="17">
        <f t="shared" si="2"/>
        <v>-2.1055303646858623</v>
      </c>
      <c r="G44" s="9"/>
    </row>
    <row r="46" spans="1:14">
      <c r="A46" t="s">
        <v>11</v>
      </c>
    </row>
    <row r="47" spans="1:14">
      <c r="A47" t="s">
        <v>12</v>
      </c>
    </row>
    <row r="48" spans="1:14">
      <c r="A48" t="s">
        <v>13</v>
      </c>
    </row>
    <row r="49" spans="1:24">
      <c r="A49" s="13"/>
    </row>
    <row r="50" spans="1:24" ht="15" customHeight="1">
      <c r="A50" s="6" t="s">
        <v>82</v>
      </c>
      <c r="B50" s="2"/>
      <c r="C50" s="2"/>
      <c r="D50" s="2"/>
      <c r="E50" s="2"/>
      <c r="F50" s="2"/>
      <c r="G50" s="2"/>
      <c r="S50" s="60" t="s">
        <v>83</v>
      </c>
      <c r="T50" s="60"/>
      <c r="U50" s="60"/>
      <c r="V50" s="60"/>
      <c r="W50" s="60"/>
      <c r="X50" s="50" t="s">
        <v>84</v>
      </c>
    </row>
    <row r="51" spans="1:24">
      <c r="A51" s="4">
        <f>(-4%-7%)/2</f>
        <v>-5.5000000000000007E-2</v>
      </c>
      <c r="B51" t="s">
        <v>85</v>
      </c>
      <c r="I51" s="50" t="s">
        <v>86</v>
      </c>
      <c r="S51" s="60"/>
      <c r="T51" s="60"/>
      <c r="U51" s="60"/>
      <c r="V51" s="60"/>
      <c r="W51" s="60"/>
    </row>
    <row r="52" spans="1:24">
      <c r="A52" s="3">
        <f>(-1.5%+0.5%)/2</f>
        <v>-4.9999999999999992E-3</v>
      </c>
      <c r="B52" t="s">
        <v>87</v>
      </c>
      <c r="S52" s="60"/>
      <c r="T52" s="60"/>
      <c r="U52" s="60"/>
      <c r="V52" s="60"/>
      <c r="W52" s="60"/>
    </row>
    <row r="53" spans="1:24">
      <c r="A53" s="3"/>
      <c r="B53" s="16" t="s">
        <v>21</v>
      </c>
      <c r="C53" s="11"/>
      <c r="D53" s="11"/>
      <c r="E53" s="11"/>
      <c r="F53" s="11"/>
      <c r="G53" s="11"/>
      <c r="H53" s="11"/>
      <c r="S53" s="60"/>
      <c r="T53" s="60"/>
      <c r="U53" s="60"/>
      <c r="V53" s="60"/>
      <c r="W53" s="60"/>
    </row>
    <row r="54" spans="1:24">
      <c r="A54" s="3"/>
      <c r="B54" s="16" t="s">
        <v>20</v>
      </c>
      <c r="C54" s="11"/>
      <c r="D54" s="11"/>
      <c r="E54" s="11"/>
      <c r="F54" s="11"/>
      <c r="G54" s="11"/>
      <c r="H54" s="11"/>
      <c r="S54" s="60"/>
      <c r="T54" s="60"/>
      <c r="U54" s="60"/>
      <c r="V54" s="60"/>
      <c r="W54" s="60"/>
    </row>
    <row r="55" spans="1:24">
      <c r="A55" s="51">
        <f>A51-A52</f>
        <v>-5.000000000000001E-2</v>
      </c>
      <c r="B55" s="1" t="s">
        <v>22</v>
      </c>
    </row>
    <row r="56" spans="1:24">
      <c r="A56" s="13"/>
    </row>
    <row r="57" spans="1:24">
      <c r="A57" s="13"/>
    </row>
    <row r="58" spans="1:24">
      <c r="A58" s="1" t="s">
        <v>88</v>
      </c>
    </row>
    <row r="60" spans="1:24" ht="30">
      <c r="C60" s="10" t="s">
        <v>4</v>
      </c>
      <c r="D60" s="10" t="s">
        <v>5</v>
      </c>
      <c r="E60" s="1" t="s">
        <v>1</v>
      </c>
      <c r="F60" s="1" t="s">
        <v>2</v>
      </c>
      <c r="G60" s="1" t="s">
        <v>3</v>
      </c>
    </row>
    <row r="61" spans="1:24">
      <c r="B61" s="1">
        <v>2020</v>
      </c>
      <c r="C61" s="14">
        <f>$A$55*B44</f>
        <v>-6.8109735802014765E-2</v>
      </c>
      <c r="D61" s="52">
        <f>$A$55*C44</f>
        <v>4.6530082317577303E-3</v>
      </c>
      <c r="E61" s="14">
        <f t="shared" ref="E61:G61" si="3">$A$55*D44</f>
        <v>5.8399310786050242E-2</v>
      </c>
      <c r="F61" s="14">
        <f t="shared" si="3"/>
        <v>5.6864031063482035E-2</v>
      </c>
      <c r="G61" s="14">
        <f t="shared" si="3"/>
        <v>0.10527651823429314</v>
      </c>
    </row>
    <row r="62" spans="1:24">
      <c r="A62" s="13"/>
    </row>
    <row r="63" spans="1:24">
      <c r="A63" s="6" t="s">
        <v>14</v>
      </c>
      <c r="B63" s="2"/>
      <c r="C63" s="2"/>
      <c r="D63" s="2"/>
      <c r="E63" s="2"/>
      <c r="F63" s="2"/>
      <c r="G63" s="2"/>
    </row>
    <row r="64" spans="1:24">
      <c r="A64" s="1" t="s">
        <v>15</v>
      </c>
      <c r="B64" s="1" t="s">
        <v>89</v>
      </c>
    </row>
    <row r="65" spans="1:5">
      <c r="A65">
        <v>2020</v>
      </c>
      <c r="B65" s="7">
        <f>AVERAGE(-8.9%, -6.2%, -2.7%, 1.5%)</f>
        <v>-4.0750000000000008E-2</v>
      </c>
      <c r="C65" t="s">
        <v>90</v>
      </c>
    </row>
    <row r="66" spans="1:5">
      <c r="A66">
        <v>2021</v>
      </c>
      <c r="B66" s="7">
        <v>2.5000000000000001E-2</v>
      </c>
      <c r="C66" s="53"/>
    </row>
    <row r="67" spans="1:5">
      <c r="B67" s="7"/>
      <c r="C67" s="53"/>
    </row>
    <row r="68" spans="1:5">
      <c r="A68" s="1" t="s">
        <v>15</v>
      </c>
      <c r="B68" s="11" t="s">
        <v>91</v>
      </c>
      <c r="C68" s="25" t="s">
        <v>92</v>
      </c>
      <c r="D68" s="54" t="s">
        <v>93</v>
      </c>
      <c r="E68" s="25" t="s">
        <v>92</v>
      </c>
    </row>
    <row r="69" spans="1:5">
      <c r="A69" s="25">
        <v>2019</v>
      </c>
      <c r="B69" s="36">
        <v>-1.2E-2</v>
      </c>
      <c r="C69" s="26">
        <f>1+B69</f>
        <v>0.98799999999999999</v>
      </c>
      <c r="D69" s="36">
        <f>B69</f>
        <v>-1.2E-2</v>
      </c>
      <c r="E69" s="55">
        <f>1+D69</f>
        <v>0.98799999999999999</v>
      </c>
    </row>
    <row r="70" spans="1:5">
      <c r="A70" s="25">
        <v>2020</v>
      </c>
      <c r="B70" s="36">
        <f>A51</f>
        <v>-5.5000000000000007E-2</v>
      </c>
      <c r="C70" s="26">
        <f>C69*(1+B70)</f>
        <v>0.93365999999999993</v>
      </c>
      <c r="D70" s="56">
        <f>A52</f>
        <v>-4.9999999999999992E-3</v>
      </c>
      <c r="E70" s="55">
        <f>E69*(1+D70)</f>
        <v>0.98305999999999993</v>
      </c>
    </row>
    <row r="71" spans="1:5">
      <c r="A71" s="25">
        <v>2021</v>
      </c>
      <c r="B71" s="36">
        <f>B66</f>
        <v>2.5000000000000001E-2</v>
      </c>
      <c r="C71" s="26">
        <f>C70*(1+B71)</f>
        <v>0.95700149999999984</v>
      </c>
      <c r="D71" s="56">
        <v>0.02</v>
      </c>
      <c r="E71" s="55">
        <f t="shared" ref="E71" si="4">E70*(1+D71)</f>
        <v>1.0027211999999999</v>
      </c>
    </row>
    <row r="72" spans="1:5">
      <c r="B72" s="7"/>
      <c r="C72" s="53"/>
    </row>
    <row r="73" spans="1:5">
      <c r="A73" s="55">
        <f>(C70-E70)/C70</f>
        <v>-5.2910052910052914E-2</v>
      </c>
      <c r="B73" t="s">
        <v>94</v>
      </c>
      <c r="C73" s="53"/>
    </row>
    <row r="74" spans="1:5">
      <c r="A74" s="26">
        <f>(C71-E71)/C71</f>
        <v>-4.7773906310491714E-2</v>
      </c>
      <c r="B74" t="s">
        <v>95</v>
      </c>
      <c r="C74" s="53"/>
    </row>
    <row r="75" spans="1:5">
      <c r="A75" s="29">
        <f>-(A74-A73)/A73</f>
        <v>9.7073170731706682E-2</v>
      </c>
      <c r="B75" s="27" t="s">
        <v>96</v>
      </c>
      <c r="C75" s="53"/>
    </row>
    <row r="76" spans="1:5">
      <c r="B76" s="7"/>
      <c r="C76" s="53"/>
    </row>
    <row r="77" spans="1:5">
      <c r="A77" t="s">
        <v>97</v>
      </c>
    </row>
    <row r="78" spans="1:5">
      <c r="A78" t="s">
        <v>98</v>
      </c>
    </row>
    <row r="80" spans="1:5">
      <c r="A80" t="s">
        <v>99</v>
      </c>
    </row>
    <row r="82" spans="1:9" ht="45">
      <c r="A82" s="1" t="s">
        <v>15</v>
      </c>
      <c r="B82" s="10" t="s">
        <v>16</v>
      </c>
      <c r="C82" s="10" t="s">
        <v>4</v>
      </c>
      <c r="D82" s="10" t="s">
        <v>5</v>
      </c>
      <c r="E82" s="1" t="s">
        <v>1</v>
      </c>
      <c r="F82" s="1" t="s">
        <v>2</v>
      </c>
      <c r="G82" s="1" t="s">
        <v>3</v>
      </c>
    </row>
    <row r="83" spans="1:9">
      <c r="A83">
        <v>2020</v>
      </c>
      <c r="B83" s="28">
        <v>1</v>
      </c>
      <c r="C83" s="28">
        <f>C61</f>
        <v>-6.8109735802014765E-2</v>
      </c>
      <c r="D83" s="28">
        <f t="shared" ref="D83:G83" si="5">D61</f>
        <v>4.6530082317577303E-3</v>
      </c>
      <c r="E83" s="28">
        <f t="shared" si="5"/>
        <v>5.8399310786050242E-2</v>
      </c>
      <c r="F83" s="28">
        <f t="shared" si="5"/>
        <v>5.6864031063482035E-2</v>
      </c>
      <c r="G83" s="28">
        <f t="shared" si="5"/>
        <v>0.10527651823429314</v>
      </c>
    </row>
    <row r="84" spans="1:9">
      <c r="A84">
        <v>2021</v>
      </c>
      <c r="B84" s="28">
        <f>B83*0.9</f>
        <v>0.9</v>
      </c>
      <c r="C84" s="28">
        <f>$B$84*C83</f>
        <v>-6.129876222181329E-2</v>
      </c>
      <c r="D84" s="28">
        <f t="shared" ref="D84:G84" si="6">$B$84*D83</f>
        <v>4.187707408581957E-3</v>
      </c>
      <c r="E84" s="28">
        <f t="shared" si="6"/>
        <v>5.2559379707445217E-2</v>
      </c>
      <c r="F84" s="28">
        <f t="shared" si="6"/>
        <v>5.1177627957133834E-2</v>
      </c>
      <c r="G84" s="28">
        <f t="shared" si="6"/>
        <v>9.474886641086383E-2</v>
      </c>
    </row>
    <row r="86" spans="1:9">
      <c r="A86" s="1" t="s">
        <v>100</v>
      </c>
    </row>
    <row r="87" spans="1:9">
      <c r="A87" s="1"/>
    </row>
    <row r="88" spans="1:9">
      <c r="A88" s="57" t="str" cm="1">
        <f t="array" ref="A88:C94">TRANSPOSE($A$82:$G$84)</f>
        <v>Year</v>
      </c>
      <c r="B88" s="58">
        <v>2020</v>
      </c>
      <c r="C88" s="58">
        <v>2021</v>
      </c>
    </row>
    <row r="89" spans="1:9">
      <c r="A89" s="58" t="str">
        <v>Impact Relative to Year 2020</v>
      </c>
      <c r="B89" s="58">
        <v>1</v>
      </c>
      <c r="C89" s="58">
        <v>0.9</v>
      </c>
      <c r="E89" s="21"/>
      <c r="F89" s="21"/>
      <c r="G89" s="21"/>
      <c r="H89" s="21"/>
      <c r="I89" s="21"/>
    </row>
    <row r="90" spans="1:9">
      <c r="A90" s="58" t="str">
        <v>Residential Buildings</v>
      </c>
      <c r="B90" s="59">
        <v>-6.8109735802014765E-2</v>
      </c>
      <c r="C90" s="59">
        <v>-6.129876222181329E-2</v>
      </c>
      <c r="E90" s="28"/>
      <c r="F90" s="28"/>
      <c r="G90" s="28"/>
      <c r="H90" s="28"/>
      <c r="I90" s="28"/>
    </row>
    <row r="91" spans="1:9">
      <c r="A91" s="58" t="str">
        <v>Commercial Buildings</v>
      </c>
      <c r="B91" s="59">
        <v>4.6530082317577303E-3</v>
      </c>
      <c r="C91" s="59">
        <v>4.187707408581957E-3</v>
      </c>
    </row>
    <row r="92" spans="1:9">
      <c r="A92" s="58" t="str">
        <v>Industry</v>
      </c>
      <c r="B92" s="59">
        <v>5.8399310786050242E-2</v>
      </c>
      <c r="C92" s="59">
        <v>5.2559379707445217E-2</v>
      </c>
    </row>
    <row r="93" spans="1:9">
      <c r="A93" s="58" t="str">
        <v>Transport</v>
      </c>
      <c r="B93" s="59">
        <v>5.6864031063482035E-2</v>
      </c>
      <c r="C93" s="59">
        <v>5.1177627957133834E-2</v>
      </c>
    </row>
    <row r="94" spans="1:9">
      <c r="A94" s="58" t="str">
        <v>Electricity</v>
      </c>
      <c r="B94" s="59">
        <v>0.10527651823429314</v>
      </c>
      <c r="C94" s="59">
        <v>9.474886641086383E-2</v>
      </c>
    </row>
    <row r="96" spans="1:9">
      <c r="A96" s="8"/>
    </row>
    <row r="97" spans="1:1">
      <c r="A97" s="8"/>
    </row>
    <row r="98" spans="1:1">
      <c r="A98" s="8"/>
    </row>
    <row r="99" spans="1:1">
      <c r="A99" s="8"/>
    </row>
    <row r="102" spans="1:1" ht="120" customHeight="1"/>
  </sheetData>
  <mergeCells count="1">
    <mergeCell ref="S50:W54"/>
  </mergeCells>
  <hyperlinks>
    <hyperlink ref="I51" r:id="rId1" xr:uid="{6C7951C1-2648-4DF2-8C80-297F18CF0820}"/>
    <hyperlink ref="X50" r:id="rId2" xr:uid="{644EF3F0-E6C2-45A1-9A0B-B08D2B13C7B6}"/>
  </hyperlinks>
  <pageMargins left="0.7" right="0.7" top="0.75" bottom="0.75" header="0.3" footer="0.3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B9"/>
  <sheetViews>
    <sheetView workbookViewId="0">
      <selection activeCell="D12" sqref="D12"/>
    </sheetView>
  </sheetViews>
  <sheetFormatPr defaultRowHeight="15"/>
  <cols>
    <col min="1" max="1" width="41.140625" customWidth="1"/>
    <col min="2" max="2" width="10.5703125" customWidth="1"/>
  </cols>
  <sheetData>
    <row r="1" spans="1:2">
      <c r="A1" s="15" t="s">
        <v>30</v>
      </c>
      <c r="B1" s="30" t="s">
        <v>31</v>
      </c>
    </row>
    <row r="2" spans="1:2">
      <c r="A2" t="s">
        <v>6</v>
      </c>
      <c r="B2" s="9">
        <f>HK!E44</f>
        <v>-1.1372806212696405</v>
      </c>
    </row>
    <row r="3" spans="1:2">
      <c r="A3" s="18" t="s">
        <v>23</v>
      </c>
      <c r="B3" s="20">
        <f>HK!F44</f>
        <v>-2.1055303646858623</v>
      </c>
    </row>
    <row r="4" spans="1:2">
      <c r="A4" t="s">
        <v>7</v>
      </c>
      <c r="B4" s="9">
        <f>HK!B44</f>
        <v>1.362194716040295</v>
      </c>
    </row>
    <row r="5" spans="1:2">
      <c r="A5" t="s">
        <v>8</v>
      </c>
      <c r="B5" s="9">
        <f>HK!C44</f>
        <v>-9.3060164635154596E-2</v>
      </c>
    </row>
    <row r="6" spans="1:2">
      <c r="A6" t="s">
        <v>9</v>
      </c>
      <c r="B6" s="9">
        <f>HK!D44</f>
        <v>-1.1679862157210046</v>
      </c>
    </row>
    <row r="7" spans="1:2">
      <c r="A7" s="2" t="s">
        <v>17</v>
      </c>
      <c r="B7" s="2">
        <v>0</v>
      </c>
    </row>
    <row r="8" spans="1:2">
      <c r="A8" s="2" t="s">
        <v>19</v>
      </c>
      <c r="B8" s="2">
        <v>0</v>
      </c>
    </row>
    <row r="9" spans="1:2">
      <c r="A9" s="2" t="s">
        <v>18</v>
      </c>
      <c r="B9" s="2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HK</vt:lpstr>
      <vt:lpstr>EoSEUwGDPiR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2019-05-23T18:52:04Z</dcterms:created>
  <dcterms:modified xsi:type="dcterms:W3CDTF">2020-06-03T07:26:19Z</dcterms:modified>
</cp:coreProperties>
</file>