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Meghan\Documents\eps-hongkong\InputData\fuels\BFCpUEbS\"/>
    </mc:Choice>
  </mc:AlternateContent>
  <bookViews>
    <workbookView xWindow="-120" yWindow="-120" windowWidth="20730" windowHeight="11160"/>
  </bookViews>
  <sheets>
    <sheet name="About" sheetId="4" r:id="rId1"/>
    <sheet name="AEO Table 3" sheetId="33" r:id="rId2"/>
    <sheet name="LPG Ceiling Prices" sheetId="31" r:id="rId3"/>
    <sheet name="Energy Sources" sheetId="29" r:id="rId4"/>
    <sheet name="Nuclear" sheetId="32" r:id="rId5"/>
    <sheet name="BFCpUEbS-electricity" sheetId="5" r:id="rId6"/>
    <sheet name="BFCpUEbS-coal" sheetId="6" r:id="rId7"/>
    <sheet name="BFCpUEbS-natural-gas" sheetId="7" r:id="rId8"/>
    <sheet name="BFCpUEbS-nuclear" sheetId="34" r:id="rId9"/>
    <sheet name="BFCpUEbS-hydro" sheetId="25" r:id="rId10"/>
    <sheet name="BFCpUEbS-wind" sheetId="26" r:id="rId11"/>
    <sheet name="BFCpUEbS-solar" sheetId="27" r:id="rId12"/>
    <sheet name="BFCpUEbS-biomass" sheetId="16" r:id="rId13"/>
    <sheet name="Petroleum" sheetId="30" r:id="rId14"/>
    <sheet name="BFCpUEbS-petroleum-gasoline" sheetId="9" r:id="rId15"/>
    <sheet name="BFCpUEbS-petroleum-diesel" sheetId="10" r:id="rId16"/>
    <sheet name="BFCpUEbS-biofuel-gasoline" sheetId="11" r:id="rId17"/>
    <sheet name="BFCpUEbS-biofuel-diesel" sheetId="17" r:id="rId18"/>
    <sheet name="BFCpUEbS-jet-fuel" sheetId="12" r:id="rId19"/>
    <sheet name="BFCpUEbS-heat" sheetId="18" r:id="rId20"/>
    <sheet name="BFCpUEbS-lignite" sheetId="23" r:id="rId21"/>
    <sheet name="BFCpUEbS-geothermal" sheetId="28" r:id="rId22"/>
    <sheet name="BFCpUEbS-MSW" sheetId="35" r:id="rId23"/>
  </sheets>
  <externalReferences>
    <externalReference r:id="rId24"/>
  </externalReferences>
  <definedNames>
    <definedName name="lignite_multiplier">#REF!</definedName>
    <definedName name="nonlignite_multiplier">#REF!</definedName>
  </definedNames>
  <calcPr calcId="162913" concurrentCalc="0"/>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9" i="6" l="1"/>
  <c r="D9" i="6"/>
  <c r="E9" i="6"/>
  <c r="F9" i="6"/>
  <c r="G9" i="6"/>
  <c r="H9" i="6"/>
  <c r="I9" i="6"/>
  <c r="J9" i="6"/>
  <c r="K9" i="6"/>
  <c r="L9" i="6"/>
  <c r="M9" i="6"/>
  <c r="N9" i="6"/>
  <c r="O9" i="6"/>
  <c r="P9" i="6"/>
  <c r="Q9" i="6"/>
  <c r="R9" i="6"/>
  <c r="S9" i="6"/>
  <c r="T9" i="6"/>
  <c r="U9" i="6"/>
  <c r="V9" i="6"/>
  <c r="W9" i="6"/>
  <c r="X9" i="6"/>
  <c r="Y9" i="6"/>
  <c r="Z9" i="6"/>
  <c r="AA9" i="6"/>
  <c r="AB9" i="6"/>
  <c r="AC9" i="6"/>
  <c r="AD9" i="6"/>
  <c r="AE9" i="6"/>
  <c r="AF9" i="6"/>
  <c r="AG9" i="6"/>
  <c r="AH9" i="6"/>
  <c r="AI9" i="6"/>
  <c r="AJ9" i="6"/>
  <c r="C9" i="7"/>
  <c r="D9" i="7"/>
  <c r="E9" i="7"/>
  <c r="F9" i="7"/>
  <c r="G9" i="7"/>
  <c r="H9" i="7"/>
  <c r="I9" i="7"/>
  <c r="J9" i="7"/>
  <c r="K9" i="7"/>
  <c r="L9" i="7"/>
  <c r="M9" i="7"/>
  <c r="N9" i="7"/>
  <c r="O9" i="7"/>
  <c r="P9" i="7"/>
  <c r="Q9" i="7"/>
  <c r="R9" i="7"/>
  <c r="S9" i="7"/>
  <c r="T9" i="7"/>
  <c r="U9" i="7"/>
  <c r="V9" i="7"/>
  <c r="W9" i="7"/>
  <c r="X9" i="7"/>
  <c r="Y9" i="7"/>
  <c r="Z9" i="7"/>
  <c r="AA9" i="7"/>
  <c r="AB9" i="7"/>
  <c r="AC9" i="7"/>
  <c r="AD9" i="7"/>
  <c r="AE9" i="7"/>
  <c r="AF9" i="7"/>
  <c r="AG9" i="7"/>
  <c r="AH9" i="7"/>
  <c r="AI9" i="7"/>
  <c r="AJ9" i="7"/>
  <c r="C9" i="34"/>
  <c r="D9" i="34"/>
  <c r="E9" i="34"/>
  <c r="F9" i="34"/>
  <c r="G9" i="34"/>
  <c r="H9" i="34"/>
  <c r="I9" i="34"/>
  <c r="J9" i="34"/>
  <c r="K9" i="34"/>
  <c r="L9" i="34"/>
  <c r="M9" i="34"/>
  <c r="N9" i="34"/>
  <c r="O9" i="34"/>
  <c r="P9" i="34"/>
  <c r="Q9" i="34"/>
  <c r="R9" i="34"/>
  <c r="S9" i="34"/>
  <c r="T9" i="34"/>
  <c r="U9" i="34"/>
  <c r="V9" i="34"/>
  <c r="W9" i="34"/>
  <c r="X9" i="34"/>
  <c r="Y9" i="34"/>
  <c r="Z9" i="34"/>
  <c r="AA9" i="34"/>
  <c r="AB9" i="34"/>
  <c r="AC9" i="34"/>
  <c r="AD9" i="34"/>
  <c r="AE9" i="34"/>
  <c r="AF9" i="34"/>
  <c r="AG9" i="34"/>
  <c r="AH9" i="34"/>
  <c r="AI9" i="34"/>
  <c r="AJ9" i="34"/>
  <c r="C9" i="25"/>
  <c r="D9" i="25"/>
  <c r="E9" i="25"/>
  <c r="F9" i="25"/>
  <c r="G9" i="25"/>
  <c r="H9" i="25"/>
  <c r="I9" i="25"/>
  <c r="J9" i="25"/>
  <c r="K9" i="25"/>
  <c r="L9" i="25"/>
  <c r="M9" i="25"/>
  <c r="N9" i="25"/>
  <c r="O9" i="25"/>
  <c r="P9" i="25"/>
  <c r="Q9" i="25"/>
  <c r="R9" i="25"/>
  <c r="S9" i="25"/>
  <c r="T9" i="25"/>
  <c r="U9" i="25"/>
  <c r="V9" i="25"/>
  <c r="W9" i="25"/>
  <c r="X9" i="25"/>
  <c r="Y9" i="25"/>
  <c r="Z9" i="25"/>
  <c r="AA9" i="25"/>
  <c r="AB9" i="25"/>
  <c r="AC9" i="25"/>
  <c r="AD9" i="25"/>
  <c r="AE9" i="25"/>
  <c r="AF9" i="25"/>
  <c r="AG9" i="25"/>
  <c r="AH9" i="25"/>
  <c r="AI9" i="25"/>
  <c r="AJ9" i="25"/>
  <c r="C9" i="26"/>
  <c r="D9" i="26"/>
  <c r="E9" i="26"/>
  <c r="F9" i="26"/>
  <c r="G9" i="26"/>
  <c r="H9" i="26"/>
  <c r="I9" i="26"/>
  <c r="J9" i="26"/>
  <c r="K9" i="26"/>
  <c r="L9" i="26"/>
  <c r="M9" i="26"/>
  <c r="N9" i="26"/>
  <c r="O9" i="26"/>
  <c r="P9" i="26"/>
  <c r="Q9" i="26"/>
  <c r="R9" i="26"/>
  <c r="S9" i="26"/>
  <c r="T9" i="26"/>
  <c r="U9" i="26"/>
  <c r="V9" i="26"/>
  <c r="W9" i="26"/>
  <c r="X9" i="26"/>
  <c r="Y9" i="26"/>
  <c r="Z9" i="26"/>
  <c r="AA9" i="26"/>
  <c r="AB9" i="26"/>
  <c r="AC9" i="26"/>
  <c r="AD9" i="26"/>
  <c r="AE9" i="26"/>
  <c r="AF9" i="26"/>
  <c r="AG9" i="26"/>
  <c r="AH9" i="26"/>
  <c r="AI9" i="26"/>
  <c r="AJ9" i="26"/>
  <c r="C9" i="27"/>
  <c r="D9" i="27"/>
  <c r="E9" i="27"/>
  <c r="F9" i="27"/>
  <c r="G9" i="27"/>
  <c r="H9" i="27"/>
  <c r="I9" i="27"/>
  <c r="J9" i="27"/>
  <c r="K9" i="27"/>
  <c r="L9" i="27"/>
  <c r="M9" i="27"/>
  <c r="N9" i="27"/>
  <c r="O9" i="27"/>
  <c r="P9" i="27"/>
  <c r="Q9" i="27"/>
  <c r="R9" i="27"/>
  <c r="S9" i="27"/>
  <c r="T9" i="27"/>
  <c r="U9" i="27"/>
  <c r="V9" i="27"/>
  <c r="W9" i="27"/>
  <c r="X9" i="27"/>
  <c r="Y9" i="27"/>
  <c r="Z9" i="27"/>
  <c r="AA9" i="27"/>
  <c r="AB9" i="27"/>
  <c r="AC9" i="27"/>
  <c r="AD9" i="27"/>
  <c r="AE9" i="27"/>
  <c r="AF9" i="27"/>
  <c r="AG9" i="27"/>
  <c r="AH9" i="27"/>
  <c r="AI9" i="27"/>
  <c r="AJ9" i="27"/>
  <c r="C9" i="16"/>
  <c r="D9" i="16"/>
  <c r="E9" i="16"/>
  <c r="F9" i="16"/>
  <c r="G9" i="16"/>
  <c r="H9" i="16"/>
  <c r="I9" i="16"/>
  <c r="J9" i="16"/>
  <c r="K9" i="16"/>
  <c r="L9" i="16"/>
  <c r="M9" i="16"/>
  <c r="N9" i="16"/>
  <c r="O9" i="16"/>
  <c r="P9" i="16"/>
  <c r="Q9" i="16"/>
  <c r="R9" i="16"/>
  <c r="S9" i="16"/>
  <c r="T9" i="16"/>
  <c r="U9" i="16"/>
  <c r="V9" i="16"/>
  <c r="W9" i="16"/>
  <c r="X9" i="16"/>
  <c r="Y9" i="16"/>
  <c r="Z9" i="16"/>
  <c r="AA9" i="16"/>
  <c r="AB9" i="16"/>
  <c r="AC9" i="16"/>
  <c r="AD9" i="16"/>
  <c r="AE9" i="16"/>
  <c r="AF9" i="16"/>
  <c r="AG9" i="16"/>
  <c r="AH9" i="16"/>
  <c r="AI9" i="16"/>
  <c r="AJ9" i="16"/>
  <c r="C9" i="9"/>
  <c r="D9" i="9"/>
  <c r="E9" i="9"/>
  <c r="F9" i="9"/>
  <c r="G9" i="9"/>
  <c r="H9" i="9"/>
  <c r="I9" i="9"/>
  <c r="J9" i="9"/>
  <c r="K9" i="9"/>
  <c r="L9" i="9"/>
  <c r="M9" i="9"/>
  <c r="N9" i="9"/>
  <c r="O9" i="9"/>
  <c r="P9" i="9"/>
  <c r="Q9" i="9"/>
  <c r="R9" i="9"/>
  <c r="S9" i="9"/>
  <c r="T9" i="9"/>
  <c r="U9" i="9"/>
  <c r="V9" i="9"/>
  <c r="W9" i="9"/>
  <c r="X9" i="9"/>
  <c r="Y9" i="9"/>
  <c r="Z9" i="9"/>
  <c r="AA9" i="9"/>
  <c r="AB9" i="9"/>
  <c r="AC9" i="9"/>
  <c r="AD9" i="9"/>
  <c r="AE9" i="9"/>
  <c r="AF9" i="9"/>
  <c r="AG9" i="9"/>
  <c r="AH9" i="9"/>
  <c r="AI9" i="9"/>
  <c r="AJ9" i="9"/>
  <c r="C9" i="10"/>
  <c r="D9" i="10"/>
  <c r="E9" i="10"/>
  <c r="F9" i="10"/>
  <c r="G9" i="10"/>
  <c r="H9" i="10"/>
  <c r="I9" i="10"/>
  <c r="J9" i="10"/>
  <c r="K9" i="10"/>
  <c r="L9" i="10"/>
  <c r="M9" i="10"/>
  <c r="N9" i="10"/>
  <c r="O9" i="10"/>
  <c r="P9" i="10"/>
  <c r="Q9" i="10"/>
  <c r="R9" i="10"/>
  <c r="S9" i="10"/>
  <c r="T9" i="10"/>
  <c r="U9" i="10"/>
  <c r="V9" i="10"/>
  <c r="W9" i="10"/>
  <c r="X9" i="10"/>
  <c r="Y9" i="10"/>
  <c r="Z9" i="10"/>
  <c r="AA9" i="10"/>
  <c r="AB9" i="10"/>
  <c r="AC9" i="10"/>
  <c r="AD9" i="10"/>
  <c r="AE9" i="10"/>
  <c r="AF9" i="10"/>
  <c r="AG9" i="10"/>
  <c r="AH9" i="10"/>
  <c r="AI9" i="10"/>
  <c r="AJ9" i="10"/>
  <c r="C9" i="11"/>
  <c r="D9" i="11"/>
  <c r="E9" i="11"/>
  <c r="F9" i="11"/>
  <c r="G9" i="11"/>
  <c r="H9" i="11"/>
  <c r="I9" i="11"/>
  <c r="J9" i="11"/>
  <c r="K9" i="11"/>
  <c r="L9" i="11"/>
  <c r="M9" i="11"/>
  <c r="N9" i="11"/>
  <c r="O9" i="11"/>
  <c r="P9" i="11"/>
  <c r="Q9" i="11"/>
  <c r="R9" i="11"/>
  <c r="S9" i="11"/>
  <c r="T9" i="11"/>
  <c r="U9" i="11"/>
  <c r="V9" i="11"/>
  <c r="W9" i="11"/>
  <c r="X9" i="11"/>
  <c r="Y9" i="11"/>
  <c r="Z9" i="11"/>
  <c r="AA9" i="11"/>
  <c r="AB9" i="11"/>
  <c r="AC9" i="11"/>
  <c r="AD9" i="11"/>
  <c r="AE9" i="11"/>
  <c r="AF9" i="11"/>
  <c r="AG9" i="11"/>
  <c r="AH9" i="11"/>
  <c r="AI9" i="11"/>
  <c r="AJ9" i="11"/>
  <c r="C9" i="17"/>
  <c r="D9" i="17"/>
  <c r="E9" i="17"/>
  <c r="F9" i="17"/>
  <c r="G9" i="17"/>
  <c r="H9" i="17"/>
  <c r="I9" i="17"/>
  <c r="J9" i="17"/>
  <c r="K9" i="17"/>
  <c r="L9" i="17"/>
  <c r="M9" i="17"/>
  <c r="N9" i="17"/>
  <c r="O9" i="17"/>
  <c r="P9" i="17"/>
  <c r="Q9" i="17"/>
  <c r="R9" i="17"/>
  <c r="S9" i="17"/>
  <c r="T9" i="17"/>
  <c r="U9" i="17"/>
  <c r="V9" i="17"/>
  <c r="W9" i="17"/>
  <c r="X9" i="17"/>
  <c r="Y9" i="17"/>
  <c r="Z9" i="17"/>
  <c r="AA9" i="17"/>
  <c r="AB9" i="17"/>
  <c r="AC9" i="17"/>
  <c r="AD9" i="17"/>
  <c r="AE9" i="17"/>
  <c r="AF9" i="17"/>
  <c r="AG9" i="17"/>
  <c r="AH9" i="17"/>
  <c r="AI9" i="17"/>
  <c r="AJ9" i="17"/>
  <c r="C9" i="12"/>
  <c r="D9" i="12"/>
  <c r="E9" i="12"/>
  <c r="F9" i="12"/>
  <c r="G9" i="12"/>
  <c r="H9" i="12"/>
  <c r="I9" i="12"/>
  <c r="J9" i="12"/>
  <c r="K9" i="12"/>
  <c r="L9" i="12"/>
  <c r="M9" i="12"/>
  <c r="N9" i="12"/>
  <c r="O9" i="12"/>
  <c r="P9" i="12"/>
  <c r="Q9" i="12"/>
  <c r="R9" i="12"/>
  <c r="S9" i="12"/>
  <c r="T9" i="12"/>
  <c r="U9" i="12"/>
  <c r="V9" i="12"/>
  <c r="W9" i="12"/>
  <c r="X9" i="12"/>
  <c r="Y9" i="12"/>
  <c r="Z9" i="12"/>
  <c r="AA9" i="12"/>
  <c r="AB9" i="12"/>
  <c r="AC9" i="12"/>
  <c r="AD9" i="12"/>
  <c r="AE9" i="12"/>
  <c r="AF9" i="12"/>
  <c r="AG9" i="12"/>
  <c r="AH9" i="12"/>
  <c r="AI9" i="12"/>
  <c r="AJ9" i="12"/>
  <c r="C9" i="18"/>
  <c r="D9" i="18"/>
  <c r="E9" i="18"/>
  <c r="F9" i="18"/>
  <c r="G9" i="18"/>
  <c r="H9" i="18"/>
  <c r="I9" i="18"/>
  <c r="J9" i="18"/>
  <c r="K9" i="18"/>
  <c r="L9" i="18"/>
  <c r="M9" i="18"/>
  <c r="N9" i="18"/>
  <c r="O9" i="18"/>
  <c r="P9" i="18"/>
  <c r="Q9" i="18"/>
  <c r="R9" i="18"/>
  <c r="S9" i="18"/>
  <c r="T9" i="18"/>
  <c r="U9" i="18"/>
  <c r="V9" i="18"/>
  <c r="W9" i="18"/>
  <c r="X9" i="18"/>
  <c r="Y9" i="18"/>
  <c r="Z9" i="18"/>
  <c r="AA9" i="18"/>
  <c r="AB9" i="18"/>
  <c r="AC9" i="18"/>
  <c r="AD9" i="18"/>
  <c r="AE9" i="18"/>
  <c r="AF9" i="18"/>
  <c r="AG9" i="18"/>
  <c r="AH9" i="18"/>
  <c r="AI9" i="18"/>
  <c r="AJ9" i="18"/>
  <c r="C9" i="23"/>
  <c r="D9" i="23"/>
  <c r="E9" i="23"/>
  <c r="F9" i="23"/>
  <c r="G9" i="23"/>
  <c r="H9" i="23"/>
  <c r="I9" i="23"/>
  <c r="J9" i="23"/>
  <c r="K9" i="23"/>
  <c r="L9" i="23"/>
  <c r="M9" i="23"/>
  <c r="N9" i="23"/>
  <c r="O9" i="23"/>
  <c r="P9" i="23"/>
  <c r="Q9" i="23"/>
  <c r="R9" i="23"/>
  <c r="S9" i="23"/>
  <c r="T9" i="23"/>
  <c r="U9" i="23"/>
  <c r="V9" i="23"/>
  <c r="W9" i="23"/>
  <c r="X9" i="23"/>
  <c r="Y9" i="23"/>
  <c r="Z9" i="23"/>
  <c r="AA9" i="23"/>
  <c r="AB9" i="23"/>
  <c r="AC9" i="23"/>
  <c r="AD9" i="23"/>
  <c r="AE9" i="23"/>
  <c r="AF9" i="23"/>
  <c r="AG9" i="23"/>
  <c r="AH9" i="23"/>
  <c r="AI9" i="23"/>
  <c r="AJ9" i="23"/>
  <c r="C9" i="28"/>
  <c r="D9" i="28"/>
  <c r="E9" i="28"/>
  <c r="F9" i="28"/>
  <c r="G9" i="28"/>
  <c r="H9" i="28"/>
  <c r="I9" i="28"/>
  <c r="J9" i="28"/>
  <c r="K9" i="28"/>
  <c r="L9" i="28"/>
  <c r="M9" i="28"/>
  <c r="N9" i="28"/>
  <c r="O9" i="28"/>
  <c r="P9" i="28"/>
  <c r="Q9" i="28"/>
  <c r="R9" i="28"/>
  <c r="S9" i="28"/>
  <c r="T9" i="28"/>
  <c r="U9" i="28"/>
  <c r="V9" i="28"/>
  <c r="W9" i="28"/>
  <c r="X9" i="28"/>
  <c r="Y9" i="28"/>
  <c r="Z9" i="28"/>
  <c r="AA9" i="28"/>
  <c r="AB9" i="28"/>
  <c r="AC9" i="28"/>
  <c r="AD9" i="28"/>
  <c r="AE9" i="28"/>
  <c r="AF9" i="28"/>
  <c r="AG9" i="28"/>
  <c r="AH9" i="28"/>
  <c r="AI9" i="28"/>
  <c r="AJ9" i="28"/>
  <c r="C9" i="35"/>
  <c r="D9" i="35"/>
  <c r="E9" i="35"/>
  <c r="F9" i="35"/>
  <c r="G9" i="35"/>
  <c r="H9" i="35"/>
  <c r="I9" i="35"/>
  <c r="J9" i="35"/>
  <c r="K9" i="35"/>
  <c r="L9" i="35"/>
  <c r="M9" i="35"/>
  <c r="N9" i="35"/>
  <c r="O9" i="35"/>
  <c r="P9" i="35"/>
  <c r="Q9" i="35"/>
  <c r="R9" i="35"/>
  <c r="S9" i="35"/>
  <c r="T9" i="35"/>
  <c r="U9" i="35"/>
  <c r="V9" i="35"/>
  <c r="W9" i="35"/>
  <c r="X9" i="35"/>
  <c r="Y9" i="35"/>
  <c r="Z9" i="35"/>
  <c r="AA9" i="35"/>
  <c r="AB9" i="35"/>
  <c r="AC9" i="35"/>
  <c r="AD9" i="35"/>
  <c r="AE9" i="35"/>
  <c r="AF9" i="35"/>
  <c r="AG9" i="35"/>
  <c r="AH9" i="35"/>
  <c r="AI9" i="35"/>
  <c r="AJ9" i="35"/>
  <c r="C9" i="5"/>
  <c r="D9" i="5"/>
  <c r="E9" i="5"/>
  <c r="F9" i="5"/>
  <c r="G9" i="5"/>
  <c r="H9" i="5"/>
  <c r="I9" i="5"/>
  <c r="J9" i="5"/>
  <c r="K9" i="5"/>
  <c r="L9" i="5"/>
  <c r="M9" i="5"/>
  <c r="N9" i="5"/>
  <c r="O9" i="5"/>
  <c r="P9" i="5"/>
  <c r="Q9" i="5"/>
  <c r="R9" i="5"/>
  <c r="S9" i="5"/>
  <c r="T9" i="5"/>
  <c r="U9" i="5"/>
  <c r="V9" i="5"/>
  <c r="W9" i="5"/>
  <c r="X9" i="5"/>
  <c r="Y9" i="5"/>
  <c r="Z9" i="5"/>
  <c r="AA9" i="5"/>
  <c r="AB9" i="5"/>
  <c r="AC9" i="5"/>
  <c r="AD9" i="5"/>
  <c r="AE9" i="5"/>
  <c r="AF9" i="5"/>
  <c r="AG9" i="5"/>
  <c r="AH9" i="5"/>
  <c r="AI9" i="5"/>
  <c r="AJ9" i="5"/>
  <c r="B9" i="6"/>
  <c r="B9" i="7"/>
  <c r="B9" i="34"/>
  <c r="B9" i="25"/>
  <c r="B9" i="26"/>
  <c r="B9" i="27"/>
  <c r="B9" i="16"/>
  <c r="B9" i="9"/>
  <c r="B9" i="10"/>
  <c r="B9" i="11"/>
  <c r="B9" i="17"/>
  <c r="B9" i="12"/>
  <c r="B9" i="18"/>
  <c r="B9" i="23"/>
  <c r="B9" i="28"/>
  <c r="B9" i="35"/>
  <c r="B9" i="5"/>
  <c r="H12" i="35"/>
  <c r="H19" i="35"/>
  <c r="Q12" i="35"/>
  <c r="J3" i="35"/>
  <c r="K3" i="35"/>
  <c r="L3" i="35"/>
  <c r="M3" i="35"/>
  <c r="N3" i="35"/>
  <c r="O3" i="35"/>
  <c r="P3" i="35"/>
  <c r="Q3" i="35"/>
  <c r="R3" i="35"/>
  <c r="S3" i="35"/>
  <c r="T3" i="35"/>
  <c r="U3" i="35"/>
  <c r="V3" i="35"/>
  <c r="W3" i="35"/>
  <c r="X3" i="35"/>
  <c r="Y3" i="35"/>
  <c r="Z3" i="35"/>
  <c r="AA3" i="35"/>
  <c r="AB3" i="35"/>
  <c r="AC3" i="35"/>
  <c r="AD3" i="35"/>
  <c r="AE3" i="35"/>
  <c r="AF3" i="35"/>
  <c r="AG3" i="35"/>
  <c r="AH3" i="35"/>
  <c r="AI3" i="35"/>
  <c r="AJ3" i="35"/>
  <c r="I3" i="35"/>
  <c r="O19" i="35"/>
  <c r="P12" i="35"/>
  <c r="H17" i="35"/>
  <c r="H15" i="35"/>
  <c r="H14" i="35"/>
  <c r="H7" i="29"/>
  <c r="G7" i="29"/>
  <c r="AJ8" i="35"/>
  <c r="AI8" i="35"/>
  <c r="AH8" i="35"/>
  <c r="AG8" i="35"/>
  <c r="AF8" i="35"/>
  <c r="AE8" i="35"/>
  <c r="AD8" i="35"/>
  <c r="AC8" i="35"/>
  <c r="AB8" i="35"/>
  <c r="AA8" i="35"/>
  <c r="AJ7" i="35"/>
  <c r="AI7" i="35"/>
  <c r="AH7" i="35"/>
  <c r="AG7" i="35"/>
  <c r="AF7" i="35"/>
  <c r="AE7" i="35"/>
  <c r="AD7" i="35"/>
  <c r="AC7" i="35"/>
  <c r="AB7" i="35"/>
  <c r="AA7" i="35"/>
  <c r="AJ6" i="35"/>
  <c r="AI6" i="35"/>
  <c r="AH6" i="35"/>
  <c r="AG6" i="35"/>
  <c r="AF6" i="35"/>
  <c r="AE6" i="35"/>
  <c r="AD6" i="35"/>
  <c r="AC6" i="35"/>
  <c r="AB6" i="35"/>
  <c r="AA6" i="35"/>
  <c r="AJ5" i="35"/>
  <c r="AI5" i="35"/>
  <c r="AH5" i="35"/>
  <c r="AG5" i="35"/>
  <c r="AF5" i="35"/>
  <c r="AE5" i="35"/>
  <c r="AD5" i="35"/>
  <c r="AC5" i="35"/>
  <c r="AB5" i="35"/>
  <c r="AA5" i="35"/>
  <c r="AJ4" i="35"/>
  <c r="AI4" i="35"/>
  <c r="AH4" i="35"/>
  <c r="AG4" i="35"/>
  <c r="AF4" i="35"/>
  <c r="AE4" i="35"/>
  <c r="AD4" i="35"/>
  <c r="AC4" i="35"/>
  <c r="AB4" i="35"/>
  <c r="AA4" i="35"/>
  <c r="AJ2" i="35"/>
  <c r="AI2" i="35"/>
  <c r="AH2" i="35"/>
  <c r="AG2" i="35"/>
  <c r="AF2" i="35"/>
  <c r="AE2" i="35"/>
  <c r="AD2" i="35"/>
  <c r="AC2" i="35"/>
  <c r="AB2" i="35"/>
  <c r="AA2" i="35"/>
  <c r="AI3" i="34"/>
  <c r="AH3" i="34"/>
  <c r="AG3" i="34"/>
  <c r="AF3" i="34"/>
  <c r="AE3" i="34"/>
  <c r="AD3" i="34"/>
  <c r="AC3" i="34"/>
  <c r="AB3" i="34"/>
  <c r="AA3" i="34"/>
  <c r="Z3" i="34"/>
  <c r="Y3" i="34"/>
  <c r="X3" i="34"/>
  <c r="W3" i="34"/>
  <c r="V3" i="34"/>
  <c r="U3" i="34"/>
  <c r="T3" i="34"/>
  <c r="S3" i="34"/>
  <c r="R3" i="34"/>
  <c r="Q3" i="34"/>
  <c r="P3" i="34"/>
  <c r="O3" i="34"/>
  <c r="N3" i="34"/>
  <c r="M3" i="34"/>
  <c r="L3" i="34"/>
  <c r="K3" i="34"/>
  <c r="J3" i="34"/>
  <c r="I3" i="34"/>
  <c r="H3" i="34"/>
  <c r="G3" i="34"/>
  <c r="F3" i="34"/>
  <c r="E3" i="34"/>
  <c r="D3" i="34"/>
  <c r="C3" i="34"/>
  <c r="B3" i="34"/>
  <c r="N22" i="32"/>
  <c r="N23" i="32"/>
  <c r="N11" i="32"/>
  <c r="N12" i="32"/>
  <c r="N27" i="32"/>
  <c r="N32" i="32"/>
  <c r="C2" i="28"/>
  <c r="B2" i="28"/>
  <c r="C2" i="23"/>
  <c r="B2" i="23"/>
  <c r="C2" i="18"/>
  <c r="B2" i="18"/>
  <c r="C7" i="5"/>
  <c r="B7" i="5"/>
  <c r="G9" i="29"/>
  <c r="H9" i="29"/>
  <c r="G8" i="29"/>
  <c r="H8" i="29"/>
  <c r="D3" i="7"/>
  <c r="F3" i="6"/>
  <c r="I29" i="29"/>
  <c r="H29" i="29"/>
  <c r="H30" i="29"/>
  <c r="C2" i="30"/>
  <c r="E2" i="30"/>
  <c r="F2" i="30"/>
  <c r="C3" i="30"/>
  <c r="E3" i="30"/>
  <c r="F3" i="30"/>
  <c r="D4" i="30"/>
  <c r="E4" i="30"/>
  <c r="F4" i="30"/>
  <c r="B30" i="31"/>
  <c r="B31" i="31"/>
  <c r="B32" i="31"/>
  <c r="D2" i="7"/>
  <c r="G29" i="29"/>
  <c r="G30" i="29"/>
  <c r="B3" i="6"/>
  <c r="D17" i="29"/>
  <c r="E17" i="29"/>
  <c r="D18" i="29"/>
  <c r="E18" i="29"/>
  <c r="D16" i="29"/>
  <c r="E16" i="29"/>
  <c r="C4" i="29"/>
  <c r="D4" i="29"/>
  <c r="B2" i="5"/>
  <c r="C3" i="29"/>
  <c r="D3" i="29"/>
  <c r="AE3" i="6"/>
  <c r="W3" i="6"/>
  <c r="S3" i="6"/>
  <c r="J3" i="6"/>
  <c r="Z3" i="6"/>
  <c r="R3" i="6"/>
  <c r="G3" i="6"/>
  <c r="AG3" i="6"/>
  <c r="AC3" i="6"/>
  <c r="Y3" i="6"/>
  <c r="U3" i="6"/>
  <c r="Q3" i="6"/>
  <c r="M3" i="6"/>
  <c r="I3" i="6"/>
  <c r="AI3" i="6"/>
  <c r="AA3" i="6"/>
  <c r="O3" i="6"/>
  <c r="K3" i="6"/>
  <c r="AH3" i="6"/>
  <c r="AD3" i="6"/>
  <c r="V3" i="6"/>
  <c r="N3" i="6"/>
  <c r="AJ3" i="6"/>
  <c r="AF3" i="6"/>
  <c r="AB3" i="6"/>
  <c r="X3" i="6"/>
  <c r="T3" i="6"/>
  <c r="P3" i="6"/>
  <c r="L3" i="6"/>
  <c r="D2" i="12"/>
  <c r="I2" i="12"/>
  <c r="M2" i="12"/>
  <c r="Q2" i="12"/>
  <c r="U2" i="12"/>
  <c r="Y2" i="12"/>
  <c r="AC2" i="12"/>
  <c r="AG2" i="12"/>
  <c r="E2" i="12"/>
  <c r="F2" i="12"/>
  <c r="D2" i="17"/>
  <c r="G2" i="17"/>
  <c r="L2" i="17"/>
  <c r="O2" i="17"/>
  <c r="T2" i="17"/>
  <c r="W2" i="17"/>
  <c r="AB2" i="17"/>
  <c r="AE2" i="17"/>
  <c r="AJ2" i="17"/>
  <c r="I2" i="17"/>
  <c r="D2" i="11"/>
  <c r="G2" i="11"/>
  <c r="K2" i="11"/>
  <c r="O2" i="11"/>
  <c r="S2" i="11"/>
  <c r="W2" i="11"/>
  <c r="AA2" i="11"/>
  <c r="AE2" i="11"/>
  <c r="AI2" i="11"/>
  <c r="H2" i="11"/>
  <c r="D2" i="9"/>
  <c r="F2" i="9"/>
  <c r="L2" i="9"/>
  <c r="Q2" i="9"/>
  <c r="V2" i="9"/>
  <c r="AB2" i="9"/>
  <c r="AG2" i="9"/>
  <c r="D2" i="10"/>
  <c r="G2" i="10"/>
  <c r="D6" i="5"/>
  <c r="B6" i="5"/>
  <c r="D5" i="5"/>
  <c r="B5" i="5"/>
  <c r="D4" i="5"/>
  <c r="M2" i="7"/>
  <c r="AH4" i="5"/>
  <c r="U5" i="5"/>
  <c r="F6" i="5"/>
  <c r="J6" i="5"/>
  <c r="M6" i="5"/>
  <c r="N6" i="5"/>
  <c r="R6" i="5"/>
  <c r="U6" i="5"/>
  <c r="V6" i="5"/>
  <c r="Z6" i="5"/>
  <c r="AC6" i="5"/>
  <c r="AD6" i="5"/>
  <c r="AH6" i="5"/>
  <c r="AA3" i="5"/>
  <c r="AB3" i="5"/>
  <c r="AC3" i="5"/>
  <c r="AD3" i="5"/>
  <c r="AE3" i="5"/>
  <c r="AF3" i="5"/>
  <c r="AG3" i="5"/>
  <c r="AH3" i="5"/>
  <c r="AI3" i="5"/>
  <c r="AJ3" i="5"/>
  <c r="F3" i="7"/>
  <c r="I3" i="7"/>
  <c r="M3" i="7"/>
  <c r="Q3" i="7"/>
  <c r="U3" i="7"/>
  <c r="Y3" i="7"/>
  <c r="AC3" i="7"/>
  <c r="AE3" i="7"/>
  <c r="AG3" i="7"/>
  <c r="AH3" i="7"/>
  <c r="AI3" i="7"/>
  <c r="AJ3" i="7"/>
  <c r="E3" i="7"/>
  <c r="D6" i="7"/>
  <c r="I6" i="7"/>
  <c r="D5" i="7"/>
  <c r="H5" i="7"/>
  <c r="D4" i="7"/>
  <c r="F4" i="7"/>
  <c r="N2" i="7"/>
  <c r="R2" i="7"/>
  <c r="S2" i="7"/>
  <c r="V2" i="7"/>
  <c r="W2" i="7"/>
  <c r="Z2" i="7"/>
  <c r="AA2" i="7"/>
  <c r="AD2" i="7"/>
  <c r="AE2" i="7"/>
  <c r="AH2" i="7"/>
  <c r="AI2" i="7"/>
  <c r="G2" i="7"/>
  <c r="H2" i="7"/>
  <c r="E2" i="7"/>
  <c r="F29" i="29"/>
  <c r="H4" i="7"/>
  <c r="M4" i="7"/>
  <c r="P4" i="7"/>
  <c r="U4" i="7"/>
  <c r="X4" i="7"/>
  <c r="AC4" i="7"/>
  <c r="AF4" i="7"/>
  <c r="H6" i="7"/>
  <c r="L6" i="7"/>
  <c r="X6" i="7"/>
  <c r="AB6" i="7"/>
  <c r="E4" i="7"/>
  <c r="AJ8" i="28"/>
  <c r="AI8" i="28"/>
  <c r="AH8" i="28"/>
  <c r="AG8" i="28"/>
  <c r="AF8" i="28"/>
  <c r="AE8" i="28"/>
  <c r="AD8" i="28"/>
  <c r="AC8" i="28"/>
  <c r="AB8" i="28"/>
  <c r="AA8" i="28"/>
  <c r="AJ7" i="28"/>
  <c r="AI7" i="28"/>
  <c r="AH7" i="28"/>
  <c r="AG7" i="28"/>
  <c r="AF7" i="28"/>
  <c r="AE7" i="28"/>
  <c r="AD7" i="28"/>
  <c r="AC7" i="28"/>
  <c r="AB7" i="28"/>
  <c r="AA7" i="28"/>
  <c r="AJ6" i="28"/>
  <c r="AI6" i="28"/>
  <c r="AH6" i="28"/>
  <c r="AG6" i="28"/>
  <c r="AF6" i="28"/>
  <c r="AE6" i="28"/>
  <c r="AD6" i="28"/>
  <c r="AC6" i="28"/>
  <c r="AB6" i="28"/>
  <c r="AA6" i="28"/>
  <c r="AJ5" i="28"/>
  <c r="AI5" i="28"/>
  <c r="AH5" i="28"/>
  <c r="AG5" i="28"/>
  <c r="AF5" i="28"/>
  <c r="AE5" i="28"/>
  <c r="AD5" i="28"/>
  <c r="AC5" i="28"/>
  <c r="AB5" i="28"/>
  <c r="AA5" i="28"/>
  <c r="AJ4" i="28"/>
  <c r="AI4" i="28"/>
  <c r="AH4" i="28"/>
  <c r="AG4" i="28"/>
  <c r="AF4" i="28"/>
  <c r="AE4" i="28"/>
  <c r="AD4" i="28"/>
  <c r="AC4" i="28"/>
  <c r="AB4" i="28"/>
  <c r="AA4" i="28"/>
  <c r="AJ3" i="28"/>
  <c r="AI3" i="28"/>
  <c r="AH3" i="28"/>
  <c r="AG3" i="28"/>
  <c r="AF3" i="28"/>
  <c r="AE3" i="28"/>
  <c r="AD3" i="28"/>
  <c r="AC3" i="28"/>
  <c r="AB3" i="28"/>
  <c r="AA3" i="28"/>
  <c r="AJ2" i="28"/>
  <c r="AI2" i="28"/>
  <c r="AH2" i="28"/>
  <c r="AG2" i="28"/>
  <c r="AF2" i="28"/>
  <c r="AE2" i="28"/>
  <c r="AD2" i="28"/>
  <c r="AC2" i="28"/>
  <c r="AB2" i="28"/>
  <c r="AA2" i="28"/>
  <c r="AJ8" i="27"/>
  <c r="AI8" i="27"/>
  <c r="AH8" i="27"/>
  <c r="AG8" i="27"/>
  <c r="AF8" i="27"/>
  <c r="AE8" i="27"/>
  <c r="AD8" i="27"/>
  <c r="AC8" i="27"/>
  <c r="AB8" i="27"/>
  <c r="AA8" i="27"/>
  <c r="AJ7" i="27"/>
  <c r="AI7" i="27"/>
  <c r="AH7" i="27"/>
  <c r="AG7" i="27"/>
  <c r="AF7" i="27"/>
  <c r="AE7" i="27"/>
  <c r="AD7" i="27"/>
  <c r="AC7" i="27"/>
  <c r="AB7" i="27"/>
  <c r="AA7" i="27"/>
  <c r="AJ6" i="27"/>
  <c r="AI6" i="27"/>
  <c r="AH6" i="27"/>
  <c r="AG6" i="27"/>
  <c r="AF6" i="27"/>
  <c r="AE6" i="27"/>
  <c r="AD6" i="27"/>
  <c r="AC6" i="27"/>
  <c r="AB6" i="27"/>
  <c r="AA6" i="27"/>
  <c r="AJ5" i="27"/>
  <c r="AI5" i="27"/>
  <c r="AH5" i="27"/>
  <c r="AG5" i="27"/>
  <c r="AF5" i="27"/>
  <c r="AE5" i="27"/>
  <c r="AD5" i="27"/>
  <c r="AC5" i="27"/>
  <c r="AB5" i="27"/>
  <c r="AA5" i="27"/>
  <c r="AJ4" i="27"/>
  <c r="AI4" i="27"/>
  <c r="AH4" i="27"/>
  <c r="AG4" i="27"/>
  <c r="AF4" i="27"/>
  <c r="AE4" i="27"/>
  <c r="AD4" i="27"/>
  <c r="AC4" i="27"/>
  <c r="AB4" i="27"/>
  <c r="AA4" i="27"/>
  <c r="AJ3" i="27"/>
  <c r="AI3" i="27"/>
  <c r="AH3" i="27"/>
  <c r="AG3" i="27"/>
  <c r="AF3" i="27"/>
  <c r="AE3" i="27"/>
  <c r="AD3" i="27"/>
  <c r="AC3" i="27"/>
  <c r="AB3" i="27"/>
  <c r="AA3" i="27"/>
  <c r="AJ2" i="27"/>
  <c r="AI2" i="27"/>
  <c r="AH2" i="27"/>
  <c r="AG2" i="27"/>
  <c r="AF2" i="27"/>
  <c r="AE2" i="27"/>
  <c r="AD2" i="27"/>
  <c r="AC2" i="27"/>
  <c r="AB2" i="27"/>
  <c r="AA2" i="27"/>
  <c r="AJ8" i="26"/>
  <c r="AI8" i="26"/>
  <c r="AH8" i="26"/>
  <c r="AG8" i="26"/>
  <c r="AF8" i="26"/>
  <c r="AE8" i="26"/>
  <c r="AD8" i="26"/>
  <c r="AC8" i="26"/>
  <c r="AB8" i="26"/>
  <c r="AA8" i="26"/>
  <c r="AJ7" i="26"/>
  <c r="AI7" i="26"/>
  <c r="AH7" i="26"/>
  <c r="AG7" i="26"/>
  <c r="AF7" i="26"/>
  <c r="AE7" i="26"/>
  <c r="AD7" i="26"/>
  <c r="AC7" i="26"/>
  <c r="AB7" i="26"/>
  <c r="AA7" i="26"/>
  <c r="AJ6" i="26"/>
  <c r="AI6" i="26"/>
  <c r="AH6" i="26"/>
  <c r="AG6" i="26"/>
  <c r="AF6" i="26"/>
  <c r="AE6" i="26"/>
  <c r="AD6" i="26"/>
  <c r="AC6" i="26"/>
  <c r="AB6" i="26"/>
  <c r="AA6" i="26"/>
  <c r="AJ5" i="26"/>
  <c r="AI5" i="26"/>
  <c r="AH5" i="26"/>
  <c r="AG5" i="26"/>
  <c r="AF5" i="26"/>
  <c r="AE5" i="26"/>
  <c r="AD5" i="26"/>
  <c r="AC5" i="26"/>
  <c r="AB5" i="26"/>
  <c r="AA5" i="26"/>
  <c r="AJ4" i="26"/>
  <c r="AI4" i="26"/>
  <c r="AH4" i="26"/>
  <c r="AG4" i="26"/>
  <c r="AF4" i="26"/>
  <c r="AE4" i="26"/>
  <c r="AD4" i="26"/>
  <c r="AC4" i="26"/>
  <c r="AB4" i="26"/>
  <c r="AA4" i="26"/>
  <c r="AJ3" i="26"/>
  <c r="AI3" i="26"/>
  <c r="AH3" i="26"/>
  <c r="AG3" i="26"/>
  <c r="AF3" i="26"/>
  <c r="AE3" i="26"/>
  <c r="AD3" i="26"/>
  <c r="AC3" i="26"/>
  <c r="AB3" i="26"/>
  <c r="AA3" i="26"/>
  <c r="AJ2" i="26"/>
  <c r="AI2" i="26"/>
  <c r="AH2" i="26"/>
  <c r="AG2" i="26"/>
  <c r="AF2" i="26"/>
  <c r="AE2" i="26"/>
  <c r="AD2" i="26"/>
  <c r="AC2" i="26"/>
  <c r="AB2" i="26"/>
  <c r="AA2" i="26"/>
  <c r="AJ3" i="25"/>
  <c r="AI3" i="25"/>
  <c r="AH3" i="25"/>
  <c r="AG3" i="25"/>
  <c r="AF3" i="25"/>
  <c r="AE3" i="25"/>
  <c r="AD3" i="25"/>
  <c r="AC3" i="25"/>
  <c r="AB3" i="25"/>
  <c r="AA3" i="25"/>
  <c r="AJ8" i="25"/>
  <c r="AI8" i="25"/>
  <c r="AH8" i="25"/>
  <c r="AG8" i="25"/>
  <c r="AF8" i="25"/>
  <c r="AE8" i="25"/>
  <c r="AD8" i="25"/>
  <c r="AC8" i="25"/>
  <c r="AB8" i="25"/>
  <c r="AA8" i="25"/>
  <c r="AJ7" i="25"/>
  <c r="AI7" i="25"/>
  <c r="AH7" i="25"/>
  <c r="AG7" i="25"/>
  <c r="AF7" i="25"/>
  <c r="AE7" i="25"/>
  <c r="AD7" i="25"/>
  <c r="AC7" i="25"/>
  <c r="AB7" i="25"/>
  <c r="AA7" i="25"/>
  <c r="AJ6" i="25"/>
  <c r="AI6" i="25"/>
  <c r="AH6" i="25"/>
  <c r="AG6" i="25"/>
  <c r="AF6" i="25"/>
  <c r="AE6" i="25"/>
  <c r="AD6" i="25"/>
  <c r="AC6" i="25"/>
  <c r="AB6" i="25"/>
  <c r="AA6" i="25"/>
  <c r="AJ5" i="25"/>
  <c r="AI5" i="25"/>
  <c r="AH5" i="25"/>
  <c r="AG5" i="25"/>
  <c r="AF5" i="25"/>
  <c r="AE5" i="25"/>
  <c r="AD5" i="25"/>
  <c r="AC5" i="25"/>
  <c r="AB5" i="25"/>
  <c r="AA5" i="25"/>
  <c r="AJ4" i="25"/>
  <c r="AI4" i="25"/>
  <c r="AH4" i="25"/>
  <c r="AG4" i="25"/>
  <c r="AF4" i="25"/>
  <c r="AE4" i="25"/>
  <c r="AD4" i="25"/>
  <c r="AC4" i="25"/>
  <c r="AB4" i="25"/>
  <c r="AA4" i="25"/>
  <c r="AJ2" i="25"/>
  <c r="AI2" i="25"/>
  <c r="AH2" i="25"/>
  <c r="AG2" i="25"/>
  <c r="AF2" i="25"/>
  <c r="AE2" i="25"/>
  <c r="AD2" i="25"/>
  <c r="AC2" i="25"/>
  <c r="AB2" i="25"/>
  <c r="AA2" i="25"/>
  <c r="AA4" i="6"/>
  <c r="AB4" i="6"/>
  <c r="AC4" i="6"/>
  <c r="AD4" i="6"/>
  <c r="AE4" i="6"/>
  <c r="AF4" i="6"/>
  <c r="AG4" i="6"/>
  <c r="AH4" i="6"/>
  <c r="AI4" i="6"/>
  <c r="AJ4" i="6"/>
  <c r="AA5" i="6"/>
  <c r="AB5" i="6"/>
  <c r="AC5" i="6"/>
  <c r="AD5" i="6"/>
  <c r="AE5" i="6"/>
  <c r="AF5" i="6"/>
  <c r="AG5" i="6"/>
  <c r="AH5" i="6"/>
  <c r="AI5" i="6"/>
  <c r="AJ5" i="6"/>
  <c r="AJ8" i="23"/>
  <c r="AI8" i="23"/>
  <c r="AH8" i="23"/>
  <c r="AG8" i="23"/>
  <c r="AF8" i="23"/>
  <c r="AE8" i="23"/>
  <c r="AD8" i="23"/>
  <c r="AC8" i="23"/>
  <c r="AB8" i="23"/>
  <c r="AA8" i="23"/>
  <c r="AJ7" i="23"/>
  <c r="AI7" i="23"/>
  <c r="AH7" i="23"/>
  <c r="AG7" i="23"/>
  <c r="AF7" i="23"/>
  <c r="AE7" i="23"/>
  <c r="AD7" i="23"/>
  <c r="AC7" i="23"/>
  <c r="AB7" i="23"/>
  <c r="AA7" i="23"/>
  <c r="AJ6" i="23"/>
  <c r="AI6" i="23"/>
  <c r="AH6" i="23"/>
  <c r="AG6" i="23"/>
  <c r="AF6" i="23"/>
  <c r="AE6" i="23"/>
  <c r="AD6" i="23"/>
  <c r="AC6" i="23"/>
  <c r="AB6" i="23"/>
  <c r="AA6" i="23"/>
  <c r="AJ5" i="23"/>
  <c r="AI5" i="23"/>
  <c r="AH5" i="23"/>
  <c r="AG5" i="23"/>
  <c r="AF5" i="23"/>
  <c r="AE5" i="23"/>
  <c r="AD5" i="23"/>
  <c r="AC5" i="23"/>
  <c r="AB5" i="23"/>
  <c r="AA5" i="23"/>
  <c r="AJ4" i="23"/>
  <c r="AI4" i="23"/>
  <c r="AH4" i="23"/>
  <c r="AG4" i="23"/>
  <c r="AF4" i="23"/>
  <c r="AE4" i="23"/>
  <c r="AD4" i="23"/>
  <c r="AC4" i="23"/>
  <c r="AB4" i="23"/>
  <c r="AA4" i="23"/>
  <c r="AJ2" i="23"/>
  <c r="AI2" i="23"/>
  <c r="AH2" i="23"/>
  <c r="AG2" i="23"/>
  <c r="AF2" i="23"/>
  <c r="AE2" i="23"/>
  <c r="AD2" i="23"/>
  <c r="AC2" i="23"/>
  <c r="AB2" i="23"/>
  <c r="AA2" i="23"/>
  <c r="AJ8" i="18"/>
  <c r="AI8" i="18"/>
  <c r="AH8" i="18"/>
  <c r="AG8" i="18"/>
  <c r="AF8" i="18"/>
  <c r="AE8" i="18"/>
  <c r="AD8" i="18"/>
  <c r="AC8" i="18"/>
  <c r="AB8" i="18"/>
  <c r="AA8" i="18"/>
  <c r="AJ6" i="18"/>
  <c r="AI6" i="18"/>
  <c r="AH6" i="18"/>
  <c r="AG6" i="18"/>
  <c r="AF6" i="18"/>
  <c r="AE6" i="18"/>
  <c r="AD6" i="18"/>
  <c r="AC6" i="18"/>
  <c r="AB6" i="18"/>
  <c r="AA6" i="18"/>
  <c r="AJ3" i="18"/>
  <c r="AI3" i="18"/>
  <c r="AH3" i="18"/>
  <c r="AG3" i="18"/>
  <c r="AF3" i="18"/>
  <c r="AE3" i="18"/>
  <c r="AD3" i="18"/>
  <c r="AC3" i="18"/>
  <c r="AB3" i="18"/>
  <c r="AA3" i="18"/>
  <c r="AJ2" i="18"/>
  <c r="AI2" i="18"/>
  <c r="AH2" i="18"/>
  <c r="AG2" i="18"/>
  <c r="AF2" i="18"/>
  <c r="AE2" i="18"/>
  <c r="AD2" i="18"/>
  <c r="AC2" i="18"/>
  <c r="AB2" i="18"/>
  <c r="AA2" i="18"/>
  <c r="AJ8" i="12"/>
  <c r="AI8" i="12"/>
  <c r="AH8" i="12"/>
  <c r="AG8" i="12"/>
  <c r="AF8" i="12"/>
  <c r="AE8" i="12"/>
  <c r="AD8" i="12"/>
  <c r="AC8" i="12"/>
  <c r="AB8" i="12"/>
  <c r="AA8" i="12"/>
  <c r="AJ6" i="12"/>
  <c r="AI6" i="12"/>
  <c r="AH6" i="12"/>
  <c r="AG6" i="12"/>
  <c r="AF6" i="12"/>
  <c r="AE6" i="12"/>
  <c r="AD6" i="12"/>
  <c r="AC6" i="12"/>
  <c r="AB6" i="12"/>
  <c r="AA6" i="12"/>
  <c r="AJ5" i="12"/>
  <c r="AI5" i="12"/>
  <c r="AH5" i="12"/>
  <c r="AG5" i="12"/>
  <c r="AF5" i="12"/>
  <c r="AE5" i="12"/>
  <c r="AD5" i="12"/>
  <c r="AC5" i="12"/>
  <c r="AB5" i="12"/>
  <c r="AA5" i="12"/>
  <c r="AJ4" i="12"/>
  <c r="AI4" i="12"/>
  <c r="AH4" i="12"/>
  <c r="AG4" i="12"/>
  <c r="AF4" i="12"/>
  <c r="AE4" i="12"/>
  <c r="AD4" i="12"/>
  <c r="AC4" i="12"/>
  <c r="AB4" i="12"/>
  <c r="AA4" i="12"/>
  <c r="AJ3" i="12"/>
  <c r="AI3" i="12"/>
  <c r="AH3" i="12"/>
  <c r="AG3" i="12"/>
  <c r="AF3" i="12"/>
  <c r="AE3" i="12"/>
  <c r="AD3" i="12"/>
  <c r="AC3" i="12"/>
  <c r="AB3" i="12"/>
  <c r="AA3" i="12"/>
  <c r="AJ8" i="17"/>
  <c r="AI8" i="17"/>
  <c r="AH8" i="17"/>
  <c r="AG8" i="17"/>
  <c r="AF8" i="17"/>
  <c r="AE8" i="17"/>
  <c r="AD8" i="17"/>
  <c r="AC8" i="17"/>
  <c r="AB8" i="17"/>
  <c r="AA8" i="17"/>
  <c r="AJ6" i="17"/>
  <c r="AI6" i="17"/>
  <c r="AH6" i="17"/>
  <c r="AG6" i="17"/>
  <c r="AF6" i="17"/>
  <c r="AE6" i="17"/>
  <c r="AD6" i="17"/>
  <c r="AC6" i="17"/>
  <c r="AB6" i="17"/>
  <c r="AA6" i="17"/>
  <c r="AJ5" i="17"/>
  <c r="AI5" i="17"/>
  <c r="AH5" i="17"/>
  <c r="AG5" i="17"/>
  <c r="AF5" i="17"/>
  <c r="AE5" i="17"/>
  <c r="AD5" i="17"/>
  <c r="AC5" i="17"/>
  <c r="AB5" i="17"/>
  <c r="AA5" i="17"/>
  <c r="AJ4" i="17"/>
  <c r="AI4" i="17"/>
  <c r="AH4" i="17"/>
  <c r="AG4" i="17"/>
  <c r="AF4" i="17"/>
  <c r="AE4" i="17"/>
  <c r="AD4" i="17"/>
  <c r="AC4" i="17"/>
  <c r="AB4" i="17"/>
  <c r="AA4" i="17"/>
  <c r="AJ3" i="17"/>
  <c r="AI3" i="17"/>
  <c r="AH3" i="17"/>
  <c r="AG3" i="17"/>
  <c r="AF3" i="17"/>
  <c r="AE3" i="17"/>
  <c r="AD3" i="17"/>
  <c r="AC3" i="17"/>
  <c r="AB3" i="17"/>
  <c r="AA3" i="17"/>
  <c r="AJ8" i="11"/>
  <c r="AI8" i="11"/>
  <c r="AH8" i="11"/>
  <c r="AG8" i="11"/>
  <c r="AF8" i="11"/>
  <c r="AE8" i="11"/>
  <c r="AD8" i="11"/>
  <c r="AC8" i="11"/>
  <c r="AB8" i="11"/>
  <c r="AA8" i="11"/>
  <c r="AJ6" i="11"/>
  <c r="AI6" i="11"/>
  <c r="AH6" i="11"/>
  <c r="AG6" i="11"/>
  <c r="AF6" i="11"/>
  <c r="AE6" i="11"/>
  <c r="AD6" i="11"/>
  <c r="AC6" i="11"/>
  <c r="AB6" i="11"/>
  <c r="AA6" i="11"/>
  <c r="AJ5" i="11"/>
  <c r="AI5" i="11"/>
  <c r="AH5" i="11"/>
  <c r="AG5" i="11"/>
  <c r="AF5" i="11"/>
  <c r="AE5" i="11"/>
  <c r="AD5" i="11"/>
  <c r="AC5" i="11"/>
  <c r="AB5" i="11"/>
  <c r="AA5" i="11"/>
  <c r="AJ4" i="11"/>
  <c r="AI4" i="11"/>
  <c r="AH4" i="11"/>
  <c r="AG4" i="11"/>
  <c r="AF4" i="11"/>
  <c r="AE4" i="11"/>
  <c r="AD4" i="11"/>
  <c r="AC4" i="11"/>
  <c r="AB4" i="11"/>
  <c r="AA4" i="11"/>
  <c r="AJ3" i="11"/>
  <c r="AI3" i="11"/>
  <c r="AH3" i="11"/>
  <c r="AG3" i="11"/>
  <c r="AF3" i="11"/>
  <c r="AE3" i="11"/>
  <c r="AD3" i="11"/>
  <c r="AC3" i="11"/>
  <c r="AB3" i="11"/>
  <c r="AA3" i="11"/>
  <c r="AJ8" i="10"/>
  <c r="AI8" i="10"/>
  <c r="AH8" i="10"/>
  <c r="AG8" i="10"/>
  <c r="AF8" i="10"/>
  <c r="AE8" i="10"/>
  <c r="AD8" i="10"/>
  <c r="AC8" i="10"/>
  <c r="AB8" i="10"/>
  <c r="AA8" i="10"/>
  <c r="AJ8" i="9"/>
  <c r="AI8" i="9"/>
  <c r="AH8" i="9"/>
  <c r="AG8" i="9"/>
  <c r="AF8" i="9"/>
  <c r="AE8" i="9"/>
  <c r="AD8" i="9"/>
  <c r="AC8" i="9"/>
  <c r="AB8" i="9"/>
  <c r="AA8" i="9"/>
  <c r="AJ6" i="9"/>
  <c r="AI6" i="9"/>
  <c r="AH6" i="9"/>
  <c r="AG6" i="9"/>
  <c r="AF6" i="9"/>
  <c r="AE6" i="9"/>
  <c r="AD6" i="9"/>
  <c r="AC6" i="9"/>
  <c r="AB6" i="9"/>
  <c r="AA6" i="9"/>
  <c r="AJ5" i="9"/>
  <c r="AI5" i="9"/>
  <c r="AH5" i="9"/>
  <c r="AG5" i="9"/>
  <c r="AF5" i="9"/>
  <c r="AE5" i="9"/>
  <c r="AD5" i="9"/>
  <c r="AC5" i="9"/>
  <c r="AB5" i="9"/>
  <c r="AA5" i="9"/>
  <c r="AJ4" i="9"/>
  <c r="AI4" i="9"/>
  <c r="AH4" i="9"/>
  <c r="AG4" i="9"/>
  <c r="AF4" i="9"/>
  <c r="AE4" i="9"/>
  <c r="AD4" i="9"/>
  <c r="AC4" i="9"/>
  <c r="AB4" i="9"/>
  <c r="AA4" i="9"/>
  <c r="AJ3" i="9"/>
  <c r="AI3" i="9"/>
  <c r="AH3" i="9"/>
  <c r="AG3" i="9"/>
  <c r="AF3" i="9"/>
  <c r="AE3" i="9"/>
  <c r="AD3" i="9"/>
  <c r="AC3" i="9"/>
  <c r="AB3" i="9"/>
  <c r="AA3" i="9"/>
  <c r="AJ8" i="16"/>
  <c r="AI8" i="16"/>
  <c r="AH8" i="16"/>
  <c r="AG8" i="16"/>
  <c r="AF8" i="16"/>
  <c r="AE8" i="16"/>
  <c r="AD8" i="16"/>
  <c r="AC8" i="16"/>
  <c r="AB8" i="16"/>
  <c r="AA8" i="16"/>
  <c r="AJ2" i="16"/>
  <c r="AI2" i="16"/>
  <c r="AH2" i="16"/>
  <c r="AG2" i="16"/>
  <c r="AF2" i="16"/>
  <c r="AE2" i="16"/>
  <c r="AD2" i="16"/>
  <c r="AC2" i="16"/>
  <c r="AB2" i="16"/>
  <c r="AA2" i="16"/>
  <c r="AJ8" i="7"/>
  <c r="AI8" i="7"/>
  <c r="AH8" i="7"/>
  <c r="AG8" i="7"/>
  <c r="AF8" i="7"/>
  <c r="AE8" i="7"/>
  <c r="AD8" i="7"/>
  <c r="AC8" i="7"/>
  <c r="AB8" i="7"/>
  <c r="AA8" i="7"/>
  <c r="AJ8" i="6"/>
  <c r="AI8" i="6"/>
  <c r="AH8" i="6"/>
  <c r="AG8" i="6"/>
  <c r="AF8" i="6"/>
  <c r="AE8" i="6"/>
  <c r="AD8" i="6"/>
  <c r="AC8" i="6"/>
  <c r="AB8" i="6"/>
  <c r="AA8" i="6"/>
  <c r="AJ2" i="6"/>
  <c r="AI2" i="6"/>
  <c r="AH2" i="6"/>
  <c r="AG2" i="6"/>
  <c r="AF2" i="6"/>
  <c r="AE2" i="6"/>
  <c r="AD2" i="6"/>
  <c r="AC2" i="6"/>
  <c r="AB2" i="6"/>
  <c r="AA2" i="6"/>
  <c r="AB8" i="5"/>
  <c r="AC8" i="5"/>
  <c r="AD8" i="5"/>
  <c r="AE8" i="5"/>
  <c r="AF8" i="5"/>
  <c r="AG8" i="5"/>
  <c r="AH8" i="5"/>
  <c r="AI8" i="5"/>
  <c r="AJ8" i="5"/>
  <c r="AA8" i="5"/>
  <c r="Z7" i="5"/>
  <c r="Y7" i="5"/>
  <c r="X7" i="5"/>
  <c r="W7" i="5"/>
  <c r="V7" i="5"/>
  <c r="U7" i="5"/>
  <c r="T7" i="5"/>
  <c r="S7" i="5"/>
  <c r="R7" i="5"/>
  <c r="Q7" i="5"/>
  <c r="P7" i="5"/>
  <c r="O7" i="5"/>
  <c r="N7" i="5"/>
  <c r="M7" i="5"/>
  <c r="L7" i="5"/>
  <c r="K7" i="5"/>
  <c r="J7" i="5"/>
  <c r="I7" i="5"/>
  <c r="H7" i="5"/>
  <c r="G7" i="5"/>
  <c r="F7" i="5"/>
  <c r="E7" i="5"/>
  <c r="D7" i="5"/>
  <c r="Z7" i="18"/>
  <c r="Y7" i="18"/>
  <c r="X7" i="18"/>
  <c r="W7" i="18"/>
  <c r="V7" i="18"/>
  <c r="U7" i="18"/>
  <c r="T7" i="18"/>
  <c r="S7" i="18"/>
  <c r="R7" i="18"/>
  <c r="Q7" i="18"/>
  <c r="AF7" i="18"/>
  <c r="P7" i="18"/>
  <c r="O7" i="18"/>
  <c r="N7" i="18"/>
  <c r="M7" i="18"/>
  <c r="L7" i="18"/>
  <c r="K7" i="18"/>
  <c r="J7" i="18"/>
  <c r="I7" i="18"/>
  <c r="H7" i="18"/>
  <c r="G7" i="18"/>
  <c r="F7" i="18"/>
  <c r="E7" i="18"/>
  <c r="D7" i="18"/>
  <c r="Z7" i="12"/>
  <c r="Y7" i="12"/>
  <c r="X7" i="12"/>
  <c r="W7" i="12"/>
  <c r="V7" i="12"/>
  <c r="U7" i="12"/>
  <c r="T7" i="12"/>
  <c r="S7" i="12"/>
  <c r="R7" i="12"/>
  <c r="Q7" i="12"/>
  <c r="AF7" i="12"/>
  <c r="P7" i="12"/>
  <c r="O7" i="12"/>
  <c r="N7" i="12"/>
  <c r="M7" i="12"/>
  <c r="L7" i="12"/>
  <c r="K7" i="12"/>
  <c r="J7" i="12"/>
  <c r="I7" i="12"/>
  <c r="H7" i="12"/>
  <c r="G7" i="12"/>
  <c r="F7" i="12"/>
  <c r="E7" i="12"/>
  <c r="D7" i="12"/>
  <c r="Z7" i="17"/>
  <c r="Y7" i="17"/>
  <c r="X7" i="17"/>
  <c r="W7" i="17"/>
  <c r="V7" i="17"/>
  <c r="U7" i="17"/>
  <c r="T7" i="17"/>
  <c r="S7" i="17"/>
  <c r="R7" i="17"/>
  <c r="Q7" i="17"/>
  <c r="AD7" i="17"/>
  <c r="P7" i="17"/>
  <c r="O7" i="17"/>
  <c r="N7" i="17"/>
  <c r="M7" i="17"/>
  <c r="L7" i="17"/>
  <c r="K7" i="17"/>
  <c r="J7" i="17"/>
  <c r="I7" i="17"/>
  <c r="H7" i="17"/>
  <c r="G7" i="17"/>
  <c r="F7" i="17"/>
  <c r="E7" i="17"/>
  <c r="D7" i="17"/>
  <c r="Z7" i="11"/>
  <c r="Y7" i="11"/>
  <c r="X7" i="11"/>
  <c r="W7" i="11"/>
  <c r="V7" i="11"/>
  <c r="U7" i="11"/>
  <c r="T7" i="11"/>
  <c r="S7" i="11"/>
  <c r="R7" i="11"/>
  <c r="Q7" i="11"/>
  <c r="AJ7" i="11"/>
  <c r="P7" i="11"/>
  <c r="O7" i="11"/>
  <c r="N7" i="11"/>
  <c r="M7" i="11"/>
  <c r="L7" i="11"/>
  <c r="K7" i="11"/>
  <c r="J7" i="11"/>
  <c r="I7" i="11"/>
  <c r="H7" i="11"/>
  <c r="G7" i="11"/>
  <c r="F7" i="11"/>
  <c r="E7" i="11"/>
  <c r="D7" i="11"/>
  <c r="Z7" i="9"/>
  <c r="Y7" i="9"/>
  <c r="X7" i="9"/>
  <c r="W7" i="9"/>
  <c r="V7" i="9"/>
  <c r="U7" i="9"/>
  <c r="T7" i="9"/>
  <c r="S7" i="9"/>
  <c r="R7" i="9"/>
  <c r="Q7" i="9"/>
  <c r="AD7" i="9"/>
  <c r="P7" i="9"/>
  <c r="O7" i="9"/>
  <c r="N7" i="9"/>
  <c r="M7" i="9"/>
  <c r="L7" i="9"/>
  <c r="K7" i="9"/>
  <c r="J7" i="9"/>
  <c r="I7" i="9"/>
  <c r="H7" i="9"/>
  <c r="G7" i="9"/>
  <c r="F7" i="9"/>
  <c r="E7" i="9"/>
  <c r="D7" i="9"/>
  <c r="AG7" i="5"/>
  <c r="AE7" i="9"/>
  <c r="AC7" i="11"/>
  <c r="AE7" i="17"/>
  <c r="AG7" i="12"/>
  <c r="AG7" i="18"/>
  <c r="AF7" i="9"/>
  <c r="AD7" i="11"/>
  <c r="AF7" i="17"/>
  <c r="AH7" i="12"/>
  <c r="AH7" i="18"/>
  <c r="AG7" i="9"/>
  <c r="AE7" i="11"/>
  <c r="AG7" i="17"/>
  <c r="AA7" i="12"/>
  <c r="AI7" i="12"/>
  <c r="AA7" i="18"/>
  <c r="AI7" i="18"/>
  <c r="AH7" i="9"/>
  <c r="AF7" i="11"/>
  <c r="AH7" i="17"/>
  <c r="AB7" i="12"/>
  <c r="AJ7" i="12"/>
  <c r="AB7" i="18"/>
  <c r="AJ7" i="18"/>
  <c r="AA7" i="9"/>
  <c r="AI7" i="9"/>
  <c r="AG7" i="11"/>
  <c r="AA7" i="17"/>
  <c r="AI7" i="17"/>
  <c r="AC7" i="12"/>
  <c r="AC7" i="18"/>
  <c r="AB7" i="9"/>
  <c r="AJ7" i="9"/>
  <c r="AH7" i="11"/>
  <c r="AB7" i="17"/>
  <c r="AJ7" i="17"/>
  <c r="AD7" i="12"/>
  <c r="AD7" i="18"/>
  <c r="AC7" i="9"/>
  <c r="AA7" i="11"/>
  <c r="AI7" i="11"/>
  <c r="AC7" i="17"/>
  <c r="AE7" i="12"/>
  <c r="AE7" i="18"/>
  <c r="AB7" i="11"/>
  <c r="AF3" i="7"/>
  <c r="AB3" i="7"/>
  <c r="X3" i="7"/>
  <c r="T3" i="7"/>
  <c r="P3" i="7"/>
  <c r="L3" i="7"/>
  <c r="H3" i="7"/>
  <c r="AA3" i="7"/>
  <c r="W3" i="7"/>
  <c r="S3" i="7"/>
  <c r="O3" i="7"/>
  <c r="K3" i="7"/>
  <c r="G3" i="7"/>
  <c r="AD3" i="7"/>
  <c r="Z3" i="7"/>
  <c r="V3" i="7"/>
  <c r="R3" i="7"/>
  <c r="N3" i="7"/>
  <c r="J3" i="7"/>
  <c r="AH2" i="10"/>
  <c r="AD2" i="10"/>
  <c r="Z2" i="10"/>
  <c r="V2" i="10"/>
  <c r="R2" i="10"/>
  <c r="N2" i="10"/>
  <c r="J2" i="10"/>
  <c r="F2" i="10"/>
  <c r="E2" i="10"/>
  <c r="AG2" i="10"/>
  <c r="AC2" i="10"/>
  <c r="Y2" i="10"/>
  <c r="U2" i="10"/>
  <c r="Q2" i="10"/>
  <c r="M2" i="10"/>
  <c r="I2" i="10"/>
  <c r="AH2" i="11"/>
  <c r="AD2" i="11"/>
  <c r="Z2" i="11"/>
  <c r="V2" i="11"/>
  <c r="R2" i="11"/>
  <c r="N2" i="11"/>
  <c r="J2" i="11"/>
  <c r="F2" i="11"/>
  <c r="AJ2" i="10"/>
  <c r="AF2" i="10"/>
  <c r="AB2" i="10"/>
  <c r="X2" i="10"/>
  <c r="T2" i="10"/>
  <c r="P2" i="10"/>
  <c r="L2" i="10"/>
  <c r="H2" i="10"/>
  <c r="E2" i="11"/>
  <c r="AG2" i="11"/>
  <c r="AC2" i="11"/>
  <c r="Y2" i="11"/>
  <c r="U2" i="11"/>
  <c r="Q2" i="11"/>
  <c r="M2" i="11"/>
  <c r="I2" i="11"/>
  <c r="AH2" i="17"/>
  <c r="AD2" i="17"/>
  <c r="Z2" i="17"/>
  <c r="V2" i="17"/>
  <c r="R2" i="17"/>
  <c r="N2" i="17"/>
  <c r="J2" i="17"/>
  <c r="F2" i="17"/>
  <c r="AI2" i="10"/>
  <c r="AE2" i="10"/>
  <c r="AA2" i="10"/>
  <c r="W2" i="10"/>
  <c r="S2" i="10"/>
  <c r="O2" i="10"/>
  <c r="K2" i="10"/>
  <c r="AE2" i="9"/>
  <c r="AA2" i="9"/>
  <c r="O2" i="9"/>
  <c r="K2" i="9"/>
  <c r="AJ2" i="11"/>
  <c r="AF2" i="11"/>
  <c r="AB2" i="11"/>
  <c r="X2" i="11"/>
  <c r="T2" i="11"/>
  <c r="P2" i="11"/>
  <c r="L2" i="11"/>
  <c r="E2" i="17"/>
  <c r="AG2" i="17"/>
  <c r="AC2" i="17"/>
  <c r="Y2" i="17"/>
  <c r="U2" i="17"/>
  <c r="Q2" i="17"/>
  <c r="M2" i="17"/>
  <c r="AJ2" i="12"/>
  <c r="AF2" i="12"/>
  <c r="AB2" i="12"/>
  <c r="X2" i="12"/>
  <c r="T2" i="12"/>
  <c r="P2" i="12"/>
  <c r="L2" i="12"/>
  <c r="H2" i="12"/>
  <c r="AI2" i="12"/>
  <c r="AE2" i="12"/>
  <c r="AA2" i="12"/>
  <c r="W2" i="12"/>
  <c r="S2" i="12"/>
  <c r="O2" i="12"/>
  <c r="K2" i="12"/>
  <c r="G2" i="12"/>
  <c r="AH2" i="12"/>
  <c r="AD2" i="12"/>
  <c r="Z2" i="12"/>
  <c r="V2" i="12"/>
  <c r="R2" i="12"/>
  <c r="N2" i="12"/>
  <c r="J2" i="12"/>
  <c r="AE6" i="7"/>
  <c r="AA6" i="7"/>
  <c r="O6" i="7"/>
  <c r="K6" i="7"/>
  <c r="AH5" i="7"/>
  <c r="AD5" i="7"/>
  <c r="Z5" i="7"/>
  <c r="V5" i="7"/>
  <c r="R5" i="7"/>
  <c r="N5" i="7"/>
  <c r="J5" i="7"/>
  <c r="F5" i="7"/>
  <c r="AH6" i="7"/>
  <c r="AD6" i="7"/>
  <c r="R6" i="7"/>
  <c r="N6" i="7"/>
  <c r="AG5" i="7"/>
  <c r="AC5" i="7"/>
  <c r="Y5" i="7"/>
  <c r="U5" i="7"/>
  <c r="Q5" i="7"/>
  <c r="M5" i="7"/>
  <c r="I5" i="7"/>
  <c r="AI5" i="7"/>
  <c r="AE5" i="7"/>
  <c r="AA5" i="7"/>
  <c r="W5" i="7"/>
  <c r="S5" i="7"/>
  <c r="O5" i="7"/>
  <c r="K5" i="7"/>
  <c r="G5" i="7"/>
  <c r="E5" i="7"/>
  <c r="AG6" i="7"/>
  <c r="AC6" i="7"/>
  <c r="Q6" i="7"/>
  <c r="M6" i="7"/>
  <c r="AJ5" i="7"/>
  <c r="AF5" i="7"/>
  <c r="AB5" i="7"/>
  <c r="X5" i="7"/>
  <c r="T5" i="7"/>
  <c r="P5" i="7"/>
  <c r="L5" i="7"/>
  <c r="AI4" i="7"/>
  <c r="W4" i="7"/>
  <c r="S4" i="7"/>
  <c r="G4" i="7"/>
  <c r="AH4" i="7"/>
  <c r="V4" i="7"/>
  <c r="R4" i="7"/>
  <c r="X5" i="5"/>
  <c r="H5" i="5"/>
  <c r="E6" i="5"/>
  <c r="AJ6" i="5"/>
  <c r="AF6" i="5"/>
  <c r="AB6" i="5"/>
  <c r="X6" i="5"/>
  <c r="T6" i="5"/>
  <c r="P6" i="5"/>
  <c r="L6" i="5"/>
  <c r="H6" i="5"/>
  <c r="AA5" i="5"/>
  <c r="K5" i="5"/>
  <c r="AI6" i="5"/>
  <c r="AE6" i="5"/>
  <c r="AA6" i="5"/>
  <c r="W6" i="5"/>
  <c r="S6" i="5"/>
  <c r="O6" i="5"/>
  <c r="K6" i="5"/>
  <c r="Z5" i="5"/>
  <c r="J5" i="5"/>
  <c r="AC4" i="5"/>
  <c r="M4" i="5"/>
  <c r="O2" i="7"/>
  <c r="I2" i="7"/>
  <c r="AJ2" i="7"/>
  <c r="AF2" i="7"/>
  <c r="AB2" i="7"/>
  <c r="X2" i="7"/>
  <c r="T2" i="7"/>
  <c r="P2" i="7"/>
  <c r="L2" i="7"/>
  <c r="J2" i="7"/>
  <c r="F2" i="7"/>
  <c r="AG2" i="7"/>
  <c r="AC2" i="7"/>
  <c r="Y2" i="7"/>
  <c r="U2" i="7"/>
  <c r="Q2" i="7"/>
  <c r="AA7" i="5"/>
  <c r="I4" i="7"/>
  <c r="C4" i="7"/>
  <c r="B4" i="7"/>
  <c r="C5" i="7"/>
  <c r="B5" i="7"/>
  <c r="P6" i="7"/>
  <c r="C6" i="7"/>
  <c r="B6" i="7"/>
  <c r="S4" i="5"/>
  <c r="B4" i="5"/>
  <c r="H2" i="9"/>
  <c r="C2" i="9"/>
  <c r="B2" i="9"/>
  <c r="E2" i="5"/>
  <c r="D2" i="5"/>
  <c r="C2" i="5"/>
  <c r="K2" i="7"/>
  <c r="C2" i="7"/>
  <c r="B2" i="7"/>
  <c r="H3" i="6"/>
  <c r="C3" i="6"/>
  <c r="D3" i="6"/>
  <c r="E3" i="6"/>
  <c r="C3" i="7"/>
  <c r="B3" i="7"/>
  <c r="C3" i="10"/>
  <c r="D3" i="10"/>
  <c r="E3" i="10"/>
  <c r="F3" i="10"/>
  <c r="G3" i="10"/>
  <c r="H3" i="10"/>
  <c r="I3" i="10"/>
  <c r="J3" i="10"/>
  <c r="K3" i="10"/>
  <c r="L3" i="10"/>
  <c r="M3" i="10"/>
  <c r="N3" i="10"/>
  <c r="O3" i="10"/>
  <c r="P3" i="10"/>
  <c r="Q3" i="10"/>
  <c r="R3" i="10"/>
  <c r="S3" i="10"/>
  <c r="T3" i="10"/>
  <c r="U3" i="10"/>
  <c r="V3" i="10"/>
  <c r="W3" i="10"/>
  <c r="X3" i="10"/>
  <c r="Y3" i="10"/>
  <c r="Z3" i="10"/>
  <c r="AA3" i="10"/>
  <c r="AB3" i="10"/>
  <c r="AC3" i="10"/>
  <c r="AD3" i="10"/>
  <c r="AE3" i="10"/>
  <c r="AF3" i="10"/>
  <c r="AG3" i="10"/>
  <c r="AH3" i="10"/>
  <c r="AI3" i="10"/>
  <c r="AJ3" i="10"/>
  <c r="B3" i="10"/>
  <c r="C2" i="12"/>
  <c r="B2" i="12"/>
  <c r="C2" i="17"/>
  <c r="B2" i="17"/>
  <c r="AI2" i="17"/>
  <c r="AA2" i="17"/>
  <c r="S2" i="17"/>
  <c r="K2" i="17"/>
  <c r="AF2" i="17"/>
  <c r="X2" i="17"/>
  <c r="P2" i="17"/>
  <c r="H2" i="17"/>
  <c r="C2" i="11"/>
  <c r="B2" i="11"/>
  <c r="C2" i="10"/>
  <c r="B2" i="10"/>
  <c r="S2" i="9"/>
  <c r="AI2" i="9"/>
  <c r="G2" i="9"/>
  <c r="AJ2" i="9"/>
  <c r="AD2" i="9"/>
  <c r="Y2" i="9"/>
  <c r="T2" i="9"/>
  <c r="N2" i="9"/>
  <c r="I2" i="9"/>
  <c r="E2" i="9"/>
  <c r="AF2" i="9"/>
  <c r="Z2" i="9"/>
  <c r="U2" i="9"/>
  <c r="P2" i="9"/>
  <c r="J2" i="9"/>
  <c r="W2" i="9"/>
  <c r="AH2" i="9"/>
  <c r="AC2" i="9"/>
  <c r="X2" i="9"/>
  <c r="R2" i="9"/>
  <c r="M2" i="9"/>
  <c r="J4" i="7"/>
  <c r="Z4" i="7"/>
  <c r="K4" i="7"/>
  <c r="AA4" i="7"/>
  <c r="U6" i="7"/>
  <c r="F6" i="7"/>
  <c r="V6" i="7"/>
  <c r="E6" i="7"/>
  <c r="S6" i="7"/>
  <c r="AI6" i="7"/>
  <c r="AJ6" i="7"/>
  <c r="T6" i="7"/>
  <c r="AJ4" i="7"/>
  <c r="AB4" i="7"/>
  <c r="T4" i="7"/>
  <c r="L4" i="7"/>
  <c r="N4" i="7"/>
  <c r="AD4" i="7"/>
  <c r="O4" i="7"/>
  <c r="AE4" i="7"/>
  <c r="Y6" i="7"/>
  <c r="J6" i="7"/>
  <c r="Z6" i="7"/>
  <c r="G6" i="7"/>
  <c r="W6" i="7"/>
  <c r="AF6" i="7"/>
  <c r="AG4" i="7"/>
  <c r="Y4" i="7"/>
  <c r="Q4" i="7"/>
  <c r="Z4" i="5"/>
  <c r="F5" i="5"/>
  <c r="C5" i="5"/>
  <c r="F2" i="5"/>
  <c r="F4" i="5"/>
  <c r="C4" i="5"/>
  <c r="L4" i="5"/>
  <c r="I6" i="5"/>
  <c r="C6" i="5"/>
  <c r="AI7" i="5"/>
  <c r="AB7" i="5"/>
  <c r="AF7" i="5"/>
  <c r="AH7" i="5"/>
  <c r="AJ7" i="5"/>
  <c r="AC7" i="5"/>
  <c r="AD7" i="5"/>
  <c r="AE7" i="5"/>
  <c r="P2" i="5"/>
  <c r="AE4" i="5"/>
  <c r="X4" i="5"/>
  <c r="R4" i="5"/>
  <c r="J4" i="5"/>
  <c r="AF2" i="5"/>
  <c r="K2" i="5"/>
  <c r="AG4" i="5"/>
  <c r="U4" i="5"/>
  <c r="V2" i="5"/>
  <c r="AJ4" i="5"/>
  <c r="AD4" i="5"/>
  <c r="W4" i="5"/>
  <c r="O4" i="5"/>
  <c r="H4" i="5"/>
  <c r="AA2" i="5"/>
  <c r="G6" i="5"/>
  <c r="Q4" i="5"/>
  <c r="Y4" i="5"/>
  <c r="AI4" i="5"/>
  <c r="AB4" i="5"/>
  <c r="T4" i="5"/>
  <c r="N4" i="5"/>
  <c r="G4" i="5"/>
  <c r="U2" i="5"/>
  <c r="I4" i="5"/>
  <c r="J2" i="5"/>
  <c r="N5" i="5"/>
  <c r="AD5" i="5"/>
  <c r="AE5" i="5"/>
  <c r="AB5" i="5"/>
  <c r="AG5" i="5"/>
  <c r="AE2" i="5"/>
  <c r="T2" i="5"/>
  <c r="I2" i="5"/>
  <c r="R5" i="5"/>
  <c r="S5" i="5"/>
  <c r="P5" i="5"/>
  <c r="AC5" i="5"/>
  <c r="M5" i="5"/>
  <c r="AI2" i="5"/>
  <c r="AC2" i="5"/>
  <c r="X2" i="5"/>
  <c r="S2" i="5"/>
  <c r="M2" i="5"/>
  <c r="H2" i="5"/>
  <c r="Z2" i="5"/>
  <c r="O5" i="5"/>
  <c r="L5" i="5"/>
  <c r="Q5" i="5"/>
  <c r="AJ2" i="5"/>
  <c r="Y2" i="5"/>
  <c r="O2" i="5"/>
  <c r="N2" i="5"/>
  <c r="AD2" i="5"/>
  <c r="AH5" i="5"/>
  <c r="E5" i="5"/>
  <c r="AI5" i="5"/>
  <c r="AF5" i="5"/>
  <c r="R2" i="5"/>
  <c r="AH2" i="5"/>
  <c r="V5" i="5"/>
  <c r="G5" i="5"/>
  <c r="W5" i="5"/>
  <c r="T5" i="5"/>
  <c r="AJ5" i="5"/>
  <c r="E4" i="5"/>
  <c r="AG6" i="5"/>
  <c r="Y6" i="5"/>
  <c r="Q6" i="5"/>
  <c r="Y5" i="5"/>
  <c r="I5" i="5"/>
  <c r="AF4" i="5"/>
  <c r="AA4" i="5"/>
  <c r="V4" i="5"/>
  <c r="P4" i="5"/>
  <c r="K4" i="5"/>
  <c r="AG2" i="5"/>
  <c r="AB2" i="5"/>
  <c r="W2" i="5"/>
  <c r="Q2" i="5"/>
  <c r="L2" i="5"/>
  <c r="G2" i="5"/>
</calcChain>
</file>

<file path=xl/sharedStrings.xml><?xml version="1.0" encoding="utf-8"?>
<sst xmlns="http://schemas.openxmlformats.org/spreadsheetml/2006/main" count="718" uniqueCount="417">
  <si>
    <t>BFCpUEbS BAU Fuel Cost per Unit Energy by Sector</t>
  </si>
  <si>
    <t>Sources:</t>
  </si>
  <si>
    <t>Energy Source Cost</t>
  </si>
  <si>
    <t>Fuel Mix and Energy Costs</t>
  </si>
  <si>
    <t>CLP</t>
  </si>
  <si>
    <t>https://www.clp.com.hk/en/community-and-environment/green-tools/energy-costs</t>
  </si>
  <si>
    <t>Electricity Tariffs</t>
  </si>
  <si>
    <t xml:space="preserve">2018 Electricity Tariff </t>
  </si>
  <si>
    <t>https://www.clp.com.hk/en/customer-service/frequency-asked-questions/2018-electricity-tariff</t>
  </si>
  <si>
    <t>Non-Residential Tariff</t>
  </si>
  <si>
    <t>https://www.clp.com.hk/en/customer-service/tariff/business-and-other-customers/non-residential-tariff</t>
  </si>
  <si>
    <t>Natural Gas: Towngas and LPG</t>
  </si>
  <si>
    <t>Household, Commerce and Industry Tariffs</t>
  </si>
  <si>
    <t>Towngas</t>
  </si>
  <si>
    <t>https://www.towngas.com/en/Business/Commerce-and-Industry/Professional-Services#tabno=3</t>
  </si>
  <si>
    <t>Auto-LPG Prices</t>
  </si>
  <si>
    <t>Electrical and Mechanical Services Department</t>
  </si>
  <si>
    <t>https://data.gov.hk/en-data/dataset/hk-emsd-emsd1-auto-lpg-prices</t>
  </si>
  <si>
    <t>Notes</t>
  </si>
  <si>
    <t>Since fuel pricing differs between residential and commercial buidlings, the buildings</t>
  </si>
  <si>
    <t>sector has been split into two "sectors" for purposes of this variable and related calculations.</t>
  </si>
  <si>
    <t>Both CLP and HEC split utility charges by residential and non-residential. Values for industry and commercial are assumed to both fall under non-residential and have the same rate charge.</t>
  </si>
  <si>
    <t>Hydro, wind, and solar do not have fuel cost.  These sheets contain zeroes.</t>
  </si>
  <si>
    <t>Hong Kong does not use District Heating.</t>
  </si>
  <si>
    <t>No cost data on hydro, solar, wind, and biomass.</t>
  </si>
  <si>
    <t>Hong Kong does not use geothermal power or lignite. These sheets' values are zero.</t>
  </si>
  <si>
    <t xml:space="preserve">Since transportation also uses electrcity, we assume the same price rate applies as industry. </t>
  </si>
  <si>
    <t>For the natural gas values, transportation values are calculated using LPG prices, based on average prices from different filling stations.</t>
  </si>
  <si>
    <t>Natural gas values for buildings and the industry sector represent towngas tariffs. </t>
  </si>
  <si>
    <t>1kwh</t>
  </si>
  <si>
    <t>BTU</t>
  </si>
  <si>
    <t>2018 dollar value</t>
  </si>
  <si>
    <t>1 litre</t>
  </si>
  <si>
    <t>25 MJ</t>
  </si>
  <si>
    <t xml:space="preserve">1 MJ </t>
  </si>
  <si>
    <t>947.817 BTU</t>
  </si>
  <si>
    <t>21 million BTU per short ton coal</t>
  </si>
  <si>
    <t>http://environment-ecology.com/what-is-energy/90-energy-units-and-calculators.html</t>
  </si>
  <si>
    <t>Location of Dedicated LPG Filling Station</t>
  </si>
  <si>
    <t>LPG ceiling prices for Dedicated LPG filling stations in 2018 (HK$/litre)</t>
  </si>
  <si>
    <t>Jan</t>
  </si>
  <si>
    <t>Feb</t>
  </si>
  <si>
    <t>Mar</t>
  </si>
  <si>
    <t>Apr</t>
  </si>
  <si>
    <t>May</t>
  </si>
  <si>
    <t>Jun</t>
  </si>
  <si>
    <t>Jul</t>
  </si>
  <si>
    <t>Aug</t>
  </si>
  <si>
    <t>Sep</t>
  </si>
  <si>
    <t>Oct</t>
  </si>
  <si>
    <t>Nov</t>
  </si>
  <si>
    <t>Dec</t>
  </si>
  <si>
    <t>Fung Yip Street,</t>
  </si>
  <si>
    <t>Chai Wan</t>
  </si>
  <si>
    <t>Ngo Cheung Road,</t>
  </si>
  <si>
    <t>West Kowloon</t>
  </si>
  <si>
    <t>Sham Mong Road,</t>
  </si>
  <si>
    <t>Mei Foo</t>
  </si>
  <si>
    <t>Yip Wong Road,</t>
  </si>
  <si>
    <t>Tuen Mun</t>
  </si>
  <si>
    <t>Marsh Road,</t>
  </si>
  <si>
    <t>Wan Chai</t>
  </si>
  <si>
    <t>Fung Mat Road,</t>
  </si>
  <si>
    <t>Sheung Wan</t>
  </si>
  <si>
    <t>Wai Lok Street,</t>
  </si>
  <si>
    <t>Kwun Tong</t>
  </si>
  <si>
    <t>Yuen Chau Tsai,</t>
  </si>
  <si>
    <t>Tai Po</t>
  </si>
  <si>
    <t>Cheung Yip Street,</t>
  </si>
  <si>
    <t>Kowloon Bay</t>
  </si>
  <si>
    <t>Kwai On Road,</t>
  </si>
  <si>
    <t>Kwai Chung</t>
  </si>
  <si>
    <t>Hang Yiu Street,</t>
  </si>
  <si>
    <t>Ma On Shan</t>
  </si>
  <si>
    <t>Tak Yip Street,</t>
  </si>
  <si>
    <t>Yuen Long</t>
  </si>
  <si>
    <t>Average price (HKD/litre)</t>
  </si>
  <si>
    <t>Conversion MJ to BTU</t>
  </si>
  <si>
    <t>https://www.elgas.com.au/blog/389-lpg-conversions-kg-litres-mj-kwh-and-m3</t>
  </si>
  <si>
    <t>HKD/MJ</t>
  </si>
  <si>
    <t>HKD/BTU</t>
  </si>
  <si>
    <t>USD/BTU</t>
  </si>
  <si>
    <t>HKD/kwh</t>
  </si>
  <si>
    <t>HEC</t>
  </si>
  <si>
    <t xml:space="preserve">Sources: </t>
  </si>
  <si>
    <t>https://www.hkelectric.com/en/InvestorRelations/Documents/Financial%20Reports/2017/AR/2017_HKEI_AR_E_FULL.pdf</t>
  </si>
  <si>
    <t>p.140</t>
  </si>
  <si>
    <t>https://www.hkelectric.com/en/MediaResources/PressReleases/Documents/171212%20EN_2018%20TR%20HEC%20LegCo%20Presentation.pdf</t>
  </si>
  <si>
    <t>p.3</t>
  </si>
  <si>
    <t>Electricity</t>
  </si>
  <si>
    <t>non-residential</t>
  </si>
  <si>
    <t>kwh (million)</t>
  </si>
  <si>
    <t>HKD (million)</t>
  </si>
  <si>
    <t>HKEC</t>
  </si>
  <si>
    <t>HKD/GJ</t>
  </si>
  <si>
    <t>US$/BTU</t>
  </si>
  <si>
    <t>coal</t>
  </si>
  <si>
    <t>Nuclear</t>
  </si>
  <si>
    <t>Gas</t>
  </si>
  <si>
    <t>Oil</t>
  </si>
  <si>
    <t>electricity (non-residential)</t>
  </si>
  <si>
    <t>electricity (residential)</t>
  </si>
  <si>
    <t>Source:</t>
  </si>
  <si>
    <t>Source: (p.5)</t>
  </si>
  <si>
    <t>https://www.hkelectric.com/en/InvestorRelations/Documents/SOC%20Information/2018/TR2018%20Annex_EN.pdf</t>
  </si>
  <si>
    <t>MJ (million)</t>
  </si>
  <si>
    <t>Tariff (HKD/MJ)</t>
  </si>
  <si>
    <t>https://www.towngas.com/getmedia/085c3617-f1f5-4454-96a8-c952602cdeb3/AR2017_eng_full_3.pdf.aspx?ext=.pdf</t>
  </si>
  <si>
    <t>Residential</t>
  </si>
  <si>
    <t>Commercial</t>
  </si>
  <si>
    <t>Industrial</t>
  </si>
  <si>
    <t>Total</t>
  </si>
  <si>
    <t>(Terajoule (Electricty</t>
  </si>
  <si>
    <t>Terajoule(Coal)</t>
  </si>
  <si>
    <t>https://www.emsd.gov.hk/filemanager/en/content_762/HKEEUD2018.pdf</t>
  </si>
  <si>
    <t>p. 24, table 3</t>
  </si>
  <si>
    <t>electricity</t>
  </si>
  <si>
    <t>p.25, table 4</t>
  </si>
  <si>
    <t>coal and oil</t>
  </si>
  <si>
    <t>Transportation</t>
  </si>
  <si>
    <t>p.25, table 5</t>
  </si>
  <si>
    <t>towngas and LPG</t>
  </si>
  <si>
    <t>Year</t>
  </si>
  <si>
    <t>Aviation gasoline
and kerosene (HK$/litre)</t>
  </si>
  <si>
    <t>Unleaded
motor gasoline (HK$/litre)</t>
  </si>
  <si>
    <t>Gas oil, diesel
oil and naphtha (HK$/litre)</t>
  </si>
  <si>
    <t>Fuel oil (HK$/litre)</t>
  </si>
  <si>
    <t xml:space="preserve">LPG_x000D_
(HK$/kg) </t>
  </si>
  <si>
    <t>Coal (HK$/tonne)</t>
  </si>
  <si>
    <t>Natural gas_x000D_
(HK$/kg)_x000D_</t>
  </si>
  <si>
    <t>2017 </t>
  </si>
  <si>
    <t>3.19 </t>
  </si>
  <si>
    <t>3.73 </t>
  </si>
  <si>
    <t>3.26 </t>
  </si>
  <si>
    <t>natural gas</t>
  </si>
  <si>
    <t>HK$/BTU</t>
  </si>
  <si>
    <t>https://www.statistics.gov.hk/pub/B11000022017AN17B0100.pdf</t>
  </si>
  <si>
    <t>p.13</t>
  </si>
  <si>
    <t>1kg natural gas= 7780 cubic cm</t>
  </si>
  <si>
    <t>https://www.aqua-calc.com/calculate/volume-to-weight</t>
  </si>
  <si>
    <t>1.0 Cubic metres (m³) natural gas</t>
  </si>
  <si>
    <t>0.0353 Million British thermal units (MMBtu)</t>
  </si>
  <si>
    <t>https://apps.neb-one.gc.ca/Conversion/conversion-tables.aspx?GoCTemplateCulture=en-CA</t>
  </si>
  <si>
    <t>Source: https://www.clp.com.hk/en/community-and-environment/green-tools/energy-costs</t>
  </si>
  <si>
    <t>Total energy nuclear:</t>
  </si>
  <si>
    <t>kWh</t>
  </si>
  <si>
    <t>Energy cost nuclear:</t>
  </si>
  <si>
    <t>HK$</t>
  </si>
  <si>
    <t>US$</t>
  </si>
  <si>
    <t>price per BTU:</t>
  </si>
  <si>
    <t>for final electricity</t>
  </si>
  <si>
    <t>A nuclear power plant has an efficiency of about:</t>
  </si>
  <si>
    <t>http://holbert.faculty.asu.edu/eee463/NuclearPowerPlants.pdf</t>
  </si>
  <si>
    <t>à</t>
  </si>
  <si>
    <t>for primary energy</t>
  </si>
  <si>
    <t>this is about 9 times of the price of nuclear in the US, a substantial difference.</t>
  </si>
  <si>
    <t>This might be because CLP has to lease the power from a Chinese power plant (Daya bay) and has to pay for transmission costs across the border.</t>
  </si>
  <si>
    <t>Transportation Sector Price ($/BTU)</t>
  </si>
  <si>
    <t>Electricity Sector Price ($/BTU)</t>
  </si>
  <si>
    <t>Residential Buildings Sector Price ($/BTU)</t>
  </si>
  <si>
    <t>Commercial Buildings Sector Price ($/BTU)</t>
  </si>
  <si>
    <t>Industry Sector Price ($/BTU)</t>
  </si>
  <si>
    <t>District Heating Sector Price ($/BTU)</t>
  </si>
  <si>
    <t>LULUCF Sector Price ($/BTU)</t>
  </si>
  <si>
    <t>Price/l</t>
  </si>
  <si>
    <t>HKD/kcal</t>
  </si>
  <si>
    <t>Motor spirit (unleaded petrol)</t>
  </si>
  <si>
    <t>Light diesel oil</t>
  </si>
  <si>
    <t>Aircraft spirit</t>
  </si>
  <si>
    <t>1 litre diesel =10.7kwh</t>
  </si>
  <si>
    <t>https://greennav.wordpress.com/2008/03/03/how-much-energy-in%E2%80%A6-cars/</t>
  </si>
  <si>
    <t>1 litre petrol = 9.7kwh</t>
  </si>
  <si>
    <t>1 litre jet fuel (kerosene)= 8437.7kcal</t>
  </si>
  <si>
    <t>https://en.wikipedia.org/wiki/Gasoline_gallon_equivalent#Gasoline_gallon_equivalent_tables</t>
  </si>
  <si>
    <t>1 kcal to Btu [thermochemical] = 3.97003 Btu [thermochemical]</t>
  </si>
  <si>
    <t>energy conversion</t>
  </si>
  <si>
    <t>https://www.google.com/search?rlz=1C1NHXL_enUS824US824&amp;ei=ZMmPXJPMC6qt5wKb0orICQ&amp;q=1+kilowatt+hour+to+BTU&amp;oq=1+kilowatt+hour+to+BTU&amp;gs_l=psy-ab.12..0i71l8.0.0..4619...0.0..0.0.0.......0......gws-wiz.M_yIwIrQ5qI</t>
  </si>
  <si>
    <t>1kwh=3412.14 BTU</t>
  </si>
  <si>
    <t>7.8463HKD = 1USD</t>
  </si>
  <si>
    <t>(2018 Exchange Rate)</t>
  </si>
  <si>
    <t>https://www.bloomberg.com/quote/USDHKD:CUR</t>
  </si>
  <si>
    <t>HK Tax</t>
  </si>
  <si>
    <t>avg</t>
  </si>
  <si>
    <t>Sinopeck</t>
  </si>
  <si>
    <t>$6.51 </t>
  </si>
  <si>
    <t>Motor spirit (leaded petrol)</t>
  </si>
  <si>
    <t>$6.82 </t>
  </si>
  <si>
    <t>$6.06 </t>
  </si>
  <si>
    <t>$2.89 </t>
  </si>
  <si>
    <t>marine</t>
  </si>
  <si>
    <t>Ultra Low Sulphur diesel</t>
  </si>
  <si>
    <t>Euro V diesel</t>
  </si>
  <si>
    <t>$0.00 </t>
  </si>
  <si>
    <t>BSoFPtiT BAU Share of Fuel Price that is Tax</t>
  </si>
  <si>
    <t>Petroleum Gasoline, Petroleum Diesel, Jet Fuel Tax</t>
  </si>
  <si>
    <t>Hydrocarbon Oil</t>
  </si>
  <si>
    <t>Customs and Excise Department: The Government of the Hong Kong Special Administrative Region</t>
  </si>
  <si>
    <t>https://web.archive.org/web/20161006230240/http://www.customs.gov.hk/en/trade_facilitation/dutiable/types/index.html#methyl_alcohol</t>
  </si>
  <si>
    <t>Sales Tax</t>
  </si>
  <si>
    <t>Taxation and Investment in Hong Kong 2016</t>
  </si>
  <si>
    <t>Deloitte</t>
  </si>
  <si>
    <t>https://www2.deloitte.com/content/dam/Deloitte/global/Documents/Tax/dttl-tax-hongkongguide-2016.pdf</t>
  </si>
  <si>
    <t>Fuels</t>
  </si>
  <si>
    <t>Value Added Tax (VAT) Rates</t>
  </si>
  <si>
    <t>PwC</t>
  </si>
  <si>
    <t>http://taxsummaries.pwc.com/ID/Value-added-tax-(VAT)-rates</t>
  </si>
  <si>
    <t>Price Board</t>
  </si>
  <si>
    <t>Shell</t>
  </si>
  <si>
    <t>https://www.shell.com.hk/en_hk/motorists/shell-fuels/price-board.html</t>
  </si>
  <si>
    <t>List Price Adjustment</t>
  </si>
  <si>
    <t>Sinopec</t>
  </si>
  <si>
    <t>http://www.sinopechk.com/Users/Notice.aspx</t>
  </si>
  <si>
    <t>Fuel Prices</t>
  </si>
  <si>
    <t>Caltex</t>
  </si>
  <si>
    <t>https://www.caltex.com/hk/en/motorists/products-and-services/fuel-prices.html</t>
  </si>
  <si>
    <t>Note on Nuclear cost:</t>
  </si>
  <si>
    <r>
      <t xml:space="preserve">Total energy cost comprises the cost of </t>
    </r>
    <r>
      <rPr>
        <sz val="11"/>
        <color rgb="FFFF0000"/>
        <rFont val="Calibri"/>
        <family val="2"/>
        <scheme val="minor"/>
      </rPr>
      <t>nuclear electricity</t>
    </r>
    <r>
      <rPr>
        <sz val="11"/>
        <color theme="1"/>
        <rFont val="Calibri"/>
        <family val="2"/>
        <scheme val="minor"/>
      </rPr>
      <t xml:space="preserve"> and the cost of fuel. </t>
    </r>
    <r>
      <rPr>
        <sz val="11"/>
        <color rgb="FFFF0000"/>
        <rFont val="Calibri"/>
        <family val="2"/>
        <scheme val="minor"/>
      </rPr>
      <t>Nuclear is purchased in the form of electricity</t>
    </r>
    <r>
      <rPr>
        <sz val="11"/>
        <color theme="1"/>
        <rFont val="Calibri"/>
        <family val="2"/>
        <scheme val="minor"/>
      </rPr>
      <t xml:space="preserve"> and CLP pays for it as part of our operating costs, which are recovered through the basic tariff. Fuel used in our power stations (i.e. coal, gas and others) is charged through the basic tariff and the Fuel Cost Adjustment mechanism.</t>
    </r>
  </si>
  <si>
    <t>Nuclear here refers to nuclear fuel, i.e. uranium oxide, not electricity from nuclear plants.</t>
  </si>
  <si>
    <t>In IMFPbFT it notes:</t>
  </si>
  <si>
    <t>ref2019.d111618a</t>
  </si>
  <si>
    <t>Report</t>
  </si>
  <si>
    <t>Annual Energy Outlook 2019</t>
  </si>
  <si>
    <t>Scenario</t>
  </si>
  <si>
    <t>ref2019</t>
  </si>
  <si>
    <t>Reference case</t>
  </si>
  <si>
    <t>Datekey</t>
  </si>
  <si>
    <t>d111618a</t>
  </si>
  <si>
    <t>Release Date</t>
  </si>
  <si>
    <t xml:space="preserve"> January 2019</t>
  </si>
  <si>
    <t>PRC000</t>
  </si>
  <si>
    <t>3. Energy Prices by Sector and Source</t>
  </si>
  <si>
    <t>(2018 dollars per million Btu, unless otherwise noted)</t>
  </si>
  <si>
    <t/>
  </si>
  <si>
    <t>2018-</t>
  </si>
  <si>
    <t xml:space="preserve"> Sector and Source</t>
  </si>
  <si>
    <t xml:space="preserve"> Residential</t>
  </si>
  <si>
    <t>PRC000:ba_LiquefiedPetr</t>
  </si>
  <si>
    <t xml:space="preserve">   Propane</t>
  </si>
  <si>
    <t>PRC000:ba_DistillateFue</t>
  </si>
  <si>
    <t xml:space="preserve">   Distillate Fuel Oil</t>
  </si>
  <si>
    <t>PRC000:ba_NaturalGas</t>
  </si>
  <si>
    <t xml:space="preserve">   Natural Gas</t>
  </si>
  <si>
    <t>PRC000:ba_Electricity</t>
  </si>
  <si>
    <t xml:space="preserve">   Electricity</t>
  </si>
  <si>
    <t xml:space="preserve"> Commercial</t>
  </si>
  <si>
    <t>PRC000:ca_LiquefiedGas</t>
  </si>
  <si>
    <t>PRC000:ca_DistillateFue</t>
  </si>
  <si>
    <t>PRC000:ca_ResidualFuel</t>
  </si>
  <si>
    <t xml:space="preserve">   Residual Fuel Oil</t>
  </si>
  <si>
    <t>PRC000:ca_NaturalGas</t>
  </si>
  <si>
    <t>PRC000:ca_Electricity</t>
  </si>
  <si>
    <t xml:space="preserve"> Industrial 1/</t>
  </si>
  <si>
    <t>PRC000:da_LiquefiedPetr</t>
  </si>
  <si>
    <t>PRC000:da_DistillateFue</t>
  </si>
  <si>
    <t>PRC000:da_ResidualFuel</t>
  </si>
  <si>
    <t>PRC000:da_NaturalGas</t>
  </si>
  <si>
    <t xml:space="preserve">   Natural Gas 2/</t>
  </si>
  <si>
    <t>PRC000:da_Metallurgical</t>
  </si>
  <si>
    <t xml:space="preserve">   Metallurgical Coal</t>
  </si>
  <si>
    <t>PRC000:da_SteamCoal</t>
  </si>
  <si>
    <t xml:space="preserve">   Other Industrial Coal</t>
  </si>
  <si>
    <t>PRC000:da_CoaltoLiquids</t>
  </si>
  <si>
    <t xml:space="preserve">   Coal to Liquids</t>
  </si>
  <si>
    <t>- -</t>
  </si>
  <si>
    <t>PRC000:da_Electricity</t>
  </si>
  <si>
    <t xml:space="preserve"> Transportation</t>
  </si>
  <si>
    <t>PRC000:ea_LiquefiedPetr</t>
  </si>
  <si>
    <t>PRC000:ea_Ethanol(E85)</t>
  </si>
  <si>
    <t xml:space="preserve">   E85 3/</t>
  </si>
  <si>
    <t>PRC000:ea_MotorGasoline</t>
  </si>
  <si>
    <t xml:space="preserve">   Motor Gasoline 4/</t>
  </si>
  <si>
    <t>PRC000:ea_JetFuel</t>
  </si>
  <si>
    <t xml:space="preserve">   Jet Fuel 5/</t>
  </si>
  <si>
    <t>PRC000:ea_DistillateFue</t>
  </si>
  <si>
    <t xml:space="preserve">   Diesel Fuel (distillate fuel oil) 6/</t>
  </si>
  <si>
    <t>PRC000:ea_ResidualFuel</t>
  </si>
  <si>
    <t>PRC000:ea_NaturalGas</t>
  </si>
  <si>
    <t xml:space="preserve">   Natural Gas 7/</t>
  </si>
  <si>
    <t>PRC000:ea_Electricity</t>
  </si>
  <si>
    <t xml:space="preserve"> Electric Power 8/</t>
  </si>
  <si>
    <t>PRC000:ga_DistillateFue</t>
  </si>
  <si>
    <t>PRC000:ga_ResidualFuel</t>
  </si>
  <si>
    <t>PRC000:ga_NaturalGas</t>
  </si>
  <si>
    <t>PRC000:ga_SteamCoal</t>
  </si>
  <si>
    <t xml:space="preserve">   Steam Coal</t>
  </si>
  <si>
    <t>PRC000:ga_uranium</t>
  </si>
  <si>
    <t xml:space="preserve">   Uranium</t>
  </si>
  <si>
    <t xml:space="preserve"> Average Price to All Users 9/</t>
  </si>
  <si>
    <t>PRC000:ha_LiquefiedPetr</t>
  </si>
  <si>
    <t>PRC000:ha_Ethanol(E85)</t>
  </si>
  <si>
    <t>PRC000:ha_MotorGasoline</t>
  </si>
  <si>
    <t>PRC000:ha_JetFuel</t>
  </si>
  <si>
    <t>PRC000:ha_DistillateFue</t>
  </si>
  <si>
    <t>PRC000:ha_ResidualFuel</t>
  </si>
  <si>
    <t>PRC000:ha_NaturalGas</t>
  </si>
  <si>
    <t>PRC000:ha_Metallugical</t>
  </si>
  <si>
    <t>PRC000:ha_Coal</t>
  </si>
  <si>
    <t xml:space="preserve">   Other Coal</t>
  </si>
  <si>
    <t>PRC000:ha_CoaltoLiquids</t>
  </si>
  <si>
    <t>PRC000:ha_Electricity</t>
  </si>
  <si>
    <t>Non-Renewable Energy Expenditures by Sector</t>
  </si>
  <si>
    <t>(billion 2018 dollars)</t>
  </si>
  <si>
    <t>PRC000:ia_Residential</t>
  </si>
  <si>
    <t>PRC000:ia_Commercial</t>
  </si>
  <si>
    <t>PRC000:ia_Industrial</t>
  </si>
  <si>
    <t>PRC000:ia_Transportatio</t>
  </si>
  <si>
    <t>PRC000:ia_TotalNon-Rene</t>
  </si>
  <si>
    <t xml:space="preserve">   Total Non-Renewable Expenditures</t>
  </si>
  <si>
    <t>PRC000:ja_Transportatio</t>
  </si>
  <si>
    <t xml:space="preserve"> Transportation Renewable Expenditures</t>
  </si>
  <si>
    <t>PRC000:ja_TotalExpendit</t>
  </si>
  <si>
    <t xml:space="preserve">   Total Expenditures</t>
  </si>
  <si>
    <t>Prices in Nominal Dollars</t>
  </si>
  <si>
    <t>PRC000:nom_R_LiquefiedP</t>
  </si>
  <si>
    <t>PRC000:nom_R_Distillate</t>
  </si>
  <si>
    <t>PRC000:nom_R_NaturalGas</t>
  </si>
  <si>
    <t>PRC000:nom_R_Electricit</t>
  </si>
  <si>
    <t>PRC000:nom_C_LiquefiedG</t>
  </si>
  <si>
    <t>PRC000:nom_C_Distillate</t>
  </si>
  <si>
    <t>PRC000:nom_C_ResidualFu</t>
  </si>
  <si>
    <t>PRC000:nom_C_NaturalGas</t>
  </si>
  <si>
    <t>PRC000:nom_C_Electricit</t>
  </si>
  <si>
    <t>PRC000:nom_I_LiquefiedP</t>
  </si>
  <si>
    <t>PRC000:nom_I_Distillate</t>
  </si>
  <si>
    <t>PRC000:nom_I_ResidualFu</t>
  </si>
  <si>
    <t>PRC000:nom_I_NaturalGas</t>
  </si>
  <si>
    <t>PRC000:nom_I_Metallurgi</t>
  </si>
  <si>
    <t>PRC000:nom_I_SteamCoal</t>
  </si>
  <si>
    <t>PRC000:nom_I_CoaltoLiqu</t>
  </si>
  <si>
    <t>PRC000:nom_I_Electricit</t>
  </si>
  <si>
    <t>PRC000:nom_T_LiquefiedP</t>
  </si>
  <si>
    <t>PRC000:nom_T_Ethan(E85)</t>
  </si>
  <si>
    <t>PRC000:nom_T_MotorGasol</t>
  </si>
  <si>
    <t>PRC000:nom_T_JetFuel</t>
  </si>
  <si>
    <t>PRC000:nom_T_Distillate</t>
  </si>
  <si>
    <t>PRC000:nom_T_ResidualFu</t>
  </si>
  <si>
    <t>PRC000:nom_T_NaturalGas</t>
  </si>
  <si>
    <t>PRC000:nom_T_Electricit</t>
  </si>
  <si>
    <t>PRC000:nom_E_Distillate</t>
  </si>
  <si>
    <t>PRC000:nom_E_ResidualFu</t>
  </si>
  <si>
    <t>PRC000:nom_E_NaturalGas</t>
  </si>
  <si>
    <t>PRC000:nom_E_SteamCoal</t>
  </si>
  <si>
    <t>PRC000:nom_E_uranium</t>
  </si>
  <si>
    <t>PRC000:nom_Avg_Liquefie</t>
  </si>
  <si>
    <t>PRC000:nom_Avg_E85_E85</t>
  </si>
  <si>
    <t>PRC000:nom_Avg_MotorGas</t>
  </si>
  <si>
    <t>PRC000:nom_Avg_JetFuel</t>
  </si>
  <si>
    <t>PRC000:nom_Avg_Distilla</t>
  </si>
  <si>
    <t>PRC000:nom_Avg_Residual</t>
  </si>
  <si>
    <t>PRC000:nom_Avg_NaturalG</t>
  </si>
  <si>
    <t>PRC000:nom_Avg_Metallug</t>
  </si>
  <si>
    <t>PRC000:nom_Avg_Coal</t>
  </si>
  <si>
    <t>PRC000:nom_Avg_CoaltoLi</t>
  </si>
  <si>
    <t>PRC000:nom_Avg_Electric</t>
  </si>
  <si>
    <t>(billion nominal dollars)</t>
  </si>
  <si>
    <t>PRC000:nom_Residential</t>
  </si>
  <si>
    <t>PRC000:nom_Commercial</t>
  </si>
  <si>
    <t>PRC000:nom_Industrial</t>
  </si>
  <si>
    <t>PRC000:nom_TransNonRenw</t>
  </si>
  <si>
    <t>PRC000:nom_TotalNon-Ren</t>
  </si>
  <si>
    <t>PRC000:nom_TransRenewEx</t>
  </si>
  <si>
    <t>PRC000:nom_TotalExpendi</t>
  </si>
  <si>
    <t xml:space="preserve">   1/ Includes energy for combined heat and power plants that have a non-regulatory status, and small on-site generating systems.</t>
  </si>
  <si>
    <t xml:space="preserve">   2/ Excludes use for lease and plant fuel and fuel used for liquefaction in export facilities.</t>
  </si>
  <si>
    <t xml:space="preserve">   3/ E85 refers to a blend of 85 percent ethanol (renewable) and 15 percent motor gasoline (nonrenewable).  To address cold starting issues,</t>
  </si>
  <si>
    <t>the percentage of ethanol varies seasonally.  The annual average ethanol content of 74 percent is used for these projections.</t>
  </si>
  <si>
    <t xml:space="preserve">   4/ Sales weighted-average price for all grades.  Includes Federal, State, and local taxes.</t>
  </si>
  <si>
    <t xml:space="preserve">   5/ Kerosene-type jet fuel.  Includes Federal and State taxes while excluding county and local taxes.</t>
  </si>
  <si>
    <t xml:space="preserve">   6/ Diesel fuel for on-road use.  Includes Federal and State taxes while excluding county and local taxes.</t>
  </si>
  <si>
    <t xml:space="preserve">   7/ Natural gas used as fuel in motor vehicles, trains, and ships.  Price includes estimated motor vehicle fuel taxes</t>
  </si>
  <si>
    <t>and estimated dispensing costs or charges.</t>
  </si>
  <si>
    <t xml:space="preserve">   8/ Includes electricity-only and combined heat and power plants that have a regulatory status.</t>
  </si>
  <si>
    <t xml:space="preserve">   9/ Weighted averages of end-use fuel prices are derived from the prices shown in each sector and the corresponding sectoral consumption.</t>
  </si>
  <si>
    <t xml:space="preserve">   Btu = British thermal unit.</t>
  </si>
  <si>
    <t xml:space="preserve">   - - = Not applicable.</t>
  </si>
  <si>
    <t xml:space="preserve">   Note:  Data for 2017 are model results and may differ from official EIA data reports.</t>
  </si>
  <si>
    <t xml:space="preserve">   Sources:  2017 prices for motor gasoline, distillate fuel oil, and jet fuel are based on prices in the</t>
  </si>
  <si>
    <t>U.S. Energy Information Administration (EIA), Petroleum Marketing Monthly, July 2018.  2017 residential and commercial</t>
  </si>
  <si>
    <t>natural gas delivered prices:  EIA, Natural Gas Annual 2017.  2017 industrial natural gas delivered prices</t>
  </si>
  <si>
    <t>based on:  EIA, Manufacturing Energy Consumption Survey, 2002-2014.  2017 transportation sector</t>
  </si>
  <si>
    <t>natural gas delivered prices derived from:  U.S. Department of Energy, Clean Cities Alternative Fuel Price Report.  2017</t>
  </si>
  <si>
    <t>electric power sector distillate and residual fuel oil prices:  EIA, Monthly Energy Review, September 2018.  2017 electric</t>
  </si>
  <si>
    <t>power sector natural gas prices derived from:  EIA, Electric Power Monthly, July 2018, Table 4.13.B.  2017 coal prices based on:</t>
  </si>
  <si>
    <t>EIA, Quarterly Coal Report, October-December 2017 and EIA, AEO2019 National Energy Modeling System run ref2019.d111618a.</t>
  </si>
  <si>
    <t>2017 electricity prices:  EIA, Monthly Energy Review, September 2018.  2017 E85 prices</t>
  </si>
  <si>
    <t>derived from:  U.S. Department of Energy, Clean Cities Alternative Fuel Price Report.</t>
  </si>
  <si>
    <t>2018:  EIA, Short-Term Energy Outlook, October 2018 and EIA, AEO2019 National Energy Modeling System run ref2019.d111618a.</t>
  </si>
  <si>
    <t>Projections:  EIA, AEO2019 National Energy Modeling System run ref2019.d111618a.</t>
  </si>
  <si>
    <t>Fuel Price ($/BTU)</t>
  </si>
  <si>
    <t>Transportation Sector</t>
  </si>
  <si>
    <t>Electricity Sector</t>
  </si>
  <si>
    <t>Residential Buildings Sector</t>
  </si>
  <si>
    <t>Commercial Buildings Sector</t>
  </si>
  <si>
    <t>Industry Sector</t>
  </si>
  <si>
    <t>District Heating Sector</t>
  </si>
  <si>
    <t>LULUCF Sector</t>
  </si>
  <si>
    <t>Energy Information Administration</t>
  </si>
  <si>
    <t>http://www.eia.gov/forecasts/aeo/excel/aeotab_3.xlsx</t>
  </si>
  <si>
    <t>Table 3 (and Table 2 for industrial coal consumption fractions by coal type)</t>
  </si>
  <si>
    <t>Nuclear (fuel cost)</t>
  </si>
  <si>
    <t>billion HKD for 15 years</t>
  </si>
  <si>
    <t>exchange rate</t>
  </si>
  <si>
    <t>billion USD / year</t>
  </si>
  <si>
    <t>heat value</t>
  </si>
  <si>
    <t>KJ/Kg</t>
  </si>
  <si>
    <t xml:space="preserve">cost </t>
  </si>
  <si>
    <t>heat</t>
  </si>
  <si>
    <t>3000 tonne per day</t>
  </si>
  <si>
    <t>tonnes per year</t>
  </si>
  <si>
    <t>KJ</t>
  </si>
  <si>
    <t>J</t>
  </si>
  <si>
    <t>10^3 Kg</t>
  </si>
  <si>
    <t>cost/heat value</t>
  </si>
  <si>
    <t>1BTU = 1055.056 J</t>
  </si>
  <si>
    <t>another calculation: 10 USD/tonne of waste</t>
  </si>
  <si>
    <t>annual cost</t>
  </si>
  <si>
    <t>Geoengineering Sector Price ($/BTU)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</si>
</sst>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0.000E+00"/>
    <numFmt numFmtId="165" formatCode="#,##0.0"/>
    <numFmt numFmtId="166" formatCode="0.0%"/>
    <numFmt numFmtId="167" formatCode="0.0E+00"/>
  </numFmts>
  <fonts count="22" x14ac:knownFonts="1">
    <font>
      <sz val="11"/>
      <color theme="1"/>
      <name val="Calibri"/>
      <family val="2"/>
      <scheme val="minor"/>
    </font>
    <font>
      <b/>
      <sz val="9"/>
      <color theme="1"/>
      <name val="Calibri"/>
      <family val="2"/>
      <scheme val="minor"/>
    </font>
    <font>
      <sz val="9"/>
      <color theme="1"/>
      <name val="Calibri"/>
      <family val="2"/>
      <scheme val="minor"/>
    </font>
    <font>
      <u/>
      <sz val="10"/>
      <color theme="4"/>
      <name val="Calibri"/>
      <family val="2"/>
      <scheme val="minor"/>
    </font>
    <font>
      <u/>
      <sz val="11"/>
      <color theme="6"/>
      <name val="Calibri"/>
      <family val="2"/>
    </font>
    <font>
      <b/>
      <sz val="12"/>
      <color theme="4"/>
      <name val="Calibri"/>
      <family val="2"/>
      <scheme val="minor"/>
    </font>
    <font>
      <b/>
      <sz val="11"/>
      <color theme="1"/>
      <name val="Calibri"/>
      <family val="2"/>
      <scheme val="minor"/>
    </font>
    <font>
      <b/>
      <sz val="12"/>
      <color indexed="30"/>
      <name val="Calibri"/>
      <family val="2"/>
    </font>
    <font>
      <sz val="9"/>
      <color indexed="8"/>
      <name val="Calibri"/>
      <family val="2"/>
    </font>
    <font>
      <b/>
      <sz val="9"/>
      <color indexed="8"/>
      <name val="Calibri"/>
      <family val="2"/>
    </font>
    <font>
      <sz val="10"/>
      <color rgb="FF000000"/>
      <name val="Calibri"/>
      <family val="2"/>
      <scheme val="minor"/>
    </font>
    <font>
      <sz val="11"/>
      <color rgb="FF000000"/>
      <name val="Calibri"/>
      <family val="2"/>
      <scheme val="minor"/>
    </font>
    <font>
      <b/>
      <sz val="11"/>
      <color rgb="FF000000"/>
      <name val="Calibri"/>
      <family val="2"/>
      <scheme val="minor"/>
    </font>
    <font>
      <sz val="11"/>
      <color theme="1"/>
      <name val="Wingdings"/>
      <charset val="2"/>
    </font>
    <font>
      <sz val="11"/>
      <color rgb="FFFF0000"/>
      <name val="Calibri"/>
      <family val="2"/>
      <scheme val="minor"/>
    </font>
    <font>
      <sz val="10"/>
      <color indexed="8"/>
      <name val="Arial"/>
      <family val="2"/>
    </font>
    <font>
      <sz val="8"/>
      <name val="Arial"/>
      <family val="2"/>
    </font>
    <font>
      <sz val="9"/>
      <name val="Calibri"/>
      <family val="2"/>
    </font>
    <font>
      <u/>
      <sz val="11"/>
      <color rgb="FF0070C0"/>
      <name val="Calibri"/>
      <family val="2"/>
      <scheme val="minor"/>
    </font>
    <font>
      <sz val="9"/>
      <color rgb="FF333333"/>
      <name val="Arial"/>
      <family val="2"/>
    </font>
    <font>
      <sz val="11"/>
      <color theme="1"/>
      <name val="Calibri"/>
      <family val="2"/>
      <scheme val="minor"/>
    </font>
    <font>
      <b/>
      <sz val="11"/>
      <color indexed="8"/>
      <name val="Calibri"/>
      <family val="2"/>
      <scheme val="minor"/>
    </font>
  </fonts>
  <fills count="9">
    <fill>
      <patternFill patternType="none"/>
    </fill>
    <fill>
      <patternFill patternType="gray125"/>
    </fill>
    <fill>
      <patternFill patternType="solid">
        <fgColor theme="0" tint="-0.249977111117893"/>
        <bgColor indexed="64"/>
      </patternFill>
    </fill>
    <fill>
      <patternFill patternType="solid">
        <fgColor rgb="FFFFFF00"/>
        <bgColor indexed="64"/>
      </patternFill>
    </fill>
    <fill>
      <patternFill patternType="solid">
        <fgColor rgb="FF70AD47"/>
        <bgColor indexed="64"/>
      </patternFill>
    </fill>
    <fill>
      <patternFill patternType="solid">
        <fgColor rgb="FFACB9CA"/>
        <bgColor indexed="64"/>
      </patternFill>
    </fill>
    <fill>
      <patternFill patternType="solid">
        <fgColor rgb="FFB4C6E7"/>
        <bgColor indexed="64"/>
      </patternFill>
    </fill>
    <fill>
      <patternFill patternType="solid">
        <fgColor rgb="FFD9E1F2"/>
        <bgColor indexed="64"/>
      </patternFill>
    </fill>
    <fill>
      <patternFill patternType="solid">
        <fgColor theme="9" tint="0.79998168889431442"/>
        <bgColor indexed="64"/>
      </patternFill>
    </fill>
  </fills>
  <borders count="36">
    <border>
      <left/>
      <right/>
      <top/>
      <bottom/>
      <diagonal/>
    </border>
    <border>
      <left/>
      <right/>
      <top/>
      <bottom style="thick">
        <color theme="4"/>
      </bottom>
      <diagonal/>
    </border>
    <border>
      <left/>
      <right/>
      <top/>
      <bottom style="dashed">
        <color theme="0" tint="-0.24994659260841701"/>
      </bottom>
      <diagonal/>
    </border>
    <border>
      <left/>
      <right/>
      <top style="medium">
        <color theme="4"/>
      </top>
      <bottom/>
      <diagonal/>
    </border>
    <border>
      <left/>
      <right/>
      <top/>
      <bottom style="thin">
        <color theme="0" tint="-0.249977111117893"/>
      </bottom>
      <diagonal/>
    </border>
    <border>
      <left/>
      <right/>
      <top style="thin">
        <color theme="4"/>
      </top>
      <bottom style="dashed">
        <color theme="0" tint="-0.24994659260841701"/>
      </bottom>
      <diagonal/>
    </border>
    <border>
      <left/>
      <right/>
      <top style="thin">
        <color theme="4"/>
      </top>
      <bottom style="thin">
        <color theme="0" tint="-0.24994659260841701"/>
      </bottom>
      <diagonal/>
    </border>
    <border>
      <left style="thick">
        <color theme="0"/>
      </left>
      <right style="thick">
        <color theme="0"/>
      </right>
      <top/>
      <bottom style="thin">
        <color theme="0" tint="-0.24994659260841701"/>
      </bottom>
      <diagonal/>
    </border>
    <border>
      <left/>
      <right/>
      <top/>
      <bottom style="thick">
        <color rgb="FF0096D7"/>
      </bottom>
      <diagonal/>
    </border>
    <border>
      <left/>
      <right/>
      <top/>
      <bottom style="thin">
        <color rgb="FFBFBFBF"/>
      </bottom>
      <diagonal/>
    </border>
    <border>
      <left/>
      <right/>
      <top/>
      <bottom style="dashed">
        <color rgb="FFBFBFBF"/>
      </bottom>
      <diagonal/>
    </border>
    <border>
      <left/>
      <right/>
      <top style="medium">
        <color rgb="FF0096D7"/>
      </top>
      <bottom/>
      <diagonal/>
    </border>
    <border>
      <left/>
      <right/>
      <top/>
      <bottom style="medium">
        <color rgb="FF000000"/>
      </bottom>
      <diagonal/>
    </border>
    <border>
      <left style="thin">
        <color rgb="FF000000"/>
      </left>
      <right/>
      <top/>
      <bottom/>
      <diagonal/>
    </border>
    <border>
      <left style="medium">
        <color rgb="FF000000"/>
      </left>
      <right style="thin">
        <color rgb="FF000000"/>
      </right>
      <top/>
      <bottom/>
      <diagonal/>
    </border>
    <border>
      <left/>
      <right style="medium">
        <color rgb="FF000000"/>
      </right>
      <top/>
      <bottom/>
      <diagonal/>
    </border>
    <border>
      <left style="medium">
        <color rgb="FF000000"/>
      </left>
      <right/>
      <top/>
      <bottom/>
      <diagonal/>
    </border>
    <border>
      <left style="medium">
        <color rgb="FF000000"/>
      </left>
      <right/>
      <top/>
      <bottom style="medium">
        <color rgb="FF000000"/>
      </bottom>
      <diagonal/>
    </border>
    <border>
      <left/>
      <right style="medium">
        <color rgb="FF000000"/>
      </right>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thin">
        <color rgb="FF000000"/>
      </right>
      <top style="medium">
        <color rgb="FF000000"/>
      </top>
      <bottom/>
      <diagonal/>
    </border>
    <border>
      <left style="medium">
        <color rgb="FF000000"/>
      </left>
      <right style="thin">
        <color rgb="FF000000"/>
      </right>
      <top/>
      <bottom style="medium">
        <color rgb="FF000000"/>
      </bottom>
      <diagonal/>
    </border>
    <border>
      <left style="medium">
        <color rgb="FF000000"/>
      </left>
      <right style="thin">
        <color rgb="FF000000"/>
      </right>
      <top style="thin">
        <color rgb="FF000000"/>
      </top>
      <bottom/>
      <diagonal/>
    </border>
    <border>
      <left/>
      <right style="medium">
        <color rgb="FF000000"/>
      </right>
      <top style="thin">
        <color rgb="FF000000"/>
      </top>
      <bottom/>
      <diagonal/>
    </border>
    <border>
      <left style="thin">
        <color rgb="FF000000"/>
      </left>
      <right/>
      <top style="medium">
        <color rgb="FF000000"/>
      </top>
      <bottom style="thin">
        <color rgb="FF000000"/>
      </bottom>
      <diagonal/>
    </border>
    <border>
      <left/>
      <right/>
      <top style="medium">
        <color rgb="FF000000"/>
      </top>
      <bottom style="thin">
        <color rgb="FF000000"/>
      </bottom>
      <diagonal/>
    </border>
    <border>
      <left/>
      <right style="medium">
        <color rgb="FF000000"/>
      </right>
      <top style="medium">
        <color rgb="FF000000"/>
      </top>
      <bottom style="thin">
        <color rgb="FF000000"/>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bottom style="medium">
        <color rgb="FF000000"/>
      </bottom>
      <diagonal/>
    </border>
    <border>
      <left style="thin">
        <color rgb="FF000000"/>
      </left>
      <right style="medium">
        <color rgb="FF000000"/>
      </right>
      <top style="thin">
        <color rgb="FF000000"/>
      </top>
      <bottom/>
      <diagonal/>
    </border>
    <border>
      <left style="thin">
        <color rgb="FF000000"/>
      </left>
      <right style="medium">
        <color rgb="FF000000"/>
      </right>
      <top/>
      <bottom style="medium">
        <color rgb="FF000000"/>
      </bottom>
      <diagonal/>
    </border>
    <border>
      <left style="thin">
        <color rgb="FF000000"/>
      </left>
      <right style="medium">
        <color rgb="FF000000"/>
      </right>
      <top/>
      <bottom style="thin">
        <color rgb="FF000000"/>
      </bottom>
      <diagonal/>
    </border>
  </borders>
  <cellStyleXfs count="21">
    <xf numFmtId="0" fontId="0" fillId="0" borderId="0"/>
    <xf numFmtId="0" fontId="1" fillId="0" borderId="1" applyNumberFormat="0" applyProtection="0">
      <alignment wrapText="1"/>
    </xf>
    <xf numFmtId="0" fontId="2" fillId="0" borderId="2" applyNumberFormat="0" applyFont="0" applyProtection="0">
      <alignment wrapText="1"/>
    </xf>
    <xf numFmtId="0" fontId="1" fillId="0" borderId="7" applyNumberFormat="0" applyProtection="0">
      <alignment horizontal="left" wrapText="1"/>
    </xf>
    <xf numFmtId="0" fontId="1" fillId="0" borderId="6" applyNumberFormat="0" applyFill="0" applyProtection="0">
      <alignment wrapText="1"/>
    </xf>
    <xf numFmtId="0" fontId="1" fillId="0" borderId="4" applyNumberFormat="0" applyProtection="0">
      <alignment wrapText="1"/>
    </xf>
    <xf numFmtId="0" fontId="2" fillId="0" borderId="3" applyNumberFormat="0" applyProtection="0">
      <alignment vertical="top" wrapText="1"/>
    </xf>
    <xf numFmtId="0" fontId="2" fillId="0" borderId="5" applyNumberFormat="0" applyFont="0" applyFill="0" applyProtection="0">
      <alignment wrapText="1"/>
    </xf>
    <xf numFmtId="0" fontId="2" fillId="0" borderId="0" applyNumberFormat="0" applyFill="0" applyBorder="0" applyAlignment="0" applyProtection="0"/>
    <xf numFmtId="0" fontId="3" fillId="0" borderId="0" applyNumberFormat="0" applyFill="0" applyBorder="0" applyAlignment="0" applyProtection="0">
      <alignment vertical="top"/>
      <protection locked="0"/>
    </xf>
    <xf numFmtId="0" fontId="4" fillId="0" borderId="0" applyNumberFormat="0" applyFill="0" applyBorder="0" applyAlignment="0" applyProtection="0">
      <alignment vertical="top"/>
      <protection locked="0"/>
    </xf>
    <xf numFmtId="0" fontId="2" fillId="0" borderId="0" applyNumberFormat="0" applyProtection="0">
      <alignment vertical="top" wrapText="1"/>
    </xf>
    <xf numFmtId="0" fontId="5" fillId="0" borderId="0" applyNumberFormat="0" applyProtection="0">
      <alignment horizontal="left"/>
    </xf>
    <xf numFmtId="0" fontId="8" fillId="0" borderId="0"/>
    <xf numFmtId="0" fontId="8" fillId="0" borderId="11" applyNumberFormat="0" applyProtection="0">
      <alignment wrapText="1"/>
    </xf>
    <xf numFmtId="0" fontId="8" fillId="0" borderId="10" applyNumberFormat="0" applyFont="0" applyProtection="0">
      <alignment wrapText="1"/>
    </xf>
    <xf numFmtId="0" fontId="9" fillId="0" borderId="9" applyNumberFormat="0" applyProtection="0">
      <alignment wrapText="1"/>
    </xf>
    <xf numFmtId="0" fontId="9" fillId="0" borderId="8" applyNumberFormat="0" applyProtection="0">
      <alignment wrapText="1"/>
    </xf>
    <xf numFmtId="0" fontId="8" fillId="0" borderId="0" applyNumberFormat="0" applyFill="0" applyBorder="0" applyAlignment="0" applyProtection="0"/>
    <xf numFmtId="0" fontId="7" fillId="0" borderId="0" applyNumberFormat="0" applyProtection="0">
      <alignment horizontal="left"/>
    </xf>
    <xf numFmtId="9" fontId="20" fillId="0" borderId="0" applyFont="0" applyFill="0" applyBorder="0" applyAlignment="0" applyProtection="0"/>
  </cellStyleXfs>
  <cellXfs count="106">
    <xf numFmtId="0" fontId="0" fillId="0" borderId="0" xfId="0"/>
    <xf numFmtId="0" fontId="0" fillId="0" borderId="0" xfId="0"/>
    <xf numFmtId="0" fontId="0" fillId="0" borderId="0" xfId="0" applyAlignment="1">
      <alignment horizontal="left"/>
    </xf>
    <xf numFmtId="0" fontId="0" fillId="0" borderId="0" xfId="0" applyNumberFormat="1"/>
    <xf numFmtId="0" fontId="3" fillId="0" borderId="0" xfId="9" applyAlignment="1" applyProtection="1"/>
    <xf numFmtId="11" fontId="0" fillId="0" borderId="0" xfId="0" applyNumberFormat="1"/>
    <xf numFmtId="0" fontId="0" fillId="0" borderId="0" xfId="0" applyFill="1"/>
    <xf numFmtId="0" fontId="0" fillId="0" borderId="0" xfId="0"/>
    <xf numFmtId="0" fontId="6" fillId="0" borderId="0" xfId="0" applyFont="1"/>
    <xf numFmtId="0" fontId="6" fillId="0" borderId="0" xfId="0" applyFont="1" applyFill="1"/>
    <xf numFmtId="0" fontId="0" fillId="0" borderId="0" xfId="0" applyFill="1" applyBorder="1" applyAlignment="1">
      <alignment horizontal="left"/>
    </xf>
    <xf numFmtId="0" fontId="0" fillId="0" borderId="0" xfId="0" applyAlignment="1"/>
    <xf numFmtId="0" fontId="0" fillId="0" borderId="0" xfId="0" applyFill="1" applyBorder="1" applyAlignment="1"/>
    <xf numFmtId="0" fontId="6" fillId="0" borderId="0" xfId="0" applyFont="1" applyAlignment="1"/>
    <xf numFmtId="0" fontId="6" fillId="2" borderId="0" xfId="0" applyFont="1" applyFill="1" applyAlignment="1"/>
    <xf numFmtId="0" fontId="6" fillId="2" borderId="0" xfId="0" applyFont="1" applyFill="1" applyBorder="1" applyAlignment="1"/>
    <xf numFmtId="0" fontId="0" fillId="0" borderId="0" xfId="0" applyFill="1" applyAlignment="1"/>
    <xf numFmtId="0" fontId="0" fillId="3" borderId="0" xfId="0" applyFill="1"/>
    <xf numFmtId="0" fontId="10" fillId="0" borderId="0" xfId="9" applyFont="1" applyAlignment="1" applyProtection="1"/>
    <xf numFmtId="1" fontId="0" fillId="0" borderId="0" xfId="0" applyNumberFormat="1"/>
    <xf numFmtId="11" fontId="0" fillId="0" borderId="0" xfId="0" applyNumberFormat="1" applyFill="1"/>
    <xf numFmtId="0" fontId="0" fillId="0" borderId="0" xfId="0" applyAlignment="1">
      <alignment horizontal="right"/>
    </xf>
    <xf numFmtId="0" fontId="3" fillId="0" borderId="0" xfId="9" applyFill="1" applyAlignment="1" applyProtection="1"/>
    <xf numFmtId="0" fontId="10" fillId="0" borderId="0" xfId="9" applyFont="1" applyAlignment="1" applyProtection="1">
      <alignment horizontal="left"/>
    </xf>
    <xf numFmtId="0" fontId="12" fillId="0" borderId="0" xfId="0" applyFont="1" applyFill="1"/>
    <xf numFmtId="164" fontId="11" fillId="0" borderId="0" xfId="0" applyNumberFormat="1" applyFont="1" applyFill="1"/>
    <xf numFmtId="0" fontId="11" fillId="0" borderId="0" xfId="0" applyFont="1" applyFill="1"/>
    <xf numFmtId="0" fontId="3" fillId="0" borderId="0" xfId="9" applyFill="1" applyBorder="1" applyAlignment="1" applyProtection="1"/>
    <xf numFmtId="0" fontId="6" fillId="0" borderId="0" xfId="0" applyFont="1" applyAlignment="1">
      <alignment horizontal="right"/>
    </xf>
    <xf numFmtId="0" fontId="0" fillId="0" borderId="0" xfId="0" applyBorder="1"/>
    <xf numFmtId="0" fontId="0" fillId="0" borderId="16" xfId="0" applyBorder="1"/>
    <xf numFmtId="0" fontId="0" fillId="0" borderId="15" xfId="0" applyBorder="1"/>
    <xf numFmtId="0" fontId="0" fillId="0" borderId="17" xfId="0" applyBorder="1"/>
    <xf numFmtId="0" fontId="0" fillId="0" borderId="12" xfId="0" applyBorder="1"/>
    <xf numFmtId="0" fontId="0" fillId="0" borderId="12" xfId="0" applyFill="1" applyBorder="1"/>
    <xf numFmtId="0" fontId="0" fillId="0" borderId="18" xfId="0" applyBorder="1"/>
    <xf numFmtId="11" fontId="0" fillId="0" borderId="0" xfId="0" applyNumberFormat="1" applyBorder="1"/>
    <xf numFmtId="11" fontId="0" fillId="0" borderId="15" xfId="0" applyNumberFormat="1" applyBorder="1"/>
    <xf numFmtId="11" fontId="0" fillId="0" borderId="12" xfId="0" applyNumberFormat="1" applyBorder="1"/>
    <xf numFmtId="11" fontId="0" fillId="0" borderId="18" xfId="0" applyNumberFormat="1" applyBorder="1"/>
    <xf numFmtId="0" fontId="6" fillId="4" borderId="19" xfId="0" applyFont="1" applyFill="1" applyBorder="1"/>
    <xf numFmtId="0" fontId="0" fillId="0" borderId="16" xfId="0" applyFill="1" applyBorder="1"/>
    <xf numFmtId="0" fontId="0" fillId="0" borderId="0" xfId="0" applyFill="1" applyBorder="1"/>
    <xf numFmtId="0" fontId="12" fillId="4" borderId="19" xfId="0" applyFont="1" applyFill="1" applyBorder="1"/>
    <xf numFmtId="165" fontId="0" fillId="0" borderId="0" xfId="0" applyNumberFormat="1" applyBorder="1"/>
    <xf numFmtId="3" fontId="0" fillId="0" borderId="12" xfId="0" applyNumberFormat="1" applyBorder="1"/>
    <xf numFmtId="0" fontId="3" fillId="0" borderId="13" xfId="9" applyBorder="1" applyAlignment="1" applyProtection="1"/>
    <xf numFmtId="0" fontId="6" fillId="0" borderId="22" xfId="0" applyFont="1" applyBorder="1"/>
    <xf numFmtId="0" fontId="0" fillId="0" borderId="14" xfId="0" applyBorder="1"/>
    <xf numFmtId="0" fontId="0" fillId="0" borderId="23" xfId="0" applyBorder="1"/>
    <xf numFmtId="0" fontId="0" fillId="0" borderId="24" xfId="0" applyBorder="1"/>
    <xf numFmtId="0" fontId="0" fillId="0" borderId="29" xfId="0" applyBorder="1" applyAlignment="1">
      <alignment horizontal="center"/>
    </xf>
    <xf numFmtId="0" fontId="0" fillId="0" borderId="25" xfId="0" applyBorder="1" applyAlignment="1">
      <alignment horizontal="center"/>
    </xf>
    <xf numFmtId="0" fontId="6" fillId="0" borderId="0" xfId="0" applyFont="1" applyFill="1" applyAlignment="1"/>
    <xf numFmtId="0" fontId="0" fillId="0" borderId="0" xfId="0" applyFont="1" applyFill="1" applyAlignment="1"/>
    <xf numFmtId="0" fontId="0" fillId="0" borderId="0" xfId="0" applyFont="1" applyFill="1" applyAlignment="1">
      <alignment horizontal="left"/>
    </xf>
    <xf numFmtId="11" fontId="11" fillId="0" borderId="0" xfId="0" applyNumberFormat="1" applyFont="1" applyFill="1"/>
    <xf numFmtId="0" fontId="6" fillId="6" borderId="20" xfId="0" applyFont="1" applyFill="1" applyBorder="1" applyAlignment="1">
      <alignment horizontal="right"/>
    </xf>
    <xf numFmtId="0" fontId="6" fillId="6" borderId="21" xfId="0" applyFont="1" applyFill="1" applyBorder="1" applyAlignment="1">
      <alignment horizontal="right"/>
    </xf>
    <xf numFmtId="0" fontId="6" fillId="6" borderId="19" xfId="0" applyFont="1" applyFill="1" applyBorder="1" applyAlignment="1">
      <alignment horizontal="right"/>
    </xf>
    <xf numFmtId="0" fontId="0" fillId="7" borderId="0" xfId="0" applyFill="1"/>
    <xf numFmtId="0" fontId="3" fillId="7" borderId="0" xfId="9" applyFill="1" applyAlignment="1" applyProtection="1"/>
    <xf numFmtId="0" fontId="6" fillId="7" borderId="0" xfId="0" applyFont="1" applyFill="1"/>
    <xf numFmtId="0" fontId="3" fillId="0" borderId="0" xfId="9" applyFont="1" applyAlignment="1" applyProtection="1"/>
    <xf numFmtId="0" fontId="0" fillId="0" borderId="0" xfId="0" applyNumberFormat="1" applyFill="1"/>
    <xf numFmtId="0" fontId="0" fillId="5" borderId="22" xfId="0" applyFill="1" applyBorder="1"/>
    <xf numFmtId="0" fontId="0" fillId="5" borderId="20" xfId="0" applyFill="1" applyBorder="1" applyAlignment="1">
      <alignment horizontal="left"/>
    </xf>
    <xf numFmtId="0" fontId="0" fillId="5" borderId="21" xfId="0" applyFill="1" applyBorder="1" applyAlignment="1">
      <alignment horizontal="left"/>
    </xf>
    <xf numFmtId="0" fontId="0" fillId="5" borderId="20" xfId="0" applyFill="1" applyBorder="1" applyAlignment="1">
      <alignment wrapText="1"/>
    </xf>
    <xf numFmtId="0" fontId="0" fillId="5" borderId="21" xfId="0" applyFill="1" applyBorder="1" applyAlignment="1">
      <alignment wrapText="1"/>
    </xf>
    <xf numFmtId="10" fontId="0" fillId="0" borderId="0" xfId="0" applyNumberFormat="1"/>
    <xf numFmtId="0" fontId="13" fillId="0" borderId="0" xfId="0" applyFont="1"/>
    <xf numFmtId="0" fontId="8" fillId="0" borderId="0" xfId="18" applyFont="1"/>
    <xf numFmtId="0" fontId="9" fillId="0" borderId="8" xfId="17" applyFont="1" applyFill="1" applyBorder="1" applyAlignment="1">
      <alignment wrapText="1"/>
    </xf>
    <xf numFmtId="0" fontId="15" fillId="0" borderId="0" xfId="0" applyFont="1"/>
    <xf numFmtId="0" fontId="16" fillId="0" borderId="0" xfId="0" applyFont="1"/>
    <xf numFmtId="0" fontId="7" fillId="0" borderId="0" xfId="19" applyFont="1" applyFill="1" applyBorder="1" applyAlignment="1">
      <alignment horizontal="left"/>
    </xf>
    <xf numFmtId="0" fontId="0" fillId="0" borderId="0" xfId="0" applyAlignment="1" applyProtection="1">
      <alignment horizontal="left"/>
    </xf>
    <xf numFmtId="0" fontId="9" fillId="0" borderId="9" xfId="16" applyFont="1" applyFill="1" applyBorder="1" applyAlignment="1">
      <alignment wrapText="1"/>
    </xf>
    <xf numFmtId="0" fontId="0" fillId="0" borderId="10" xfId="15" applyFont="1" applyFill="1" applyBorder="1" applyAlignment="1">
      <alignment wrapText="1"/>
    </xf>
    <xf numFmtId="4" fontId="0" fillId="0" borderId="10" xfId="15" applyNumberFormat="1" applyFont="1" applyFill="1" applyAlignment="1">
      <alignment horizontal="right" wrapText="1"/>
    </xf>
    <xf numFmtId="166" fontId="0" fillId="0" borderId="10" xfId="15" applyNumberFormat="1" applyFont="1" applyFill="1" applyAlignment="1">
      <alignment horizontal="right" wrapText="1"/>
    </xf>
    <xf numFmtId="165" fontId="0" fillId="0" borderId="10" xfId="15" applyNumberFormat="1" applyFont="1" applyFill="1" applyAlignment="1">
      <alignment horizontal="right" wrapText="1"/>
    </xf>
    <xf numFmtId="165" fontId="9" fillId="0" borderId="9" xfId="16" applyNumberFormat="1" applyFill="1" applyAlignment="1">
      <alignment horizontal="right" wrapText="1"/>
    </xf>
    <xf numFmtId="166" fontId="9" fillId="0" borderId="9" xfId="16" applyNumberFormat="1" applyFill="1" applyAlignment="1">
      <alignment horizontal="right" wrapText="1"/>
    </xf>
    <xf numFmtId="0" fontId="17" fillId="0" borderId="0" xfId="0" applyFont="1"/>
    <xf numFmtId="164" fontId="0" fillId="0" borderId="0" xfId="0" applyNumberFormat="1"/>
    <xf numFmtId="0" fontId="18" fillId="0" borderId="0" xfId="9" applyFont="1" applyAlignment="1" applyProtection="1"/>
    <xf numFmtId="0" fontId="6" fillId="8" borderId="0" xfId="0" applyFont="1" applyFill="1"/>
    <xf numFmtId="0" fontId="0" fillId="8" borderId="0" xfId="0" applyFill="1"/>
    <xf numFmtId="0" fontId="19" fillId="0" borderId="0" xfId="0" applyFont="1"/>
    <xf numFmtId="11" fontId="0" fillId="8" borderId="0" xfId="0" applyNumberFormat="1" applyFill="1"/>
    <xf numFmtId="167" fontId="0" fillId="3" borderId="0" xfId="0" applyNumberFormat="1" applyFill="1"/>
    <xf numFmtId="9" fontId="0" fillId="0" borderId="0" xfId="20" applyFont="1"/>
    <xf numFmtId="0" fontId="8" fillId="0" borderId="11" xfId="14" applyFont="1" applyFill="1" applyBorder="1" applyAlignment="1">
      <alignment wrapText="1"/>
    </xf>
    <xf numFmtId="0" fontId="6" fillId="0" borderId="26" xfId="0" applyFont="1" applyBorder="1" applyAlignment="1">
      <alignment horizontal="center"/>
    </xf>
    <xf numFmtId="0" fontId="6" fillId="0" borderId="27" xfId="0" applyFont="1" applyBorder="1" applyAlignment="1">
      <alignment horizontal="center"/>
    </xf>
    <xf numFmtId="0" fontId="6" fillId="0" borderId="28" xfId="0" applyFont="1" applyBorder="1" applyAlignment="1">
      <alignment horizontal="center"/>
    </xf>
    <xf numFmtId="0" fontId="0" fillId="0" borderId="30" xfId="0" applyBorder="1" applyAlignment="1">
      <alignment horizontal="center" vertical="center"/>
    </xf>
    <xf numFmtId="0" fontId="0" fillId="0" borderId="31" xfId="0" applyBorder="1" applyAlignment="1">
      <alignment horizontal="center" vertical="center"/>
    </xf>
    <xf numFmtId="0" fontId="0" fillId="0" borderId="32" xfId="0" applyBorder="1" applyAlignment="1">
      <alignment horizontal="center" vertical="center"/>
    </xf>
    <xf numFmtId="0" fontId="0" fillId="0" borderId="33" xfId="0" applyBorder="1" applyAlignment="1">
      <alignment horizontal="center" vertical="center"/>
    </xf>
    <xf numFmtId="0" fontId="0" fillId="0" borderId="34" xfId="0" applyBorder="1" applyAlignment="1">
      <alignment horizontal="center" vertical="center"/>
    </xf>
    <xf numFmtId="0" fontId="0" fillId="0" borderId="35" xfId="0" applyBorder="1" applyAlignment="1">
      <alignment horizontal="center" vertical="center"/>
    </xf>
    <xf numFmtId="0" fontId="0" fillId="0" borderId="0" xfId="0" applyAlignment="1">
      <alignment horizontal="left" wrapText="1"/>
    </xf>
    <xf numFmtId="0" fontId="21" fillId="0" borderId="0" xfId="0" applyFont="1"/>
  </cellXfs>
  <cellStyles count="21">
    <cellStyle name="Body: normal cell" xfId="2"/>
    <cellStyle name="Body: normal cell 2" xfId="15"/>
    <cellStyle name="Followed Hyperlink" xfId="10" builtinId="9" customBuiltin="1"/>
    <cellStyle name="Font: Calibri, 9pt regular" xfId="8"/>
    <cellStyle name="Font: Calibri, 9pt regular 2" xfId="18"/>
    <cellStyle name="Footnotes: all except top row" xfId="11"/>
    <cellStyle name="Footnotes: top row" xfId="6"/>
    <cellStyle name="Footnotes: top row 2" xfId="14"/>
    <cellStyle name="Header: bottom row" xfId="1"/>
    <cellStyle name="Header: bottom row 2" xfId="17"/>
    <cellStyle name="Header: top rows" xfId="3"/>
    <cellStyle name="Hyperlink" xfId="9" builtinId="8" customBuiltin="1"/>
    <cellStyle name="Normal" xfId="0" builtinId="0"/>
    <cellStyle name="Normal 2" xfId="13"/>
    <cellStyle name="Parent row" xfId="5"/>
    <cellStyle name="Parent row 2" xfId="16"/>
    <cellStyle name="Percent" xfId="20" builtinId="5"/>
    <cellStyle name="Section Break" xfId="7"/>
    <cellStyle name="Section Break: parent row" xfId="4"/>
    <cellStyle name="Table title" xfId="12"/>
    <cellStyle name="Table title 2" xfId="19"/>
  </cellStyles>
  <dxfs count="2">
    <dxf>
      <border>
        <left/>
        <right/>
        <top/>
        <bottom style="thick">
          <color theme="4"/>
        </bottom>
        <vertical/>
        <horizontal/>
      </border>
    </dxf>
    <dxf>
      <border>
        <left/>
        <right/>
        <top/>
        <bottom/>
        <vertical/>
        <horizontal style="dotted">
          <color theme="0" tint="-0.24994659260841701"/>
        </horizontal>
      </border>
    </dxf>
  </dxfs>
  <tableStyles count="1" defaultTableStyle="TableStyleMedium9" defaultPivotStyle="PivotStyleLight16">
    <tableStyle name="Table Style 1" pivot="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 Id="rId30"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1</xdr:col>
      <xdr:colOff>381000</xdr:colOff>
      <xdr:row>3</xdr:row>
      <xdr:rowOff>0</xdr:rowOff>
    </xdr:from>
    <xdr:to>
      <xdr:col>8</xdr:col>
      <xdr:colOff>495300</xdr:colOff>
      <xdr:row>17</xdr:row>
      <xdr:rowOff>0</xdr:rowOff>
    </xdr:to>
    <xdr:pic>
      <xdr:nvPicPr>
        <xdr:cNvPr id="2" name="Picture 1" descr="https://www.clp.com.hk/en/community-and-environment-site/green-tools-site/energy-costs-site/PublishingImages/2019-02%20Sentout%20Chart.PNG">
          <a:extLst>
            <a:ext uri="{FF2B5EF4-FFF2-40B4-BE49-F238E27FC236}">
              <a16:creationId xmlns:a16="http://schemas.microsoft.com/office/drawing/2014/main" id="{CD67DB72-88F8-4769-8874-68B026B13E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90600" y="571500"/>
          <a:ext cx="4381500" cy="2667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304800</xdr:colOff>
      <xdr:row>19</xdr:row>
      <xdr:rowOff>95250</xdr:rowOff>
    </xdr:from>
    <xdr:to>
      <xdr:col>8</xdr:col>
      <xdr:colOff>514350</xdr:colOff>
      <xdr:row>33</xdr:row>
      <xdr:rowOff>161925</xdr:rowOff>
    </xdr:to>
    <xdr:pic>
      <xdr:nvPicPr>
        <xdr:cNvPr id="3" name="Picture 2" descr="https://www.clp.com.hk/en/community-and-environment-site/green-tools-site/energy-costs-site/PublishingImages/2019-02%20Cost%20Chart.PNG">
          <a:extLst>
            <a:ext uri="{FF2B5EF4-FFF2-40B4-BE49-F238E27FC236}">
              <a16:creationId xmlns:a16="http://schemas.microsoft.com/office/drawing/2014/main" id="{332B3392-DE7E-4F94-9BC9-BD8EBAA25E7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14400" y="3714750"/>
          <a:ext cx="4476750" cy="27336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104774</xdr:colOff>
      <xdr:row>9</xdr:row>
      <xdr:rowOff>10197</xdr:rowOff>
    </xdr:from>
    <xdr:to>
      <xdr:col>5</xdr:col>
      <xdr:colOff>523874</xdr:colOff>
      <xdr:row>30</xdr:row>
      <xdr:rowOff>171451</xdr:rowOff>
    </xdr:to>
    <xdr:pic>
      <xdr:nvPicPr>
        <xdr:cNvPr id="2" name="Picture 1">
          <a:extLst>
            <a:ext uri="{FF2B5EF4-FFF2-40B4-BE49-F238E27FC236}">
              <a16:creationId xmlns:a16="http://schemas.microsoft.com/office/drawing/2014/main" id="{4FD234B1-C956-4157-B894-B469B34752D3}"/>
            </a:ext>
          </a:extLst>
        </xdr:cNvPr>
        <xdr:cNvPicPr>
          <a:picLocks noChangeAspect="1"/>
        </xdr:cNvPicPr>
      </xdr:nvPicPr>
      <xdr:blipFill rotWithShape="1">
        <a:blip xmlns:r="http://schemas.openxmlformats.org/officeDocument/2006/relationships" r:embed="rId1"/>
        <a:srcRect l="11479" t="17066" r="29979" b="5164"/>
        <a:stretch/>
      </xdr:blipFill>
      <xdr:spPr>
        <a:xfrm>
          <a:off x="104774" y="1724697"/>
          <a:ext cx="5572125" cy="4161754"/>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onewri.sharepoint.com/sites/traccity/Shared%20Documents/HK%202050%20is%20now/EPS%20HK%202.0/eps-hongkong-develop/InputData/fuels/BFCpUEbS/BAU%20Fuel%20Cost%20per%20Unit%20Energy%20by%20Secto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AEO Table 2"/>
      <sheetName val="AEO Table 3"/>
      <sheetName val="Natural Gas and Coal Adjustment"/>
      <sheetName val="Hard Coal and Lig Multipliers"/>
      <sheetName val="Hydrogen"/>
      <sheetName val="Other Fuels"/>
      <sheetName val="AEO Table 12"/>
      <sheetName val="BFCpUEbS-electricity"/>
      <sheetName val="BFCpUEbS-coal"/>
      <sheetName val="BFCpUEbS-natural-gas"/>
      <sheetName val="BFCpUEbS-nuclear"/>
      <sheetName val="BFCpUEbS-hydro"/>
      <sheetName val="BFCpUEbS-wind"/>
      <sheetName val="BFCpUEbS-solar"/>
      <sheetName val="BFCpUEbS-biomass"/>
      <sheetName val="BFCpUEbS-petroleum-gasoline"/>
      <sheetName val="BFCpUEbS-petroleum-diesel"/>
      <sheetName val="BFCpUEbS-biofuel-gasoline"/>
      <sheetName val="BFCpUEbS-biofuel-diesel"/>
      <sheetName val="BFCpUEbS-jet-fuel-or-kerosene"/>
      <sheetName val="BFCpUEbS-heat"/>
      <sheetName val="BFCpUEbS-lignite"/>
      <sheetName val="BFCpUEbS-geothermal"/>
      <sheetName val="BFCpUEbS-crude-oil"/>
      <sheetName val="BFCpUEbS-heavy-fuel-oil"/>
      <sheetName val="BFCpUEbS-lpg-propane-or-butane"/>
      <sheetName val="BFCpUEbS-municipal-solid-waste"/>
      <sheetName val="BFCpUEbS-hydrogen"/>
    </sheetNames>
    <sheetDataSet>
      <sheetData sheetId="0">
        <row r="81">
          <cell r="A81">
            <v>0.91400000000000003</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Set>
  </externalBook>
</externalLink>
</file>

<file path=xl/theme/theme1.xml><?xml version="1.0" encoding="utf-8"?>
<a:theme xmlns:a="http://schemas.openxmlformats.org/drawingml/2006/main" name="eia_report">
  <a:themeElements>
    <a:clrScheme name="EIA">
      <a:dk1>
        <a:srgbClr val="000000"/>
      </a:dk1>
      <a:lt1>
        <a:srgbClr val="FFFFFF"/>
      </a:lt1>
      <a:dk2>
        <a:srgbClr val="003953"/>
      </a:dk2>
      <a:lt2>
        <a:srgbClr val="333333"/>
      </a:lt2>
      <a:accent1>
        <a:srgbClr val="0096D7"/>
      </a:accent1>
      <a:accent2>
        <a:srgbClr val="BD732A"/>
      </a:accent2>
      <a:accent3>
        <a:srgbClr val="5D9732"/>
      </a:accent3>
      <a:accent4>
        <a:srgbClr val="FFC702"/>
      </a:accent4>
      <a:accent5>
        <a:srgbClr val="A33340"/>
      </a:accent5>
      <a:accent6>
        <a:srgbClr val="675005"/>
      </a:accent6>
      <a:hlink>
        <a:srgbClr val="0096D7"/>
      </a:hlink>
      <a:folHlink>
        <a:srgbClr val="5D9732"/>
      </a:folHlink>
    </a:clrScheme>
    <a:fontScheme name="EIA 2">
      <a:majorFont>
        <a:latin typeface="Times New Roman"/>
        <a:ea typeface=""/>
        <a:cs typeface=""/>
      </a:majorFont>
      <a:minorFont>
        <a:latin typeface="Calibri"/>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https://www.clp.com.hk/en/customer-service/tariff/business-and-other-customers/non-residential-tariff" TargetMode="External"/><Relationship Id="rId7" Type="http://schemas.openxmlformats.org/officeDocument/2006/relationships/hyperlink" Target="http://www.eia.gov/forecasts/aeo/excel/aeotab_3.xlsx" TargetMode="External"/><Relationship Id="rId2" Type="http://schemas.openxmlformats.org/officeDocument/2006/relationships/hyperlink" Target="https://www.clp.com.hk/en/customer-service/frequency-asked-questions/2018-electricity-tariff" TargetMode="External"/><Relationship Id="rId1" Type="http://schemas.openxmlformats.org/officeDocument/2006/relationships/hyperlink" Target="https://www.clp.com.hk/en/community-and-environment/green-tools/energy-costs" TargetMode="External"/><Relationship Id="rId6" Type="http://schemas.openxmlformats.org/officeDocument/2006/relationships/hyperlink" Target="http://environment-ecology.com/what-is-energy/90-energy-units-and-calculators.html" TargetMode="External"/><Relationship Id="rId5" Type="http://schemas.openxmlformats.org/officeDocument/2006/relationships/hyperlink" Target="https://www.towngas.com/en/Business/Commerce-and-Industry/Professional-Services" TargetMode="External"/><Relationship Id="rId4" Type="http://schemas.openxmlformats.org/officeDocument/2006/relationships/hyperlink" Target="https://data.gov.hk/en-data/dataset/hk-emsd-emsd1-auto-lpg-prices" TargetMode="External"/></Relationships>
</file>

<file path=xl/worksheets/_rels/sheet14.xml.rels><?xml version="1.0" encoding="UTF-8" standalone="yes"?>
<Relationships xmlns="http://schemas.openxmlformats.org/package/2006/relationships"><Relationship Id="rId3" Type="http://schemas.openxmlformats.org/officeDocument/2006/relationships/hyperlink" Target="https://greennav.wordpress.com/2008/03/03/how-much-energy-in%E2%80%A6-cars/" TargetMode="External"/><Relationship Id="rId2" Type="http://schemas.openxmlformats.org/officeDocument/2006/relationships/hyperlink" Target="https://greennav.wordpress.com/2008/03/03/how-much-energy-in%E2%80%A6-cars/" TargetMode="External"/><Relationship Id="rId1" Type="http://schemas.openxmlformats.org/officeDocument/2006/relationships/hyperlink" Target="https://en.wikipedia.org/wiki/Gasoline_gallon_equivalent" TargetMode="External"/><Relationship Id="rId6" Type="http://schemas.openxmlformats.org/officeDocument/2006/relationships/hyperlink" Target="https://www.bloomberg.com/quote/USDHKD:CUR" TargetMode="External"/><Relationship Id="rId5" Type="http://schemas.openxmlformats.org/officeDocument/2006/relationships/hyperlink" Target="http://www.sinopechk.com/Users/Notice.aspx" TargetMode="External"/><Relationship Id="rId4" Type="http://schemas.openxmlformats.org/officeDocument/2006/relationships/hyperlink" Target="https://www.google.com/search?rlz=1C1NHXL_enUS824US824&amp;ei=ZMmPXJPMC6qt5wKb0orICQ&amp;q=1+kilowatt+hour+to+BTU&amp;oq=1+kilowatt+hour+to+BTU&amp;gs_l=psy-ab.12..0i71l8.0.0..4619...0.0..0.0.0.......0......gws-wiz.M_yIwIrQ5qI" TargetMode="Externa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elgas.com.au/blog/389-lpg-conversions-kg-litres-mj-kwh-and-m3"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www.statistics.gov.hk/pub/B11000022017AN17B0100.pdf" TargetMode="External"/><Relationship Id="rId3" Type="http://schemas.openxmlformats.org/officeDocument/2006/relationships/hyperlink" Target="https://www.towngas.com/getmedia/085c3617-f1f5-4454-96a8-c952602cdeb3/AR2017_eng_full_3.pdf.aspx?ext=.pdf" TargetMode="External"/><Relationship Id="rId7" Type="http://schemas.openxmlformats.org/officeDocument/2006/relationships/hyperlink" Target="https://www.hkelectric.com/en/MediaResources/PressReleases/Documents/171212%20EN_2018%20TR%20HEC%20LegCo%20Presentation.pdf" TargetMode="External"/><Relationship Id="rId12" Type="http://schemas.openxmlformats.org/officeDocument/2006/relationships/printerSettings" Target="../printerSettings/printerSettings2.bin"/><Relationship Id="rId2" Type="http://schemas.openxmlformats.org/officeDocument/2006/relationships/hyperlink" Target="https://www.clp.com.hk/en/customer-service/tariff/business-and-other-customers/non-residential-tariff" TargetMode="External"/><Relationship Id="rId1" Type="http://schemas.openxmlformats.org/officeDocument/2006/relationships/hyperlink" Target="https://www.clp.com.hk/en/customer-service/frequency-asked-questions/2018-electricity-tariff" TargetMode="External"/><Relationship Id="rId6" Type="http://schemas.openxmlformats.org/officeDocument/2006/relationships/hyperlink" Target="https://www.hkelectric.com/en/InvestorRelations/Documents/SOC%20Information/2018/TR2018%20Annex_EN.pdf" TargetMode="External"/><Relationship Id="rId11" Type="http://schemas.openxmlformats.org/officeDocument/2006/relationships/hyperlink" Target="https://apps.neb-one.gc.ca/Conversion/conversion-tables.aspx?GoCTemplateCulture=en-CA" TargetMode="External"/><Relationship Id="rId5" Type="http://schemas.openxmlformats.org/officeDocument/2006/relationships/hyperlink" Target="https://www.hkelectric.com/en/InvestorRelations/Documents/Financial%20Reports/2017/AR/2017_HKEI_AR_E_FULL.pdf" TargetMode="External"/><Relationship Id="rId10" Type="http://schemas.openxmlformats.org/officeDocument/2006/relationships/hyperlink" Target="https://www.aqua-calc.com/calculate/volume-to-weight" TargetMode="External"/><Relationship Id="rId4" Type="http://schemas.openxmlformats.org/officeDocument/2006/relationships/hyperlink" Target="https://www.clp.com.hk/en/community-and-environment/green-tools/energy-costs" TargetMode="External"/><Relationship Id="rId9" Type="http://schemas.openxmlformats.org/officeDocument/2006/relationships/hyperlink" Target="https://www.emsd.gov.hk/filemanager/en/content_762/HKEEUD2018.pdf"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holbert.faculty.asu.edu/eee463/NuclearPowerPlants.pdf"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1"/>
  <sheetViews>
    <sheetView tabSelected="1" topLeftCell="A7" workbookViewId="0">
      <selection activeCell="F24" sqref="F24"/>
    </sheetView>
  </sheetViews>
  <sheetFormatPr defaultColWidth="9.1328125" defaultRowHeight="14.25" x14ac:dyDescent="0.45"/>
  <cols>
    <col min="1" max="1" width="19.86328125" style="11" customWidth="1"/>
    <col min="2" max="2" width="91.73046875" style="11" customWidth="1"/>
    <col min="3" max="16384" width="9.1328125" style="11"/>
  </cols>
  <sheetData>
    <row r="1" spans="1:7" x14ac:dyDescent="0.45">
      <c r="A1" s="13" t="s">
        <v>0</v>
      </c>
    </row>
    <row r="3" spans="1:7" x14ac:dyDescent="0.45">
      <c r="A3" s="13" t="s">
        <v>1</v>
      </c>
      <c r="B3" s="14" t="s">
        <v>2</v>
      </c>
    </row>
    <row r="4" spans="1:7" x14ac:dyDescent="0.45">
      <c r="B4" s="11" t="s">
        <v>3</v>
      </c>
    </row>
    <row r="5" spans="1:7" x14ac:dyDescent="0.45">
      <c r="B5" s="2">
        <v>2017</v>
      </c>
    </row>
    <row r="6" spans="1:7" x14ac:dyDescent="0.45">
      <c r="B6" s="11" t="s">
        <v>4</v>
      </c>
    </row>
    <row r="7" spans="1:7" x14ac:dyDescent="0.45">
      <c r="B7" s="22" t="s">
        <v>5</v>
      </c>
    </row>
    <row r="9" spans="1:7" x14ac:dyDescent="0.45">
      <c r="B9" s="14" t="s">
        <v>6</v>
      </c>
    </row>
    <row r="10" spans="1:7" x14ac:dyDescent="0.45">
      <c r="B10" s="11" t="s">
        <v>7</v>
      </c>
    </row>
    <row r="11" spans="1:7" x14ac:dyDescent="0.45">
      <c r="B11" s="2">
        <v>2018</v>
      </c>
    </row>
    <row r="12" spans="1:7" x14ac:dyDescent="0.45">
      <c r="B12" s="11" t="s">
        <v>4</v>
      </c>
    </row>
    <row r="13" spans="1:7" x14ac:dyDescent="0.45">
      <c r="B13" s="4" t="s">
        <v>8</v>
      </c>
      <c r="G13" s="4"/>
    </row>
    <row r="14" spans="1:7" x14ac:dyDescent="0.45">
      <c r="B14" s="4"/>
      <c r="G14" s="4"/>
    </row>
    <row r="15" spans="1:7" x14ac:dyDescent="0.45">
      <c r="B15" s="11" t="s">
        <v>9</v>
      </c>
      <c r="G15" s="4"/>
    </row>
    <row r="16" spans="1:7" x14ac:dyDescent="0.45">
      <c r="B16" s="23">
        <v>2018</v>
      </c>
      <c r="G16" s="4"/>
    </row>
    <row r="17" spans="2:4" x14ac:dyDescent="0.45">
      <c r="B17" s="11" t="s">
        <v>4</v>
      </c>
    </row>
    <row r="18" spans="2:4" x14ac:dyDescent="0.45">
      <c r="B18" s="4" t="s">
        <v>10</v>
      </c>
    </row>
    <row r="19" spans="2:4" x14ac:dyDescent="0.45">
      <c r="B19" s="4"/>
    </row>
    <row r="20" spans="2:4" x14ac:dyDescent="0.45">
      <c r="B20" s="14" t="s">
        <v>11</v>
      </c>
    </row>
    <row r="21" spans="2:4" x14ac:dyDescent="0.45">
      <c r="B21" s="54" t="s">
        <v>12</v>
      </c>
    </row>
    <row r="22" spans="2:4" x14ac:dyDescent="0.45">
      <c r="B22" s="55">
        <v>2019</v>
      </c>
    </row>
    <row r="23" spans="2:4" x14ac:dyDescent="0.45">
      <c r="B23" s="54" t="s">
        <v>13</v>
      </c>
    </row>
    <row r="24" spans="2:4" x14ac:dyDescent="0.45">
      <c r="B24" s="22" t="s">
        <v>14</v>
      </c>
    </row>
    <row r="25" spans="2:4" x14ac:dyDescent="0.45">
      <c r="B25" s="53"/>
    </row>
    <row r="26" spans="2:4" x14ac:dyDescent="0.45">
      <c r="B26" s="11" t="s">
        <v>15</v>
      </c>
      <c r="D26" s="4"/>
    </row>
    <row r="27" spans="2:4" x14ac:dyDescent="0.45">
      <c r="B27" s="10">
        <v>2018</v>
      </c>
    </row>
    <row r="28" spans="2:4" x14ac:dyDescent="0.45">
      <c r="B28" s="12" t="s">
        <v>16</v>
      </c>
    </row>
    <row r="29" spans="2:4" x14ac:dyDescent="0.45">
      <c r="B29" s="27" t="s">
        <v>17</v>
      </c>
    </row>
    <row r="31" spans="2:4" x14ac:dyDescent="0.45">
      <c r="B31" s="14" t="s">
        <v>399</v>
      </c>
    </row>
    <row r="32" spans="2:4" x14ac:dyDescent="0.45">
      <c r="B32" s="11" t="s">
        <v>396</v>
      </c>
    </row>
    <row r="33" spans="1:2" x14ac:dyDescent="0.45">
      <c r="B33" s="2">
        <v>2019</v>
      </c>
    </row>
    <row r="34" spans="1:2" x14ac:dyDescent="0.45">
      <c r="B34" s="11" t="s">
        <v>221</v>
      </c>
    </row>
    <row r="35" spans="1:2" x14ac:dyDescent="0.45">
      <c r="B35" s="87" t="s">
        <v>397</v>
      </c>
    </row>
    <row r="36" spans="1:2" x14ac:dyDescent="0.45">
      <c r="B36" s="11" t="s">
        <v>398</v>
      </c>
    </row>
    <row r="37" spans="1:2" x14ac:dyDescent="0.45">
      <c r="B37" s="12"/>
    </row>
    <row r="38" spans="1:2" x14ac:dyDescent="0.45">
      <c r="B38" s="15"/>
    </row>
    <row r="43" spans="1:2" x14ac:dyDescent="0.45">
      <c r="B43" s="12"/>
    </row>
    <row r="44" spans="1:2" x14ac:dyDescent="0.45">
      <c r="A44" s="13" t="s">
        <v>18</v>
      </c>
    </row>
    <row r="45" spans="1:2" x14ac:dyDescent="0.45">
      <c r="A45" s="11" t="s">
        <v>19</v>
      </c>
    </row>
    <row r="46" spans="1:2" x14ac:dyDescent="0.45">
      <c r="A46" s="11" t="s">
        <v>20</v>
      </c>
    </row>
    <row r="47" spans="1:2" x14ac:dyDescent="0.45">
      <c r="A47" s="11" t="s">
        <v>21</v>
      </c>
    </row>
    <row r="49" spans="1:3" s="16" customFormat="1" x14ac:dyDescent="0.45">
      <c r="A49" s="16" t="s">
        <v>22</v>
      </c>
    </row>
    <row r="50" spans="1:3" s="16" customFormat="1" x14ac:dyDescent="0.45">
      <c r="A50" s="16" t="s">
        <v>23</v>
      </c>
    </row>
    <row r="51" spans="1:3" x14ac:dyDescent="0.45">
      <c r="A51" s="11" t="s">
        <v>24</v>
      </c>
    </row>
    <row r="52" spans="1:3" x14ac:dyDescent="0.45">
      <c r="A52" s="11" t="s">
        <v>25</v>
      </c>
    </row>
    <row r="53" spans="1:3" x14ac:dyDescent="0.45">
      <c r="A53" s="11" t="s">
        <v>26</v>
      </c>
    </row>
    <row r="54" spans="1:3" x14ac:dyDescent="0.45">
      <c r="A54" s="11" t="s">
        <v>27</v>
      </c>
    </row>
    <row r="55" spans="1:3" x14ac:dyDescent="0.45">
      <c r="A55" s="11" t="s">
        <v>28</v>
      </c>
    </row>
    <row r="57" spans="1:3" x14ac:dyDescent="0.45">
      <c r="A57" s="11" t="s">
        <v>29</v>
      </c>
      <c r="B57" s="2">
        <v>3412.1416416000002</v>
      </c>
      <c r="C57" s="11" t="s">
        <v>30</v>
      </c>
    </row>
    <row r="58" spans="1:3" x14ac:dyDescent="0.45">
      <c r="A58" s="11" t="s">
        <v>31</v>
      </c>
      <c r="B58" s="2">
        <v>7.8259999999999996</v>
      </c>
    </row>
    <row r="59" spans="1:3" x14ac:dyDescent="0.45">
      <c r="A59" s="7" t="s">
        <v>32</v>
      </c>
      <c r="B59" s="7" t="s">
        <v>33</v>
      </c>
    </row>
    <row r="60" spans="1:3" x14ac:dyDescent="0.45">
      <c r="A60" s="7" t="s">
        <v>34</v>
      </c>
      <c r="B60" s="7" t="s">
        <v>35</v>
      </c>
    </row>
    <row r="61" spans="1:3" x14ac:dyDescent="0.45">
      <c r="A61" s="11" t="s">
        <v>36</v>
      </c>
      <c r="B61" s="63" t="s">
        <v>37</v>
      </c>
    </row>
  </sheetData>
  <hyperlinks>
    <hyperlink ref="B7" r:id="rId1"/>
    <hyperlink ref="B13" r:id="rId2"/>
    <hyperlink ref="B18" r:id="rId3"/>
    <hyperlink ref="B29" r:id="rId4"/>
    <hyperlink ref="B24" r:id="rId5" location="tabno=3"/>
    <hyperlink ref="B61" r:id="rId6"/>
    <hyperlink ref="B35" r:id="rId7"/>
  </hyperlinks>
  <pageMargins left="0.7" right="0.7" top="0.75" bottom="0.75" header="0.3" footer="0.3"/>
  <pageSetup orientation="portrait" horizontalDpi="1200" verticalDpi="1200" r:id="rId8"/>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2060"/>
  </sheetPr>
  <dimension ref="A1:AJ9"/>
  <sheetViews>
    <sheetView workbookViewId="0">
      <pane xSplit="1" ySplit="1" topLeftCell="B2" activePane="bottomRight" state="frozen"/>
      <selection activeCell="B9" sqref="B9:AJ9"/>
      <selection pane="topRight" activeCell="B9" sqref="B9:AJ9"/>
      <selection pane="bottomLeft" activeCell="B9" sqref="B9:AJ9"/>
      <selection pane="bottomRight" activeCell="B9" sqref="B9:AJ9"/>
    </sheetView>
  </sheetViews>
  <sheetFormatPr defaultColWidth="9.1328125" defaultRowHeight="14.25" x14ac:dyDescent="0.45"/>
  <cols>
    <col min="1" max="1" width="41.3984375" style="7" customWidth="1"/>
    <col min="2" max="26" width="10" style="7" customWidth="1"/>
    <col min="27" max="16384" width="9.1328125" style="7"/>
  </cols>
  <sheetData>
    <row r="1" spans="1:36" x14ac:dyDescent="0.45">
      <c r="A1" s="8" t="s">
        <v>122</v>
      </c>
      <c r="B1" s="8">
        <v>2016</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6" x14ac:dyDescent="0.45">
      <c r="A2" s="8" t="s">
        <v>157</v>
      </c>
      <c r="B2" s="7">
        <v>0</v>
      </c>
      <c r="C2" s="7">
        <v>0</v>
      </c>
      <c r="D2" s="7">
        <v>0</v>
      </c>
      <c r="E2" s="7">
        <v>0</v>
      </c>
      <c r="F2" s="7">
        <v>0</v>
      </c>
      <c r="G2" s="7">
        <v>0</v>
      </c>
      <c r="H2" s="7">
        <v>0</v>
      </c>
      <c r="I2" s="7">
        <v>0</v>
      </c>
      <c r="J2" s="7">
        <v>0</v>
      </c>
      <c r="K2" s="7">
        <v>0</v>
      </c>
      <c r="L2" s="7">
        <v>0</v>
      </c>
      <c r="M2" s="7">
        <v>0</v>
      </c>
      <c r="N2" s="7">
        <v>0</v>
      </c>
      <c r="O2" s="7">
        <v>0</v>
      </c>
      <c r="P2" s="7">
        <v>0</v>
      </c>
      <c r="Q2" s="7">
        <v>0</v>
      </c>
      <c r="R2" s="7">
        <v>0</v>
      </c>
      <c r="S2" s="7">
        <v>0</v>
      </c>
      <c r="T2" s="7">
        <v>0</v>
      </c>
      <c r="U2" s="7">
        <v>0</v>
      </c>
      <c r="V2" s="7">
        <v>0</v>
      </c>
      <c r="W2" s="7">
        <v>0</v>
      </c>
      <c r="X2" s="7">
        <v>0</v>
      </c>
      <c r="Y2" s="7">
        <v>0</v>
      </c>
      <c r="Z2" s="7">
        <v>0</v>
      </c>
      <c r="AA2" s="7">
        <f>TREND($Q2:$Z2,$Q$1:$Z$1,AA$1)</f>
        <v>0</v>
      </c>
      <c r="AB2" s="7">
        <f t="shared" ref="AB2:AJ3" si="0">TREND($Q2:$Z2,$Q$1:$Z$1,AB$1)</f>
        <v>0</v>
      </c>
      <c r="AC2" s="7">
        <f t="shared" si="0"/>
        <v>0</v>
      </c>
      <c r="AD2" s="7">
        <f t="shared" si="0"/>
        <v>0</v>
      </c>
      <c r="AE2" s="7">
        <f t="shared" si="0"/>
        <v>0</v>
      </c>
      <c r="AF2" s="7">
        <f t="shared" si="0"/>
        <v>0</v>
      </c>
      <c r="AG2" s="7">
        <f t="shared" si="0"/>
        <v>0</v>
      </c>
      <c r="AH2" s="7">
        <f t="shared" si="0"/>
        <v>0</v>
      </c>
      <c r="AI2" s="7">
        <f t="shared" si="0"/>
        <v>0</v>
      </c>
      <c r="AJ2" s="7">
        <f t="shared" si="0"/>
        <v>0</v>
      </c>
    </row>
    <row r="3" spans="1:36" x14ac:dyDescent="0.45">
      <c r="A3" s="8" t="s">
        <v>158</v>
      </c>
      <c r="B3" s="7">
        <v>0</v>
      </c>
      <c r="C3" s="7">
        <v>0</v>
      </c>
      <c r="D3" s="7">
        <v>0</v>
      </c>
      <c r="E3" s="7">
        <v>0</v>
      </c>
      <c r="F3" s="7">
        <v>0</v>
      </c>
      <c r="G3" s="7">
        <v>0</v>
      </c>
      <c r="H3" s="7">
        <v>0</v>
      </c>
      <c r="I3" s="7">
        <v>0</v>
      </c>
      <c r="J3" s="7">
        <v>0</v>
      </c>
      <c r="K3" s="7">
        <v>0</v>
      </c>
      <c r="L3" s="7">
        <v>0</v>
      </c>
      <c r="M3" s="7">
        <v>0</v>
      </c>
      <c r="N3" s="7">
        <v>0</v>
      </c>
      <c r="O3" s="7">
        <v>0</v>
      </c>
      <c r="P3" s="7">
        <v>0</v>
      </c>
      <c r="Q3" s="7">
        <v>0</v>
      </c>
      <c r="R3" s="7">
        <v>0</v>
      </c>
      <c r="S3" s="7">
        <v>0</v>
      </c>
      <c r="T3" s="7">
        <v>0</v>
      </c>
      <c r="U3" s="7">
        <v>0</v>
      </c>
      <c r="V3" s="7">
        <v>0</v>
      </c>
      <c r="W3" s="7">
        <v>0</v>
      </c>
      <c r="X3" s="7">
        <v>0</v>
      </c>
      <c r="Y3" s="7">
        <v>0</v>
      </c>
      <c r="Z3" s="7">
        <v>0</v>
      </c>
      <c r="AA3" s="7">
        <f>TREND($Q3:$Z3,$Q$1:$Z$1,AA$1)</f>
        <v>0</v>
      </c>
      <c r="AB3" s="7">
        <f t="shared" si="0"/>
        <v>0</v>
      </c>
      <c r="AC3" s="7">
        <f t="shared" si="0"/>
        <v>0</v>
      </c>
      <c r="AD3" s="7">
        <f t="shared" si="0"/>
        <v>0</v>
      </c>
      <c r="AE3" s="7">
        <f t="shared" si="0"/>
        <v>0</v>
      </c>
      <c r="AF3" s="7">
        <f t="shared" si="0"/>
        <v>0</v>
      </c>
      <c r="AG3" s="7">
        <f t="shared" si="0"/>
        <v>0</v>
      </c>
      <c r="AH3" s="7">
        <f t="shared" si="0"/>
        <v>0</v>
      </c>
      <c r="AI3" s="7">
        <f t="shared" si="0"/>
        <v>0</v>
      </c>
      <c r="AJ3" s="7">
        <f t="shared" si="0"/>
        <v>0</v>
      </c>
    </row>
    <row r="4" spans="1:36" x14ac:dyDescent="0.45">
      <c r="A4" s="8" t="s">
        <v>159</v>
      </c>
      <c r="B4" s="7">
        <v>0</v>
      </c>
      <c r="C4" s="7">
        <v>0</v>
      </c>
      <c r="D4" s="7">
        <v>0</v>
      </c>
      <c r="E4" s="7">
        <v>0</v>
      </c>
      <c r="F4" s="7">
        <v>0</v>
      </c>
      <c r="G4" s="7">
        <v>0</v>
      </c>
      <c r="H4" s="7">
        <v>0</v>
      </c>
      <c r="I4" s="7">
        <v>0</v>
      </c>
      <c r="J4" s="7">
        <v>0</v>
      </c>
      <c r="K4" s="7">
        <v>0</v>
      </c>
      <c r="L4" s="7">
        <v>0</v>
      </c>
      <c r="M4" s="7">
        <v>0</v>
      </c>
      <c r="N4" s="7">
        <v>0</v>
      </c>
      <c r="O4" s="7">
        <v>0</v>
      </c>
      <c r="P4" s="7">
        <v>0</v>
      </c>
      <c r="Q4" s="7">
        <v>0</v>
      </c>
      <c r="R4" s="7">
        <v>0</v>
      </c>
      <c r="S4" s="7">
        <v>0</v>
      </c>
      <c r="T4" s="7">
        <v>0</v>
      </c>
      <c r="U4" s="7">
        <v>0</v>
      </c>
      <c r="V4" s="7">
        <v>0</v>
      </c>
      <c r="W4" s="7">
        <v>0</v>
      </c>
      <c r="X4" s="7">
        <v>0</v>
      </c>
      <c r="Y4" s="7">
        <v>0</v>
      </c>
      <c r="Z4" s="7">
        <v>0</v>
      </c>
      <c r="AA4" s="7">
        <f t="shared" ref="AA4:AJ8" si="1">TREND($Q4:$Z4,$Q$1:$Z$1,AA$1)</f>
        <v>0</v>
      </c>
      <c r="AB4" s="7">
        <f t="shared" si="1"/>
        <v>0</v>
      </c>
      <c r="AC4" s="7">
        <f t="shared" si="1"/>
        <v>0</v>
      </c>
      <c r="AD4" s="7">
        <f t="shared" si="1"/>
        <v>0</v>
      </c>
      <c r="AE4" s="7">
        <f t="shared" si="1"/>
        <v>0</v>
      </c>
      <c r="AF4" s="7">
        <f t="shared" si="1"/>
        <v>0</v>
      </c>
      <c r="AG4" s="7">
        <f t="shared" si="1"/>
        <v>0</v>
      </c>
      <c r="AH4" s="7">
        <f t="shared" si="1"/>
        <v>0</v>
      </c>
      <c r="AI4" s="7">
        <f t="shared" si="1"/>
        <v>0</v>
      </c>
      <c r="AJ4" s="7">
        <f t="shared" si="1"/>
        <v>0</v>
      </c>
    </row>
    <row r="5" spans="1:36" x14ac:dyDescent="0.45">
      <c r="A5" s="8" t="s">
        <v>160</v>
      </c>
      <c r="B5" s="7">
        <v>0</v>
      </c>
      <c r="C5" s="7">
        <v>0</v>
      </c>
      <c r="D5" s="7">
        <v>0</v>
      </c>
      <c r="E5" s="7">
        <v>0</v>
      </c>
      <c r="F5" s="7">
        <v>0</v>
      </c>
      <c r="G5" s="7">
        <v>0</v>
      </c>
      <c r="H5" s="7">
        <v>0</v>
      </c>
      <c r="I5" s="7">
        <v>0</v>
      </c>
      <c r="J5" s="7">
        <v>0</v>
      </c>
      <c r="K5" s="7">
        <v>0</v>
      </c>
      <c r="L5" s="7">
        <v>0</v>
      </c>
      <c r="M5" s="7">
        <v>0</v>
      </c>
      <c r="N5" s="7">
        <v>0</v>
      </c>
      <c r="O5" s="7">
        <v>0</v>
      </c>
      <c r="P5" s="7">
        <v>0</v>
      </c>
      <c r="Q5" s="7">
        <v>0</v>
      </c>
      <c r="R5" s="7">
        <v>0</v>
      </c>
      <c r="S5" s="7">
        <v>0</v>
      </c>
      <c r="T5" s="7">
        <v>0</v>
      </c>
      <c r="U5" s="7">
        <v>0</v>
      </c>
      <c r="V5" s="7">
        <v>0</v>
      </c>
      <c r="W5" s="7">
        <v>0</v>
      </c>
      <c r="X5" s="7">
        <v>0</v>
      </c>
      <c r="Y5" s="7">
        <v>0</v>
      </c>
      <c r="Z5" s="7">
        <v>0</v>
      </c>
      <c r="AA5" s="7">
        <f t="shared" si="1"/>
        <v>0</v>
      </c>
      <c r="AB5" s="7">
        <f t="shared" si="1"/>
        <v>0</v>
      </c>
      <c r="AC5" s="7">
        <f t="shared" si="1"/>
        <v>0</v>
      </c>
      <c r="AD5" s="7">
        <f t="shared" si="1"/>
        <v>0</v>
      </c>
      <c r="AE5" s="7">
        <f t="shared" si="1"/>
        <v>0</v>
      </c>
      <c r="AF5" s="7">
        <f t="shared" si="1"/>
        <v>0</v>
      </c>
      <c r="AG5" s="7">
        <f t="shared" si="1"/>
        <v>0</v>
      </c>
      <c r="AH5" s="7">
        <f t="shared" si="1"/>
        <v>0</v>
      </c>
      <c r="AI5" s="7">
        <f t="shared" si="1"/>
        <v>0</v>
      </c>
      <c r="AJ5" s="7">
        <f t="shared" si="1"/>
        <v>0</v>
      </c>
    </row>
    <row r="6" spans="1:36" x14ac:dyDescent="0.45">
      <c r="A6" s="8" t="s">
        <v>161</v>
      </c>
      <c r="B6" s="7">
        <v>0</v>
      </c>
      <c r="C6" s="7">
        <v>0</v>
      </c>
      <c r="D6" s="7">
        <v>0</v>
      </c>
      <c r="E6" s="7">
        <v>0</v>
      </c>
      <c r="F6" s="7">
        <v>0</v>
      </c>
      <c r="G6" s="7">
        <v>0</v>
      </c>
      <c r="H6" s="7">
        <v>0</v>
      </c>
      <c r="I6" s="7">
        <v>0</v>
      </c>
      <c r="J6" s="7">
        <v>0</v>
      </c>
      <c r="K6" s="7">
        <v>0</v>
      </c>
      <c r="L6" s="7">
        <v>0</v>
      </c>
      <c r="M6" s="7">
        <v>0</v>
      </c>
      <c r="N6" s="7">
        <v>0</v>
      </c>
      <c r="O6" s="7">
        <v>0</v>
      </c>
      <c r="P6" s="7">
        <v>0</v>
      </c>
      <c r="Q6" s="7">
        <v>0</v>
      </c>
      <c r="R6" s="7">
        <v>0</v>
      </c>
      <c r="S6" s="7">
        <v>0</v>
      </c>
      <c r="T6" s="7">
        <v>0</v>
      </c>
      <c r="U6" s="7">
        <v>0</v>
      </c>
      <c r="V6" s="7">
        <v>0</v>
      </c>
      <c r="W6" s="7">
        <v>0</v>
      </c>
      <c r="X6" s="7">
        <v>0</v>
      </c>
      <c r="Y6" s="7">
        <v>0</v>
      </c>
      <c r="Z6" s="7">
        <v>0</v>
      </c>
      <c r="AA6" s="7">
        <f t="shared" si="1"/>
        <v>0</v>
      </c>
      <c r="AB6" s="7">
        <f t="shared" si="1"/>
        <v>0</v>
      </c>
      <c r="AC6" s="7">
        <f t="shared" si="1"/>
        <v>0</v>
      </c>
      <c r="AD6" s="7">
        <f t="shared" si="1"/>
        <v>0</v>
      </c>
      <c r="AE6" s="7">
        <f t="shared" si="1"/>
        <v>0</v>
      </c>
      <c r="AF6" s="7">
        <f t="shared" si="1"/>
        <v>0</v>
      </c>
      <c r="AG6" s="7">
        <f t="shared" si="1"/>
        <v>0</v>
      </c>
      <c r="AH6" s="7">
        <f t="shared" si="1"/>
        <v>0</v>
      </c>
      <c r="AI6" s="7">
        <f t="shared" si="1"/>
        <v>0</v>
      </c>
      <c r="AJ6" s="7">
        <f t="shared" si="1"/>
        <v>0</v>
      </c>
    </row>
    <row r="7" spans="1:36" x14ac:dyDescent="0.45">
      <c r="A7" s="8" t="s">
        <v>162</v>
      </c>
      <c r="B7" s="7">
        <v>0</v>
      </c>
      <c r="C7" s="7">
        <v>0</v>
      </c>
      <c r="D7" s="7">
        <v>0</v>
      </c>
      <c r="E7" s="7">
        <v>0</v>
      </c>
      <c r="F7" s="7">
        <v>0</v>
      </c>
      <c r="G7" s="7">
        <v>0</v>
      </c>
      <c r="H7" s="7">
        <v>0</v>
      </c>
      <c r="I7" s="7">
        <v>0</v>
      </c>
      <c r="J7" s="7">
        <v>0</v>
      </c>
      <c r="K7" s="7">
        <v>0</v>
      </c>
      <c r="L7" s="7">
        <v>0</v>
      </c>
      <c r="M7" s="7">
        <v>0</v>
      </c>
      <c r="N7" s="7">
        <v>0</v>
      </c>
      <c r="O7" s="7">
        <v>0</v>
      </c>
      <c r="P7" s="7">
        <v>0</v>
      </c>
      <c r="Q7" s="7">
        <v>0</v>
      </c>
      <c r="R7" s="7">
        <v>0</v>
      </c>
      <c r="S7" s="7">
        <v>0</v>
      </c>
      <c r="T7" s="7">
        <v>0</v>
      </c>
      <c r="U7" s="7">
        <v>0</v>
      </c>
      <c r="V7" s="7">
        <v>0</v>
      </c>
      <c r="W7" s="7">
        <v>0</v>
      </c>
      <c r="X7" s="7">
        <v>0</v>
      </c>
      <c r="Y7" s="7">
        <v>0</v>
      </c>
      <c r="Z7" s="7">
        <v>0</v>
      </c>
      <c r="AA7" s="7">
        <f t="shared" si="1"/>
        <v>0</v>
      </c>
      <c r="AB7" s="7">
        <f t="shared" si="1"/>
        <v>0</v>
      </c>
      <c r="AC7" s="7">
        <f t="shared" si="1"/>
        <v>0</v>
      </c>
      <c r="AD7" s="7">
        <f t="shared" si="1"/>
        <v>0</v>
      </c>
      <c r="AE7" s="7">
        <f t="shared" si="1"/>
        <v>0</v>
      </c>
      <c r="AF7" s="7">
        <f t="shared" si="1"/>
        <v>0</v>
      </c>
      <c r="AG7" s="7">
        <f t="shared" si="1"/>
        <v>0</v>
      </c>
      <c r="AH7" s="7">
        <f t="shared" si="1"/>
        <v>0</v>
      </c>
      <c r="AI7" s="7">
        <f t="shared" si="1"/>
        <v>0</v>
      </c>
      <c r="AJ7" s="7">
        <f t="shared" si="1"/>
        <v>0</v>
      </c>
    </row>
    <row r="8" spans="1:36" x14ac:dyDescent="0.45">
      <c r="A8" s="8" t="s">
        <v>163</v>
      </c>
      <c r="B8" s="7">
        <v>0</v>
      </c>
      <c r="C8" s="7">
        <v>0</v>
      </c>
      <c r="D8" s="7">
        <v>0</v>
      </c>
      <c r="E8" s="7">
        <v>0</v>
      </c>
      <c r="F8" s="7">
        <v>0</v>
      </c>
      <c r="G8" s="7">
        <v>0</v>
      </c>
      <c r="H8" s="7">
        <v>0</v>
      </c>
      <c r="I8" s="7">
        <v>0</v>
      </c>
      <c r="J8" s="7">
        <v>0</v>
      </c>
      <c r="K8" s="7">
        <v>0</v>
      </c>
      <c r="L8" s="7">
        <v>0</v>
      </c>
      <c r="M8" s="7">
        <v>0</v>
      </c>
      <c r="N8" s="7">
        <v>0</v>
      </c>
      <c r="O8" s="7">
        <v>0</v>
      </c>
      <c r="P8" s="7">
        <v>0</v>
      </c>
      <c r="Q8" s="7">
        <v>0</v>
      </c>
      <c r="R8" s="7">
        <v>0</v>
      </c>
      <c r="S8" s="7">
        <v>0</v>
      </c>
      <c r="T8" s="7">
        <v>0</v>
      </c>
      <c r="U8" s="7">
        <v>0</v>
      </c>
      <c r="V8" s="7">
        <v>0</v>
      </c>
      <c r="W8" s="7">
        <v>0</v>
      </c>
      <c r="X8" s="7">
        <v>0</v>
      </c>
      <c r="Y8" s="7">
        <v>0</v>
      </c>
      <c r="Z8" s="7">
        <v>0</v>
      </c>
      <c r="AA8" s="7">
        <f t="shared" si="1"/>
        <v>0</v>
      </c>
      <c r="AB8" s="7">
        <f t="shared" si="1"/>
        <v>0</v>
      </c>
      <c r="AC8" s="7">
        <f t="shared" si="1"/>
        <v>0</v>
      </c>
      <c r="AD8" s="7">
        <f t="shared" si="1"/>
        <v>0</v>
      </c>
      <c r="AE8" s="7">
        <f t="shared" si="1"/>
        <v>0</v>
      </c>
      <c r="AF8" s="7">
        <f t="shared" si="1"/>
        <v>0</v>
      </c>
      <c r="AG8" s="7">
        <f t="shared" si="1"/>
        <v>0</v>
      </c>
      <c r="AH8" s="7">
        <f t="shared" si="1"/>
        <v>0</v>
      </c>
      <c r="AI8" s="7">
        <f t="shared" si="1"/>
        <v>0</v>
      </c>
      <c r="AJ8" s="7">
        <f t="shared" si="1"/>
        <v>0</v>
      </c>
    </row>
    <row r="9" spans="1:36" x14ac:dyDescent="0.45">
      <c r="A9" s="105" t="s">
        <v>416</v>
      </c>
      <c r="B9" s="7">
        <f>B6</f>
        <v>0</v>
      </c>
      <c r="C9" s="7">
        <f t="shared" ref="C9:AJ9" si="2">C6</f>
        <v>0</v>
      </c>
      <c r="D9" s="7">
        <f t="shared" si="2"/>
        <v>0</v>
      </c>
      <c r="E9" s="7">
        <f t="shared" si="2"/>
        <v>0</v>
      </c>
      <c r="F9" s="7">
        <f t="shared" si="2"/>
        <v>0</v>
      </c>
      <c r="G9" s="7">
        <f t="shared" si="2"/>
        <v>0</v>
      </c>
      <c r="H9" s="7">
        <f t="shared" si="2"/>
        <v>0</v>
      </c>
      <c r="I9" s="7">
        <f t="shared" si="2"/>
        <v>0</v>
      </c>
      <c r="J9" s="7">
        <f t="shared" si="2"/>
        <v>0</v>
      </c>
      <c r="K9" s="7">
        <f t="shared" si="2"/>
        <v>0</v>
      </c>
      <c r="L9" s="7">
        <f t="shared" si="2"/>
        <v>0</v>
      </c>
      <c r="M9" s="7">
        <f t="shared" si="2"/>
        <v>0</v>
      </c>
      <c r="N9" s="7">
        <f t="shared" si="2"/>
        <v>0</v>
      </c>
      <c r="O9" s="7">
        <f t="shared" si="2"/>
        <v>0</v>
      </c>
      <c r="P9" s="7">
        <f t="shared" si="2"/>
        <v>0</v>
      </c>
      <c r="Q9" s="7">
        <f t="shared" si="2"/>
        <v>0</v>
      </c>
      <c r="R9" s="7">
        <f t="shared" si="2"/>
        <v>0</v>
      </c>
      <c r="S9" s="7">
        <f t="shared" si="2"/>
        <v>0</v>
      </c>
      <c r="T9" s="7">
        <f t="shared" si="2"/>
        <v>0</v>
      </c>
      <c r="U9" s="7">
        <f t="shared" si="2"/>
        <v>0</v>
      </c>
      <c r="V9" s="7">
        <f t="shared" si="2"/>
        <v>0</v>
      </c>
      <c r="W9" s="7">
        <f t="shared" si="2"/>
        <v>0</v>
      </c>
      <c r="X9" s="7">
        <f t="shared" si="2"/>
        <v>0</v>
      </c>
      <c r="Y9" s="7">
        <f t="shared" si="2"/>
        <v>0</v>
      </c>
      <c r="Z9" s="7">
        <f t="shared" si="2"/>
        <v>0</v>
      </c>
      <c r="AA9" s="7">
        <f t="shared" si="2"/>
        <v>0</v>
      </c>
      <c r="AB9" s="7">
        <f t="shared" si="2"/>
        <v>0</v>
      </c>
      <c r="AC9" s="7">
        <f t="shared" si="2"/>
        <v>0</v>
      </c>
      <c r="AD9" s="7">
        <f t="shared" si="2"/>
        <v>0</v>
      </c>
      <c r="AE9" s="7">
        <f t="shared" si="2"/>
        <v>0</v>
      </c>
      <c r="AF9" s="7">
        <f t="shared" si="2"/>
        <v>0</v>
      </c>
      <c r="AG9" s="7">
        <f t="shared" si="2"/>
        <v>0</v>
      </c>
      <c r="AH9" s="7">
        <f t="shared" si="2"/>
        <v>0</v>
      </c>
      <c r="AI9" s="7">
        <f t="shared" si="2"/>
        <v>0</v>
      </c>
      <c r="AJ9" s="7">
        <f t="shared" si="2"/>
        <v>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2060"/>
  </sheetPr>
  <dimension ref="A1:AJ9"/>
  <sheetViews>
    <sheetView workbookViewId="0">
      <pane xSplit="1" ySplit="1" topLeftCell="B2" activePane="bottomRight" state="frozen"/>
      <selection activeCell="B9" sqref="B9:AJ9"/>
      <selection pane="topRight" activeCell="B9" sqref="B9:AJ9"/>
      <selection pane="bottomLeft" activeCell="B9" sqref="B9:AJ9"/>
      <selection pane="bottomRight" activeCell="B9" sqref="B9:AJ9"/>
    </sheetView>
  </sheetViews>
  <sheetFormatPr defaultColWidth="9.1328125" defaultRowHeight="14.25" x14ac:dyDescent="0.45"/>
  <cols>
    <col min="1" max="1" width="41.3984375" style="7" customWidth="1"/>
    <col min="2" max="26" width="10" style="7" customWidth="1"/>
    <col min="27" max="16384" width="9.1328125" style="7"/>
  </cols>
  <sheetData>
    <row r="1" spans="1:36" x14ac:dyDescent="0.45">
      <c r="A1" s="8" t="s">
        <v>122</v>
      </c>
      <c r="B1" s="8">
        <v>2016</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6" x14ac:dyDescent="0.45">
      <c r="A2" s="8" t="s">
        <v>157</v>
      </c>
      <c r="B2" s="7">
        <v>0</v>
      </c>
      <c r="C2" s="7">
        <v>0</v>
      </c>
      <c r="D2" s="7">
        <v>0</v>
      </c>
      <c r="E2" s="7">
        <v>0</v>
      </c>
      <c r="F2" s="7">
        <v>0</v>
      </c>
      <c r="G2" s="7">
        <v>0</v>
      </c>
      <c r="H2" s="7">
        <v>0</v>
      </c>
      <c r="I2" s="7">
        <v>0</v>
      </c>
      <c r="J2" s="7">
        <v>0</v>
      </c>
      <c r="K2" s="7">
        <v>0</v>
      </c>
      <c r="L2" s="7">
        <v>0</v>
      </c>
      <c r="M2" s="7">
        <v>0</v>
      </c>
      <c r="N2" s="7">
        <v>0</v>
      </c>
      <c r="O2" s="7">
        <v>0</v>
      </c>
      <c r="P2" s="7">
        <v>0</v>
      </c>
      <c r="Q2" s="7">
        <v>0</v>
      </c>
      <c r="R2" s="7">
        <v>0</v>
      </c>
      <c r="S2" s="7">
        <v>0</v>
      </c>
      <c r="T2" s="7">
        <v>0</v>
      </c>
      <c r="U2" s="7">
        <v>0</v>
      </c>
      <c r="V2" s="7">
        <v>0</v>
      </c>
      <c r="W2" s="7">
        <v>0</v>
      </c>
      <c r="X2" s="7">
        <v>0</v>
      </c>
      <c r="Y2" s="7">
        <v>0</v>
      </c>
      <c r="Z2" s="7">
        <v>0</v>
      </c>
      <c r="AA2" s="7">
        <f>TREND($Q2:$Z2,$Q$1:$Z$1,AA$1)</f>
        <v>0</v>
      </c>
      <c r="AB2" s="7">
        <f t="shared" ref="AB2:AJ3" si="0">TREND($Q2:$Z2,$Q$1:$Z$1,AB$1)</f>
        <v>0</v>
      </c>
      <c r="AC2" s="7">
        <f t="shared" si="0"/>
        <v>0</v>
      </c>
      <c r="AD2" s="7">
        <f t="shared" si="0"/>
        <v>0</v>
      </c>
      <c r="AE2" s="7">
        <f t="shared" si="0"/>
        <v>0</v>
      </c>
      <c r="AF2" s="7">
        <f t="shared" si="0"/>
        <v>0</v>
      </c>
      <c r="AG2" s="7">
        <f t="shared" si="0"/>
        <v>0</v>
      </c>
      <c r="AH2" s="7">
        <f t="shared" si="0"/>
        <v>0</v>
      </c>
      <c r="AI2" s="7">
        <f t="shared" si="0"/>
        <v>0</v>
      </c>
      <c r="AJ2" s="7">
        <f t="shared" si="0"/>
        <v>0</v>
      </c>
    </row>
    <row r="3" spans="1:36" x14ac:dyDescent="0.45">
      <c r="A3" s="8" t="s">
        <v>158</v>
      </c>
      <c r="B3" s="7">
        <v>0</v>
      </c>
      <c r="C3" s="7">
        <v>0</v>
      </c>
      <c r="D3" s="7">
        <v>0</v>
      </c>
      <c r="E3" s="7">
        <v>0</v>
      </c>
      <c r="F3" s="7">
        <v>0</v>
      </c>
      <c r="G3" s="7">
        <v>0</v>
      </c>
      <c r="H3" s="7">
        <v>0</v>
      </c>
      <c r="I3" s="7">
        <v>0</v>
      </c>
      <c r="J3" s="7">
        <v>0</v>
      </c>
      <c r="K3" s="7">
        <v>0</v>
      </c>
      <c r="L3" s="7">
        <v>0</v>
      </c>
      <c r="M3" s="7">
        <v>0</v>
      </c>
      <c r="N3" s="7">
        <v>0</v>
      </c>
      <c r="O3" s="7">
        <v>0</v>
      </c>
      <c r="P3" s="7">
        <v>0</v>
      </c>
      <c r="Q3" s="7">
        <v>0</v>
      </c>
      <c r="R3" s="7">
        <v>0</v>
      </c>
      <c r="S3" s="7">
        <v>0</v>
      </c>
      <c r="T3" s="7">
        <v>0</v>
      </c>
      <c r="U3" s="7">
        <v>0</v>
      </c>
      <c r="V3" s="7">
        <v>0</v>
      </c>
      <c r="W3" s="7">
        <v>0</v>
      </c>
      <c r="X3" s="7">
        <v>0</v>
      </c>
      <c r="Y3" s="7">
        <v>0</v>
      </c>
      <c r="Z3" s="7">
        <v>0</v>
      </c>
      <c r="AA3" s="7">
        <f>TREND($Q3:$Z3,$Q$1:$Z$1,AA$1)</f>
        <v>0</v>
      </c>
      <c r="AB3" s="7">
        <f t="shared" si="0"/>
        <v>0</v>
      </c>
      <c r="AC3" s="7">
        <f t="shared" si="0"/>
        <v>0</v>
      </c>
      <c r="AD3" s="7">
        <f t="shared" si="0"/>
        <v>0</v>
      </c>
      <c r="AE3" s="7">
        <f t="shared" si="0"/>
        <v>0</v>
      </c>
      <c r="AF3" s="7">
        <f t="shared" si="0"/>
        <v>0</v>
      </c>
      <c r="AG3" s="7">
        <f t="shared" si="0"/>
        <v>0</v>
      </c>
      <c r="AH3" s="7">
        <f t="shared" si="0"/>
        <v>0</v>
      </c>
      <c r="AI3" s="7">
        <f t="shared" si="0"/>
        <v>0</v>
      </c>
      <c r="AJ3" s="7">
        <f t="shared" si="0"/>
        <v>0</v>
      </c>
    </row>
    <row r="4" spans="1:36" x14ac:dyDescent="0.45">
      <c r="A4" s="8" t="s">
        <v>159</v>
      </c>
      <c r="B4" s="7">
        <v>0</v>
      </c>
      <c r="C4" s="7">
        <v>0</v>
      </c>
      <c r="D4" s="7">
        <v>0</v>
      </c>
      <c r="E4" s="7">
        <v>0</v>
      </c>
      <c r="F4" s="7">
        <v>0</v>
      </c>
      <c r="G4" s="7">
        <v>0</v>
      </c>
      <c r="H4" s="7">
        <v>0</v>
      </c>
      <c r="I4" s="7">
        <v>0</v>
      </c>
      <c r="J4" s="7">
        <v>0</v>
      </c>
      <c r="K4" s="7">
        <v>0</v>
      </c>
      <c r="L4" s="7">
        <v>0</v>
      </c>
      <c r="M4" s="7">
        <v>0</v>
      </c>
      <c r="N4" s="7">
        <v>0</v>
      </c>
      <c r="O4" s="7">
        <v>0</v>
      </c>
      <c r="P4" s="7">
        <v>0</v>
      </c>
      <c r="Q4" s="7">
        <v>0</v>
      </c>
      <c r="R4" s="7">
        <v>0</v>
      </c>
      <c r="S4" s="7">
        <v>0</v>
      </c>
      <c r="T4" s="7">
        <v>0</v>
      </c>
      <c r="U4" s="7">
        <v>0</v>
      </c>
      <c r="V4" s="7">
        <v>0</v>
      </c>
      <c r="W4" s="7">
        <v>0</v>
      </c>
      <c r="X4" s="7">
        <v>0</v>
      </c>
      <c r="Y4" s="7">
        <v>0</v>
      </c>
      <c r="Z4" s="7">
        <v>0</v>
      </c>
      <c r="AA4" s="7">
        <f t="shared" ref="AA4:AJ8" si="1">TREND($Q4:$Z4,$Q$1:$Z$1,AA$1)</f>
        <v>0</v>
      </c>
      <c r="AB4" s="7">
        <f t="shared" si="1"/>
        <v>0</v>
      </c>
      <c r="AC4" s="7">
        <f t="shared" si="1"/>
        <v>0</v>
      </c>
      <c r="AD4" s="7">
        <f t="shared" si="1"/>
        <v>0</v>
      </c>
      <c r="AE4" s="7">
        <f t="shared" si="1"/>
        <v>0</v>
      </c>
      <c r="AF4" s="7">
        <f t="shared" si="1"/>
        <v>0</v>
      </c>
      <c r="AG4" s="7">
        <f t="shared" si="1"/>
        <v>0</v>
      </c>
      <c r="AH4" s="7">
        <f t="shared" si="1"/>
        <v>0</v>
      </c>
      <c r="AI4" s="7">
        <f t="shared" si="1"/>
        <v>0</v>
      </c>
      <c r="AJ4" s="7">
        <f t="shared" si="1"/>
        <v>0</v>
      </c>
    </row>
    <row r="5" spans="1:36" x14ac:dyDescent="0.45">
      <c r="A5" s="8" t="s">
        <v>160</v>
      </c>
      <c r="B5" s="7">
        <v>0</v>
      </c>
      <c r="C5" s="7">
        <v>0</v>
      </c>
      <c r="D5" s="7">
        <v>0</v>
      </c>
      <c r="E5" s="7">
        <v>0</v>
      </c>
      <c r="F5" s="7">
        <v>0</v>
      </c>
      <c r="G5" s="7">
        <v>0</v>
      </c>
      <c r="H5" s="7">
        <v>0</v>
      </c>
      <c r="I5" s="7">
        <v>0</v>
      </c>
      <c r="J5" s="7">
        <v>0</v>
      </c>
      <c r="K5" s="7">
        <v>0</v>
      </c>
      <c r="L5" s="7">
        <v>0</v>
      </c>
      <c r="M5" s="7">
        <v>0</v>
      </c>
      <c r="N5" s="7">
        <v>0</v>
      </c>
      <c r="O5" s="7">
        <v>0</v>
      </c>
      <c r="P5" s="7">
        <v>0</v>
      </c>
      <c r="Q5" s="7">
        <v>0</v>
      </c>
      <c r="R5" s="7">
        <v>0</v>
      </c>
      <c r="S5" s="7">
        <v>0</v>
      </c>
      <c r="T5" s="7">
        <v>0</v>
      </c>
      <c r="U5" s="7">
        <v>0</v>
      </c>
      <c r="V5" s="7">
        <v>0</v>
      </c>
      <c r="W5" s="7">
        <v>0</v>
      </c>
      <c r="X5" s="7">
        <v>0</v>
      </c>
      <c r="Y5" s="7">
        <v>0</v>
      </c>
      <c r="Z5" s="7">
        <v>0</v>
      </c>
      <c r="AA5" s="7">
        <f t="shared" si="1"/>
        <v>0</v>
      </c>
      <c r="AB5" s="7">
        <f t="shared" si="1"/>
        <v>0</v>
      </c>
      <c r="AC5" s="7">
        <f t="shared" si="1"/>
        <v>0</v>
      </c>
      <c r="AD5" s="7">
        <f t="shared" si="1"/>
        <v>0</v>
      </c>
      <c r="AE5" s="7">
        <f t="shared" si="1"/>
        <v>0</v>
      </c>
      <c r="AF5" s="7">
        <f t="shared" si="1"/>
        <v>0</v>
      </c>
      <c r="AG5" s="7">
        <f t="shared" si="1"/>
        <v>0</v>
      </c>
      <c r="AH5" s="7">
        <f t="shared" si="1"/>
        <v>0</v>
      </c>
      <c r="AI5" s="7">
        <f t="shared" si="1"/>
        <v>0</v>
      </c>
      <c r="AJ5" s="7">
        <f t="shared" si="1"/>
        <v>0</v>
      </c>
    </row>
    <row r="6" spans="1:36" x14ac:dyDescent="0.45">
      <c r="A6" s="8" t="s">
        <v>161</v>
      </c>
      <c r="B6" s="7">
        <v>0</v>
      </c>
      <c r="C6" s="7">
        <v>0</v>
      </c>
      <c r="D6" s="7">
        <v>0</v>
      </c>
      <c r="E6" s="7">
        <v>0</v>
      </c>
      <c r="F6" s="7">
        <v>0</v>
      </c>
      <c r="G6" s="7">
        <v>0</v>
      </c>
      <c r="H6" s="7">
        <v>0</v>
      </c>
      <c r="I6" s="7">
        <v>0</v>
      </c>
      <c r="J6" s="7">
        <v>0</v>
      </c>
      <c r="K6" s="7">
        <v>0</v>
      </c>
      <c r="L6" s="7">
        <v>0</v>
      </c>
      <c r="M6" s="7">
        <v>0</v>
      </c>
      <c r="N6" s="7">
        <v>0</v>
      </c>
      <c r="O6" s="7">
        <v>0</v>
      </c>
      <c r="P6" s="7">
        <v>0</v>
      </c>
      <c r="Q6" s="7">
        <v>0</v>
      </c>
      <c r="R6" s="7">
        <v>0</v>
      </c>
      <c r="S6" s="7">
        <v>0</v>
      </c>
      <c r="T6" s="7">
        <v>0</v>
      </c>
      <c r="U6" s="7">
        <v>0</v>
      </c>
      <c r="V6" s="7">
        <v>0</v>
      </c>
      <c r="W6" s="7">
        <v>0</v>
      </c>
      <c r="X6" s="7">
        <v>0</v>
      </c>
      <c r="Y6" s="7">
        <v>0</v>
      </c>
      <c r="Z6" s="7">
        <v>0</v>
      </c>
      <c r="AA6" s="7">
        <f t="shared" si="1"/>
        <v>0</v>
      </c>
      <c r="AB6" s="7">
        <f t="shared" si="1"/>
        <v>0</v>
      </c>
      <c r="AC6" s="7">
        <f t="shared" si="1"/>
        <v>0</v>
      </c>
      <c r="AD6" s="7">
        <f t="shared" si="1"/>
        <v>0</v>
      </c>
      <c r="AE6" s="7">
        <f t="shared" si="1"/>
        <v>0</v>
      </c>
      <c r="AF6" s="7">
        <f t="shared" si="1"/>
        <v>0</v>
      </c>
      <c r="AG6" s="7">
        <f t="shared" si="1"/>
        <v>0</v>
      </c>
      <c r="AH6" s="7">
        <f t="shared" si="1"/>
        <v>0</v>
      </c>
      <c r="AI6" s="7">
        <f t="shared" si="1"/>
        <v>0</v>
      </c>
      <c r="AJ6" s="7">
        <f t="shared" si="1"/>
        <v>0</v>
      </c>
    </row>
    <row r="7" spans="1:36" x14ac:dyDescent="0.45">
      <c r="A7" s="8" t="s">
        <v>162</v>
      </c>
      <c r="B7" s="7">
        <v>0</v>
      </c>
      <c r="C7" s="7">
        <v>0</v>
      </c>
      <c r="D7" s="7">
        <v>0</v>
      </c>
      <c r="E7" s="7">
        <v>0</v>
      </c>
      <c r="F7" s="7">
        <v>0</v>
      </c>
      <c r="G7" s="7">
        <v>0</v>
      </c>
      <c r="H7" s="7">
        <v>0</v>
      </c>
      <c r="I7" s="7">
        <v>0</v>
      </c>
      <c r="J7" s="7">
        <v>0</v>
      </c>
      <c r="K7" s="7">
        <v>0</v>
      </c>
      <c r="L7" s="7">
        <v>0</v>
      </c>
      <c r="M7" s="7">
        <v>0</v>
      </c>
      <c r="N7" s="7">
        <v>0</v>
      </c>
      <c r="O7" s="7">
        <v>0</v>
      </c>
      <c r="P7" s="7">
        <v>0</v>
      </c>
      <c r="Q7" s="7">
        <v>0</v>
      </c>
      <c r="R7" s="7">
        <v>0</v>
      </c>
      <c r="S7" s="7">
        <v>0</v>
      </c>
      <c r="T7" s="7">
        <v>0</v>
      </c>
      <c r="U7" s="7">
        <v>0</v>
      </c>
      <c r="V7" s="7">
        <v>0</v>
      </c>
      <c r="W7" s="7">
        <v>0</v>
      </c>
      <c r="X7" s="7">
        <v>0</v>
      </c>
      <c r="Y7" s="7">
        <v>0</v>
      </c>
      <c r="Z7" s="7">
        <v>0</v>
      </c>
      <c r="AA7" s="7">
        <f t="shared" si="1"/>
        <v>0</v>
      </c>
      <c r="AB7" s="7">
        <f t="shared" si="1"/>
        <v>0</v>
      </c>
      <c r="AC7" s="7">
        <f t="shared" si="1"/>
        <v>0</v>
      </c>
      <c r="AD7" s="7">
        <f t="shared" si="1"/>
        <v>0</v>
      </c>
      <c r="AE7" s="7">
        <f t="shared" si="1"/>
        <v>0</v>
      </c>
      <c r="AF7" s="7">
        <f t="shared" si="1"/>
        <v>0</v>
      </c>
      <c r="AG7" s="7">
        <f t="shared" si="1"/>
        <v>0</v>
      </c>
      <c r="AH7" s="7">
        <f t="shared" si="1"/>
        <v>0</v>
      </c>
      <c r="AI7" s="7">
        <f t="shared" si="1"/>
        <v>0</v>
      </c>
      <c r="AJ7" s="7">
        <f t="shared" si="1"/>
        <v>0</v>
      </c>
    </row>
    <row r="8" spans="1:36" x14ac:dyDescent="0.45">
      <c r="A8" s="8" t="s">
        <v>163</v>
      </c>
      <c r="B8" s="7">
        <v>0</v>
      </c>
      <c r="C8" s="7">
        <v>0</v>
      </c>
      <c r="D8" s="7">
        <v>0</v>
      </c>
      <c r="E8" s="7">
        <v>0</v>
      </c>
      <c r="F8" s="7">
        <v>0</v>
      </c>
      <c r="G8" s="7">
        <v>0</v>
      </c>
      <c r="H8" s="7">
        <v>0</v>
      </c>
      <c r="I8" s="7">
        <v>0</v>
      </c>
      <c r="J8" s="7">
        <v>0</v>
      </c>
      <c r="K8" s="7">
        <v>0</v>
      </c>
      <c r="L8" s="7">
        <v>0</v>
      </c>
      <c r="M8" s="7">
        <v>0</v>
      </c>
      <c r="N8" s="7">
        <v>0</v>
      </c>
      <c r="O8" s="7">
        <v>0</v>
      </c>
      <c r="P8" s="7">
        <v>0</v>
      </c>
      <c r="Q8" s="7">
        <v>0</v>
      </c>
      <c r="R8" s="7">
        <v>0</v>
      </c>
      <c r="S8" s="7">
        <v>0</v>
      </c>
      <c r="T8" s="7">
        <v>0</v>
      </c>
      <c r="U8" s="7">
        <v>0</v>
      </c>
      <c r="V8" s="7">
        <v>0</v>
      </c>
      <c r="W8" s="7">
        <v>0</v>
      </c>
      <c r="X8" s="7">
        <v>0</v>
      </c>
      <c r="Y8" s="7">
        <v>0</v>
      </c>
      <c r="Z8" s="7">
        <v>0</v>
      </c>
      <c r="AA8" s="7">
        <f t="shared" si="1"/>
        <v>0</v>
      </c>
      <c r="AB8" s="7">
        <f t="shared" si="1"/>
        <v>0</v>
      </c>
      <c r="AC8" s="7">
        <f t="shared" si="1"/>
        <v>0</v>
      </c>
      <c r="AD8" s="7">
        <f t="shared" si="1"/>
        <v>0</v>
      </c>
      <c r="AE8" s="7">
        <f t="shared" si="1"/>
        <v>0</v>
      </c>
      <c r="AF8" s="7">
        <f t="shared" si="1"/>
        <v>0</v>
      </c>
      <c r="AG8" s="7">
        <f t="shared" si="1"/>
        <v>0</v>
      </c>
      <c r="AH8" s="7">
        <f t="shared" si="1"/>
        <v>0</v>
      </c>
      <c r="AI8" s="7">
        <f t="shared" si="1"/>
        <v>0</v>
      </c>
      <c r="AJ8" s="7">
        <f t="shared" si="1"/>
        <v>0</v>
      </c>
    </row>
    <row r="9" spans="1:36" x14ac:dyDescent="0.45">
      <c r="A9" s="105" t="s">
        <v>416</v>
      </c>
      <c r="B9" s="7">
        <f>B6</f>
        <v>0</v>
      </c>
      <c r="C9" s="7">
        <f t="shared" ref="C9:AJ9" si="2">C6</f>
        <v>0</v>
      </c>
      <c r="D9" s="7">
        <f t="shared" si="2"/>
        <v>0</v>
      </c>
      <c r="E9" s="7">
        <f t="shared" si="2"/>
        <v>0</v>
      </c>
      <c r="F9" s="7">
        <f t="shared" si="2"/>
        <v>0</v>
      </c>
      <c r="G9" s="7">
        <f t="shared" si="2"/>
        <v>0</v>
      </c>
      <c r="H9" s="7">
        <f t="shared" si="2"/>
        <v>0</v>
      </c>
      <c r="I9" s="7">
        <f t="shared" si="2"/>
        <v>0</v>
      </c>
      <c r="J9" s="7">
        <f t="shared" si="2"/>
        <v>0</v>
      </c>
      <c r="K9" s="7">
        <f t="shared" si="2"/>
        <v>0</v>
      </c>
      <c r="L9" s="7">
        <f t="shared" si="2"/>
        <v>0</v>
      </c>
      <c r="M9" s="7">
        <f t="shared" si="2"/>
        <v>0</v>
      </c>
      <c r="N9" s="7">
        <f t="shared" si="2"/>
        <v>0</v>
      </c>
      <c r="O9" s="7">
        <f t="shared" si="2"/>
        <v>0</v>
      </c>
      <c r="P9" s="7">
        <f t="shared" si="2"/>
        <v>0</v>
      </c>
      <c r="Q9" s="7">
        <f t="shared" si="2"/>
        <v>0</v>
      </c>
      <c r="R9" s="7">
        <f t="shared" si="2"/>
        <v>0</v>
      </c>
      <c r="S9" s="7">
        <f t="shared" si="2"/>
        <v>0</v>
      </c>
      <c r="T9" s="7">
        <f t="shared" si="2"/>
        <v>0</v>
      </c>
      <c r="U9" s="7">
        <f t="shared" si="2"/>
        <v>0</v>
      </c>
      <c r="V9" s="7">
        <f t="shared" si="2"/>
        <v>0</v>
      </c>
      <c r="W9" s="7">
        <f t="shared" si="2"/>
        <v>0</v>
      </c>
      <c r="X9" s="7">
        <f t="shared" si="2"/>
        <v>0</v>
      </c>
      <c r="Y9" s="7">
        <f t="shared" si="2"/>
        <v>0</v>
      </c>
      <c r="Z9" s="7">
        <f t="shared" si="2"/>
        <v>0</v>
      </c>
      <c r="AA9" s="7">
        <f t="shared" si="2"/>
        <v>0</v>
      </c>
      <c r="AB9" s="7">
        <f t="shared" si="2"/>
        <v>0</v>
      </c>
      <c r="AC9" s="7">
        <f t="shared" si="2"/>
        <v>0</v>
      </c>
      <c r="AD9" s="7">
        <f t="shared" si="2"/>
        <v>0</v>
      </c>
      <c r="AE9" s="7">
        <f t="shared" si="2"/>
        <v>0</v>
      </c>
      <c r="AF9" s="7">
        <f t="shared" si="2"/>
        <v>0</v>
      </c>
      <c r="AG9" s="7">
        <f t="shared" si="2"/>
        <v>0</v>
      </c>
      <c r="AH9" s="7">
        <f t="shared" si="2"/>
        <v>0</v>
      </c>
      <c r="AI9" s="7">
        <f t="shared" si="2"/>
        <v>0</v>
      </c>
      <c r="AJ9" s="7">
        <f t="shared" si="2"/>
        <v>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2060"/>
  </sheetPr>
  <dimension ref="A1:AJ9"/>
  <sheetViews>
    <sheetView workbookViewId="0">
      <pane xSplit="1" ySplit="1" topLeftCell="B2" activePane="bottomRight" state="frozen"/>
      <selection activeCell="B9" sqref="B9:AJ9"/>
      <selection pane="topRight" activeCell="B9" sqref="B9:AJ9"/>
      <selection pane="bottomLeft" activeCell="B9" sqref="B9:AJ9"/>
      <selection pane="bottomRight" activeCell="B9" sqref="B9:AJ9"/>
    </sheetView>
  </sheetViews>
  <sheetFormatPr defaultColWidth="9.1328125" defaultRowHeight="14.25" x14ac:dyDescent="0.45"/>
  <cols>
    <col min="1" max="1" width="41.3984375" style="7" customWidth="1"/>
    <col min="2" max="26" width="10" style="7" customWidth="1"/>
    <col min="27" max="16384" width="9.1328125" style="7"/>
  </cols>
  <sheetData>
    <row r="1" spans="1:36" x14ac:dyDescent="0.45">
      <c r="A1" s="8" t="s">
        <v>122</v>
      </c>
      <c r="B1" s="8">
        <v>2016</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6" x14ac:dyDescent="0.45">
      <c r="A2" s="8" t="s">
        <v>157</v>
      </c>
      <c r="B2" s="7">
        <v>0</v>
      </c>
      <c r="C2" s="7">
        <v>0</v>
      </c>
      <c r="D2" s="7">
        <v>0</v>
      </c>
      <c r="E2" s="7">
        <v>0</v>
      </c>
      <c r="F2" s="7">
        <v>0</v>
      </c>
      <c r="G2" s="7">
        <v>0</v>
      </c>
      <c r="H2" s="7">
        <v>0</v>
      </c>
      <c r="I2" s="7">
        <v>0</v>
      </c>
      <c r="J2" s="7">
        <v>0</v>
      </c>
      <c r="K2" s="7">
        <v>0</v>
      </c>
      <c r="L2" s="7">
        <v>0</v>
      </c>
      <c r="M2" s="7">
        <v>0</v>
      </c>
      <c r="N2" s="7">
        <v>0</v>
      </c>
      <c r="O2" s="7">
        <v>0</v>
      </c>
      <c r="P2" s="7">
        <v>0</v>
      </c>
      <c r="Q2" s="7">
        <v>0</v>
      </c>
      <c r="R2" s="7">
        <v>0</v>
      </c>
      <c r="S2" s="7">
        <v>0</v>
      </c>
      <c r="T2" s="7">
        <v>0</v>
      </c>
      <c r="U2" s="7">
        <v>0</v>
      </c>
      <c r="V2" s="7">
        <v>0</v>
      </c>
      <c r="W2" s="7">
        <v>0</v>
      </c>
      <c r="X2" s="7">
        <v>0</v>
      </c>
      <c r="Y2" s="7">
        <v>0</v>
      </c>
      <c r="Z2" s="7">
        <v>0</v>
      </c>
      <c r="AA2" s="7">
        <f>TREND($Q2:$Z2,$Q$1:$Z$1,AA$1)</f>
        <v>0</v>
      </c>
      <c r="AB2" s="7">
        <f t="shared" ref="AB2:AJ3" si="0">TREND($Q2:$Z2,$Q$1:$Z$1,AB$1)</f>
        <v>0</v>
      </c>
      <c r="AC2" s="7">
        <f t="shared" si="0"/>
        <v>0</v>
      </c>
      <c r="AD2" s="7">
        <f t="shared" si="0"/>
        <v>0</v>
      </c>
      <c r="AE2" s="7">
        <f t="shared" si="0"/>
        <v>0</v>
      </c>
      <c r="AF2" s="7">
        <f t="shared" si="0"/>
        <v>0</v>
      </c>
      <c r="AG2" s="7">
        <f t="shared" si="0"/>
        <v>0</v>
      </c>
      <c r="AH2" s="7">
        <f t="shared" si="0"/>
        <v>0</v>
      </c>
      <c r="AI2" s="7">
        <f t="shared" si="0"/>
        <v>0</v>
      </c>
      <c r="AJ2" s="7">
        <f t="shared" si="0"/>
        <v>0</v>
      </c>
    </row>
    <row r="3" spans="1:36" x14ac:dyDescent="0.45">
      <c r="A3" s="8" t="s">
        <v>158</v>
      </c>
      <c r="B3" s="7">
        <v>0</v>
      </c>
      <c r="C3" s="7">
        <v>0</v>
      </c>
      <c r="D3" s="7">
        <v>0</v>
      </c>
      <c r="E3" s="7">
        <v>0</v>
      </c>
      <c r="F3" s="7">
        <v>0</v>
      </c>
      <c r="G3" s="7">
        <v>0</v>
      </c>
      <c r="H3" s="7">
        <v>0</v>
      </c>
      <c r="I3" s="7">
        <v>0</v>
      </c>
      <c r="J3" s="7">
        <v>0</v>
      </c>
      <c r="K3" s="7">
        <v>0</v>
      </c>
      <c r="L3" s="7">
        <v>0</v>
      </c>
      <c r="M3" s="7">
        <v>0</v>
      </c>
      <c r="N3" s="7">
        <v>0</v>
      </c>
      <c r="O3" s="7">
        <v>0</v>
      </c>
      <c r="P3" s="7">
        <v>0</v>
      </c>
      <c r="Q3" s="7">
        <v>0</v>
      </c>
      <c r="R3" s="7">
        <v>0</v>
      </c>
      <c r="S3" s="7">
        <v>0</v>
      </c>
      <c r="T3" s="7">
        <v>0</v>
      </c>
      <c r="U3" s="7">
        <v>0</v>
      </c>
      <c r="V3" s="7">
        <v>0</v>
      </c>
      <c r="W3" s="7">
        <v>0</v>
      </c>
      <c r="X3" s="7">
        <v>0</v>
      </c>
      <c r="Y3" s="7">
        <v>0</v>
      </c>
      <c r="Z3" s="7">
        <v>0</v>
      </c>
      <c r="AA3" s="7">
        <f>TREND($Q3:$Z3,$Q$1:$Z$1,AA$1)</f>
        <v>0</v>
      </c>
      <c r="AB3" s="7">
        <f t="shared" si="0"/>
        <v>0</v>
      </c>
      <c r="AC3" s="7">
        <f t="shared" si="0"/>
        <v>0</v>
      </c>
      <c r="AD3" s="7">
        <f t="shared" si="0"/>
        <v>0</v>
      </c>
      <c r="AE3" s="7">
        <f t="shared" si="0"/>
        <v>0</v>
      </c>
      <c r="AF3" s="7">
        <f t="shared" si="0"/>
        <v>0</v>
      </c>
      <c r="AG3" s="7">
        <f t="shared" si="0"/>
        <v>0</v>
      </c>
      <c r="AH3" s="7">
        <f t="shared" si="0"/>
        <v>0</v>
      </c>
      <c r="AI3" s="7">
        <f t="shared" si="0"/>
        <v>0</v>
      </c>
      <c r="AJ3" s="7">
        <f t="shared" si="0"/>
        <v>0</v>
      </c>
    </row>
    <row r="4" spans="1:36" x14ac:dyDescent="0.45">
      <c r="A4" s="8" t="s">
        <v>159</v>
      </c>
      <c r="B4" s="7">
        <v>0</v>
      </c>
      <c r="C4" s="7">
        <v>0</v>
      </c>
      <c r="D4" s="7">
        <v>0</v>
      </c>
      <c r="E4" s="7">
        <v>0</v>
      </c>
      <c r="F4" s="7">
        <v>0</v>
      </c>
      <c r="G4" s="7">
        <v>0</v>
      </c>
      <c r="H4" s="7">
        <v>0</v>
      </c>
      <c r="I4" s="7">
        <v>0</v>
      </c>
      <c r="J4" s="7">
        <v>0</v>
      </c>
      <c r="K4" s="7">
        <v>0</v>
      </c>
      <c r="L4" s="7">
        <v>0</v>
      </c>
      <c r="M4" s="7">
        <v>0</v>
      </c>
      <c r="N4" s="7">
        <v>0</v>
      </c>
      <c r="O4" s="7">
        <v>0</v>
      </c>
      <c r="P4" s="7">
        <v>0</v>
      </c>
      <c r="Q4" s="7">
        <v>0</v>
      </c>
      <c r="R4" s="7">
        <v>0</v>
      </c>
      <c r="S4" s="7">
        <v>0</v>
      </c>
      <c r="T4" s="7">
        <v>0</v>
      </c>
      <c r="U4" s="7">
        <v>0</v>
      </c>
      <c r="V4" s="7">
        <v>0</v>
      </c>
      <c r="W4" s="7">
        <v>0</v>
      </c>
      <c r="X4" s="7">
        <v>0</v>
      </c>
      <c r="Y4" s="7">
        <v>0</v>
      </c>
      <c r="Z4" s="7">
        <v>0</v>
      </c>
      <c r="AA4" s="7">
        <f t="shared" ref="AA4:AJ8" si="1">TREND($Q4:$Z4,$Q$1:$Z$1,AA$1)</f>
        <v>0</v>
      </c>
      <c r="AB4" s="7">
        <f t="shared" si="1"/>
        <v>0</v>
      </c>
      <c r="AC4" s="7">
        <f t="shared" si="1"/>
        <v>0</v>
      </c>
      <c r="AD4" s="7">
        <f t="shared" si="1"/>
        <v>0</v>
      </c>
      <c r="AE4" s="7">
        <f t="shared" si="1"/>
        <v>0</v>
      </c>
      <c r="AF4" s="7">
        <f t="shared" si="1"/>
        <v>0</v>
      </c>
      <c r="AG4" s="7">
        <f t="shared" si="1"/>
        <v>0</v>
      </c>
      <c r="AH4" s="7">
        <f t="shared" si="1"/>
        <v>0</v>
      </c>
      <c r="AI4" s="7">
        <f t="shared" si="1"/>
        <v>0</v>
      </c>
      <c r="AJ4" s="7">
        <f t="shared" si="1"/>
        <v>0</v>
      </c>
    </row>
    <row r="5" spans="1:36" x14ac:dyDescent="0.45">
      <c r="A5" s="8" t="s">
        <v>160</v>
      </c>
      <c r="B5" s="7">
        <v>0</v>
      </c>
      <c r="C5" s="7">
        <v>0</v>
      </c>
      <c r="D5" s="7">
        <v>0</v>
      </c>
      <c r="E5" s="7">
        <v>0</v>
      </c>
      <c r="F5" s="7">
        <v>0</v>
      </c>
      <c r="G5" s="7">
        <v>0</v>
      </c>
      <c r="H5" s="7">
        <v>0</v>
      </c>
      <c r="I5" s="7">
        <v>0</v>
      </c>
      <c r="J5" s="7">
        <v>0</v>
      </c>
      <c r="K5" s="7">
        <v>0</v>
      </c>
      <c r="L5" s="7">
        <v>0</v>
      </c>
      <c r="M5" s="7">
        <v>0</v>
      </c>
      <c r="N5" s="7">
        <v>0</v>
      </c>
      <c r="O5" s="7">
        <v>0</v>
      </c>
      <c r="P5" s="7">
        <v>0</v>
      </c>
      <c r="Q5" s="7">
        <v>0</v>
      </c>
      <c r="R5" s="7">
        <v>0</v>
      </c>
      <c r="S5" s="7">
        <v>0</v>
      </c>
      <c r="T5" s="7">
        <v>0</v>
      </c>
      <c r="U5" s="7">
        <v>0</v>
      </c>
      <c r="V5" s="7">
        <v>0</v>
      </c>
      <c r="W5" s="7">
        <v>0</v>
      </c>
      <c r="X5" s="7">
        <v>0</v>
      </c>
      <c r="Y5" s="7">
        <v>0</v>
      </c>
      <c r="Z5" s="7">
        <v>0</v>
      </c>
      <c r="AA5" s="7">
        <f t="shared" si="1"/>
        <v>0</v>
      </c>
      <c r="AB5" s="7">
        <f t="shared" si="1"/>
        <v>0</v>
      </c>
      <c r="AC5" s="7">
        <f t="shared" si="1"/>
        <v>0</v>
      </c>
      <c r="AD5" s="7">
        <f t="shared" si="1"/>
        <v>0</v>
      </c>
      <c r="AE5" s="7">
        <f t="shared" si="1"/>
        <v>0</v>
      </c>
      <c r="AF5" s="7">
        <f t="shared" si="1"/>
        <v>0</v>
      </c>
      <c r="AG5" s="7">
        <f t="shared" si="1"/>
        <v>0</v>
      </c>
      <c r="AH5" s="7">
        <f t="shared" si="1"/>
        <v>0</v>
      </c>
      <c r="AI5" s="7">
        <f t="shared" si="1"/>
        <v>0</v>
      </c>
      <c r="AJ5" s="7">
        <f t="shared" si="1"/>
        <v>0</v>
      </c>
    </row>
    <row r="6" spans="1:36" x14ac:dyDescent="0.45">
      <c r="A6" s="8" t="s">
        <v>161</v>
      </c>
      <c r="B6" s="7">
        <v>0</v>
      </c>
      <c r="C6" s="7">
        <v>0</v>
      </c>
      <c r="D6" s="7">
        <v>0</v>
      </c>
      <c r="E6" s="7">
        <v>0</v>
      </c>
      <c r="F6" s="7">
        <v>0</v>
      </c>
      <c r="G6" s="7">
        <v>0</v>
      </c>
      <c r="H6" s="7">
        <v>0</v>
      </c>
      <c r="I6" s="7">
        <v>0</v>
      </c>
      <c r="J6" s="7">
        <v>0</v>
      </c>
      <c r="K6" s="7">
        <v>0</v>
      </c>
      <c r="L6" s="7">
        <v>0</v>
      </c>
      <c r="M6" s="7">
        <v>0</v>
      </c>
      <c r="N6" s="7">
        <v>0</v>
      </c>
      <c r="O6" s="7">
        <v>0</v>
      </c>
      <c r="P6" s="7">
        <v>0</v>
      </c>
      <c r="Q6" s="7">
        <v>0</v>
      </c>
      <c r="R6" s="7">
        <v>0</v>
      </c>
      <c r="S6" s="7">
        <v>0</v>
      </c>
      <c r="T6" s="7">
        <v>0</v>
      </c>
      <c r="U6" s="7">
        <v>0</v>
      </c>
      <c r="V6" s="7">
        <v>0</v>
      </c>
      <c r="W6" s="7">
        <v>0</v>
      </c>
      <c r="X6" s="7">
        <v>0</v>
      </c>
      <c r="Y6" s="7">
        <v>0</v>
      </c>
      <c r="Z6" s="7">
        <v>0</v>
      </c>
      <c r="AA6" s="7">
        <f t="shared" si="1"/>
        <v>0</v>
      </c>
      <c r="AB6" s="7">
        <f t="shared" si="1"/>
        <v>0</v>
      </c>
      <c r="AC6" s="7">
        <f t="shared" si="1"/>
        <v>0</v>
      </c>
      <c r="AD6" s="7">
        <f t="shared" si="1"/>
        <v>0</v>
      </c>
      <c r="AE6" s="7">
        <f t="shared" si="1"/>
        <v>0</v>
      </c>
      <c r="AF6" s="7">
        <f t="shared" si="1"/>
        <v>0</v>
      </c>
      <c r="AG6" s="7">
        <f t="shared" si="1"/>
        <v>0</v>
      </c>
      <c r="AH6" s="7">
        <f t="shared" si="1"/>
        <v>0</v>
      </c>
      <c r="AI6" s="7">
        <f t="shared" si="1"/>
        <v>0</v>
      </c>
      <c r="AJ6" s="7">
        <f t="shared" si="1"/>
        <v>0</v>
      </c>
    </row>
    <row r="7" spans="1:36" x14ac:dyDescent="0.45">
      <c r="A7" s="8" t="s">
        <v>162</v>
      </c>
      <c r="B7" s="7">
        <v>0</v>
      </c>
      <c r="C7" s="7">
        <v>0</v>
      </c>
      <c r="D7" s="7">
        <v>0</v>
      </c>
      <c r="E7" s="7">
        <v>0</v>
      </c>
      <c r="F7" s="7">
        <v>0</v>
      </c>
      <c r="G7" s="7">
        <v>0</v>
      </c>
      <c r="H7" s="7">
        <v>0</v>
      </c>
      <c r="I7" s="7">
        <v>0</v>
      </c>
      <c r="J7" s="7">
        <v>0</v>
      </c>
      <c r="K7" s="7">
        <v>0</v>
      </c>
      <c r="L7" s="7">
        <v>0</v>
      </c>
      <c r="M7" s="7">
        <v>0</v>
      </c>
      <c r="N7" s="7">
        <v>0</v>
      </c>
      <c r="O7" s="7">
        <v>0</v>
      </c>
      <c r="P7" s="7">
        <v>0</v>
      </c>
      <c r="Q7" s="7">
        <v>0</v>
      </c>
      <c r="R7" s="7">
        <v>0</v>
      </c>
      <c r="S7" s="7">
        <v>0</v>
      </c>
      <c r="T7" s="7">
        <v>0</v>
      </c>
      <c r="U7" s="7">
        <v>0</v>
      </c>
      <c r="V7" s="7">
        <v>0</v>
      </c>
      <c r="W7" s="7">
        <v>0</v>
      </c>
      <c r="X7" s="7">
        <v>0</v>
      </c>
      <c r="Y7" s="7">
        <v>0</v>
      </c>
      <c r="Z7" s="7">
        <v>0</v>
      </c>
      <c r="AA7" s="7">
        <f t="shared" si="1"/>
        <v>0</v>
      </c>
      <c r="AB7" s="7">
        <f t="shared" si="1"/>
        <v>0</v>
      </c>
      <c r="AC7" s="7">
        <f t="shared" si="1"/>
        <v>0</v>
      </c>
      <c r="AD7" s="7">
        <f t="shared" si="1"/>
        <v>0</v>
      </c>
      <c r="AE7" s="7">
        <f t="shared" si="1"/>
        <v>0</v>
      </c>
      <c r="AF7" s="7">
        <f t="shared" si="1"/>
        <v>0</v>
      </c>
      <c r="AG7" s="7">
        <f t="shared" si="1"/>
        <v>0</v>
      </c>
      <c r="AH7" s="7">
        <f t="shared" si="1"/>
        <v>0</v>
      </c>
      <c r="AI7" s="7">
        <f t="shared" si="1"/>
        <v>0</v>
      </c>
      <c r="AJ7" s="7">
        <f t="shared" si="1"/>
        <v>0</v>
      </c>
    </row>
    <row r="8" spans="1:36" x14ac:dyDescent="0.45">
      <c r="A8" s="8" t="s">
        <v>163</v>
      </c>
      <c r="B8" s="7">
        <v>0</v>
      </c>
      <c r="C8" s="7">
        <v>0</v>
      </c>
      <c r="D8" s="7">
        <v>0</v>
      </c>
      <c r="E8" s="7">
        <v>0</v>
      </c>
      <c r="F8" s="7">
        <v>0</v>
      </c>
      <c r="G8" s="7">
        <v>0</v>
      </c>
      <c r="H8" s="7">
        <v>0</v>
      </c>
      <c r="I8" s="7">
        <v>0</v>
      </c>
      <c r="J8" s="7">
        <v>0</v>
      </c>
      <c r="K8" s="7">
        <v>0</v>
      </c>
      <c r="L8" s="7">
        <v>0</v>
      </c>
      <c r="M8" s="7">
        <v>0</v>
      </c>
      <c r="N8" s="7">
        <v>0</v>
      </c>
      <c r="O8" s="7">
        <v>0</v>
      </c>
      <c r="P8" s="7">
        <v>0</v>
      </c>
      <c r="Q8" s="7">
        <v>0</v>
      </c>
      <c r="R8" s="7">
        <v>0</v>
      </c>
      <c r="S8" s="7">
        <v>0</v>
      </c>
      <c r="T8" s="7">
        <v>0</v>
      </c>
      <c r="U8" s="7">
        <v>0</v>
      </c>
      <c r="V8" s="7">
        <v>0</v>
      </c>
      <c r="W8" s="7">
        <v>0</v>
      </c>
      <c r="X8" s="7">
        <v>0</v>
      </c>
      <c r="Y8" s="7">
        <v>0</v>
      </c>
      <c r="Z8" s="7">
        <v>0</v>
      </c>
      <c r="AA8" s="7">
        <f t="shared" si="1"/>
        <v>0</v>
      </c>
      <c r="AB8" s="7">
        <f t="shared" si="1"/>
        <v>0</v>
      </c>
      <c r="AC8" s="7">
        <f t="shared" si="1"/>
        <v>0</v>
      </c>
      <c r="AD8" s="7">
        <f t="shared" si="1"/>
        <v>0</v>
      </c>
      <c r="AE8" s="7">
        <f t="shared" si="1"/>
        <v>0</v>
      </c>
      <c r="AF8" s="7">
        <f t="shared" si="1"/>
        <v>0</v>
      </c>
      <c r="AG8" s="7">
        <f t="shared" si="1"/>
        <v>0</v>
      </c>
      <c r="AH8" s="7">
        <f t="shared" si="1"/>
        <v>0</v>
      </c>
      <c r="AI8" s="7">
        <f t="shared" si="1"/>
        <v>0</v>
      </c>
      <c r="AJ8" s="7">
        <f t="shared" si="1"/>
        <v>0</v>
      </c>
    </row>
    <row r="9" spans="1:36" x14ac:dyDescent="0.45">
      <c r="A9" s="105" t="s">
        <v>416</v>
      </c>
      <c r="B9" s="7">
        <f>B6</f>
        <v>0</v>
      </c>
      <c r="C9" s="7">
        <f t="shared" ref="C9:AJ9" si="2">C6</f>
        <v>0</v>
      </c>
      <c r="D9" s="7">
        <f t="shared" si="2"/>
        <v>0</v>
      </c>
      <c r="E9" s="7">
        <f t="shared" si="2"/>
        <v>0</v>
      </c>
      <c r="F9" s="7">
        <f t="shared" si="2"/>
        <v>0</v>
      </c>
      <c r="G9" s="7">
        <f t="shared" si="2"/>
        <v>0</v>
      </c>
      <c r="H9" s="7">
        <f t="shared" si="2"/>
        <v>0</v>
      </c>
      <c r="I9" s="7">
        <f t="shared" si="2"/>
        <v>0</v>
      </c>
      <c r="J9" s="7">
        <f t="shared" si="2"/>
        <v>0</v>
      </c>
      <c r="K9" s="7">
        <f t="shared" si="2"/>
        <v>0</v>
      </c>
      <c r="L9" s="7">
        <f t="shared" si="2"/>
        <v>0</v>
      </c>
      <c r="M9" s="7">
        <f t="shared" si="2"/>
        <v>0</v>
      </c>
      <c r="N9" s="7">
        <f t="shared" si="2"/>
        <v>0</v>
      </c>
      <c r="O9" s="7">
        <f t="shared" si="2"/>
        <v>0</v>
      </c>
      <c r="P9" s="7">
        <f t="shared" si="2"/>
        <v>0</v>
      </c>
      <c r="Q9" s="7">
        <f t="shared" si="2"/>
        <v>0</v>
      </c>
      <c r="R9" s="7">
        <f t="shared" si="2"/>
        <v>0</v>
      </c>
      <c r="S9" s="7">
        <f t="shared" si="2"/>
        <v>0</v>
      </c>
      <c r="T9" s="7">
        <f t="shared" si="2"/>
        <v>0</v>
      </c>
      <c r="U9" s="7">
        <f t="shared" si="2"/>
        <v>0</v>
      </c>
      <c r="V9" s="7">
        <f t="shared" si="2"/>
        <v>0</v>
      </c>
      <c r="W9" s="7">
        <f t="shared" si="2"/>
        <v>0</v>
      </c>
      <c r="X9" s="7">
        <f t="shared" si="2"/>
        <v>0</v>
      </c>
      <c r="Y9" s="7">
        <f t="shared" si="2"/>
        <v>0</v>
      </c>
      <c r="Z9" s="7">
        <f t="shared" si="2"/>
        <v>0</v>
      </c>
      <c r="AA9" s="7">
        <f t="shared" si="2"/>
        <v>0</v>
      </c>
      <c r="AB9" s="7">
        <f t="shared" si="2"/>
        <v>0</v>
      </c>
      <c r="AC9" s="7">
        <f t="shared" si="2"/>
        <v>0</v>
      </c>
      <c r="AD9" s="7">
        <f t="shared" si="2"/>
        <v>0</v>
      </c>
      <c r="AE9" s="7">
        <f t="shared" si="2"/>
        <v>0</v>
      </c>
      <c r="AF9" s="7">
        <f t="shared" si="2"/>
        <v>0</v>
      </c>
      <c r="AG9" s="7">
        <f t="shared" si="2"/>
        <v>0</v>
      </c>
      <c r="AH9" s="7">
        <f t="shared" si="2"/>
        <v>0</v>
      </c>
      <c r="AI9" s="7">
        <f t="shared" si="2"/>
        <v>0</v>
      </c>
      <c r="AJ9" s="7">
        <f t="shared" si="2"/>
        <v>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2060"/>
  </sheetPr>
  <dimension ref="A1:AM9"/>
  <sheetViews>
    <sheetView workbookViewId="0">
      <pane xSplit="1" ySplit="1" topLeftCell="B2" activePane="bottomRight" state="frozen"/>
      <selection activeCell="B9" sqref="B9:AJ9"/>
      <selection pane="topRight" activeCell="B9" sqref="B9:AJ9"/>
      <selection pane="bottomLeft" activeCell="B9" sqref="B9:AJ9"/>
      <selection pane="bottomRight" activeCell="B9" sqref="B9:AJ9"/>
    </sheetView>
  </sheetViews>
  <sheetFormatPr defaultColWidth="9.1328125" defaultRowHeight="14.25" x14ac:dyDescent="0.45"/>
  <cols>
    <col min="1" max="1" width="41.3984375" style="1" customWidth="1"/>
    <col min="2" max="3" width="10" style="7" customWidth="1"/>
    <col min="4" max="26" width="10" style="1" customWidth="1"/>
    <col min="27" max="16384" width="9.1328125" style="1"/>
  </cols>
  <sheetData>
    <row r="1" spans="1:39" x14ac:dyDescent="0.45">
      <c r="A1" s="8" t="s">
        <v>122</v>
      </c>
      <c r="B1" s="8">
        <v>2016</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c r="AK1" s="7"/>
      <c r="AL1" s="7"/>
      <c r="AM1" s="7"/>
    </row>
    <row r="2" spans="1:39" x14ac:dyDescent="0.45">
      <c r="A2" s="8" t="s">
        <v>157</v>
      </c>
      <c r="B2" s="7">
        <v>0</v>
      </c>
      <c r="C2" s="7">
        <v>0</v>
      </c>
      <c r="D2" s="7">
        <v>0</v>
      </c>
      <c r="E2" s="7">
        <v>0</v>
      </c>
      <c r="F2" s="7">
        <v>0</v>
      </c>
      <c r="G2" s="7">
        <v>0</v>
      </c>
      <c r="H2" s="7">
        <v>0</v>
      </c>
      <c r="I2" s="7">
        <v>0</v>
      </c>
      <c r="J2" s="7">
        <v>0</v>
      </c>
      <c r="K2" s="7">
        <v>0</v>
      </c>
      <c r="L2" s="7">
        <v>0</v>
      </c>
      <c r="M2" s="7">
        <v>0</v>
      </c>
      <c r="N2" s="7">
        <v>0</v>
      </c>
      <c r="O2" s="7">
        <v>0</v>
      </c>
      <c r="P2" s="7">
        <v>0</v>
      </c>
      <c r="Q2" s="7">
        <v>0</v>
      </c>
      <c r="R2" s="7">
        <v>0</v>
      </c>
      <c r="S2" s="7">
        <v>0</v>
      </c>
      <c r="T2" s="7">
        <v>0</v>
      </c>
      <c r="U2" s="7">
        <v>0</v>
      </c>
      <c r="V2" s="7">
        <v>0</v>
      </c>
      <c r="W2" s="7">
        <v>0</v>
      </c>
      <c r="X2" s="7">
        <v>0</v>
      </c>
      <c r="Y2" s="7">
        <v>0</v>
      </c>
      <c r="Z2" s="7">
        <v>0</v>
      </c>
      <c r="AA2" s="7">
        <f>TREND($Q2:$Z2,$Q$1:$Z$1,AA$1)</f>
        <v>0</v>
      </c>
      <c r="AB2" s="7">
        <f t="shared" ref="AB2:AJ2" si="0">TREND($Q2:$Z2,$Q$1:$Z$1,AB$1)</f>
        <v>0</v>
      </c>
      <c r="AC2" s="7">
        <f t="shared" si="0"/>
        <v>0</v>
      </c>
      <c r="AD2" s="7">
        <f t="shared" si="0"/>
        <v>0</v>
      </c>
      <c r="AE2" s="7">
        <f t="shared" si="0"/>
        <v>0</v>
      </c>
      <c r="AF2" s="7">
        <f t="shared" si="0"/>
        <v>0</v>
      </c>
      <c r="AG2" s="7">
        <f t="shared" si="0"/>
        <v>0</v>
      </c>
      <c r="AH2" s="7">
        <f t="shared" si="0"/>
        <v>0</v>
      </c>
      <c r="AI2" s="7">
        <f t="shared" si="0"/>
        <v>0</v>
      </c>
      <c r="AJ2" s="7">
        <f t="shared" si="0"/>
        <v>0</v>
      </c>
      <c r="AK2" s="7"/>
      <c r="AL2" s="7"/>
      <c r="AM2" s="7"/>
    </row>
    <row r="3" spans="1:39" x14ac:dyDescent="0.45">
      <c r="A3" s="8" t="s">
        <v>158</v>
      </c>
      <c r="B3" s="7">
        <v>0</v>
      </c>
      <c r="C3" s="7">
        <v>0</v>
      </c>
      <c r="D3" s="3">
        <v>0</v>
      </c>
      <c r="E3" s="3">
        <v>0</v>
      </c>
      <c r="F3" s="3">
        <v>0</v>
      </c>
      <c r="G3" s="3">
        <v>0</v>
      </c>
      <c r="H3" s="3">
        <v>0</v>
      </c>
      <c r="I3" s="3">
        <v>0</v>
      </c>
      <c r="J3" s="3">
        <v>0</v>
      </c>
      <c r="K3" s="3">
        <v>0</v>
      </c>
      <c r="L3" s="3">
        <v>0</v>
      </c>
      <c r="M3" s="3">
        <v>0</v>
      </c>
      <c r="N3" s="3">
        <v>0</v>
      </c>
      <c r="O3" s="3">
        <v>0</v>
      </c>
      <c r="P3" s="3">
        <v>0</v>
      </c>
      <c r="Q3" s="3">
        <v>0</v>
      </c>
      <c r="R3" s="3">
        <v>0</v>
      </c>
      <c r="S3" s="3">
        <v>0</v>
      </c>
      <c r="T3" s="3">
        <v>0</v>
      </c>
      <c r="U3" s="3">
        <v>0</v>
      </c>
      <c r="V3" s="3">
        <v>0</v>
      </c>
      <c r="W3" s="3">
        <v>0</v>
      </c>
      <c r="X3" s="3">
        <v>0</v>
      </c>
      <c r="Y3" s="3">
        <v>0</v>
      </c>
      <c r="Z3" s="3">
        <v>0</v>
      </c>
      <c r="AA3" s="3">
        <v>0</v>
      </c>
      <c r="AB3" s="3">
        <v>0</v>
      </c>
      <c r="AC3" s="3">
        <v>0</v>
      </c>
      <c r="AD3" s="3">
        <v>0</v>
      </c>
      <c r="AE3" s="3">
        <v>0</v>
      </c>
      <c r="AF3" s="3">
        <v>0</v>
      </c>
      <c r="AG3" s="3">
        <v>0</v>
      </c>
      <c r="AH3" s="3">
        <v>0</v>
      </c>
      <c r="AI3" s="3">
        <v>0</v>
      </c>
      <c r="AJ3" s="3">
        <v>0</v>
      </c>
      <c r="AK3" s="7"/>
      <c r="AL3" s="7"/>
      <c r="AM3" s="7"/>
    </row>
    <row r="4" spans="1:39" x14ac:dyDescent="0.45">
      <c r="A4" s="8" t="s">
        <v>159</v>
      </c>
      <c r="B4" s="7">
        <v>0</v>
      </c>
      <c r="C4" s="7">
        <v>0</v>
      </c>
      <c r="D4" s="3">
        <v>0</v>
      </c>
      <c r="E4" s="3">
        <v>0</v>
      </c>
      <c r="F4" s="3">
        <v>0</v>
      </c>
      <c r="G4" s="3">
        <v>0</v>
      </c>
      <c r="H4" s="3">
        <v>0</v>
      </c>
      <c r="I4" s="3">
        <v>0</v>
      </c>
      <c r="J4" s="3">
        <v>0</v>
      </c>
      <c r="K4" s="3">
        <v>0</v>
      </c>
      <c r="L4" s="3">
        <v>0</v>
      </c>
      <c r="M4" s="3">
        <v>0</v>
      </c>
      <c r="N4" s="3">
        <v>0</v>
      </c>
      <c r="O4" s="3">
        <v>0</v>
      </c>
      <c r="P4" s="3">
        <v>0</v>
      </c>
      <c r="Q4" s="3">
        <v>0</v>
      </c>
      <c r="R4" s="3">
        <v>0</v>
      </c>
      <c r="S4" s="3">
        <v>0</v>
      </c>
      <c r="T4" s="3">
        <v>0</v>
      </c>
      <c r="U4" s="3">
        <v>0</v>
      </c>
      <c r="V4" s="3">
        <v>0</v>
      </c>
      <c r="W4" s="3">
        <v>0</v>
      </c>
      <c r="X4" s="3">
        <v>0</v>
      </c>
      <c r="Y4" s="3">
        <v>0</v>
      </c>
      <c r="Z4" s="3">
        <v>0</v>
      </c>
      <c r="AA4" s="3">
        <v>0</v>
      </c>
      <c r="AB4" s="3">
        <v>0</v>
      </c>
      <c r="AC4" s="3">
        <v>0</v>
      </c>
      <c r="AD4" s="3">
        <v>0</v>
      </c>
      <c r="AE4" s="3">
        <v>0</v>
      </c>
      <c r="AF4" s="3">
        <v>0</v>
      </c>
      <c r="AG4" s="3">
        <v>0</v>
      </c>
      <c r="AH4" s="3">
        <v>0</v>
      </c>
      <c r="AI4" s="3">
        <v>0</v>
      </c>
      <c r="AJ4" s="3">
        <v>0</v>
      </c>
      <c r="AK4" s="7"/>
      <c r="AL4" s="7"/>
      <c r="AM4" s="7"/>
    </row>
    <row r="5" spans="1:39" x14ac:dyDescent="0.45">
      <c r="A5" s="8" t="s">
        <v>160</v>
      </c>
      <c r="B5" s="7">
        <v>0</v>
      </c>
      <c r="C5" s="7">
        <v>0</v>
      </c>
      <c r="D5" s="3">
        <v>0</v>
      </c>
      <c r="E5" s="3">
        <v>0</v>
      </c>
      <c r="F5" s="3">
        <v>0</v>
      </c>
      <c r="G5" s="3">
        <v>0</v>
      </c>
      <c r="H5" s="3">
        <v>0</v>
      </c>
      <c r="I5" s="3">
        <v>0</v>
      </c>
      <c r="J5" s="3">
        <v>0</v>
      </c>
      <c r="K5" s="3">
        <v>0</v>
      </c>
      <c r="L5" s="3">
        <v>0</v>
      </c>
      <c r="M5" s="3">
        <v>0</v>
      </c>
      <c r="N5" s="3">
        <v>0</v>
      </c>
      <c r="O5" s="3">
        <v>0</v>
      </c>
      <c r="P5" s="3">
        <v>0</v>
      </c>
      <c r="Q5" s="3">
        <v>0</v>
      </c>
      <c r="R5" s="3">
        <v>0</v>
      </c>
      <c r="S5" s="3">
        <v>0</v>
      </c>
      <c r="T5" s="3">
        <v>0</v>
      </c>
      <c r="U5" s="3">
        <v>0</v>
      </c>
      <c r="V5" s="3">
        <v>0</v>
      </c>
      <c r="W5" s="3">
        <v>0</v>
      </c>
      <c r="X5" s="3">
        <v>0</v>
      </c>
      <c r="Y5" s="3">
        <v>0</v>
      </c>
      <c r="Z5" s="3">
        <v>0</v>
      </c>
      <c r="AA5" s="3">
        <v>0</v>
      </c>
      <c r="AB5" s="3">
        <v>0</v>
      </c>
      <c r="AC5" s="3">
        <v>0</v>
      </c>
      <c r="AD5" s="3">
        <v>0</v>
      </c>
      <c r="AE5" s="3">
        <v>0</v>
      </c>
      <c r="AF5" s="3">
        <v>0</v>
      </c>
      <c r="AG5" s="3">
        <v>0</v>
      </c>
      <c r="AH5" s="3">
        <v>0</v>
      </c>
      <c r="AI5" s="3">
        <v>0</v>
      </c>
      <c r="AJ5" s="3">
        <v>0</v>
      </c>
      <c r="AK5" s="7"/>
      <c r="AL5" s="7"/>
      <c r="AM5" s="7"/>
    </row>
    <row r="6" spans="1:39" x14ac:dyDescent="0.45">
      <c r="A6" s="8" t="s">
        <v>161</v>
      </c>
      <c r="B6" s="7">
        <v>0</v>
      </c>
      <c r="C6" s="7">
        <v>0</v>
      </c>
      <c r="D6" s="3">
        <v>0</v>
      </c>
      <c r="E6" s="3">
        <v>0</v>
      </c>
      <c r="F6" s="3">
        <v>0</v>
      </c>
      <c r="G6" s="3">
        <v>0</v>
      </c>
      <c r="H6" s="3">
        <v>0</v>
      </c>
      <c r="I6" s="3">
        <v>0</v>
      </c>
      <c r="J6" s="3">
        <v>0</v>
      </c>
      <c r="K6" s="3">
        <v>0</v>
      </c>
      <c r="L6" s="3">
        <v>0</v>
      </c>
      <c r="M6" s="3">
        <v>0</v>
      </c>
      <c r="N6" s="3">
        <v>0</v>
      </c>
      <c r="O6" s="3">
        <v>0</v>
      </c>
      <c r="P6" s="3">
        <v>0</v>
      </c>
      <c r="Q6" s="3">
        <v>0</v>
      </c>
      <c r="R6" s="3">
        <v>0</v>
      </c>
      <c r="S6" s="3">
        <v>0</v>
      </c>
      <c r="T6" s="3">
        <v>0</v>
      </c>
      <c r="U6" s="3">
        <v>0</v>
      </c>
      <c r="V6" s="3">
        <v>0</v>
      </c>
      <c r="W6" s="3">
        <v>0</v>
      </c>
      <c r="X6" s="3">
        <v>0</v>
      </c>
      <c r="Y6" s="3">
        <v>0</v>
      </c>
      <c r="Z6" s="3">
        <v>0</v>
      </c>
      <c r="AA6" s="3">
        <v>0</v>
      </c>
      <c r="AB6" s="3">
        <v>0</v>
      </c>
      <c r="AC6" s="3">
        <v>0</v>
      </c>
      <c r="AD6" s="3">
        <v>0</v>
      </c>
      <c r="AE6" s="3">
        <v>0</v>
      </c>
      <c r="AF6" s="3">
        <v>0</v>
      </c>
      <c r="AG6" s="3">
        <v>0</v>
      </c>
      <c r="AH6" s="3">
        <v>0</v>
      </c>
      <c r="AI6" s="3">
        <v>0</v>
      </c>
      <c r="AJ6" s="3">
        <v>0</v>
      </c>
      <c r="AK6" s="7"/>
      <c r="AL6" s="7"/>
      <c r="AM6" s="7"/>
    </row>
    <row r="7" spans="1:39" x14ac:dyDescent="0.45">
      <c r="A7" s="8" t="s">
        <v>162</v>
      </c>
      <c r="B7" s="7">
        <v>0</v>
      </c>
      <c r="C7" s="7">
        <v>0</v>
      </c>
      <c r="D7" s="7">
        <v>0</v>
      </c>
      <c r="E7" s="7">
        <v>0</v>
      </c>
      <c r="F7" s="7">
        <v>0</v>
      </c>
      <c r="G7" s="7">
        <v>0</v>
      </c>
      <c r="H7" s="7">
        <v>0</v>
      </c>
      <c r="I7" s="7">
        <v>0</v>
      </c>
      <c r="J7" s="7">
        <v>0</v>
      </c>
      <c r="K7" s="7">
        <v>0</v>
      </c>
      <c r="L7" s="7">
        <v>0</v>
      </c>
      <c r="M7" s="7">
        <v>0</v>
      </c>
      <c r="N7" s="7">
        <v>0</v>
      </c>
      <c r="O7" s="7">
        <v>0</v>
      </c>
      <c r="P7" s="7">
        <v>0</v>
      </c>
      <c r="Q7" s="7">
        <v>0</v>
      </c>
      <c r="R7" s="7">
        <v>0</v>
      </c>
      <c r="S7" s="7">
        <v>0</v>
      </c>
      <c r="T7" s="7">
        <v>0</v>
      </c>
      <c r="U7" s="7">
        <v>0</v>
      </c>
      <c r="V7" s="7">
        <v>0</v>
      </c>
      <c r="W7" s="7">
        <v>0</v>
      </c>
      <c r="X7" s="7">
        <v>0</v>
      </c>
      <c r="Y7" s="7">
        <v>0</v>
      </c>
      <c r="Z7" s="7">
        <v>0</v>
      </c>
      <c r="AA7" s="7">
        <v>0</v>
      </c>
      <c r="AB7" s="7">
        <v>0</v>
      </c>
      <c r="AC7" s="7">
        <v>0</v>
      </c>
      <c r="AD7" s="7">
        <v>0</v>
      </c>
      <c r="AE7" s="7">
        <v>0</v>
      </c>
      <c r="AF7" s="7">
        <v>0</v>
      </c>
      <c r="AG7" s="7">
        <v>0</v>
      </c>
      <c r="AH7" s="7">
        <v>0</v>
      </c>
      <c r="AI7" s="7">
        <v>0</v>
      </c>
      <c r="AJ7" s="7">
        <v>0</v>
      </c>
      <c r="AK7" s="7"/>
      <c r="AL7" s="7"/>
      <c r="AM7" s="7"/>
    </row>
    <row r="8" spans="1:39" x14ac:dyDescent="0.45">
      <c r="A8" s="8" t="s">
        <v>163</v>
      </c>
      <c r="B8" s="7">
        <v>0</v>
      </c>
      <c r="C8" s="7">
        <v>0</v>
      </c>
      <c r="D8" s="7">
        <v>0</v>
      </c>
      <c r="E8" s="7">
        <v>0</v>
      </c>
      <c r="F8" s="7">
        <v>0</v>
      </c>
      <c r="G8" s="7">
        <v>0</v>
      </c>
      <c r="H8" s="7">
        <v>0</v>
      </c>
      <c r="I8" s="7">
        <v>0</v>
      </c>
      <c r="J8" s="7">
        <v>0</v>
      </c>
      <c r="K8" s="7">
        <v>0</v>
      </c>
      <c r="L8" s="7">
        <v>0</v>
      </c>
      <c r="M8" s="7">
        <v>0</v>
      </c>
      <c r="N8" s="7">
        <v>0</v>
      </c>
      <c r="O8" s="7">
        <v>0</v>
      </c>
      <c r="P8" s="7">
        <v>0</v>
      </c>
      <c r="Q8" s="7">
        <v>0</v>
      </c>
      <c r="R8" s="7">
        <v>0</v>
      </c>
      <c r="S8" s="7">
        <v>0</v>
      </c>
      <c r="T8" s="7">
        <v>0</v>
      </c>
      <c r="U8" s="7">
        <v>0</v>
      </c>
      <c r="V8" s="7">
        <v>0</v>
      </c>
      <c r="W8" s="7">
        <v>0</v>
      </c>
      <c r="X8" s="7">
        <v>0</v>
      </c>
      <c r="Y8" s="7">
        <v>0</v>
      </c>
      <c r="Z8" s="7">
        <v>0</v>
      </c>
      <c r="AA8" s="7">
        <f t="shared" ref="AA8:AJ8" si="1">TREND($Q8:$Z8,$Q$1:$Z$1,AA$1)</f>
        <v>0</v>
      </c>
      <c r="AB8" s="7">
        <f t="shared" si="1"/>
        <v>0</v>
      </c>
      <c r="AC8" s="7">
        <f t="shared" si="1"/>
        <v>0</v>
      </c>
      <c r="AD8" s="7">
        <f t="shared" si="1"/>
        <v>0</v>
      </c>
      <c r="AE8" s="7">
        <f t="shared" si="1"/>
        <v>0</v>
      </c>
      <c r="AF8" s="7">
        <f t="shared" si="1"/>
        <v>0</v>
      </c>
      <c r="AG8" s="7">
        <f t="shared" si="1"/>
        <v>0</v>
      </c>
      <c r="AH8" s="7">
        <f t="shared" si="1"/>
        <v>0</v>
      </c>
      <c r="AI8" s="7">
        <f t="shared" si="1"/>
        <v>0</v>
      </c>
      <c r="AJ8" s="7">
        <f t="shared" si="1"/>
        <v>0</v>
      </c>
      <c r="AK8" s="7"/>
      <c r="AL8" s="7"/>
      <c r="AM8" s="7"/>
    </row>
    <row r="9" spans="1:39" x14ac:dyDescent="0.45">
      <c r="A9" s="105" t="s">
        <v>416</v>
      </c>
      <c r="B9" s="7">
        <f>B6</f>
        <v>0</v>
      </c>
      <c r="C9" s="7">
        <f t="shared" ref="C9:AJ9" si="2">C6</f>
        <v>0</v>
      </c>
      <c r="D9" s="7">
        <f t="shared" si="2"/>
        <v>0</v>
      </c>
      <c r="E9" s="7">
        <f t="shared" si="2"/>
        <v>0</v>
      </c>
      <c r="F9" s="7">
        <f t="shared" si="2"/>
        <v>0</v>
      </c>
      <c r="G9" s="7">
        <f t="shared" si="2"/>
        <v>0</v>
      </c>
      <c r="H9" s="7">
        <f t="shared" si="2"/>
        <v>0</v>
      </c>
      <c r="I9" s="7">
        <f t="shared" si="2"/>
        <v>0</v>
      </c>
      <c r="J9" s="7">
        <f t="shared" si="2"/>
        <v>0</v>
      </c>
      <c r="K9" s="7">
        <f t="shared" si="2"/>
        <v>0</v>
      </c>
      <c r="L9" s="7">
        <f t="shared" si="2"/>
        <v>0</v>
      </c>
      <c r="M9" s="7">
        <f t="shared" si="2"/>
        <v>0</v>
      </c>
      <c r="N9" s="7">
        <f t="shared" si="2"/>
        <v>0</v>
      </c>
      <c r="O9" s="7">
        <f t="shared" si="2"/>
        <v>0</v>
      </c>
      <c r="P9" s="7">
        <f t="shared" si="2"/>
        <v>0</v>
      </c>
      <c r="Q9" s="7">
        <f t="shared" si="2"/>
        <v>0</v>
      </c>
      <c r="R9" s="7">
        <f t="shared" si="2"/>
        <v>0</v>
      </c>
      <c r="S9" s="7">
        <f t="shared" si="2"/>
        <v>0</v>
      </c>
      <c r="T9" s="7">
        <f t="shared" si="2"/>
        <v>0</v>
      </c>
      <c r="U9" s="7">
        <f t="shared" si="2"/>
        <v>0</v>
      </c>
      <c r="V9" s="7">
        <f t="shared" si="2"/>
        <v>0</v>
      </c>
      <c r="W9" s="7">
        <f t="shared" si="2"/>
        <v>0</v>
      </c>
      <c r="X9" s="7">
        <f t="shared" si="2"/>
        <v>0</v>
      </c>
      <c r="Y9" s="7">
        <f t="shared" si="2"/>
        <v>0</v>
      </c>
      <c r="Z9" s="7">
        <f t="shared" si="2"/>
        <v>0</v>
      </c>
      <c r="AA9" s="7">
        <f t="shared" si="2"/>
        <v>0</v>
      </c>
      <c r="AB9" s="7">
        <f t="shared" si="2"/>
        <v>0</v>
      </c>
      <c r="AC9" s="7">
        <f t="shared" si="2"/>
        <v>0</v>
      </c>
      <c r="AD9" s="7">
        <f t="shared" si="2"/>
        <v>0</v>
      </c>
      <c r="AE9" s="7">
        <f t="shared" si="2"/>
        <v>0</v>
      </c>
      <c r="AF9" s="7">
        <f t="shared" si="2"/>
        <v>0</v>
      </c>
      <c r="AG9" s="7">
        <f t="shared" si="2"/>
        <v>0</v>
      </c>
      <c r="AH9" s="7">
        <f t="shared" si="2"/>
        <v>0</v>
      </c>
      <c r="AI9" s="7">
        <f t="shared" si="2"/>
        <v>0</v>
      </c>
      <c r="AJ9" s="7">
        <f t="shared" si="2"/>
        <v>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4"/>
  <sheetViews>
    <sheetView workbookViewId="0">
      <selection activeCell="B3" sqref="B3"/>
    </sheetView>
  </sheetViews>
  <sheetFormatPr defaultRowHeight="14.25" x14ac:dyDescent="0.45"/>
  <cols>
    <col min="1" max="1" width="15.86328125" customWidth="1"/>
    <col min="5" max="6" width="12.1328125" bestFit="1" customWidth="1"/>
  </cols>
  <sheetData>
    <row r="1" spans="1:17" s="7" customFormat="1" x14ac:dyDescent="0.45">
      <c r="B1" s="21" t="s">
        <v>164</v>
      </c>
      <c r="C1" s="21" t="s">
        <v>82</v>
      </c>
      <c r="D1" s="21" t="s">
        <v>165</v>
      </c>
      <c r="E1" s="21" t="s">
        <v>80</v>
      </c>
      <c r="F1" s="21" t="s">
        <v>81</v>
      </c>
    </row>
    <row r="2" spans="1:17" x14ac:dyDescent="0.45">
      <c r="A2" s="7" t="s">
        <v>166</v>
      </c>
      <c r="B2" s="7">
        <v>18.48</v>
      </c>
      <c r="C2" s="7">
        <f>B2/9.7</f>
        <v>1.9051546391752578</v>
      </c>
      <c r="D2" s="7"/>
      <c r="E2" s="7">
        <f>C2/3412.14</f>
        <v>5.5834597618364371E-4</v>
      </c>
      <c r="F2" s="7">
        <f>E2/7.826</f>
        <v>7.134500079014104E-5</v>
      </c>
      <c r="G2" s="7"/>
      <c r="H2" s="7"/>
      <c r="I2" s="7"/>
      <c r="J2" s="7"/>
      <c r="K2" s="7"/>
      <c r="L2" s="7"/>
      <c r="M2" s="7"/>
      <c r="N2" s="7"/>
      <c r="O2" s="7"/>
      <c r="P2" s="7"/>
      <c r="Q2" s="7"/>
    </row>
    <row r="3" spans="1:17" x14ac:dyDescent="0.45">
      <c r="A3" s="7" t="s">
        <v>167</v>
      </c>
      <c r="B3" s="7">
        <v>15.59333</v>
      </c>
      <c r="C3" s="7">
        <f>B3/10.7</f>
        <v>1.4573205607476636</v>
      </c>
      <c r="D3" s="7"/>
      <c r="E3" s="7">
        <f>C3/3412.14</f>
        <v>4.2709870074137161E-4</v>
      </c>
      <c r="F3" s="7">
        <f>E3/7.826</f>
        <v>5.457432925394475E-5</v>
      </c>
      <c r="G3" s="7"/>
      <c r="H3" s="7"/>
      <c r="I3" s="7"/>
      <c r="J3" s="7"/>
      <c r="K3" s="7"/>
      <c r="L3" s="7"/>
      <c r="M3" s="7"/>
      <c r="N3" s="7"/>
      <c r="O3" s="7"/>
      <c r="P3" s="7"/>
      <c r="Q3" s="7"/>
    </row>
    <row r="4" spans="1:17" x14ac:dyDescent="0.45">
      <c r="A4" s="7" t="s">
        <v>168</v>
      </c>
      <c r="B4" s="7">
        <v>22.6</v>
      </c>
      <c r="C4" s="7"/>
      <c r="D4" s="7">
        <f>B4/8437.7</f>
        <v>2.6784550292141222E-3</v>
      </c>
      <c r="E4" s="7">
        <f>D4/3.97003</f>
        <v>6.7466871263293282E-4</v>
      </c>
      <c r="F4" s="7">
        <f>E4/7.826</f>
        <v>8.6208626710060419E-5</v>
      </c>
      <c r="G4" s="7"/>
      <c r="H4" s="7"/>
      <c r="I4" s="7"/>
      <c r="J4" s="7"/>
      <c r="K4" s="7"/>
      <c r="L4" s="7"/>
      <c r="M4" s="7"/>
      <c r="N4" s="7"/>
      <c r="O4" s="7"/>
      <c r="P4" s="18"/>
      <c r="Q4" s="7"/>
    </row>
    <row r="5" spans="1:17" x14ac:dyDescent="0.45">
      <c r="A5" s="7"/>
      <c r="B5" s="7"/>
      <c r="C5" s="7"/>
      <c r="D5" s="7"/>
      <c r="E5" s="7"/>
      <c r="F5" s="7"/>
      <c r="G5" s="7"/>
      <c r="H5" s="7"/>
      <c r="I5" s="7"/>
      <c r="J5" s="7"/>
      <c r="K5" s="4"/>
      <c r="L5" s="7"/>
      <c r="M5" s="7"/>
      <c r="N5" s="7"/>
      <c r="O5" s="7"/>
      <c r="P5" s="7"/>
      <c r="Q5" s="7"/>
    </row>
    <row r="6" spans="1:17" s="60" customFormat="1" x14ac:dyDescent="0.45">
      <c r="A6" s="60" t="s">
        <v>169</v>
      </c>
      <c r="J6" s="61" t="s">
        <v>170</v>
      </c>
      <c r="K6" s="61"/>
    </row>
    <row r="7" spans="1:17" s="60" customFormat="1" x14ac:dyDescent="0.45">
      <c r="A7" s="60" t="s">
        <v>171</v>
      </c>
      <c r="J7" s="61" t="s">
        <v>170</v>
      </c>
      <c r="K7" s="61"/>
    </row>
    <row r="8" spans="1:17" s="60" customFormat="1" x14ac:dyDescent="0.45">
      <c r="A8" s="60" t="s">
        <v>172</v>
      </c>
      <c r="J8" s="61" t="s">
        <v>173</v>
      </c>
      <c r="K8" s="61"/>
    </row>
    <row r="9" spans="1:17" s="60" customFormat="1" x14ac:dyDescent="0.45">
      <c r="A9" s="60" t="s">
        <v>174</v>
      </c>
      <c r="J9" s="60" t="s">
        <v>175</v>
      </c>
      <c r="K9" s="61" t="s">
        <v>176</v>
      </c>
    </row>
    <row r="10" spans="1:17" s="60" customFormat="1" x14ac:dyDescent="0.45">
      <c r="A10" s="60" t="s">
        <v>177</v>
      </c>
    </row>
    <row r="11" spans="1:17" s="60" customFormat="1" x14ac:dyDescent="0.45">
      <c r="A11" s="60" t="s">
        <v>178</v>
      </c>
      <c r="C11" s="62" t="s">
        <v>179</v>
      </c>
      <c r="J11" s="61" t="s">
        <v>180</v>
      </c>
    </row>
    <row r="12" spans="1:17" s="6" customFormat="1" x14ac:dyDescent="0.45"/>
    <row r="13" spans="1:17" x14ac:dyDescent="0.45">
      <c r="A13" s="7"/>
      <c r="B13" s="7" t="s">
        <v>181</v>
      </c>
      <c r="C13" s="7" t="s">
        <v>182</v>
      </c>
      <c r="D13" s="7" t="s">
        <v>183</v>
      </c>
      <c r="E13" s="7"/>
      <c r="F13" s="7"/>
      <c r="G13" s="7"/>
      <c r="H13" s="7"/>
      <c r="I13" s="7"/>
      <c r="J13" s="7"/>
      <c r="K13" s="7"/>
      <c r="L13" s="7"/>
      <c r="M13" s="7"/>
      <c r="N13" s="7"/>
      <c r="O13" s="7"/>
      <c r="P13" s="7"/>
      <c r="Q13" s="7"/>
    </row>
    <row r="14" spans="1:17" x14ac:dyDescent="0.45">
      <c r="A14" s="7" t="s">
        <v>168</v>
      </c>
      <c r="B14" s="7" t="s">
        <v>184</v>
      </c>
      <c r="C14" s="7"/>
      <c r="D14" s="7">
        <v>22.6</v>
      </c>
      <c r="E14" s="7"/>
      <c r="F14" s="7"/>
      <c r="G14" s="7"/>
      <c r="H14" s="7"/>
      <c r="I14" s="7"/>
      <c r="J14" s="7"/>
      <c r="K14" s="7"/>
      <c r="L14" s="7"/>
      <c r="M14" s="7"/>
      <c r="N14" s="7"/>
      <c r="O14" s="7"/>
      <c r="P14" s="7"/>
      <c r="Q14" s="7"/>
    </row>
    <row r="15" spans="1:17" x14ac:dyDescent="0.45">
      <c r="A15" s="7" t="s">
        <v>185</v>
      </c>
      <c r="B15" s="7" t="s">
        <v>186</v>
      </c>
      <c r="C15" s="7"/>
      <c r="D15" s="7"/>
      <c r="E15" s="7"/>
      <c r="F15" s="7"/>
      <c r="G15" s="7"/>
      <c r="H15" s="7"/>
      <c r="I15" s="7"/>
      <c r="J15" s="7"/>
      <c r="K15" s="7"/>
      <c r="L15" s="7"/>
      <c r="M15" s="7"/>
      <c r="N15" s="7"/>
      <c r="O15" s="7"/>
      <c r="P15" s="7"/>
      <c r="Q15" s="7"/>
    </row>
    <row r="16" spans="1:17" x14ac:dyDescent="0.45">
      <c r="A16" s="7" t="s">
        <v>166</v>
      </c>
      <c r="B16" s="7" t="s">
        <v>187</v>
      </c>
      <c r="C16" s="7">
        <v>18.48</v>
      </c>
      <c r="D16" s="7">
        <v>22.16</v>
      </c>
      <c r="E16" s="7"/>
      <c r="F16" s="7"/>
      <c r="G16" s="7"/>
      <c r="H16" s="7"/>
      <c r="I16" s="7"/>
      <c r="J16" s="7"/>
      <c r="K16" s="7"/>
      <c r="L16" s="7"/>
      <c r="M16" s="7"/>
      <c r="N16" s="7"/>
      <c r="O16" s="7"/>
      <c r="P16" s="7"/>
      <c r="Q16" s="7"/>
    </row>
    <row r="17" spans="1:17" x14ac:dyDescent="0.45">
      <c r="A17" s="7" t="s">
        <v>167</v>
      </c>
      <c r="B17" s="7" t="s">
        <v>188</v>
      </c>
      <c r="C17" s="7">
        <v>15.59333</v>
      </c>
      <c r="D17" s="7">
        <v>18.68</v>
      </c>
      <c r="E17" s="7" t="s">
        <v>189</v>
      </c>
      <c r="F17" s="7"/>
      <c r="G17" s="7"/>
      <c r="H17" s="7"/>
      <c r="I17" s="7"/>
      <c r="J17" s="7"/>
      <c r="K17" s="7"/>
      <c r="L17" s="7"/>
      <c r="M17" s="7"/>
      <c r="N17" s="7"/>
      <c r="O17" s="7"/>
      <c r="P17" s="7"/>
      <c r="Q17" s="7"/>
    </row>
    <row r="18" spans="1:17" x14ac:dyDescent="0.45">
      <c r="A18" s="7" t="s">
        <v>190</v>
      </c>
      <c r="B18" s="7" t="s">
        <v>188</v>
      </c>
      <c r="C18" s="7"/>
      <c r="D18" s="7">
        <v>20.7</v>
      </c>
      <c r="E18" s="7"/>
      <c r="F18" s="7"/>
      <c r="G18" s="7"/>
      <c r="H18" s="7"/>
      <c r="I18" s="7"/>
      <c r="J18" s="7"/>
      <c r="K18" s="7"/>
      <c r="L18" s="7"/>
      <c r="M18" s="7"/>
      <c r="N18" s="7"/>
      <c r="O18" s="7"/>
      <c r="P18" s="7"/>
      <c r="Q18" s="7"/>
    </row>
    <row r="19" spans="1:17" x14ac:dyDescent="0.45">
      <c r="A19" s="7" t="s">
        <v>191</v>
      </c>
      <c r="B19" s="7" t="s">
        <v>192</v>
      </c>
      <c r="C19" s="7"/>
      <c r="D19" s="7">
        <v>21.85</v>
      </c>
      <c r="E19" s="7"/>
      <c r="F19" s="7"/>
      <c r="G19" s="7"/>
      <c r="H19" s="7"/>
      <c r="I19" s="7"/>
      <c r="J19" s="7"/>
      <c r="K19" s="7"/>
      <c r="L19" s="7"/>
      <c r="M19" s="7"/>
      <c r="N19" s="7"/>
      <c r="O19" s="7"/>
      <c r="P19" s="7"/>
      <c r="Q19" s="7"/>
    </row>
    <row r="20" spans="1:17" x14ac:dyDescent="0.45">
      <c r="A20" s="7"/>
      <c r="B20" s="7"/>
      <c r="C20" s="7"/>
      <c r="D20" s="7"/>
      <c r="E20" s="7"/>
      <c r="F20" s="7"/>
      <c r="G20" s="7"/>
      <c r="H20" s="7"/>
      <c r="I20" s="7"/>
      <c r="J20" s="7"/>
      <c r="K20" s="7"/>
      <c r="L20" s="7"/>
      <c r="M20" s="7"/>
      <c r="N20" s="7"/>
      <c r="O20" s="7"/>
      <c r="P20" s="7"/>
      <c r="Q20" s="7"/>
    </row>
    <row r="21" spans="1:17" x14ac:dyDescent="0.45">
      <c r="A21" s="7" t="s">
        <v>193</v>
      </c>
      <c r="B21" s="7"/>
      <c r="C21" s="7" t="s">
        <v>182</v>
      </c>
      <c r="D21" s="7" t="s">
        <v>183</v>
      </c>
      <c r="E21" s="7"/>
      <c r="F21" s="7"/>
      <c r="G21" s="7"/>
      <c r="H21" s="7"/>
      <c r="I21" s="7"/>
      <c r="J21" s="7"/>
      <c r="K21" s="7"/>
      <c r="L21" s="7"/>
      <c r="M21" s="7"/>
      <c r="N21" s="7"/>
      <c r="O21" s="7"/>
      <c r="P21" s="7"/>
      <c r="Q21" s="7"/>
    </row>
    <row r="22" spans="1:17" x14ac:dyDescent="0.45">
      <c r="A22" s="7"/>
      <c r="B22" s="7"/>
      <c r="C22" s="7"/>
      <c r="D22" s="7">
        <v>22.6</v>
      </c>
      <c r="E22" s="7"/>
      <c r="F22" s="7"/>
      <c r="G22" s="7"/>
      <c r="H22" s="7"/>
      <c r="I22" s="7"/>
      <c r="J22" s="7"/>
      <c r="K22" s="7"/>
      <c r="L22" s="7"/>
      <c r="M22" s="7"/>
      <c r="N22" s="7"/>
      <c r="O22" s="7"/>
      <c r="P22" s="7"/>
      <c r="Q22" s="7"/>
    </row>
    <row r="23" spans="1:17" x14ac:dyDescent="0.45">
      <c r="A23" s="7" t="s">
        <v>102</v>
      </c>
      <c r="B23" s="7" t="s">
        <v>194</v>
      </c>
      <c r="C23" s="7"/>
      <c r="D23" s="7"/>
      <c r="E23" s="7"/>
      <c r="F23" s="7"/>
      <c r="G23" s="7"/>
      <c r="H23" s="7"/>
      <c r="I23" s="7"/>
      <c r="J23" s="7"/>
      <c r="K23" s="7"/>
      <c r="L23" s="7"/>
      <c r="M23" s="7"/>
      <c r="N23" s="7"/>
      <c r="O23" s="7"/>
      <c r="P23" s="7"/>
      <c r="Q23" s="7"/>
    </row>
    <row r="24" spans="1:17" x14ac:dyDescent="0.45">
      <c r="A24" s="7"/>
      <c r="B24" s="7" t="s">
        <v>195</v>
      </c>
      <c r="C24" s="7">
        <v>18.48</v>
      </c>
      <c r="D24" s="7">
        <v>22.16</v>
      </c>
      <c r="E24" s="7"/>
      <c r="F24" s="7"/>
      <c r="G24" s="7"/>
      <c r="H24" s="7"/>
      <c r="I24" s="7"/>
      <c r="J24" s="7"/>
      <c r="K24" s="7"/>
      <c r="L24" s="7"/>
      <c r="M24" s="7"/>
      <c r="N24" s="7"/>
      <c r="O24" s="7"/>
      <c r="P24" s="7"/>
      <c r="Q24" s="7"/>
    </row>
    <row r="25" spans="1:17" x14ac:dyDescent="0.45">
      <c r="A25" s="7"/>
      <c r="B25" s="7">
        <v>2016</v>
      </c>
      <c r="C25" s="7">
        <v>15.59333</v>
      </c>
      <c r="D25" s="7">
        <v>18.68</v>
      </c>
      <c r="E25" s="7"/>
      <c r="F25" s="7"/>
      <c r="G25" s="7"/>
      <c r="H25" s="7"/>
      <c r="I25" s="7"/>
      <c r="J25" s="7"/>
      <c r="K25" s="7"/>
      <c r="L25" s="7"/>
      <c r="M25" s="7"/>
      <c r="N25" s="7"/>
      <c r="O25" s="7"/>
      <c r="P25" s="7"/>
      <c r="Q25" s="7"/>
    </row>
    <row r="26" spans="1:17" x14ac:dyDescent="0.45">
      <c r="A26" s="7"/>
      <c r="B26" s="7" t="s">
        <v>196</v>
      </c>
      <c r="C26" s="7"/>
      <c r="D26" s="7">
        <v>20.7</v>
      </c>
      <c r="E26" s="7"/>
      <c r="F26" s="7"/>
      <c r="G26" s="7"/>
      <c r="H26" s="7"/>
      <c r="I26" s="7"/>
      <c r="J26" s="7"/>
      <c r="K26" s="7"/>
      <c r="L26" s="7"/>
      <c r="M26" s="7"/>
      <c r="N26" s="7"/>
      <c r="O26" s="7"/>
      <c r="P26" s="7"/>
      <c r="Q26" s="7"/>
    </row>
    <row r="27" spans="1:17" x14ac:dyDescent="0.45">
      <c r="A27" s="7"/>
      <c r="B27" s="7" t="s">
        <v>197</v>
      </c>
      <c r="C27" s="7"/>
      <c r="D27" s="7">
        <v>21.85</v>
      </c>
      <c r="E27" s="7"/>
      <c r="F27" s="7"/>
      <c r="G27" s="7"/>
      <c r="H27" s="7"/>
      <c r="I27" s="7"/>
      <c r="J27" s="7"/>
      <c r="K27" s="7"/>
      <c r="L27" s="7"/>
      <c r="M27" s="7"/>
      <c r="N27" s="7"/>
      <c r="O27" s="7"/>
      <c r="P27" s="7"/>
      <c r="Q27" s="7"/>
    </row>
    <row r="28" spans="1:17" x14ac:dyDescent="0.45">
      <c r="A28" s="7"/>
      <c r="B28" s="7"/>
      <c r="C28" s="7"/>
      <c r="D28" s="7"/>
      <c r="E28" s="7"/>
      <c r="F28" s="7"/>
      <c r="G28" s="7"/>
      <c r="H28" s="7"/>
      <c r="I28" s="7"/>
      <c r="J28" s="7"/>
      <c r="K28" s="7"/>
      <c r="L28" s="7"/>
      <c r="M28" s="7"/>
      <c r="N28" s="7"/>
      <c r="O28" s="7"/>
      <c r="P28" s="7"/>
      <c r="Q28" s="7"/>
    </row>
    <row r="29" spans="1:17" x14ac:dyDescent="0.45">
      <c r="A29" s="7"/>
      <c r="B29" s="7" t="s">
        <v>198</v>
      </c>
      <c r="C29" s="7"/>
      <c r="D29" s="7"/>
      <c r="E29" s="7"/>
      <c r="F29" s="7"/>
      <c r="G29" s="7"/>
      <c r="H29" s="7"/>
      <c r="I29" s="7"/>
      <c r="J29" s="7"/>
      <c r="K29" s="7"/>
      <c r="L29" s="7"/>
      <c r="M29" s="7"/>
      <c r="N29" s="7"/>
      <c r="O29" s="7"/>
      <c r="P29" s="7"/>
      <c r="Q29" s="7"/>
    </row>
    <row r="30" spans="1:17" x14ac:dyDescent="0.45">
      <c r="A30" s="7"/>
      <c r="B30" s="7" t="s">
        <v>199</v>
      </c>
      <c r="C30" s="7"/>
      <c r="D30" s="7"/>
      <c r="E30" s="7"/>
      <c r="F30" s="7"/>
      <c r="G30" s="7"/>
      <c r="H30" s="7"/>
      <c r="I30" s="7"/>
      <c r="J30" s="7"/>
      <c r="K30" s="7"/>
      <c r="L30" s="7"/>
      <c r="M30" s="7"/>
      <c r="N30" s="7"/>
      <c r="O30" s="7"/>
      <c r="P30" s="7"/>
      <c r="Q30" s="7"/>
    </row>
    <row r="31" spans="1:17" x14ac:dyDescent="0.45">
      <c r="A31" s="7"/>
      <c r="B31" s="7">
        <v>2016</v>
      </c>
      <c r="C31" s="7"/>
      <c r="D31" s="7"/>
      <c r="E31" s="7"/>
      <c r="F31" s="7"/>
      <c r="G31" s="7"/>
      <c r="H31" s="7"/>
      <c r="I31" s="7"/>
      <c r="J31" s="7"/>
      <c r="K31" s="7"/>
      <c r="L31" s="7"/>
      <c r="M31" s="7"/>
      <c r="N31" s="7"/>
      <c r="O31" s="7"/>
      <c r="P31" s="7"/>
      <c r="Q31" s="7"/>
    </row>
    <row r="32" spans="1:17" x14ac:dyDescent="0.45">
      <c r="A32" s="7"/>
      <c r="B32" s="7" t="s">
        <v>200</v>
      </c>
      <c r="C32" s="7"/>
      <c r="D32" s="7"/>
      <c r="E32" s="7"/>
      <c r="F32" s="7"/>
      <c r="G32" s="7"/>
      <c r="H32" s="7"/>
      <c r="I32" s="7"/>
      <c r="J32" s="7"/>
      <c r="K32" s="7"/>
      <c r="L32" s="7"/>
      <c r="M32" s="7"/>
      <c r="N32" s="7"/>
      <c r="O32" s="7"/>
      <c r="P32" s="7"/>
      <c r="Q32" s="7"/>
    </row>
    <row r="33" spans="1:17" x14ac:dyDescent="0.45">
      <c r="A33" s="7"/>
      <c r="B33" s="7" t="s">
        <v>201</v>
      </c>
      <c r="C33" s="7"/>
      <c r="D33" s="7"/>
      <c r="E33" s="7"/>
      <c r="F33" s="7"/>
      <c r="G33" s="7"/>
      <c r="H33" s="7"/>
      <c r="I33" s="7"/>
      <c r="J33" s="7"/>
      <c r="K33" s="7"/>
      <c r="L33" s="7"/>
      <c r="M33" s="7"/>
      <c r="N33" s="7"/>
      <c r="O33" s="7"/>
      <c r="P33" s="7"/>
      <c r="Q33" s="7"/>
    </row>
    <row r="34" spans="1:17" x14ac:dyDescent="0.45">
      <c r="A34" s="7"/>
      <c r="B34" s="7"/>
      <c r="C34" s="7"/>
      <c r="D34" s="7"/>
      <c r="E34" s="7"/>
      <c r="F34" s="7"/>
      <c r="G34" s="7"/>
      <c r="H34" s="7"/>
      <c r="I34" s="7"/>
      <c r="J34" s="7"/>
      <c r="K34" s="7"/>
      <c r="L34" s="7"/>
      <c r="M34" s="7"/>
      <c r="N34" s="7"/>
      <c r="O34" s="7"/>
      <c r="P34" s="7"/>
      <c r="Q34" s="7"/>
    </row>
    <row r="35" spans="1:17" x14ac:dyDescent="0.45">
      <c r="A35" s="7"/>
      <c r="B35" s="7" t="s">
        <v>202</v>
      </c>
      <c r="C35" s="7"/>
      <c r="D35" s="7"/>
      <c r="E35" s="7"/>
      <c r="F35" s="7"/>
      <c r="G35" s="7"/>
      <c r="H35" s="7"/>
      <c r="I35" s="7"/>
      <c r="J35" s="7"/>
      <c r="K35" s="7"/>
      <c r="L35" s="7"/>
      <c r="M35" s="7"/>
      <c r="N35" s="7"/>
      <c r="O35" s="7"/>
      <c r="P35" s="7"/>
      <c r="Q35" s="7"/>
    </row>
    <row r="36" spans="1:17" x14ac:dyDescent="0.45">
      <c r="A36" s="7"/>
      <c r="B36" s="7" t="s">
        <v>203</v>
      </c>
      <c r="C36" s="7"/>
      <c r="D36" s="7"/>
      <c r="E36" s="7"/>
      <c r="F36" s="7"/>
      <c r="G36" s="7"/>
      <c r="H36" s="7"/>
      <c r="I36" s="7"/>
      <c r="J36" s="7"/>
      <c r="K36" s="7"/>
      <c r="L36" s="7"/>
      <c r="M36" s="7"/>
      <c r="N36" s="7"/>
      <c r="O36" s="7"/>
      <c r="P36" s="7"/>
      <c r="Q36" s="7"/>
    </row>
    <row r="37" spans="1:17" x14ac:dyDescent="0.45">
      <c r="A37" s="7"/>
      <c r="B37" s="7">
        <v>2019</v>
      </c>
      <c r="C37" s="7"/>
      <c r="D37" s="7"/>
      <c r="E37" s="7"/>
      <c r="F37" s="7"/>
      <c r="G37" s="7"/>
      <c r="H37" s="7"/>
      <c r="I37" s="7"/>
      <c r="J37" s="7"/>
      <c r="K37" s="7"/>
      <c r="L37" s="7"/>
      <c r="M37" s="7"/>
      <c r="N37" s="7"/>
      <c r="O37" s="7"/>
      <c r="P37" s="7"/>
      <c r="Q37" s="7"/>
    </row>
    <row r="38" spans="1:17" x14ac:dyDescent="0.45">
      <c r="A38" s="7"/>
      <c r="B38" s="7" t="s">
        <v>204</v>
      </c>
      <c r="C38" s="7"/>
      <c r="D38" s="7"/>
      <c r="E38" s="7"/>
      <c r="F38" s="7"/>
      <c r="G38" s="7"/>
      <c r="H38" s="7"/>
      <c r="I38" s="7"/>
      <c r="J38" s="7"/>
      <c r="K38" s="7"/>
      <c r="L38" s="7"/>
      <c r="M38" s="7"/>
      <c r="N38" s="7"/>
      <c r="O38" s="7"/>
      <c r="P38" s="7"/>
      <c r="Q38" s="7"/>
    </row>
    <row r="39" spans="1:17" x14ac:dyDescent="0.45">
      <c r="A39" s="7"/>
      <c r="B39" s="7" t="s">
        <v>205</v>
      </c>
      <c r="C39" s="7"/>
      <c r="D39" s="7"/>
      <c r="E39" s="7"/>
      <c r="F39" s="7"/>
      <c r="G39" s="7"/>
      <c r="H39" s="7"/>
      <c r="I39" s="7"/>
      <c r="J39" s="7"/>
      <c r="K39" s="7"/>
      <c r="L39" s="7"/>
      <c r="M39" s="7"/>
      <c r="N39" s="7"/>
      <c r="O39" s="7"/>
      <c r="P39" s="7"/>
      <c r="Q39" s="7"/>
    </row>
    <row r="40" spans="1:17" x14ac:dyDescent="0.45">
      <c r="A40" s="7"/>
      <c r="B40" s="7"/>
      <c r="C40" s="7"/>
      <c r="D40" s="7"/>
      <c r="E40" s="7"/>
      <c r="F40" s="7"/>
      <c r="G40" s="7"/>
      <c r="H40" s="7"/>
      <c r="I40" s="7"/>
      <c r="J40" s="7"/>
      <c r="K40" s="7"/>
      <c r="L40" s="7"/>
      <c r="M40" s="7"/>
      <c r="N40" s="7"/>
      <c r="O40" s="7"/>
      <c r="P40" s="7"/>
      <c r="Q40" s="7"/>
    </row>
    <row r="41" spans="1:17" x14ac:dyDescent="0.45">
      <c r="A41" s="7"/>
      <c r="B41" s="7" t="s">
        <v>206</v>
      </c>
      <c r="C41" s="7"/>
      <c r="D41" s="7"/>
      <c r="E41" s="7"/>
      <c r="F41" s="7"/>
      <c r="G41" s="7"/>
      <c r="H41" s="7"/>
      <c r="I41" s="7"/>
      <c r="J41" s="7"/>
      <c r="K41" s="7"/>
      <c r="L41" s="7"/>
      <c r="M41" s="7"/>
      <c r="N41" s="7"/>
      <c r="O41" s="7"/>
      <c r="P41" s="7"/>
      <c r="Q41" s="7"/>
    </row>
    <row r="42" spans="1:17" x14ac:dyDescent="0.45">
      <c r="A42" s="7"/>
      <c r="B42" s="7">
        <v>2019</v>
      </c>
      <c r="C42" s="7"/>
      <c r="D42" s="7"/>
      <c r="E42" s="7"/>
      <c r="F42" s="7"/>
      <c r="G42" s="7"/>
      <c r="H42" s="7"/>
      <c r="I42" s="7"/>
      <c r="J42" s="7"/>
      <c r="K42" s="7"/>
      <c r="L42" s="7"/>
      <c r="M42" s="7"/>
      <c r="N42" s="7"/>
      <c r="O42" s="7"/>
      <c r="P42" s="7"/>
      <c r="Q42" s="7"/>
    </row>
    <row r="43" spans="1:17" x14ac:dyDescent="0.45">
      <c r="A43" s="7"/>
      <c r="B43" s="7" t="s">
        <v>207</v>
      </c>
      <c r="C43" s="7"/>
      <c r="D43" s="7"/>
      <c r="E43" s="7"/>
      <c r="F43" s="7"/>
      <c r="G43" s="7"/>
      <c r="H43" s="7"/>
      <c r="I43" s="7"/>
      <c r="J43" s="7"/>
      <c r="K43" s="7"/>
      <c r="L43" s="7"/>
      <c r="M43" s="7"/>
      <c r="N43" s="7"/>
      <c r="O43" s="7"/>
      <c r="P43" s="7"/>
      <c r="Q43" s="7"/>
    </row>
    <row r="44" spans="1:17" x14ac:dyDescent="0.45">
      <c r="A44" s="7"/>
      <c r="B44" s="7" t="s">
        <v>208</v>
      </c>
      <c r="C44" s="7"/>
      <c r="D44" s="7"/>
      <c r="E44" s="7"/>
      <c r="F44" s="7"/>
      <c r="G44" s="7"/>
      <c r="H44" s="7"/>
      <c r="I44" s="7"/>
      <c r="J44" s="7"/>
      <c r="K44" s="7"/>
      <c r="L44" s="7"/>
      <c r="M44" s="7"/>
      <c r="N44" s="7"/>
      <c r="O44" s="7"/>
      <c r="P44" s="7"/>
      <c r="Q44" s="7"/>
    </row>
    <row r="45" spans="1:17" x14ac:dyDescent="0.45">
      <c r="A45" s="7"/>
      <c r="B45" s="7"/>
      <c r="C45" s="7"/>
      <c r="D45" s="7"/>
      <c r="E45" s="7"/>
      <c r="F45" s="7"/>
      <c r="G45" s="7"/>
      <c r="H45" s="7"/>
      <c r="I45" s="7"/>
      <c r="J45" s="7"/>
      <c r="K45" s="7"/>
      <c r="L45" s="7"/>
      <c r="M45" s="7"/>
      <c r="N45" s="7"/>
      <c r="O45" s="7"/>
      <c r="P45" s="7"/>
      <c r="Q45" s="7"/>
    </row>
    <row r="46" spans="1:17" x14ac:dyDescent="0.45">
      <c r="A46" s="7"/>
      <c r="B46" s="7" t="s">
        <v>209</v>
      </c>
      <c r="C46" s="7"/>
      <c r="D46" s="7"/>
      <c r="E46" s="7"/>
      <c r="F46" s="7"/>
      <c r="G46" s="7"/>
      <c r="H46" s="7"/>
      <c r="I46" s="7"/>
      <c r="J46" s="7"/>
      <c r="K46" s="7"/>
      <c r="L46" s="7"/>
      <c r="M46" s="7"/>
      <c r="N46" s="7"/>
      <c r="O46" s="7"/>
      <c r="P46" s="7"/>
      <c r="Q46" s="7"/>
    </row>
    <row r="47" spans="1:17" x14ac:dyDescent="0.45">
      <c r="A47" s="7"/>
      <c r="B47" s="7">
        <v>2019</v>
      </c>
      <c r="C47" s="7"/>
      <c r="D47" s="7"/>
      <c r="E47" s="7"/>
      <c r="F47" s="7"/>
      <c r="G47" s="7"/>
      <c r="H47" s="7"/>
      <c r="I47" s="7"/>
      <c r="J47" s="7"/>
      <c r="K47" s="7"/>
      <c r="L47" s="7"/>
      <c r="M47" s="7"/>
      <c r="N47" s="7"/>
      <c r="O47" s="7"/>
      <c r="P47" s="7"/>
      <c r="Q47" s="7"/>
    </row>
    <row r="48" spans="1:17" x14ac:dyDescent="0.45">
      <c r="A48" s="7"/>
      <c r="B48" s="7" t="s">
        <v>210</v>
      </c>
      <c r="C48" s="7"/>
      <c r="D48" s="7"/>
      <c r="E48" s="7"/>
      <c r="F48" s="7"/>
      <c r="G48" s="7"/>
      <c r="H48" s="7"/>
      <c r="I48" s="7"/>
      <c r="J48" s="7"/>
      <c r="K48" s="7"/>
      <c r="L48" s="7"/>
      <c r="M48" s="7"/>
      <c r="N48" s="7"/>
      <c r="O48" s="7"/>
      <c r="P48" s="7"/>
      <c r="Q48" s="7"/>
    </row>
    <row r="49" spans="1:17" x14ac:dyDescent="0.45">
      <c r="A49" s="7"/>
      <c r="B49" s="4" t="s">
        <v>211</v>
      </c>
      <c r="C49" s="7"/>
      <c r="D49" s="7"/>
      <c r="E49" s="7"/>
      <c r="F49" s="7"/>
      <c r="G49" s="7"/>
      <c r="H49" s="7"/>
      <c r="I49" s="7"/>
      <c r="J49" s="7"/>
      <c r="K49" s="7"/>
      <c r="L49" s="7"/>
      <c r="M49" s="7"/>
      <c r="N49" s="7"/>
      <c r="O49" s="7"/>
      <c r="P49" s="7"/>
      <c r="Q49" s="7"/>
    </row>
    <row r="50" spans="1:17" x14ac:dyDescent="0.45">
      <c r="A50" s="7"/>
      <c r="B50" s="7"/>
      <c r="C50" s="7"/>
      <c r="D50" s="7"/>
      <c r="E50" s="7"/>
      <c r="F50" s="7"/>
      <c r="G50" s="7"/>
      <c r="H50" s="7"/>
      <c r="I50" s="7"/>
      <c r="J50" s="7"/>
      <c r="K50" s="7"/>
      <c r="L50" s="7"/>
      <c r="M50" s="7"/>
      <c r="N50" s="7"/>
      <c r="O50" s="7"/>
      <c r="P50" s="7"/>
      <c r="Q50" s="7"/>
    </row>
    <row r="51" spans="1:17" x14ac:dyDescent="0.45">
      <c r="A51" s="7"/>
      <c r="B51" s="7" t="s">
        <v>212</v>
      </c>
      <c r="C51" s="7"/>
      <c r="D51" s="7"/>
      <c r="E51" s="7"/>
      <c r="F51" s="7"/>
      <c r="G51" s="7"/>
      <c r="H51" s="7"/>
      <c r="I51" s="7"/>
      <c r="J51" s="7"/>
      <c r="K51" s="7"/>
      <c r="L51" s="7"/>
      <c r="M51" s="7"/>
      <c r="N51" s="7"/>
      <c r="O51" s="7"/>
      <c r="P51" s="7"/>
      <c r="Q51" s="7"/>
    </row>
    <row r="52" spans="1:17" x14ac:dyDescent="0.45">
      <c r="A52" s="7"/>
      <c r="B52" s="7">
        <v>2019</v>
      </c>
      <c r="C52" s="7"/>
      <c r="D52" s="7"/>
      <c r="E52" s="7"/>
      <c r="F52" s="7"/>
      <c r="G52" s="7"/>
      <c r="H52" s="7"/>
      <c r="I52" s="7"/>
      <c r="J52" s="7"/>
      <c r="K52" s="7"/>
      <c r="L52" s="7"/>
      <c r="M52" s="7"/>
      <c r="N52" s="7"/>
      <c r="O52" s="7"/>
      <c r="P52" s="7"/>
      <c r="Q52" s="7"/>
    </row>
    <row r="53" spans="1:17" x14ac:dyDescent="0.45">
      <c r="A53" s="7"/>
      <c r="B53" s="7" t="s">
        <v>213</v>
      </c>
      <c r="C53" s="7"/>
      <c r="D53" s="7"/>
      <c r="E53" s="7"/>
      <c r="F53" s="7"/>
      <c r="G53" s="7"/>
      <c r="H53" s="7"/>
      <c r="I53" s="7"/>
      <c r="J53" s="7"/>
      <c r="K53" s="7"/>
      <c r="L53" s="7"/>
      <c r="M53" s="7"/>
      <c r="N53" s="7"/>
      <c r="O53" s="7"/>
      <c r="P53" s="7"/>
      <c r="Q53" s="7"/>
    </row>
    <row r="54" spans="1:17" x14ac:dyDescent="0.45">
      <c r="A54" s="7"/>
      <c r="B54" s="7" t="s">
        <v>214</v>
      </c>
      <c r="C54" s="7"/>
      <c r="D54" s="7"/>
      <c r="E54" s="7"/>
      <c r="F54" s="7"/>
      <c r="G54" s="7"/>
      <c r="H54" s="7"/>
      <c r="I54" s="7"/>
      <c r="J54" s="7"/>
      <c r="K54" s="7"/>
      <c r="L54" s="7"/>
      <c r="M54" s="7"/>
      <c r="N54" s="7"/>
      <c r="O54" s="7"/>
      <c r="P54" s="7"/>
      <c r="Q54" s="7"/>
    </row>
  </sheetData>
  <hyperlinks>
    <hyperlink ref="J8" r:id="rId1" location="Gasoline_gallon_equivalent_tables"/>
    <hyperlink ref="J6" r:id="rId2"/>
    <hyperlink ref="J7" r:id="rId3"/>
    <hyperlink ref="K9" r:id="rId4"/>
    <hyperlink ref="B49" r:id="rId5"/>
    <hyperlink ref="J11" r:id="rId6"/>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2060"/>
  </sheetPr>
  <dimension ref="A1:AM9"/>
  <sheetViews>
    <sheetView workbookViewId="0">
      <pane xSplit="1" ySplit="1" topLeftCell="B2" activePane="bottomRight" state="frozen"/>
      <selection activeCell="B9" sqref="B9:AJ9"/>
      <selection pane="topRight" activeCell="B9" sqref="B9:AJ9"/>
      <selection pane="bottomLeft" activeCell="B9" sqref="B9:AJ9"/>
      <selection pane="bottomRight" activeCell="B9" sqref="B9:AJ9"/>
    </sheetView>
  </sheetViews>
  <sheetFormatPr defaultColWidth="9.1328125" defaultRowHeight="14.25" x14ac:dyDescent="0.45"/>
  <cols>
    <col min="1" max="1" width="41.3984375" style="1" customWidth="1"/>
    <col min="2" max="3" width="10" style="7" customWidth="1"/>
    <col min="4" max="4" width="10" style="6" customWidth="1"/>
    <col min="5" max="26" width="10" style="1" customWidth="1"/>
    <col min="27" max="16384" width="9.1328125" style="1"/>
  </cols>
  <sheetData>
    <row r="1" spans="1:39" x14ac:dyDescent="0.45">
      <c r="A1" s="8" t="s">
        <v>122</v>
      </c>
      <c r="B1" s="8">
        <v>2016</v>
      </c>
      <c r="C1" s="8">
        <v>2017</v>
      </c>
      <c r="D1" s="9">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c r="AK1" s="7"/>
      <c r="AL1" s="7"/>
      <c r="AM1" s="7"/>
    </row>
    <row r="2" spans="1:39" x14ac:dyDescent="0.45">
      <c r="A2" s="8" t="s">
        <v>157</v>
      </c>
      <c r="B2" s="20">
        <f>$D2</f>
        <v>7.134500079014104E-5</v>
      </c>
      <c r="C2" s="20">
        <f>$D2</f>
        <v>7.134500079014104E-5</v>
      </c>
      <c r="D2" s="20">
        <f>Petroleum!F2</f>
        <v>7.134500079014104E-5</v>
      </c>
      <c r="E2" s="20">
        <f>$D2</f>
        <v>7.134500079014104E-5</v>
      </c>
      <c r="F2" s="20">
        <f t="shared" ref="F2:AJ2" si="0">$D2</f>
        <v>7.134500079014104E-5</v>
      </c>
      <c r="G2" s="20">
        <f t="shared" si="0"/>
        <v>7.134500079014104E-5</v>
      </c>
      <c r="H2" s="20">
        <f t="shared" si="0"/>
        <v>7.134500079014104E-5</v>
      </c>
      <c r="I2" s="20">
        <f t="shared" si="0"/>
        <v>7.134500079014104E-5</v>
      </c>
      <c r="J2" s="20">
        <f t="shared" si="0"/>
        <v>7.134500079014104E-5</v>
      </c>
      <c r="K2" s="20">
        <f t="shared" si="0"/>
        <v>7.134500079014104E-5</v>
      </c>
      <c r="L2" s="20">
        <f t="shared" si="0"/>
        <v>7.134500079014104E-5</v>
      </c>
      <c r="M2" s="20">
        <f t="shared" si="0"/>
        <v>7.134500079014104E-5</v>
      </c>
      <c r="N2" s="20">
        <f t="shared" si="0"/>
        <v>7.134500079014104E-5</v>
      </c>
      <c r="O2" s="20">
        <f t="shared" si="0"/>
        <v>7.134500079014104E-5</v>
      </c>
      <c r="P2" s="20">
        <f t="shared" si="0"/>
        <v>7.134500079014104E-5</v>
      </c>
      <c r="Q2" s="20">
        <f t="shared" si="0"/>
        <v>7.134500079014104E-5</v>
      </c>
      <c r="R2" s="20">
        <f t="shared" si="0"/>
        <v>7.134500079014104E-5</v>
      </c>
      <c r="S2" s="20">
        <f t="shared" si="0"/>
        <v>7.134500079014104E-5</v>
      </c>
      <c r="T2" s="20">
        <f t="shared" si="0"/>
        <v>7.134500079014104E-5</v>
      </c>
      <c r="U2" s="20">
        <f t="shared" si="0"/>
        <v>7.134500079014104E-5</v>
      </c>
      <c r="V2" s="20">
        <f t="shared" si="0"/>
        <v>7.134500079014104E-5</v>
      </c>
      <c r="W2" s="20">
        <f t="shared" si="0"/>
        <v>7.134500079014104E-5</v>
      </c>
      <c r="X2" s="20">
        <f t="shared" si="0"/>
        <v>7.134500079014104E-5</v>
      </c>
      <c r="Y2" s="20">
        <f t="shared" si="0"/>
        <v>7.134500079014104E-5</v>
      </c>
      <c r="Z2" s="20">
        <f t="shared" si="0"/>
        <v>7.134500079014104E-5</v>
      </c>
      <c r="AA2" s="20">
        <f t="shared" si="0"/>
        <v>7.134500079014104E-5</v>
      </c>
      <c r="AB2" s="20">
        <f t="shared" si="0"/>
        <v>7.134500079014104E-5</v>
      </c>
      <c r="AC2" s="20">
        <f t="shared" si="0"/>
        <v>7.134500079014104E-5</v>
      </c>
      <c r="AD2" s="20">
        <f t="shared" si="0"/>
        <v>7.134500079014104E-5</v>
      </c>
      <c r="AE2" s="20">
        <f t="shared" si="0"/>
        <v>7.134500079014104E-5</v>
      </c>
      <c r="AF2" s="20">
        <f t="shared" si="0"/>
        <v>7.134500079014104E-5</v>
      </c>
      <c r="AG2" s="20">
        <f t="shared" si="0"/>
        <v>7.134500079014104E-5</v>
      </c>
      <c r="AH2" s="20">
        <f t="shared" si="0"/>
        <v>7.134500079014104E-5</v>
      </c>
      <c r="AI2" s="20">
        <f t="shared" si="0"/>
        <v>7.134500079014104E-5</v>
      </c>
      <c r="AJ2" s="20">
        <f t="shared" si="0"/>
        <v>7.134500079014104E-5</v>
      </c>
      <c r="AK2" s="7"/>
      <c r="AL2" s="7"/>
      <c r="AM2" s="7"/>
    </row>
    <row r="3" spans="1:39" x14ac:dyDescent="0.45">
      <c r="A3" s="8" t="s">
        <v>158</v>
      </c>
      <c r="B3" s="7">
        <v>0</v>
      </c>
      <c r="C3" s="7">
        <v>0</v>
      </c>
      <c r="D3" s="6">
        <v>0</v>
      </c>
      <c r="E3" s="7">
        <v>0</v>
      </c>
      <c r="F3" s="7">
        <v>0</v>
      </c>
      <c r="G3" s="7">
        <v>0</v>
      </c>
      <c r="H3" s="7">
        <v>0</v>
      </c>
      <c r="I3" s="7">
        <v>0</v>
      </c>
      <c r="J3" s="7">
        <v>0</v>
      </c>
      <c r="K3" s="7">
        <v>0</v>
      </c>
      <c r="L3" s="7">
        <v>0</v>
      </c>
      <c r="M3" s="7">
        <v>0</v>
      </c>
      <c r="N3" s="7">
        <v>0</v>
      </c>
      <c r="O3" s="7">
        <v>0</v>
      </c>
      <c r="P3" s="7">
        <v>0</v>
      </c>
      <c r="Q3" s="7">
        <v>0</v>
      </c>
      <c r="R3" s="7">
        <v>0</v>
      </c>
      <c r="S3" s="7">
        <v>0</v>
      </c>
      <c r="T3" s="7">
        <v>0</v>
      </c>
      <c r="U3" s="7">
        <v>0</v>
      </c>
      <c r="V3" s="7">
        <v>0</v>
      </c>
      <c r="W3" s="7">
        <v>0</v>
      </c>
      <c r="X3" s="7">
        <v>0</v>
      </c>
      <c r="Y3" s="7">
        <v>0</v>
      </c>
      <c r="Z3" s="7">
        <v>0</v>
      </c>
      <c r="AA3" s="7">
        <f t="shared" ref="AA3:AJ8" si="1">TREND($Q3:$Z3,$Q$1:$Z$1,AA$1)</f>
        <v>0</v>
      </c>
      <c r="AB3" s="7">
        <f t="shared" si="1"/>
        <v>0</v>
      </c>
      <c r="AC3" s="7">
        <f t="shared" si="1"/>
        <v>0</v>
      </c>
      <c r="AD3" s="7">
        <f t="shared" si="1"/>
        <v>0</v>
      </c>
      <c r="AE3" s="7">
        <f t="shared" si="1"/>
        <v>0</v>
      </c>
      <c r="AF3" s="7">
        <f t="shared" si="1"/>
        <v>0</v>
      </c>
      <c r="AG3" s="7">
        <f t="shared" si="1"/>
        <v>0</v>
      </c>
      <c r="AH3" s="7">
        <f t="shared" si="1"/>
        <v>0</v>
      </c>
      <c r="AI3" s="7">
        <f t="shared" si="1"/>
        <v>0</v>
      </c>
      <c r="AJ3" s="7">
        <f t="shared" si="1"/>
        <v>0</v>
      </c>
      <c r="AK3" s="7"/>
      <c r="AL3" s="7"/>
      <c r="AM3" s="7"/>
    </row>
    <row r="4" spans="1:39" x14ac:dyDescent="0.45">
      <c r="A4" s="8" t="s">
        <v>159</v>
      </c>
      <c r="B4" s="7">
        <v>0</v>
      </c>
      <c r="C4" s="7">
        <v>0</v>
      </c>
      <c r="D4" s="6">
        <v>0</v>
      </c>
      <c r="E4" s="7">
        <v>0</v>
      </c>
      <c r="F4" s="7">
        <v>0</v>
      </c>
      <c r="G4" s="7">
        <v>0</v>
      </c>
      <c r="H4" s="7">
        <v>0</v>
      </c>
      <c r="I4" s="7">
        <v>0</v>
      </c>
      <c r="J4" s="7">
        <v>0</v>
      </c>
      <c r="K4" s="7">
        <v>0</v>
      </c>
      <c r="L4" s="7">
        <v>0</v>
      </c>
      <c r="M4" s="7">
        <v>0</v>
      </c>
      <c r="N4" s="7">
        <v>0</v>
      </c>
      <c r="O4" s="7">
        <v>0</v>
      </c>
      <c r="P4" s="7">
        <v>0</v>
      </c>
      <c r="Q4" s="7">
        <v>0</v>
      </c>
      <c r="R4" s="7">
        <v>0</v>
      </c>
      <c r="S4" s="7">
        <v>0</v>
      </c>
      <c r="T4" s="7">
        <v>0</v>
      </c>
      <c r="U4" s="7">
        <v>0</v>
      </c>
      <c r="V4" s="7">
        <v>0</v>
      </c>
      <c r="W4" s="7">
        <v>0</v>
      </c>
      <c r="X4" s="7">
        <v>0</v>
      </c>
      <c r="Y4" s="7">
        <v>0</v>
      </c>
      <c r="Z4" s="7">
        <v>0</v>
      </c>
      <c r="AA4" s="7">
        <f t="shared" si="1"/>
        <v>0</v>
      </c>
      <c r="AB4" s="7">
        <f t="shared" si="1"/>
        <v>0</v>
      </c>
      <c r="AC4" s="7">
        <f t="shared" si="1"/>
        <v>0</v>
      </c>
      <c r="AD4" s="7">
        <f t="shared" si="1"/>
        <v>0</v>
      </c>
      <c r="AE4" s="7">
        <f t="shared" si="1"/>
        <v>0</v>
      </c>
      <c r="AF4" s="7">
        <f t="shared" si="1"/>
        <v>0</v>
      </c>
      <c r="AG4" s="7">
        <f t="shared" si="1"/>
        <v>0</v>
      </c>
      <c r="AH4" s="7">
        <f t="shared" si="1"/>
        <v>0</v>
      </c>
      <c r="AI4" s="7">
        <f t="shared" si="1"/>
        <v>0</v>
      </c>
      <c r="AJ4" s="7">
        <f t="shared" si="1"/>
        <v>0</v>
      </c>
      <c r="AK4" s="7"/>
      <c r="AL4" s="7"/>
      <c r="AM4" s="7"/>
    </row>
    <row r="5" spans="1:39" x14ac:dyDescent="0.45">
      <c r="A5" s="8" t="s">
        <v>160</v>
      </c>
      <c r="B5" s="7">
        <v>0</v>
      </c>
      <c r="C5" s="7">
        <v>0</v>
      </c>
      <c r="D5" s="6">
        <v>0</v>
      </c>
      <c r="E5" s="7">
        <v>0</v>
      </c>
      <c r="F5" s="7">
        <v>0</v>
      </c>
      <c r="G5" s="7">
        <v>0</v>
      </c>
      <c r="H5" s="7">
        <v>0</v>
      </c>
      <c r="I5" s="7">
        <v>0</v>
      </c>
      <c r="J5" s="7">
        <v>0</v>
      </c>
      <c r="K5" s="7">
        <v>0</v>
      </c>
      <c r="L5" s="7">
        <v>0</v>
      </c>
      <c r="M5" s="7">
        <v>0</v>
      </c>
      <c r="N5" s="7">
        <v>0</v>
      </c>
      <c r="O5" s="7">
        <v>0</v>
      </c>
      <c r="P5" s="7">
        <v>0</v>
      </c>
      <c r="Q5" s="7">
        <v>0</v>
      </c>
      <c r="R5" s="7">
        <v>0</v>
      </c>
      <c r="S5" s="7">
        <v>0</v>
      </c>
      <c r="T5" s="7">
        <v>0</v>
      </c>
      <c r="U5" s="7">
        <v>0</v>
      </c>
      <c r="V5" s="7">
        <v>0</v>
      </c>
      <c r="W5" s="7">
        <v>0</v>
      </c>
      <c r="X5" s="7">
        <v>0</v>
      </c>
      <c r="Y5" s="7">
        <v>0</v>
      </c>
      <c r="Z5" s="7">
        <v>0</v>
      </c>
      <c r="AA5" s="7">
        <f t="shared" si="1"/>
        <v>0</v>
      </c>
      <c r="AB5" s="7">
        <f t="shared" si="1"/>
        <v>0</v>
      </c>
      <c r="AC5" s="7">
        <f t="shared" si="1"/>
        <v>0</v>
      </c>
      <c r="AD5" s="7">
        <f t="shared" si="1"/>
        <v>0</v>
      </c>
      <c r="AE5" s="7">
        <f t="shared" si="1"/>
        <v>0</v>
      </c>
      <c r="AF5" s="7">
        <f t="shared" si="1"/>
        <v>0</v>
      </c>
      <c r="AG5" s="7">
        <f t="shared" si="1"/>
        <v>0</v>
      </c>
      <c r="AH5" s="7">
        <f t="shared" si="1"/>
        <v>0</v>
      </c>
      <c r="AI5" s="7">
        <f t="shared" si="1"/>
        <v>0</v>
      </c>
      <c r="AJ5" s="7">
        <f t="shared" si="1"/>
        <v>0</v>
      </c>
      <c r="AK5" s="7"/>
      <c r="AL5" s="7"/>
      <c r="AM5" s="7"/>
    </row>
    <row r="6" spans="1:39" x14ac:dyDescent="0.45">
      <c r="A6" s="8" t="s">
        <v>161</v>
      </c>
      <c r="B6" s="7">
        <v>0</v>
      </c>
      <c r="C6" s="7">
        <v>0</v>
      </c>
      <c r="D6" s="6">
        <v>0</v>
      </c>
      <c r="E6" s="7">
        <v>0</v>
      </c>
      <c r="F6" s="7">
        <v>0</v>
      </c>
      <c r="G6" s="7">
        <v>0</v>
      </c>
      <c r="H6" s="7">
        <v>0</v>
      </c>
      <c r="I6" s="7">
        <v>0</v>
      </c>
      <c r="J6" s="7">
        <v>0</v>
      </c>
      <c r="K6" s="7">
        <v>0</v>
      </c>
      <c r="L6" s="7">
        <v>0</v>
      </c>
      <c r="M6" s="7">
        <v>0</v>
      </c>
      <c r="N6" s="7">
        <v>0</v>
      </c>
      <c r="O6" s="7">
        <v>0</v>
      </c>
      <c r="P6" s="7">
        <v>0</v>
      </c>
      <c r="Q6" s="7">
        <v>0</v>
      </c>
      <c r="R6" s="7">
        <v>0</v>
      </c>
      <c r="S6" s="7">
        <v>0</v>
      </c>
      <c r="T6" s="7">
        <v>0</v>
      </c>
      <c r="U6" s="7">
        <v>0</v>
      </c>
      <c r="V6" s="7">
        <v>0</v>
      </c>
      <c r="W6" s="7">
        <v>0</v>
      </c>
      <c r="X6" s="7">
        <v>0</v>
      </c>
      <c r="Y6" s="7">
        <v>0</v>
      </c>
      <c r="Z6" s="7">
        <v>0</v>
      </c>
      <c r="AA6" s="7">
        <f t="shared" si="1"/>
        <v>0</v>
      </c>
      <c r="AB6" s="7">
        <f t="shared" si="1"/>
        <v>0</v>
      </c>
      <c r="AC6" s="7">
        <f t="shared" si="1"/>
        <v>0</v>
      </c>
      <c r="AD6" s="7">
        <f t="shared" si="1"/>
        <v>0</v>
      </c>
      <c r="AE6" s="7">
        <f t="shared" si="1"/>
        <v>0</v>
      </c>
      <c r="AF6" s="7">
        <f t="shared" si="1"/>
        <v>0</v>
      </c>
      <c r="AG6" s="7">
        <f t="shared" si="1"/>
        <v>0</v>
      </c>
      <c r="AH6" s="7">
        <f t="shared" si="1"/>
        <v>0</v>
      </c>
      <c r="AI6" s="7">
        <f t="shared" si="1"/>
        <v>0</v>
      </c>
      <c r="AJ6" s="7">
        <f t="shared" si="1"/>
        <v>0</v>
      </c>
      <c r="AK6" s="7"/>
      <c r="AL6" s="7"/>
      <c r="AM6" s="7"/>
    </row>
    <row r="7" spans="1:39" x14ac:dyDescent="0.45">
      <c r="A7" s="8" t="s">
        <v>162</v>
      </c>
      <c r="B7" s="7">
        <v>0</v>
      </c>
      <c r="C7" s="7">
        <v>0</v>
      </c>
      <c r="D7" s="6">
        <f t="shared" ref="D7:Z7" si="2">D3</f>
        <v>0</v>
      </c>
      <c r="E7" s="7">
        <f t="shared" si="2"/>
        <v>0</v>
      </c>
      <c r="F7" s="7">
        <f t="shared" si="2"/>
        <v>0</v>
      </c>
      <c r="G7" s="7">
        <f t="shared" si="2"/>
        <v>0</v>
      </c>
      <c r="H7" s="7">
        <f t="shared" si="2"/>
        <v>0</v>
      </c>
      <c r="I7" s="7">
        <f t="shared" si="2"/>
        <v>0</v>
      </c>
      <c r="J7" s="7">
        <f t="shared" si="2"/>
        <v>0</v>
      </c>
      <c r="K7" s="7">
        <f t="shared" si="2"/>
        <v>0</v>
      </c>
      <c r="L7" s="7">
        <f t="shared" si="2"/>
        <v>0</v>
      </c>
      <c r="M7" s="7">
        <f t="shared" si="2"/>
        <v>0</v>
      </c>
      <c r="N7" s="7">
        <f t="shared" si="2"/>
        <v>0</v>
      </c>
      <c r="O7" s="7">
        <f t="shared" si="2"/>
        <v>0</v>
      </c>
      <c r="P7" s="7">
        <f t="shared" si="2"/>
        <v>0</v>
      </c>
      <c r="Q7" s="7">
        <f t="shared" si="2"/>
        <v>0</v>
      </c>
      <c r="R7" s="7">
        <f t="shared" si="2"/>
        <v>0</v>
      </c>
      <c r="S7" s="7">
        <f t="shared" si="2"/>
        <v>0</v>
      </c>
      <c r="T7" s="7">
        <f t="shared" si="2"/>
        <v>0</v>
      </c>
      <c r="U7" s="7">
        <f t="shared" si="2"/>
        <v>0</v>
      </c>
      <c r="V7" s="7">
        <f t="shared" si="2"/>
        <v>0</v>
      </c>
      <c r="W7" s="7">
        <f t="shared" si="2"/>
        <v>0</v>
      </c>
      <c r="X7" s="7">
        <f t="shared" si="2"/>
        <v>0</v>
      </c>
      <c r="Y7" s="7">
        <f t="shared" si="2"/>
        <v>0</v>
      </c>
      <c r="Z7" s="7">
        <f t="shared" si="2"/>
        <v>0</v>
      </c>
      <c r="AA7" s="7">
        <f t="shared" si="1"/>
        <v>0</v>
      </c>
      <c r="AB7" s="7">
        <f t="shared" si="1"/>
        <v>0</v>
      </c>
      <c r="AC7" s="7">
        <f t="shared" si="1"/>
        <v>0</v>
      </c>
      <c r="AD7" s="7">
        <f t="shared" si="1"/>
        <v>0</v>
      </c>
      <c r="AE7" s="7">
        <f t="shared" si="1"/>
        <v>0</v>
      </c>
      <c r="AF7" s="7">
        <f t="shared" si="1"/>
        <v>0</v>
      </c>
      <c r="AG7" s="7">
        <f t="shared" si="1"/>
        <v>0</v>
      </c>
      <c r="AH7" s="7">
        <f t="shared" si="1"/>
        <v>0</v>
      </c>
      <c r="AI7" s="7">
        <f t="shared" si="1"/>
        <v>0</v>
      </c>
      <c r="AJ7" s="7">
        <f t="shared" si="1"/>
        <v>0</v>
      </c>
      <c r="AK7" s="7"/>
      <c r="AL7" s="7"/>
      <c r="AM7" s="7"/>
    </row>
    <row r="8" spans="1:39" x14ac:dyDescent="0.45">
      <c r="A8" s="8" t="s">
        <v>163</v>
      </c>
      <c r="B8" s="7">
        <v>0</v>
      </c>
      <c r="C8" s="7">
        <v>0</v>
      </c>
      <c r="D8" s="6">
        <v>0</v>
      </c>
      <c r="E8" s="7">
        <v>0</v>
      </c>
      <c r="F8" s="7">
        <v>0</v>
      </c>
      <c r="G8" s="7">
        <v>0</v>
      </c>
      <c r="H8" s="7">
        <v>0</v>
      </c>
      <c r="I8" s="7">
        <v>0</v>
      </c>
      <c r="J8" s="7">
        <v>0</v>
      </c>
      <c r="K8" s="7">
        <v>0</v>
      </c>
      <c r="L8" s="7">
        <v>0</v>
      </c>
      <c r="M8" s="7">
        <v>0</v>
      </c>
      <c r="N8" s="7">
        <v>0</v>
      </c>
      <c r="O8" s="7">
        <v>0</v>
      </c>
      <c r="P8" s="7">
        <v>0</v>
      </c>
      <c r="Q8" s="7">
        <v>0</v>
      </c>
      <c r="R8" s="7">
        <v>0</v>
      </c>
      <c r="S8" s="7">
        <v>0</v>
      </c>
      <c r="T8" s="7">
        <v>0</v>
      </c>
      <c r="U8" s="7">
        <v>0</v>
      </c>
      <c r="V8" s="7">
        <v>0</v>
      </c>
      <c r="W8" s="7">
        <v>0</v>
      </c>
      <c r="X8" s="7">
        <v>0</v>
      </c>
      <c r="Y8" s="7">
        <v>0</v>
      </c>
      <c r="Z8" s="7">
        <v>0</v>
      </c>
      <c r="AA8" s="7">
        <f t="shared" si="1"/>
        <v>0</v>
      </c>
      <c r="AB8" s="7">
        <f t="shared" si="1"/>
        <v>0</v>
      </c>
      <c r="AC8" s="7">
        <f t="shared" si="1"/>
        <v>0</v>
      </c>
      <c r="AD8" s="7">
        <f t="shared" si="1"/>
        <v>0</v>
      </c>
      <c r="AE8" s="7">
        <f t="shared" si="1"/>
        <v>0</v>
      </c>
      <c r="AF8" s="7">
        <f t="shared" si="1"/>
        <v>0</v>
      </c>
      <c r="AG8" s="7">
        <f t="shared" si="1"/>
        <v>0</v>
      </c>
      <c r="AH8" s="7">
        <f t="shared" si="1"/>
        <v>0</v>
      </c>
      <c r="AI8" s="7">
        <f t="shared" si="1"/>
        <v>0</v>
      </c>
      <c r="AJ8" s="7">
        <f t="shared" si="1"/>
        <v>0</v>
      </c>
      <c r="AK8" s="7"/>
      <c r="AL8" s="7"/>
      <c r="AM8" s="7"/>
    </row>
    <row r="9" spans="1:39" x14ac:dyDescent="0.45">
      <c r="A9" s="105" t="s">
        <v>416</v>
      </c>
      <c r="B9" s="7">
        <f>B6</f>
        <v>0</v>
      </c>
      <c r="C9" s="7">
        <f t="shared" ref="C9:AJ9" si="3">C6</f>
        <v>0</v>
      </c>
      <c r="D9" s="7">
        <f t="shared" si="3"/>
        <v>0</v>
      </c>
      <c r="E9" s="7">
        <f t="shared" si="3"/>
        <v>0</v>
      </c>
      <c r="F9" s="7">
        <f t="shared" si="3"/>
        <v>0</v>
      </c>
      <c r="G9" s="7">
        <f t="shared" si="3"/>
        <v>0</v>
      </c>
      <c r="H9" s="7">
        <f t="shared" si="3"/>
        <v>0</v>
      </c>
      <c r="I9" s="7">
        <f t="shared" si="3"/>
        <v>0</v>
      </c>
      <c r="J9" s="7">
        <f t="shared" si="3"/>
        <v>0</v>
      </c>
      <c r="K9" s="7">
        <f t="shared" si="3"/>
        <v>0</v>
      </c>
      <c r="L9" s="7">
        <f t="shared" si="3"/>
        <v>0</v>
      </c>
      <c r="M9" s="7">
        <f t="shared" si="3"/>
        <v>0</v>
      </c>
      <c r="N9" s="7">
        <f t="shared" si="3"/>
        <v>0</v>
      </c>
      <c r="O9" s="7">
        <f t="shared" si="3"/>
        <v>0</v>
      </c>
      <c r="P9" s="7">
        <f t="shared" si="3"/>
        <v>0</v>
      </c>
      <c r="Q9" s="7">
        <f t="shared" si="3"/>
        <v>0</v>
      </c>
      <c r="R9" s="7">
        <f t="shared" si="3"/>
        <v>0</v>
      </c>
      <c r="S9" s="7">
        <f t="shared" si="3"/>
        <v>0</v>
      </c>
      <c r="T9" s="7">
        <f t="shared" si="3"/>
        <v>0</v>
      </c>
      <c r="U9" s="7">
        <f t="shared" si="3"/>
        <v>0</v>
      </c>
      <c r="V9" s="7">
        <f t="shared" si="3"/>
        <v>0</v>
      </c>
      <c r="W9" s="7">
        <f t="shared" si="3"/>
        <v>0</v>
      </c>
      <c r="X9" s="7">
        <f t="shared" si="3"/>
        <v>0</v>
      </c>
      <c r="Y9" s="7">
        <f t="shared" si="3"/>
        <v>0</v>
      </c>
      <c r="Z9" s="7">
        <f t="shared" si="3"/>
        <v>0</v>
      </c>
      <c r="AA9" s="7">
        <f t="shared" si="3"/>
        <v>0</v>
      </c>
      <c r="AB9" s="7">
        <f t="shared" si="3"/>
        <v>0</v>
      </c>
      <c r="AC9" s="7">
        <f t="shared" si="3"/>
        <v>0</v>
      </c>
      <c r="AD9" s="7">
        <f t="shared" si="3"/>
        <v>0</v>
      </c>
      <c r="AE9" s="7">
        <f t="shared" si="3"/>
        <v>0</v>
      </c>
      <c r="AF9" s="7">
        <f t="shared" si="3"/>
        <v>0</v>
      </c>
      <c r="AG9" s="7">
        <f t="shared" si="3"/>
        <v>0</v>
      </c>
      <c r="AH9" s="7">
        <f t="shared" si="3"/>
        <v>0</v>
      </c>
      <c r="AI9" s="7">
        <f t="shared" si="3"/>
        <v>0</v>
      </c>
      <c r="AJ9" s="7">
        <f t="shared" si="3"/>
        <v>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2060"/>
  </sheetPr>
  <dimension ref="A1:AM9"/>
  <sheetViews>
    <sheetView zoomScaleNormal="100" workbookViewId="0">
      <pane xSplit="1" ySplit="1" topLeftCell="B2" activePane="bottomRight" state="frozen"/>
      <selection activeCell="B9" sqref="B9:AJ9"/>
      <selection pane="topRight" activeCell="B9" sqref="B9:AJ9"/>
      <selection pane="bottomLeft" activeCell="B9" sqref="B9:AJ9"/>
      <selection pane="bottomRight" activeCell="B9" sqref="B9:AJ9"/>
    </sheetView>
  </sheetViews>
  <sheetFormatPr defaultColWidth="9.1328125" defaultRowHeight="14.25" x14ac:dyDescent="0.45"/>
  <cols>
    <col min="1" max="1" width="41.3984375" style="1" customWidth="1"/>
    <col min="2" max="3" width="10" style="7" customWidth="1"/>
    <col min="4" max="4" width="10" style="6" customWidth="1"/>
    <col min="5" max="26" width="10" style="1" customWidth="1"/>
    <col min="27" max="16384" width="9.1328125" style="1"/>
  </cols>
  <sheetData>
    <row r="1" spans="1:39" x14ac:dyDescent="0.45">
      <c r="A1" s="8" t="s">
        <v>122</v>
      </c>
      <c r="B1" s="8">
        <v>2016</v>
      </c>
      <c r="C1" s="8">
        <v>2017</v>
      </c>
      <c r="D1" s="9">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c r="AK1" s="7"/>
      <c r="AL1" s="7"/>
      <c r="AM1" s="7"/>
    </row>
    <row r="2" spans="1:39" x14ac:dyDescent="0.45">
      <c r="A2" s="8" t="s">
        <v>157</v>
      </c>
      <c r="B2" s="20">
        <f>$D2</f>
        <v>5.457432925394475E-5</v>
      </c>
      <c r="C2" s="20">
        <f>$D2</f>
        <v>5.457432925394475E-5</v>
      </c>
      <c r="D2" s="5">
        <f>Petroleum!F3</f>
        <v>5.457432925394475E-5</v>
      </c>
      <c r="E2" s="5">
        <f>$D2</f>
        <v>5.457432925394475E-5</v>
      </c>
      <c r="F2" s="5">
        <f t="shared" ref="F2:AJ2" si="0">$D2</f>
        <v>5.457432925394475E-5</v>
      </c>
      <c r="G2" s="5">
        <f t="shared" si="0"/>
        <v>5.457432925394475E-5</v>
      </c>
      <c r="H2" s="5">
        <f t="shared" si="0"/>
        <v>5.457432925394475E-5</v>
      </c>
      <c r="I2" s="5">
        <f t="shared" si="0"/>
        <v>5.457432925394475E-5</v>
      </c>
      <c r="J2" s="5">
        <f t="shared" si="0"/>
        <v>5.457432925394475E-5</v>
      </c>
      <c r="K2" s="5">
        <f t="shared" si="0"/>
        <v>5.457432925394475E-5</v>
      </c>
      <c r="L2" s="5">
        <f t="shared" si="0"/>
        <v>5.457432925394475E-5</v>
      </c>
      <c r="M2" s="5">
        <f t="shared" si="0"/>
        <v>5.457432925394475E-5</v>
      </c>
      <c r="N2" s="5">
        <f t="shared" si="0"/>
        <v>5.457432925394475E-5</v>
      </c>
      <c r="O2" s="5">
        <f t="shared" si="0"/>
        <v>5.457432925394475E-5</v>
      </c>
      <c r="P2" s="5">
        <f t="shared" si="0"/>
        <v>5.457432925394475E-5</v>
      </c>
      <c r="Q2" s="5">
        <f t="shared" si="0"/>
        <v>5.457432925394475E-5</v>
      </c>
      <c r="R2" s="5">
        <f t="shared" si="0"/>
        <v>5.457432925394475E-5</v>
      </c>
      <c r="S2" s="5">
        <f t="shared" si="0"/>
        <v>5.457432925394475E-5</v>
      </c>
      <c r="T2" s="5">
        <f t="shared" si="0"/>
        <v>5.457432925394475E-5</v>
      </c>
      <c r="U2" s="5">
        <f t="shared" si="0"/>
        <v>5.457432925394475E-5</v>
      </c>
      <c r="V2" s="5">
        <f t="shared" si="0"/>
        <v>5.457432925394475E-5</v>
      </c>
      <c r="W2" s="5">
        <f t="shared" si="0"/>
        <v>5.457432925394475E-5</v>
      </c>
      <c r="X2" s="5">
        <f t="shared" si="0"/>
        <v>5.457432925394475E-5</v>
      </c>
      <c r="Y2" s="5">
        <f t="shared" si="0"/>
        <v>5.457432925394475E-5</v>
      </c>
      <c r="Z2" s="5">
        <f t="shared" si="0"/>
        <v>5.457432925394475E-5</v>
      </c>
      <c r="AA2" s="5">
        <f t="shared" si="0"/>
        <v>5.457432925394475E-5</v>
      </c>
      <c r="AB2" s="5">
        <f t="shared" si="0"/>
        <v>5.457432925394475E-5</v>
      </c>
      <c r="AC2" s="5">
        <f t="shared" si="0"/>
        <v>5.457432925394475E-5</v>
      </c>
      <c r="AD2" s="5">
        <f t="shared" si="0"/>
        <v>5.457432925394475E-5</v>
      </c>
      <c r="AE2" s="5">
        <f t="shared" si="0"/>
        <v>5.457432925394475E-5</v>
      </c>
      <c r="AF2" s="5">
        <f t="shared" si="0"/>
        <v>5.457432925394475E-5</v>
      </c>
      <c r="AG2" s="5">
        <f t="shared" si="0"/>
        <v>5.457432925394475E-5</v>
      </c>
      <c r="AH2" s="5">
        <f t="shared" si="0"/>
        <v>5.457432925394475E-5</v>
      </c>
      <c r="AI2" s="5">
        <f t="shared" si="0"/>
        <v>5.457432925394475E-5</v>
      </c>
      <c r="AJ2" s="5">
        <f t="shared" si="0"/>
        <v>5.457432925394475E-5</v>
      </c>
      <c r="AK2" s="7"/>
      <c r="AL2" s="7"/>
      <c r="AM2" s="7"/>
    </row>
    <row r="3" spans="1:39" x14ac:dyDescent="0.45">
      <c r="A3" s="8" t="s">
        <v>158</v>
      </c>
      <c r="B3" s="5">
        <f>'Energy Sources'!$H$9</f>
        <v>1.4559934391382574E-5</v>
      </c>
      <c r="C3" s="5">
        <f>'Energy Sources'!$H$9</f>
        <v>1.4559934391382574E-5</v>
      </c>
      <c r="D3" s="5">
        <f>'Energy Sources'!$H$9</f>
        <v>1.4559934391382574E-5</v>
      </c>
      <c r="E3" s="5">
        <f>'Energy Sources'!$H$9</f>
        <v>1.4559934391382574E-5</v>
      </c>
      <c r="F3" s="5">
        <f>'Energy Sources'!$H$9</f>
        <v>1.4559934391382574E-5</v>
      </c>
      <c r="G3" s="5">
        <f>'Energy Sources'!$H$9</f>
        <v>1.4559934391382574E-5</v>
      </c>
      <c r="H3" s="5">
        <f>'Energy Sources'!$H$9</f>
        <v>1.4559934391382574E-5</v>
      </c>
      <c r="I3" s="5">
        <f>'Energy Sources'!$H$9</f>
        <v>1.4559934391382574E-5</v>
      </c>
      <c r="J3" s="5">
        <f>'Energy Sources'!$H$9</f>
        <v>1.4559934391382574E-5</v>
      </c>
      <c r="K3" s="5">
        <f>'Energy Sources'!$H$9</f>
        <v>1.4559934391382574E-5</v>
      </c>
      <c r="L3" s="5">
        <f>'Energy Sources'!$H$9</f>
        <v>1.4559934391382574E-5</v>
      </c>
      <c r="M3" s="5">
        <f>'Energy Sources'!$H$9</f>
        <v>1.4559934391382574E-5</v>
      </c>
      <c r="N3" s="5">
        <f>'Energy Sources'!$H$9</f>
        <v>1.4559934391382574E-5</v>
      </c>
      <c r="O3" s="5">
        <f>'Energy Sources'!$H$9</f>
        <v>1.4559934391382574E-5</v>
      </c>
      <c r="P3" s="5">
        <f>'Energy Sources'!$H$9</f>
        <v>1.4559934391382574E-5</v>
      </c>
      <c r="Q3" s="5">
        <f>'Energy Sources'!$H$9</f>
        <v>1.4559934391382574E-5</v>
      </c>
      <c r="R3" s="5">
        <f>'Energy Sources'!$H$9</f>
        <v>1.4559934391382574E-5</v>
      </c>
      <c r="S3" s="5">
        <f>'Energy Sources'!$H$9</f>
        <v>1.4559934391382574E-5</v>
      </c>
      <c r="T3" s="5">
        <f>'Energy Sources'!$H$9</f>
        <v>1.4559934391382574E-5</v>
      </c>
      <c r="U3" s="5">
        <f>'Energy Sources'!$H$9</f>
        <v>1.4559934391382574E-5</v>
      </c>
      <c r="V3" s="5">
        <f>'Energy Sources'!$H$9</f>
        <v>1.4559934391382574E-5</v>
      </c>
      <c r="W3" s="5">
        <f>'Energy Sources'!$H$9</f>
        <v>1.4559934391382574E-5</v>
      </c>
      <c r="X3" s="5">
        <f>'Energy Sources'!$H$9</f>
        <v>1.4559934391382574E-5</v>
      </c>
      <c r="Y3" s="5">
        <f>'Energy Sources'!$H$9</f>
        <v>1.4559934391382574E-5</v>
      </c>
      <c r="Z3" s="5">
        <f>'Energy Sources'!$H$9</f>
        <v>1.4559934391382574E-5</v>
      </c>
      <c r="AA3" s="5">
        <f>'Energy Sources'!$H$9</f>
        <v>1.4559934391382574E-5</v>
      </c>
      <c r="AB3" s="5">
        <f>'Energy Sources'!$H$9</f>
        <v>1.4559934391382574E-5</v>
      </c>
      <c r="AC3" s="5">
        <f>'Energy Sources'!$H$9</f>
        <v>1.4559934391382574E-5</v>
      </c>
      <c r="AD3" s="5">
        <f>'Energy Sources'!$H$9</f>
        <v>1.4559934391382574E-5</v>
      </c>
      <c r="AE3" s="5">
        <f>'Energy Sources'!$H$9</f>
        <v>1.4559934391382574E-5</v>
      </c>
      <c r="AF3" s="5">
        <f>'Energy Sources'!$H$9</f>
        <v>1.4559934391382574E-5</v>
      </c>
      <c r="AG3" s="5">
        <f>'Energy Sources'!$H$9</f>
        <v>1.4559934391382574E-5</v>
      </c>
      <c r="AH3" s="5">
        <f>'Energy Sources'!$H$9</f>
        <v>1.4559934391382574E-5</v>
      </c>
      <c r="AI3" s="5">
        <f>'Energy Sources'!$H$9</f>
        <v>1.4559934391382574E-5</v>
      </c>
      <c r="AJ3" s="5">
        <f>'Energy Sources'!$H$9</f>
        <v>1.4559934391382574E-5</v>
      </c>
      <c r="AK3" s="7"/>
      <c r="AL3" s="7"/>
      <c r="AM3" s="7"/>
    </row>
    <row r="4" spans="1:39" x14ac:dyDescent="0.45">
      <c r="A4" s="8" t="s">
        <v>159</v>
      </c>
      <c r="B4" s="7">
        <v>0</v>
      </c>
      <c r="C4" s="7">
        <v>0</v>
      </c>
      <c r="D4" s="64">
        <v>0</v>
      </c>
      <c r="E4" s="64">
        <v>0</v>
      </c>
      <c r="F4" s="7">
        <v>0</v>
      </c>
      <c r="G4" s="7">
        <v>0</v>
      </c>
      <c r="H4" s="7">
        <v>0</v>
      </c>
      <c r="I4" s="7">
        <v>0</v>
      </c>
      <c r="J4" s="7">
        <v>0</v>
      </c>
      <c r="K4" s="7">
        <v>0</v>
      </c>
      <c r="L4" s="7">
        <v>0</v>
      </c>
      <c r="M4" s="7">
        <v>0</v>
      </c>
      <c r="N4" s="7">
        <v>0</v>
      </c>
      <c r="O4" s="7">
        <v>0</v>
      </c>
      <c r="P4" s="7">
        <v>0</v>
      </c>
      <c r="Q4" s="7">
        <v>0</v>
      </c>
      <c r="R4" s="7">
        <v>0</v>
      </c>
      <c r="S4" s="7">
        <v>0</v>
      </c>
      <c r="T4" s="7">
        <v>0</v>
      </c>
      <c r="U4" s="7">
        <v>0</v>
      </c>
      <c r="V4" s="7">
        <v>0</v>
      </c>
      <c r="W4" s="7">
        <v>0</v>
      </c>
      <c r="X4" s="7">
        <v>0</v>
      </c>
      <c r="Y4" s="7">
        <v>0</v>
      </c>
      <c r="Z4" s="7">
        <v>0</v>
      </c>
      <c r="AA4" s="7">
        <v>0</v>
      </c>
      <c r="AB4" s="7">
        <v>0</v>
      </c>
      <c r="AC4" s="7">
        <v>0</v>
      </c>
      <c r="AD4" s="7">
        <v>0</v>
      </c>
      <c r="AE4" s="7">
        <v>0</v>
      </c>
      <c r="AF4" s="7">
        <v>0</v>
      </c>
      <c r="AG4" s="7">
        <v>0</v>
      </c>
      <c r="AH4" s="7">
        <v>0</v>
      </c>
      <c r="AI4" s="7">
        <v>0</v>
      </c>
      <c r="AJ4" s="7">
        <v>0</v>
      </c>
      <c r="AK4" s="7"/>
      <c r="AL4" s="7"/>
      <c r="AM4" s="7"/>
    </row>
    <row r="5" spans="1:39" x14ac:dyDescent="0.45">
      <c r="A5" s="8" t="s">
        <v>160</v>
      </c>
      <c r="B5" s="7">
        <v>0</v>
      </c>
      <c r="C5" s="7">
        <v>0</v>
      </c>
      <c r="D5" s="64">
        <v>0</v>
      </c>
      <c r="E5" s="64">
        <v>0</v>
      </c>
      <c r="F5" s="7">
        <v>0</v>
      </c>
      <c r="G5" s="7">
        <v>0</v>
      </c>
      <c r="H5" s="7">
        <v>0</v>
      </c>
      <c r="I5" s="7">
        <v>0</v>
      </c>
      <c r="J5" s="7">
        <v>0</v>
      </c>
      <c r="K5" s="7">
        <v>0</v>
      </c>
      <c r="L5" s="7">
        <v>0</v>
      </c>
      <c r="M5" s="7">
        <v>0</v>
      </c>
      <c r="N5" s="7">
        <v>0</v>
      </c>
      <c r="O5" s="7">
        <v>0</v>
      </c>
      <c r="P5" s="7">
        <v>0</v>
      </c>
      <c r="Q5" s="7">
        <v>0</v>
      </c>
      <c r="R5" s="7">
        <v>0</v>
      </c>
      <c r="S5" s="7">
        <v>0</v>
      </c>
      <c r="T5" s="7">
        <v>0</v>
      </c>
      <c r="U5" s="7">
        <v>0</v>
      </c>
      <c r="V5" s="7">
        <v>0</v>
      </c>
      <c r="W5" s="7">
        <v>0</v>
      </c>
      <c r="X5" s="7">
        <v>0</v>
      </c>
      <c r="Y5" s="7">
        <v>0</v>
      </c>
      <c r="Z5" s="7">
        <v>0</v>
      </c>
      <c r="AA5" s="7">
        <v>0</v>
      </c>
      <c r="AB5" s="7">
        <v>0</v>
      </c>
      <c r="AC5" s="7">
        <v>0</v>
      </c>
      <c r="AD5" s="7">
        <v>0</v>
      </c>
      <c r="AE5" s="7">
        <v>0</v>
      </c>
      <c r="AF5" s="7">
        <v>0</v>
      </c>
      <c r="AG5" s="7">
        <v>0</v>
      </c>
      <c r="AH5" s="7">
        <v>0</v>
      </c>
      <c r="AI5" s="7">
        <v>0</v>
      </c>
      <c r="AJ5" s="7">
        <v>0</v>
      </c>
      <c r="AK5" s="7"/>
      <c r="AL5" s="7"/>
      <c r="AM5" s="7"/>
    </row>
    <row r="6" spans="1:39" x14ac:dyDescent="0.45">
      <c r="A6" s="8" t="s">
        <v>161</v>
      </c>
      <c r="B6" s="7">
        <v>0</v>
      </c>
      <c r="C6" s="7">
        <v>0</v>
      </c>
      <c r="D6" s="64">
        <v>0</v>
      </c>
      <c r="E6" s="64">
        <v>0</v>
      </c>
      <c r="F6" s="7">
        <v>0</v>
      </c>
      <c r="G6" s="7">
        <v>0</v>
      </c>
      <c r="H6" s="7">
        <v>0</v>
      </c>
      <c r="I6" s="7">
        <v>0</v>
      </c>
      <c r="J6" s="7">
        <v>0</v>
      </c>
      <c r="K6" s="7">
        <v>0</v>
      </c>
      <c r="L6" s="7">
        <v>0</v>
      </c>
      <c r="M6" s="7">
        <v>0</v>
      </c>
      <c r="N6" s="7">
        <v>0</v>
      </c>
      <c r="O6" s="7">
        <v>0</v>
      </c>
      <c r="P6" s="7">
        <v>0</v>
      </c>
      <c r="Q6" s="7">
        <v>0</v>
      </c>
      <c r="R6" s="7">
        <v>0</v>
      </c>
      <c r="S6" s="7">
        <v>0</v>
      </c>
      <c r="T6" s="7">
        <v>0</v>
      </c>
      <c r="U6" s="7">
        <v>0</v>
      </c>
      <c r="V6" s="7">
        <v>0</v>
      </c>
      <c r="W6" s="7">
        <v>0</v>
      </c>
      <c r="X6" s="7">
        <v>0</v>
      </c>
      <c r="Y6" s="7">
        <v>0</v>
      </c>
      <c r="Z6" s="7">
        <v>0</v>
      </c>
      <c r="AA6" s="7">
        <v>0</v>
      </c>
      <c r="AB6" s="7">
        <v>0</v>
      </c>
      <c r="AC6" s="7">
        <v>0</v>
      </c>
      <c r="AD6" s="7">
        <v>0</v>
      </c>
      <c r="AE6" s="7">
        <v>0</v>
      </c>
      <c r="AF6" s="7">
        <v>0</v>
      </c>
      <c r="AG6" s="7">
        <v>0</v>
      </c>
      <c r="AH6" s="7">
        <v>0</v>
      </c>
      <c r="AI6" s="7">
        <v>0</v>
      </c>
      <c r="AJ6" s="7">
        <v>0</v>
      </c>
      <c r="AK6" s="7"/>
      <c r="AL6" s="7"/>
      <c r="AM6" s="7"/>
    </row>
    <row r="7" spans="1:39" x14ac:dyDescent="0.45">
      <c r="A7" s="8" t="s">
        <v>162</v>
      </c>
      <c r="B7" s="7">
        <v>0</v>
      </c>
      <c r="C7" s="7">
        <v>0</v>
      </c>
      <c r="D7" s="7">
        <v>0</v>
      </c>
      <c r="E7" s="7">
        <v>0</v>
      </c>
      <c r="F7" s="7">
        <v>0</v>
      </c>
      <c r="G7" s="7">
        <v>0</v>
      </c>
      <c r="H7" s="7">
        <v>0</v>
      </c>
      <c r="I7" s="7">
        <v>0</v>
      </c>
      <c r="J7" s="7">
        <v>0</v>
      </c>
      <c r="K7" s="7">
        <v>0</v>
      </c>
      <c r="L7" s="7">
        <v>0</v>
      </c>
      <c r="M7" s="7">
        <v>0</v>
      </c>
      <c r="N7" s="7">
        <v>0</v>
      </c>
      <c r="O7" s="7">
        <v>0</v>
      </c>
      <c r="P7" s="7">
        <v>0</v>
      </c>
      <c r="Q7" s="7">
        <v>0</v>
      </c>
      <c r="R7" s="7">
        <v>0</v>
      </c>
      <c r="S7" s="7">
        <v>0</v>
      </c>
      <c r="T7" s="7">
        <v>0</v>
      </c>
      <c r="U7" s="7">
        <v>0</v>
      </c>
      <c r="V7" s="7">
        <v>0</v>
      </c>
      <c r="W7" s="7">
        <v>0</v>
      </c>
      <c r="X7" s="7">
        <v>0</v>
      </c>
      <c r="Y7" s="7">
        <v>0</v>
      </c>
      <c r="Z7" s="7">
        <v>0</v>
      </c>
      <c r="AA7" s="7">
        <v>0</v>
      </c>
      <c r="AB7" s="7">
        <v>0</v>
      </c>
      <c r="AC7" s="7">
        <v>0</v>
      </c>
      <c r="AD7" s="7">
        <v>0</v>
      </c>
      <c r="AE7" s="7">
        <v>0</v>
      </c>
      <c r="AF7" s="7">
        <v>0</v>
      </c>
      <c r="AG7" s="7">
        <v>0</v>
      </c>
      <c r="AH7" s="7">
        <v>0</v>
      </c>
      <c r="AI7" s="7">
        <v>0</v>
      </c>
      <c r="AJ7" s="7">
        <v>0</v>
      </c>
      <c r="AK7" s="7"/>
      <c r="AL7" s="7"/>
      <c r="AM7" s="7"/>
    </row>
    <row r="8" spans="1:39" x14ac:dyDescent="0.45">
      <c r="A8" s="8" t="s">
        <v>163</v>
      </c>
      <c r="B8" s="7">
        <v>0</v>
      </c>
      <c r="C8" s="7">
        <v>0</v>
      </c>
      <c r="D8" s="6">
        <v>0</v>
      </c>
      <c r="E8" s="7">
        <v>0</v>
      </c>
      <c r="F8" s="7">
        <v>0</v>
      </c>
      <c r="G8" s="7">
        <v>0</v>
      </c>
      <c r="H8" s="7">
        <v>0</v>
      </c>
      <c r="I8" s="7">
        <v>0</v>
      </c>
      <c r="J8" s="7">
        <v>0</v>
      </c>
      <c r="K8" s="7">
        <v>0</v>
      </c>
      <c r="L8" s="7">
        <v>0</v>
      </c>
      <c r="M8" s="7">
        <v>0</v>
      </c>
      <c r="N8" s="7">
        <v>0</v>
      </c>
      <c r="O8" s="7">
        <v>0</v>
      </c>
      <c r="P8" s="7">
        <v>0</v>
      </c>
      <c r="Q8" s="7">
        <v>0</v>
      </c>
      <c r="R8" s="7">
        <v>0</v>
      </c>
      <c r="S8" s="7">
        <v>0</v>
      </c>
      <c r="T8" s="7">
        <v>0</v>
      </c>
      <c r="U8" s="7">
        <v>0</v>
      </c>
      <c r="V8" s="7">
        <v>0</v>
      </c>
      <c r="W8" s="7">
        <v>0</v>
      </c>
      <c r="X8" s="7">
        <v>0</v>
      </c>
      <c r="Y8" s="7">
        <v>0</v>
      </c>
      <c r="Z8" s="7">
        <v>0</v>
      </c>
      <c r="AA8" s="7">
        <f t="shared" ref="AA8:AJ8" si="1">TREND($Q8:$Z8,$Q$1:$Z$1,AA$1)</f>
        <v>0</v>
      </c>
      <c r="AB8" s="7">
        <f t="shared" si="1"/>
        <v>0</v>
      </c>
      <c r="AC8" s="7">
        <f t="shared" si="1"/>
        <v>0</v>
      </c>
      <c r="AD8" s="7">
        <f t="shared" si="1"/>
        <v>0</v>
      </c>
      <c r="AE8" s="7">
        <f t="shared" si="1"/>
        <v>0</v>
      </c>
      <c r="AF8" s="7">
        <f t="shared" si="1"/>
        <v>0</v>
      </c>
      <c r="AG8" s="7">
        <f t="shared" si="1"/>
        <v>0</v>
      </c>
      <c r="AH8" s="7">
        <f t="shared" si="1"/>
        <v>0</v>
      </c>
      <c r="AI8" s="7">
        <f t="shared" si="1"/>
        <v>0</v>
      </c>
      <c r="AJ8" s="7">
        <f t="shared" si="1"/>
        <v>0</v>
      </c>
      <c r="AK8" s="7"/>
      <c r="AL8" s="7"/>
      <c r="AM8" s="7"/>
    </row>
    <row r="9" spans="1:39" x14ac:dyDescent="0.45">
      <c r="A9" s="105" t="s">
        <v>416</v>
      </c>
      <c r="B9" s="7">
        <f>B6</f>
        <v>0</v>
      </c>
      <c r="C9" s="7">
        <f t="shared" ref="C9:AJ9" si="2">C6</f>
        <v>0</v>
      </c>
      <c r="D9" s="7">
        <f t="shared" si="2"/>
        <v>0</v>
      </c>
      <c r="E9" s="7">
        <f t="shared" si="2"/>
        <v>0</v>
      </c>
      <c r="F9" s="7">
        <f t="shared" si="2"/>
        <v>0</v>
      </c>
      <c r="G9" s="7">
        <f t="shared" si="2"/>
        <v>0</v>
      </c>
      <c r="H9" s="7">
        <f t="shared" si="2"/>
        <v>0</v>
      </c>
      <c r="I9" s="7">
        <f t="shared" si="2"/>
        <v>0</v>
      </c>
      <c r="J9" s="7">
        <f t="shared" si="2"/>
        <v>0</v>
      </c>
      <c r="K9" s="7">
        <f t="shared" si="2"/>
        <v>0</v>
      </c>
      <c r="L9" s="7">
        <f t="shared" si="2"/>
        <v>0</v>
      </c>
      <c r="M9" s="7">
        <f t="shared" si="2"/>
        <v>0</v>
      </c>
      <c r="N9" s="7">
        <f t="shared" si="2"/>
        <v>0</v>
      </c>
      <c r="O9" s="7">
        <f t="shared" si="2"/>
        <v>0</v>
      </c>
      <c r="P9" s="7">
        <f t="shared" si="2"/>
        <v>0</v>
      </c>
      <c r="Q9" s="7">
        <f t="shared" si="2"/>
        <v>0</v>
      </c>
      <c r="R9" s="7">
        <f t="shared" si="2"/>
        <v>0</v>
      </c>
      <c r="S9" s="7">
        <f t="shared" si="2"/>
        <v>0</v>
      </c>
      <c r="T9" s="7">
        <f t="shared" si="2"/>
        <v>0</v>
      </c>
      <c r="U9" s="7">
        <f t="shared" si="2"/>
        <v>0</v>
      </c>
      <c r="V9" s="7">
        <f t="shared" si="2"/>
        <v>0</v>
      </c>
      <c r="W9" s="7">
        <f t="shared" si="2"/>
        <v>0</v>
      </c>
      <c r="X9" s="7">
        <f t="shared" si="2"/>
        <v>0</v>
      </c>
      <c r="Y9" s="7">
        <f t="shared" si="2"/>
        <v>0</v>
      </c>
      <c r="Z9" s="7">
        <f t="shared" si="2"/>
        <v>0</v>
      </c>
      <c r="AA9" s="7">
        <f t="shared" si="2"/>
        <v>0</v>
      </c>
      <c r="AB9" s="7">
        <f t="shared" si="2"/>
        <v>0</v>
      </c>
      <c r="AC9" s="7">
        <f t="shared" si="2"/>
        <v>0</v>
      </c>
      <c r="AD9" s="7">
        <f t="shared" si="2"/>
        <v>0</v>
      </c>
      <c r="AE9" s="7">
        <f t="shared" si="2"/>
        <v>0</v>
      </c>
      <c r="AF9" s="7">
        <f t="shared" si="2"/>
        <v>0</v>
      </c>
      <c r="AG9" s="7">
        <f t="shared" si="2"/>
        <v>0</v>
      </c>
      <c r="AH9" s="7">
        <f t="shared" si="2"/>
        <v>0</v>
      </c>
      <c r="AI9" s="7">
        <f t="shared" si="2"/>
        <v>0</v>
      </c>
      <c r="AJ9" s="7">
        <f t="shared" si="2"/>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2060"/>
  </sheetPr>
  <dimension ref="A1:AM9"/>
  <sheetViews>
    <sheetView workbookViewId="0">
      <pane xSplit="1" ySplit="1" topLeftCell="B2" activePane="bottomRight" state="frozen"/>
      <selection activeCell="B9" sqref="B9:AJ9"/>
      <selection pane="topRight" activeCell="B9" sqref="B9:AJ9"/>
      <selection pane="bottomLeft" activeCell="B9" sqref="B9:AJ9"/>
      <selection pane="bottomRight" activeCell="B9" sqref="B9:AJ9"/>
    </sheetView>
  </sheetViews>
  <sheetFormatPr defaultColWidth="9.1328125" defaultRowHeight="14.25" x14ac:dyDescent="0.45"/>
  <cols>
    <col min="1" max="1" width="41.3984375" style="1" customWidth="1"/>
    <col min="2" max="3" width="10" style="7" customWidth="1"/>
    <col min="4" max="26" width="10" style="1" customWidth="1"/>
    <col min="27" max="16384" width="9.1328125" style="1"/>
  </cols>
  <sheetData>
    <row r="1" spans="1:39" x14ac:dyDescent="0.45">
      <c r="A1" s="8" t="s">
        <v>122</v>
      </c>
      <c r="B1" s="8">
        <v>2016</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c r="AK1" s="7"/>
      <c r="AL1" s="7"/>
      <c r="AM1" s="7"/>
    </row>
    <row r="2" spans="1:39" x14ac:dyDescent="0.45">
      <c r="A2" s="8" t="s">
        <v>157</v>
      </c>
      <c r="B2" s="20">
        <f>$D2</f>
        <v>7.134500079014104E-5</v>
      </c>
      <c r="C2" s="20">
        <f>$D2</f>
        <v>7.134500079014104E-5</v>
      </c>
      <c r="D2" s="5">
        <f>Petroleum!F2</f>
        <v>7.134500079014104E-5</v>
      </c>
      <c r="E2" s="5">
        <f>$D2</f>
        <v>7.134500079014104E-5</v>
      </c>
      <c r="F2" s="5">
        <f t="shared" ref="F2:AJ2" si="0">$D2</f>
        <v>7.134500079014104E-5</v>
      </c>
      <c r="G2" s="5">
        <f t="shared" si="0"/>
        <v>7.134500079014104E-5</v>
      </c>
      <c r="H2" s="5">
        <f t="shared" si="0"/>
        <v>7.134500079014104E-5</v>
      </c>
      <c r="I2" s="5">
        <f t="shared" si="0"/>
        <v>7.134500079014104E-5</v>
      </c>
      <c r="J2" s="5">
        <f t="shared" si="0"/>
        <v>7.134500079014104E-5</v>
      </c>
      <c r="K2" s="5">
        <f t="shared" si="0"/>
        <v>7.134500079014104E-5</v>
      </c>
      <c r="L2" s="5">
        <f t="shared" si="0"/>
        <v>7.134500079014104E-5</v>
      </c>
      <c r="M2" s="5">
        <f t="shared" si="0"/>
        <v>7.134500079014104E-5</v>
      </c>
      <c r="N2" s="5">
        <f t="shared" si="0"/>
        <v>7.134500079014104E-5</v>
      </c>
      <c r="O2" s="5">
        <f t="shared" si="0"/>
        <v>7.134500079014104E-5</v>
      </c>
      <c r="P2" s="5">
        <f t="shared" si="0"/>
        <v>7.134500079014104E-5</v>
      </c>
      <c r="Q2" s="5">
        <f t="shared" si="0"/>
        <v>7.134500079014104E-5</v>
      </c>
      <c r="R2" s="5">
        <f t="shared" si="0"/>
        <v>7.134500079014104E-5</v>
      </c>
      <c r="S2" s="5">
        <f t="shared" si="0"/>
        <v>7.134500079014104E-5</v>
      </c>
      <c r="T2" s="5">
        <f t="shared" si="0"/>
        <v>7.134500079014104E-5</v>
      </c>
      <c r="U2" s="5">
        <f t="shared" si="0"/>
        <v>7.134500079014104E-5</v>
      </c>
      <c r="V2" s="5">
        <f t="shared" si="0"/>
        <v>7.134500079014104E-5</v>
      </c>
      <c r="W2" s="5">
        <f t="shared" si="0"/>
        <v>7.134500079014104E-5</v>
      </c>
      <c r="X2" s="5">
        <f t="shared" si="0"/>
        <v>7.134500079014104E-5</v>
      </c>
      <c r="Y2" s="5">
        <f t="shared" si="0"/>
        <v>7.134500079014104E-5</v>
      </c>
      <c r="Z2" s="5">
        <f t="shared" si="0"/>
        <v>7.134500079014104E-5</v>
      </c>
      <c r="AA2" s="5">
        <f t="shared" si="0"/>
        <v>7.134500079014104E-5</v>
      </c>
      <c r="AB2" s="5">
        <f t="shared" si="0"/>
        <v>7.134500079014104E-5</v>
      </c>
      <c r="AC2" s="5">
        <f t="shared" si="0"/>
        <v>7.134500079014104E-5</v>
      </c>
      <c r="AD2" s="5">
        <f t="shared" si="0"/>
        <v>7.134500079014104E-5</v>
      </c>
      <c r="AE2" s="5">
        <f t="shared" si="0"/>
        <v>7.134500079014104E-5</v>
      </c>
      <c r="AF2" s="5">
        <f t="shared" si="0"/>
        <v>7.134500079014104E-5</v>
      </c>
      <c r="AG2" s="5">
        <f t="shared" si="0"/>
        <v>7.134500079014104E-5</v>
      </c>
      <c r="AH2" s="5">
        <f t="shared" si="0"/>
        <v>7.134500079014104E-5</v>
      </c>
      <c r="AI2" s="5">
        <f t="shared" si="0"/>
        <v>7.134500079014104E-5</v>
      </c>
      <c r="AJ2" s="5">
        <f t="shared" si="0"/>
        <v>7.134500079014104E-5</v>
      </c>
      <c r="AK2" s="7"/>
      <c r="AL2" s="7"/>
      <c r="AM2" s="7"/>
    </row>
    <row r="3" spans="1:39" x14ac:dyDescent="0.45">
      <c r="A3" s="8" t="s">
        <v>158</v>
      </c>
      <c r="B3" s="7">
        <v>0</v>
      </c>
      <c r="C3" s="7">
        <v>0</v>
      </c>
      <c r="D3" s="7">
        <v>0</v>
      </c>
      <c r="E3" s="7">
        <v>0</v>
      </c>
      <c r="F3" s="7">
        <v>0</v>
      </c>
      <c r="G3" s="7">
        <v>0</v>
      </c>
      <c r="H3" s="7">
        <v>0</v>
      </c>
      <c r="I3" s="7">
        <v>0</v>
      </c>
      <c r="J3" s="7">
        <v>0</v>
      </c>
      <c r="K3" s="7">
        <v>0</v>
      </c>
      <c r="L3" s="7">
        <v>0</v>
      </c>
      <c r="M3" s="7">
        <v>0</v>
      </c>
      <c r="N3" s="7">
        <v>0</v>
      </c>
      <c r="O3" s="7">
        <v>0</v>
      </c>
      <c r="P3" s="7">
        <v>0</v>
      </c>
      <c r="Q3" s="7">
        <v>0</v>
      </c>
      <c r="R3" s="7">
        <v>0</v>
      </c>
      <c r="S3" s="7">
        <v>0</v>
      </c>
      <c r="T3" s="7">
        <v>0</v>
      </c>
      <c r="U3" s="7">
        <v>0</v>
      </c>
      <c r="V3" s="7">
        <v>0</v>
      </c>
      <c r="W3" s="7">
        <v>0</v>
      </c>
      <c r="X3" s="7">
        <v>0</v>
      </c>
      <c r="Y3" s="7">
        <v>0</v>
      </c>
      <c r="Z3" s="7">
        <v>0</v>
      </c>
      <c r="AA3" s="7">
        <f t="shared" ref="AA3:AJ8" si="1">TREND($Q3:$Z3,$Q$1:$Z$1,AA$1)</f>
        <v>0</v>
      </c>
      <c r="AB3" s="7">
        <f t="shared" si="1"/>
        <v>0</v>
      </c>
      <c r="AC3" s="7">
        <f t="shared" si="1"/>
        <v>0</v>
      </c>
      <c r="AD3" s="7">
        <f t="shared" si="1"/>
        <v>0</v>
      </c>
      <c r="AE3" s="7">
        <f t="shared" si="1"/>
        <v>0</v>
      </c>
      <c r="AF3" s="7">
        <f t="shared" si="1"/>
        <v>0</v>
      </c>
      <c r="AG3" s="7">
        <f t="shared" si="1"/>
        <v>0</v>
      </c>
      <c r="AH3" s="7">
        <f t="shared" si="1"/>
        <v>0</v>
      </c>
      <c r="AI3" s="7">
        <f t="shared" si="1"/>
        <v>0</v>
      </c>
      <c r="AJ3" s="7">
        <f t="shared" si="1"/>
        <v>0</v>
      </c>
      <c r="AK3" s="7"/>
      <c r="AL3" s="7"/>
      <c r="AM3" s="7"/>
    </row>
    <row r="4" spans="1:39" x14ac:dyDescent="0.45">
      <c r="A4" s="8" t="s">
        <v>159</v>
      </c>
      <c r="B4" s="7">
        <v>0</v>
      </c>
      <c r="C4" s="7">
        <v>0</v>
      </c>
      <c r="D4" s="7">
        <v>0</v>
      </c>
      <c r="E4" s="7">
        <v>0</v>
      </c>
      <c r="F4" s="7">
        <v>0</v>
      </c>
      <c r="G4" s="7">
        <v>0</v>
      </c>
      <c r="H4" s="7">
        <v>0</v>
      </c>
      <c r="I4" s="7">
        <v>0</v>
      </c>
      <c r="J4" s="7">
        <v>0</v>
      </c>
      <c r="K4" s="7">
        <v>0</v>
      </c>
      <c r="L4" s="7">
        <v>0</v>
      </c>
      <c r="M4" s="7">
        <v>0</v>
      </c>
      <c r="N4" s="7">
        <v>0</v>
      </c>
      <c r="O4" s="7">
        <v>0</v>
      </c>
      <c r="P4" s="7">
        <v>0</v>
      </c>
      <c r="Q4" s="7">
        <v>0</v>
      </c>
      <c r="R4" s="7">
        <v>0</v>
      </c>
      <c r="S4" s="7">
        <v>0</v>
      </c>
      <c r="T4" s="7">
        <v>0</v>
      </c>
      <c r="U4" s="7">
        <v>0</v>
      </c>
      <c r="V4" s="7">
        <v>0</v>
      </c>
      <c r="W4" s="7">
        <v>0</v>
      </c>
      <c r="X4" s="7">
        <v>0</v>
      </c>
      <c r="Y4" s="7">
        <v>0</v>
      </c>
      <c r="Z4" s="7">
        <v>0</v>
      </c>
      <c r="AA4" s="7">
        <f t="shared" si="1"/>
        <v>0</v>
      </c>
      <c r="AB4" s="7">
        <f t="shared" si="1"/>
        <v>0</v>
      </c>
      <c r="AC4" s="7">
        <f t="shared" si="1"/>
        <v>0</v>
      </c>
      <c r="AD4" s="7">
        <f t="shared" si="1"/>
        <v>0</v>
      </c>
      <c r="AE4" s="7">
        <f t="shared" si="1"/>
        <v>0</v>
      </c>
      <c r="AF4" s="7">
        <f t="shared" si="1"/>
        <v>0</v>
      </c>
      <c r="AG4" s="7">
        <f t="shared" si="1"/>
        <v>0</v>
      </c>
      <c r="AH4" s="7">
        <f t="shared" si="1"/>
        <v>0</v>
      </c>
      <c r="AI4" s="7">
        <f t="shared" si="1"/>
        <v>0</v>
      </c>
      <c r="AJ4" s="7">
        <f t="shared" si="1"/>
        <v>0</v>
      </c>
      <c r="AK4" s="7"/>
      <c r="AL4" s="7"/>
      <c r="AM4" s="7"/>
    </row>
    <row r="5" spans="1:39" x14ac:dyDescent="0.45">
      <c r="A5" s="8" t="s">
        <v>160</v>
      </c>
      <c r="B5" s="7">
        <v>0</v>
      </c>
      <c r="C5" s="7">
        <v>0</v>
      </c>
      <c r="D5" s="7">
        <v>0</v>
      </c>
      <c r="E5" s="7">
        <v>0</v>
      </c>
      <c r="F5" s="7">
        <v>0</v>
      </c>
      <c r="G5" s="7">
        <v>0</v>
      </c>
      <c r="H5" s="7">
        <v>0</v>
      </c>
      <c r="I5" s="7">
        <v>0</v>
      </c>
      <c r="J5" s="7">
        <v>0</v>
      </c>
      <c r="K5" s="7">
        <v>0</v>
      </c>
      <c r="L5" s="7">
        <v>0</v>
      </c>
      <c r="M5" s="7">
        <v>0</v>
      </c>
      <c r="N5" s="7">
        <v>0</v>
      </c>
      <c r="O5" s="7">
        <v>0</v>
      </c>
      <c r="P5" s="7">
        <v>0</v>
      </c>
      <c r="Q5" s="7">
        <v>0</v>
      </c>
      <c r="R5" s="7">
        <v>0</v>
      </c>
      <c r="S5" s="7">
        <v>0</v>
      </c>
      <c r="T5" s="7">
        <v>0</v>
      </c>
      <c r="U5" s="7">
        <v>0</v>
      </c>
      <c r="V5" s="7">
        <v>0</v>
      </c>
      <c r="W5" s="7">
        <v>0</v>
      </c>
      <c r="X5" s="7">
        <v>0</v>
      </c>
      <c r="Y5" s="7">
        <v>0</v>
      </c>
      <c r="Z5" s="7">
        <v>0</v>
      </c>
      <c r="AA5" s="7">
        <f t="shared" si="1"/>
        <v>0</v>
      </c>
      <c r="AB5" s="7">
        <f t="shared" si="1"/>
        <v>0</v>
      </c>
      <c r="AC5" s="7">
        <f t="shared" si="1"/>
        <v>0</v>
      </c>
      <c r="AD5" s="7">
        <f t="shared" si="1"/>
        <v>0</v>
      </c>
      <c r="AE5" s="7">
        <f t="shared" si="1"/>
        <v>0</v>
      </c>
      <c r="AF5" s="7">
        <f t="shared" si="1"/>
        <v>0</v>
      </c>
      <c r="AG5" s="7">
        <f t="shared" si="1"/>
        <v>0</v>
      </c>
      <c r="AH5" s="7">
        <f t="shared" si="1"/>
        <v>0</v>
      </c>
      <c r="AI5" s="7">
        <f t="shared" si="1"/>
        <v>0</v>
      </c>
      <c r="AJ5" s="7">
        <f t="shared" si="1"/>
        <v>0</v>
      </c>
      <c r="AK5" s="7"/>
      <c r="AL5" s="7"/>
      <c r="AM5" s="7"/>
    </row>
    <row r="6" spans="1:39" x14ac:dyDescent="0.45">
      <c r="A6" s="8" t="s">
        <v>161</v>
      </c>
      <c r="B6" s="7">
        <v>0</v>
      </c>
      <c r="C6" s="7">
        <v>0</v>
      </c>
      <c r="D6" s="7">
        <v>0</v>
      </c>
      <c r="E6" s="7">
        <v>0</v>
      </c>
      <c r="F6" s="7">
        <v>0</v>
      </c>
      <c r="G6" s="7">
        <v>0</v>
      </c>
      <c r="H6" s="7">
        <v>0</v>
      </c>
      <c r="I6" s="7">
        <v>0</v>
      </c>
      <c r="J6" s="7">
        <v>0</v>
      </c>
      <c r="K6" s="7">
        <v>0</v>
      </c>
      <c r="L6" s="7">
        <v>0</v>
      </c>
      <c r="M6" s="7">
        <v>0</v>
      </c>
      <c r="N6" s="7">
        <v>0</v>
      </c>
      <c r="O6" s="7">
        <v>0</v>
      </c>
      <c r="P6" s="7">
        <v>0</v>
      </c>
      <c r="Q6" s="7">
        <v>0</v>
      </c>
      <c r="R6" s="7">
        <v>0</v>
      </c>
      <c r="S6" s="7">
        <v>0</v>
      </c>
      <c r="T6" s="7">
        <v>0</v>
      </c>
      <c r="U6" s="7">
        <v>0</v>
      </c>
      <c r="V6" s="7">
        <v>0</v>
      </c>
      <c r="W6" s="7">
        <v>0</v>
      </c>
      <c r="X6" s="7">
        <v>0</v>
      </c>
      <c r="Y6" s="7">
        <v>0</v>
      </c>
      <c r="Z6" s="7">
        <v>0</v>
      </c>
      <c r="AA6" s="7">
        <f t="shared" si="1"/>
        <v>0</v>
      </c>
      <c r="AB6" s="7">
        <f t="shared" si="1"/>
        <v>0</v>
      </c>
      <c r="AC6" s="7">
        <f t="shared" si="1"/>
        <v>0</v>
      </c>
      <c r="AD6" s="7">
        <f t="shared" si="1"/>
        <v>0</v>
      </c>
      <c r="AE6" s="7">
        <f t="shared" si="1"/>
        <v>0</v>
      </c>
      <c r="AF6" s="7">
        <f t="shared" si="1"/>
        <v>0</v>
      </c>
      <c r="AG6" s="7">
        <f t="shared" si="1"/>
        <v>0</v>
      </c>
      <c r="AH6" s="7">
        <f t="shared" si="1"/>
        <v>0</v>
      </c>
      <c r="AI6" s="7">
        <f t="shared" si="1"/>
        <v>0</v>
      </c>
      <c r="AJ6" s="7">
        <f t="shared" si="1"/>
        <v>0</v>
      </c>
      <c r="AK6" s="7"/>
      <c r="AL6" s="7"/>
      <c r="AM6" s="7"/>
    </row>
    <row r="7" spans="1:39" x14ac:dyDescent="0.45">
      <c r="A7" s="8" t="s">
        <v>162</v>
      </c>
      <c r="B7" s="7">
        <v>0</v>
      </c>
      <c r="C7" s="7">
        <v>0</v>
      </c>
      <c r="D7" s="7">
        <f t="shared" ref="D7:Z7" si="2">D3</f>
        <v>0</v>
      </c>
      <c r="E7" s="7">
        <f t="shared" si="2"/>
        <v>0</v>
      </c>
      <c r="F7" s="7">
        <f t="shared" si="2"/>
        <v>0</v>
      </c>
      <c r="G7" s="7">
        <f t="shared" si="2"/>
        <v>0</v>
      </c>
      <c r="H7" s="7">
        <f t="shared" si="2"/>
        <v>0</v>
      </c>
      <c r="I7" s="7">
        <f t="shared" si="2"/>
        <v>0</v>
      </c>
      <c r="J7" s="7">
        <f t="shared" si="2"/>
        <v>0</v>
      </c>
      <c r="K7" s="7">
        <f t="shared" si="2"/>
        <v>0</v>
      </c>
      <c r="L7" s="7">
        <f t="shared" si="2"/>
        <v>0</v>
      </c>
      <c r="M7" s="7">
        <f t="shared" si="2"/>
        <v>0</v>
      </c>
      <c r="N7" s="7">
        <f t="shared" si="2"/>
        <v>0</v>
      </c>
      <c r="O7" s="7">
        <f t="shared" si="2"/>
        <v>0</v>
      </c>
      <c r="P7" s="7">
        <f t="shared" si="2"/>
        <v>0</v>
      </c>
      <c r="Q7" s="7">
        <f t="shared" si="2"/>
        <v>0</v>
      </c>
      <c r="R7" s="7">
        <f t="shared" si="2"/>
        <v>0</v>
      </c>
      <c r="S7" s="7">
        <f t="shared" si="2"/>
        <v>0</v>
      </c>
      <c r="T7" s="7">
        <f t="shared" si="2"/>
        <v>0</v>
      </c>
      <c r="U7" s="7">
        <f t="shared" si="2"/>
        <v>0</v>
      </c>
      <c r="V7" s="7">
        <f t="shared" si="2"/>
        <v>0</v>
      </c>
      <c r="W7" s="7">
        <f t="shared" si="2"/>
        <v>0</v>
      </c>
      <c r="X7" s="7">
        <f t="shared" si="2"/>
        <v>0</v>
      </c>
      <c r="Y7" s="7">
        <f t="shared" si="2"/>
        <v>0</v>
      </c>
      <c r="Z7" s="7">
        <f t="shared" si="2"/>
        <v>0</v>
      </c>
      <c r="AA7" s="7">
        <f t="shared" si="1"/>
        <v>0</v>
      </c>
      <c r="AB7" s="7">
        <f t="shared" si="1"/>
        <v>0</v>
      </c>
      <c r="AC7" s="7">
        <f t="shared" si="1"/>
        <v>0</v>
      </c>
      <c r="AD7" s="7">
        <f t="shared" si="1"/>
        <v>0</v>
      </c>
      <c r="AE7" s="7">
        <f t="shared" si="1"/>
        <v>0</v>
      </c>
      <c r="AF7" s="7">
        <f t="shared" si="1"/>
        <v>0</v>
      </c>
      <c r="AG7" s="7">
        <f t="shared" si="1"/>
        <v>0</v>
      </c>
      <c r="AH7" s="7">
        <f t="shared" si="1"/>
        <v>0</v>
      </c>
      <c r="AI7" s="7">
        <f t="shared" si="1"/>
        <v>0</v>
      </c>
      <c r="AJ7" s="7">
        <f t="shared" si="1"/>
        <v>0</v>
      </c>
      <c r="AK7" s="7"/>
      <c r="AL7" s="7"/>
      <c r="AM7" s="7"/>
    </row>
    <row r="8" spans="1:39" x14ac:dyDescent="0.45">
      <c r="A8" s="8" t="s">
        <v>163</v>
      </c>
      <c r="B8" s="7">
        <v>0</v>
      </c>
      <c r="C8" s="7">
        <v>0</v>
      </c>
      <c r="D8" s="7">
        <v>0</v>
      </c>
      <c r="E8" s="7">
        <v>0</v>
      </c>
      <c r="F8" s="7">
        <v>0</v>
      </c>
      <c r="G8" s="7">
        <v>0</v>
      </c>
      <c r="H8" s="7">
        <v>0</v>
      </c>
      <c r="I8" s="7">
        <v>0</v>
      </c>
      <c r="J8" s="7">
        <v>0</v>
      </c>
      <c r="K8" s="7">
        <v>0</v>
      </c>
      <c r="L8" s="7">
        <v>0</v>
      </c>
      <c r="M8" s="7">
        <v>0</v>
      </c>
      <c r="N8" s="7">
        <v>0</v>
      </c>
      <c r="O8" s="7">
        <v>0</v>
      </c>
      <c r="P8" s="7">
        <v>0</v>
      </c>
      <c r="Q8" s="7">
        <v>0</v>
      </c>
      <c r="R8" s="7">
        <v>0</v>
      </c>
      <c r="S8" s="7">
        <v>0</v>
      </c>
      <c r="T8" s="7">
        <v>0</v>
      </c>
      <c r="U8" s="7">
        <v>0</v>
      </c>
      <c r="V8" s="7">
        <v>0</v>
      </c>
      <c r="W8" s="7">
        <v>0</v>
      </c>
      <c r="X8" s="7">
        <v>0</v>
      </c>
      <c r="Y8" s="7">
        <v>0</v>
      </c>
      <c r="Z8" s="7">
        <v>0</v>
      </c>
      <c r="AA8" s="7">
        <f t="shared" si="1"/>
        <v>0</v>
      </c>
      <c r="AB8" s="7">
        <f t="shared" si="1"/>
        <v>0</v>
      </c>
      <c r="AC8" s="7">
        <f t="shared" si="1"/>
        <v>0</v>
      </c>
      <c r="AD8" s="7">
        <f t="shared" si="1"/>
        <v>0</v>
      </c>
      <c r="AE8" s="7">
        <f t="shared" si="1"/>
        <v>0</v>
      </c>
      <c r="AF8" s="7">
        <f t="shared" si="1"/>
        <v>0</v>
      </c>
      <c r="AG8" s="7">
        <f t="shared" si="1"/>
        <v>0</v>
      </c>
      <c r="AH8" s="7">
        <f t="shared" si="1"/>
        <v>0</v>
      </c>
      <c r="AI8" s="7">
        <f t="shared" si="1"/>
        <v>0</v>
      </c>
      <c r="AJ8" s="7">
        <f t="shared" si="1"/>
        <v>0</v>
      </c>
      <c r="AK8" s="7"/>
      <c r="AL8" s="7"/>
      <c r="AM8" s="7"/>
    </row>
    <row r="9" spans="1:39" x14ac:dyDescent="0.45">
      <c r="A9" s="105" t="s">
        <v>416</v>
      </c>
      <c r="B9" s="7">
        <f>B6</f>
        <v>0</v>
      </c>
      <c r="C9" s="7">
        <f t="shared" ref="C9:AJ9" si="3">C6</f>
        <v>0</v>
      </c>
      <c r="D9" s="7">
        <f t="shared" si="3"/>
        <v>0</v>
      </c>
      <c r="E9" s="7">
        <f t="shared" si="3"/>
        <v>0</v>
      </c>
      <c r="F9" s="7">
        <f t="shared" si="3"/>
        <v>0</v>
      </c>
      <c r="G9" s="7">
        <f t="shared" si="3"/>
        <v>0</v>
      </c>
      <c r="H9" s="7">
        <f t="shared" si="3"/>
        <v>0</v>
      </c>
      <c r="I9" s="7">
        <f t="shared" si="3"/>
        <v>0</v>
      </c>
      <c r="J9" s="7">
        <f t="shared" si="3"/>
        <v>0</v>
      </c>
      <c r="K9" s="7">
        <f t="shared" si="3"/>
        <v>0</v>
      </c>
      <c r="L9" s="7">
        <f t="shared" si="3"/>
        <v>0</v>
      </c>
      <c r="M9" s="7">
        <f t="shared" si="3"/>
        <v>0</v>
      </c>
      <c r="N9" s="7">
        <f t="shared" si="3"/>
        <v>0</v>
      </c>
      <c r="O9" s="7">
        <f t="shared" si="3"/>
        <v>0</v>
      </c>
      <c r="P9" s="7">
        <f t="shared" si="3"/>
        <v>0</v>
      </c>
      <c r="Q9" s="7">
        <f t="shared" si="3"/>
        <v>0</v>
      </c>
      <c r="R9" s="7">
        <f t="shared" si="3"/>
        <v>0</v>
      </c>
      <c r="S9" s="7">
        <f t="shared" si="3"/>
        <v>0</v>
      </c>
      <c r="T9" s="7">
        <f t="shared" si="3"/>
        <v>0</v>
      </c>
      <c r="U9" s="7">
        <f t="shared" si="3"/>
        <v>0</v>
      </c>
      <c r="V9" s="7">
        <f t="shared" si="3"/>
        <v>0</v>
      </c>
      <c r="W9" s="7">
        <f t="shared" si="3"/>
        <v>0</v>
      </c>
      <c r="X9" s="7">
        <f t="shared" si="3"/>
        <v>0</v>
      </c>
      <c r="Y9" s="7">
        <f t="shared" si="3"/>
        <v>0</v>
      </c>
      <c r="Z9" s="7">
        <f t="shared" si="3"/>
        <v>0</v>
      </c>
      <c r="AA9" s="7">
        <f t="shared" si="3"/>
        <v>0</v>
      </c>
      <c r="AB9" s="7">
        <f t="shared" si="3"/>
        <v>0</v>
      </c>
      <c r="AC9" s="7">
        <f t="shared" si="3"/>
        <v>0</v>
      </c>
      <c r="AD9" s="7">
        <f t="shared" si="3"/>
        <v>0</v>
      </c>
      <c r="AE9" s="7">
        <f t="shared" si="3"/>
        <v>0</v>
      </c>
      <c r="AF9" s="7">
        <f t="shared" si="3"/>
        <v>0</v>
      </c>
      <c r="AG9" s="7">
        <f t="shared" si="3"/>
        <v>0</v>
      </c>
      <c r="AH9" s="7">
        <f t="shared" si="3"/>
        <v>0</v>
      </c>
      <c r="AI9" s="7">
        <f t="shared" si="3"/>
        <v>0</v>
      </c>
      <c r="AJ9" s="7">
        <f t="shared" si="3"/>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2060"/>
  </sheetPr>
  <dimension ref="A1:AM9"/>
  <sheetViews>
    <sheetView workbookViewId="0">
      <pane xSplit="1" ySplit="1" topLeftCell="R2" activePane="bottomRight" state="frozen"/>
      <selection activeCell="B9" sqref="B9:AJ9"/>
      <selection pane="topRight" activeCell="B9" sqref="B9:AJ9"/>
      <selection pane="bottomLeft" activeCell="B9" sqref="B9:AJ9"/>
      <selection pane="bottomRight" activeCell="B9" sqref="B9:AJ9"/>
    </sheetView>
  </sheetViews>
  <sheetFormatPr defaultColWidth="9.1328125" defaultRowHeight="14.25" x14ac:dyDescent="0.45"/>
  <cols>
    <col min="1" max="1" width="41.3984375" style="1" customWidth="1"/>
    <col min="2" max="3" width="10" style="7" customWidth="1"/>
    <col min="4" max="26" width="10" style="1" customWidth="1"/>
    <col min="27" max="16384" width="9.1328125" style="1"/>
  </cols>
  <sheetData>
    <row r="1" spans="1:39" x14ac:dyDescent="0.45">
      <c r="A1" s="8" t="s">
        <v>122</v>
      </c>
      <c r="B1" s="8">
        <v>2016</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c r="AK1" s="7"/>
      <c r="AL1" s="7"/>
      <c r="AM1" s="7"/>
    </row>
    <row r="2" spans="1:39" x14ac:dyDescent="0.45">
      <c r="A2" s="8" t="s">
        <v>157</v>
      </c>
      <c r="B2" s="20">
        <f>$D2</f>
        <v>5.457432925394475E-5</v>
      </c>
      <c r="C2" s="20">
        <f>$D2</f>
        <v>5.457432925394475E-5</v>
      </c>
      <c r="D2" s="5">
        <f>Petroleum!F3</f>
        <v>5.457432925394475E-5</v>
      </c>
      <c r="E2" s="5">
        <f>$D2</f>
        <v>5.457432925394475E-5</v>
      </c>
      <c r="F2" s="5">
        <f t="shared" ref="F2:AJ2" si="0">$D2</f>
        <v>5.457432925394475E-5</v>
      </c>
      <c r="G2" s="5">
        <f t="shared" si="0"/>
        <v>5.457432925394475E-5</v>
      </c>
      <c r="H2" s="5">
        <f t="shared" si="0"/>
        <v>5.457432925394475E-5</v>
      </c>
      <c r="I2" s="5">
        <f t="shared" si="0"/>
        <v>5.457432925394475E-5</v>
      </c>
      <c r="J2" s="5">
        <f t="shared" si="0"/>
        <v>5.457432925394475E-5</v>
      </c>
      <c r="K2" s="5">
        <f t="shared" si="0"/>
        <v>5.457432925394475E-5</v>
      </c>
      <c r="L2" s="5">
        <f t="shared" si="0"/>
        <v>5.457432925394475E-5</v>
      </c>
      <c r="M2" s="5">
        <f t="shared" si="0"/>
        <v>5.457432925394475E-5</v>
      </c>
      <c r="N2" s="5">
        <f t="shared" si="0"/>
        <v>5.457432925394475E-5</v>
      </c>
      <c r="O2" s="5">
        <f t="shared" si="0"/>
        <v>5.457432925394475E-5</v>
      </c>
      <c r="P2" s="5">
        <f t="shared" si="0"/>
        <v>5.457432925394475E-5</v>
      </c>
      <c r="Q2" s="5">
        <f t="shared" si="0"/>
        <v>5.457432925394475E-5</v>
      </c>
      <c r="R2" s="5">
        <f t="shared" si="0"/>
        <v>5.457432925394475E-5</v>
      </c>
      <c r="S2" s="5">
        <f t="shared" si="0"/>
        <v>5.457432925394475E-5</v>
      </c>
      <c r="T2" s="5">
        <f t="shared" si="0"/>
        <v>5.457432925394475E-5</v>
      </c>
      <c r="U2" s="5">
        <f t="shared" si="0"/>
        <v>5.457432925394475E-5</v>
      </c>
      <c r="V2" s="5">
        <f t="shared" si="0"/>
        <v>5.457432925394475E-5</v>
      </c>
      <c r="W2" s="5">
        <f t="shared" si="0"/>
        <v>5.457432925394475E-5</v>
      </c>
      <c r="X2" s="5">
        <f t="shared" si="0"/>
        <v>5.457432925394475E-5</v>
      </c>
      <c r="Y2" s="5">
        <f t="shared" si="0"/>
        <v>5.457432925394475E-5</v>
      </c>
      <c r="Z2" s="5">
        <f t="shared" si="0"/>
        <v>5.457432925394475E-5</v>
      </c>
      <c r="AA2" s="5">
        <f t="shared" si="0"/>
        <v>5.457432925394475E-5</v>
      </c>
      <c r="AB2" s="5">
        <f t="shared" si="0"/>
        <v>5.457432925394475E-5</v>
      </c>
      <c r="AC2" s="5">
        <f t="shared" si="0"/>
        <v>5.457432925394475E-5</v>
      </c>
      <c r="AD2" s="5">
        <f t="shared" si="0"/>
        <v>5.457432925394475E-5</v>
      </c>
      <c r="AE2" s="5">
        <f t="shared" si="0"/>
        <v>5.457432925394475E-5</v>
      </c>
      <c r="AF2" s="5">
        <f t="shared" si="0"/>
        <v>5.457432925394475E-5</v>
      </c>
      <c r="AG2" s="5">
        <f t="shared" si="0"/>
        <v>5.457432925394475E-5</v>
      </c>
      <c r="AH2" s="5">
        <f t="shared" si="0"/>
        <v>5.457432925394475E-5</v>
      </c>
      <c r="AI2" s="5">
        <f t="shared" si="0"/>
        <v>5.457432925394475E-5</v>
      </c>
      <c r="AJ2" s="5">
        <f t="shared" si="0"/>
        <v>5.457432925394475E-5</v>
      </c>
      <c r="AK2" s="7"/>
      <c r="AL2" s="7"/>
      <c r="AM2" s="7"/>
    </row>
    <row r="3" spans="1:39" x14ac:dyDescent="0.45">
      <c r="A3" s="8" t="s">
        <v>158</v>
      </c>
      <c r="B3" s="7">
        <v>0</v>
      </c>
      <c r="C3" s="7">
        <v>0</v>
      </c>
      <c r="D3" s="7">
        <v>0</v>
      </c>
      <c r="E3" s="7">
        <v>0</v>
      </c>
      <c r="F3" s="7">
        <v>0</v>
      </c>
      <c r="G3" s="7">
        <v>0</v>
      </c>
      <c r="H3" s="7">
        <v>0</v>
      </c>
      <c r="I3" s="7">
        <v>0</v>
      </c>
      <c r="J3" s="7">
        <v>0</v>
      </c>
      <c r="K3" s="7">
        <v>0</v>
      </c>
      <c r="L3" s="7">
        <v>0</v>
      </c>
      <c r="M3" s="7">
        <v>0</v>
      </c>
      <c r="N3" s="7">
        <v>0</v>
      </c>
      <c r="O3" s="7">
        <v>0</v>
      </c>
      <c r="P3" s="7">
        <v>0</v>
      </c>
      <c r="Q3" s="7">
        <v>0</v>
      </c>
      <c r="R3" s="7">
        <v>0</v>
      </c>
      <c r="S3" s="7">
        <v>0</v>
      </c>
      <c r="T3" s="7">
        <v>0</v>
      </c>
      <c r="U3" s="7">
        <v>0</v>
      </c>
      <c r="V3" s="7">
        <v>0</v>
      </c>
      <c r="W3" s="7">
        <v>0</v>
      </c>
      <c r="X3" s="7">
        <v>0</v>
      </c>
      <c r="Y3" s="7">
        <v>0</v>
      </c>
      <c r="Z3" s="7">
        <v>0</v>
      </c>
      <c r="AA3" s="7">
        <f t="shared" ref="AA3:AJ8" si="1">TREND($Q3:$Z3,$Q$1:$Z$1,AA$1)</f>
        <v>0</v>
      </c>
      <c r="AB3" s="7">
        <f t="shared" si="1"/>
        <v>0</v>
      </c>
      <c r="AC3" s="7">
        <f t="shared" si="1"/>
        <v>0</v>
      </c>
      <c r="AD3" s="7">
        <f t="shared" si="1"/>
        <v>0</v>
      </c>
      <c r="AE3" s="7">
        <f t="shared" si="1"/>
        <v>0</v>
      </c>
      <c r="AF3" s="7">
        <f t="shared" si="1"/>
        <v>0</v>
      </c>
      <c r="AG3" s="7">
        <f t="shared" si="1"/>
        <v>0</v>
      </c>
      <c r="AH3" s="7">
        <f t="shared" si="1"/>
        <v>0</v>
      </c>
      <c r="AI3" s="7">
        <f t="shared" si="1"/>
        <v>0</v>
      </c>
      <c r="AJ3" s="7">
        <f t="shared" si="1"/>
        <v>0</v>
      </c>
      <c r="AK3" s="7"/>
      <c r="AL3" s="7"/>
      <c r="AM3" s="7"/>
    </row>
    <row r="4" spans="1:39" x14ac:dyDescent="0.45">
      <c r="A4" s="8" t="s">
        <v>159</v>
      </c>
      <c r="B4" s="7">
        <v>0</v>
      </c>
      <c r="C4" s="7">
        <v>0</v>
      </c>
      <c r="D4" s="7">
        <v>0</v>
      </c>
      <c r="E4" s="7">
        <v>0</v>
      </c>
      <c r="F4" s="7">
        <v>0</v>
      </c>
      <c r="G4" s="7">
        <v>0</v>
      </c>
      <c r="H4" s="7">
        <v>0</v>
      </c>
      <c r="I4" s="7">
        <v>0</v>
      </c>
      <c r="J4" s="7">
        <v>0</v>
      </c>
      <c r="K4" s="7">
        <v>0</v>
      </c>
      <c r="L4" s="7">
        <v>0</v>
      </c>
      <c r="M4" s="7">
        <v>0</v>
      </c>
      <c r="N4" s="7">
        <v>0</v>
      </c>
      <c r="O4" s="7">
        <v>0</v>
      </c>
      <c r="P4" s="7">
        <v>0</v>
      </c>
      <c r="Q4" s="7">
        <v>0</v>
      </c>
      <c r="R4" s="7">
        <v>0</v>
      </c>
      <c r="S4" s="7">
        <v>0</v>
      </c>
      <c r="T4" s="7">
        <v>0</v>
      </c>
      <c r="U4" s="7">
        <v>0</v>
      </c>
      <c r="V4" s="7">
        <v>0</v>
      </c>
      <c r="W4" s="7">
        <v>0</v>
      </c>
      <c r="X4" s="7">
        <v>0</v>
      </c>
      <c r="Y4" s="7">
        <v>0</v>
      </c>
      <c r="Z4" s="7">
        <v>0</v>
      </c>
      <c r="AA4" s="7">
        <f t="shared" si="1"/>
        <v>0</v>
      </c>
      <c r="AB4" s="7">
        <f t="shared" si="1"/>
        <v>0</v>
      </c>
      <c r="AC4" s="7">
        <f t="shared" si="1"/>
        <v>0</v>
      </c>
      <c r="AD4" s="7">
        <f t="shared" si="1"/>
        <v>0</v>
      </c>
      <c r="AE4" s="7">
        <f t="shared" si="1"/>
        <v>0</v>
      </c>
      <c r="AF4" s="7">
        <f t="shared" si="1"/>
        <v>0</v>
      </c>
      <c r="AG4" s="7">
        <f t="shared" si="1"/>
        <v>0</v>
      </c>
      <c r="AH4" s="7">
        <f t="shared" si="1"/>
        <v>0</v>
      </c>
      <c r="AI4" s="7">
        <f t="shared" si="1"/>
        <v>0</v>
      </c>
      <c r="AJ4" s="7">
        <f t="shared" si="1"/>
        <v>0</v>
      </c>
      <c r="AK4" s="7"/>
      <c r="AL4" s="7"/>
      <c r="AM4" s="7"/>
    </row>
    <row r="5" spans="1:39" x14ac:dyDescent="0.45">
      <c r="A5" s="8" t="s">
        <v>160</v>
      </c>
      <c r="B5" s="7">
        <v>0</v>
      </c>
      <c r="C5" s="7">
        <v>0</v>
      </c>
      <c r="D5" s="7">
        <v>0</v>
      </c>
      <c r="E5" s="7">
        <v>0</v>
      </c>
      <c r="F5" s="7">
        <v>0</v>
      </c>
      <c r="G5" s="7">
        <v>0</v>
      </c>
      <c r="H5" s="7">
        <v>0</v>
      </c>
      <c r="I5" s="7">
        <v>0</v>
      </c>
      <c r="J5" s="7">
        <v>0</v>
      </c>
      <c r="K5" s="7">
        <v>0</v>
      </c>
      <c r="L5" s="7">
        <v>0</v>
      </c>
      <c r="M5" s="7">
        <v>0</v>
      </c>
      <c r="N5" s="7">
        <v>0</v>
      </c>
      <c r="O5" s="7">
        <v>0</v>
      </c>
      <c r="P5" s="7">
        <v>0</v>
      </c>
      <c r="Q5" s="7">
        <v>0</v>
      </c>
      <c r="R5" s="7">
        <v>0</v>
      </c>
      <c r="S5" s="7">
        <v>0</v>
      </c>
      <c r="T5" s="7">
        <v>0</v>
      </c>
      <c r="U5" s="7">
        <v>0</v>
      </c>
      <c r="V5" s="7">
        <v>0</v>
      </c>
      <c r="W5" s="7">
        <v>0</v>
      </c>
      <c r="X5" s="7">
        <v>0</v>
      </c>
      <c r="Y5" s="7">
        <v>0</v>
      </c>
      <c r="Z5" s="7">
        <v>0</v>
      </c>
      <c r="AA5" s="7">
        <f t="shared" si="1"/>
        <v>0</v>
      </c>
      <c r="AB5" s="7">
        <f t="shared" si="1"/>
        <v>0</v>
      </c>
      <c r="AC5" s="7">
        <f t="shared" si="1"/>
        <v>0</v>
      </c>
      <c r="AD5" s="7">
        <f t="shared" si="1"/>
        <v>0</v>
      </c>
      <c r="AE5" s="7">
        <f t="shared" si="1"/>
        <v>0</v>
      </c>
      <c r="AF5" s="7">
        <f t="shared" si="1"/>
        <v>0</v>
      </c>
      <c r="AG5" s="7">
        <f t="shared" si="1"/>
        <v>0</v>
      </c>
      <c r="AH5" s="7">
        <f t="shared" si="1"/>
        <v>0</v>
      </c>
      <c r="AI5" s="7">
        <f t="shared" si="1"/>
        <v>0</v>
      </c>
      <c r="AJ5" s="7">
        <f t="shared" si="1"/>
        <v>0</v>
      </c>
      <c r="AK5" s="7"/>
      <c r="AL5" s="7"/>
      <c r="AM5" s="7"/>
    </row>
    <row r="6" spans="1:39" x14ac:dyDescent="0.45">
      <c r="A6" s="8" t="s">
        <v>161</v>
      </c>
      <c r="B6" s="7">
        <v>0</v>
      </c>
      <c r="C6" s="7">
        <v>0</v>
      </c>
      <c r="D6" s="7">
        <v>0</v>
      </c>
      <c r="E6" s="7">
        <v>0</v>
      </c>
      <c r="F6" s="7">
        <v>0</v>
      </c>
      <c r="G6" s="7">
        <v>0</v>
      </c>
      <c r="H6" s="7">
        <v>0</v>
      </c>
      <c r="I6" s="7">
        <v>0</v>
      </c>
      <c r="J6" s="7">
        <v>0</v>
      </c>
      <c r="K6" s="7">
        <v>0</v>
      </c>
      <c r="L6" s="7">
        <v>0</v>
      </c>
      <c r="M6" s="7">
        <v>0</v>
      </c>
      <c r="N6" s="7">
        <v>0</v>
      </c>
      <c r="O6" s="7">
        <v>0</v>
      </c>
      <c r="P6" s="7">
        <v>0</v>
      </c>
      <c r="Q6" s="7">
        <v>0</v>
      </c>
      <c r="R6" s="7">
        <v>0</v>
      </c>
      <c r="S6" s="7">
        <v>0</v>
      </c>
      <c r="T6" s="7">
        <v>0</v>
      </c>
      <c r="U6" s="7">
        <v>0</v>
      </c>
      <c r="V6" s="7">
        <v>0</v>
      </c>
      <c r="W6" s="7">
        <v>0</v>
      </c>
      <c r="X6" s="7">
        <v>0</v>
      </c>
      <c r="Y6" s="7">
        <v>0</v>
      </c>
      <c r="Z6" s="7">
        <v>0</v>
      </c>
      <c r="AA6" s="7">
        <f t="shared" si="1"/>
        <v>0</v>
      </c>
      <c r="AB6" s="7">
        <f t="shared" si="1"/>
        <v>0</v>
      </c>
      <c r="AC6" s="7">
        <f t="shared" si="1"/>
        <v>0</v>
      </c>
      <c r="AD6" s="7">
        <f t="shared" si="1"/>
        <v>0</v>
      </c>
      <c r="AE6" s="7">
        <f t="shared" si="1"/>
        <v>0</v>
      </c>
      <c r="AF6" s="7">
        <f t="shared" si="1"/>
        <v>0</v>
      </c>
      <c r="AG6" s="7">
        <f t="shared" si="1"/>
        <v>0</v>
      </c>
      <c r="AH6" s="7">
        <f t="shared" si="1"/>
        <v>0</v>
      </c>
      <c r="AI6" s="7">
        <f t="shared" si="1"/>
        <v>0</v>
      </c>
      <c r="AJ6" s="7">
        <f t="shared" si="1"/>
        <v>0</v>
      </c>
      <c r="AK6" s="7"/>
      <c r="AL6" s="7"/>
      <c r="AM6" s="7"/>
    </row>
    <row r="7" spans="1:39" x14ac:dyDescent="0.45">
      <c r="A7" s="8" t="s">
        <v>162</v>
      </c>
      <c r="B7" s="7">
        <v>0</v>
      </c>
      <c r="C7" s="7">
        <v>0</v>
      </c>
      <c r="D7" s="7">
        <f t="shared" ref="D7:Z7" si="2">D3</f>
        <v>0</v>
      </c>
      <c r="E7" s="7">
        <f t="shared" si="2"/>
        <v>0</v>
      </c>
      <c r="F7" s="7">
        <f t="shared" si="2"/>
        <v>0</v>
      </c>
      <c r="G7" s="7">
        <f t="shared" si="2"/>
        <v>0</v>
      </c>
      <c r="H7" s="7">
        <f t="shared" si="2"/>
        <v>0</v>
      </c>
      <c r="I7" s="7">
        <f t="shared" si="2"/>
        <v>0</v>
      </c>
      <c r="J7" s="7">
        <f t="shared" si="2"/>
        <v>0</v>
      </c>
      <c r="K7" s="7">
        <f t="shared" si="2"/>
        <v>0</v>
      </c>
      <c r="L7" s="7">
        <f t="shared" si="2"/>
        <v>0</v>
      </c>
      <c r="M7" s="7">
        <f t="shared" si="2"/>
        <v>0</v>
      </c>
      <c r="N7" s="7">
        <f t="shared" si="2"/>
        <v>0</v>
      </c>
      <c r="O7" s="7">
        <f t="shared" si="2"/>
        <v>0</v>
      </c>
      <c r="P7" s="7">
        <f t="shared" si="2"/>
        <v>0</v>
      </c>
      <c r="Q7" s="7">
        <f t="shared" si="2"/>
        <v>0</v>
      </c>
      <c r="R7" s="7">
        <f t="shared" si="2"/>
        <v>0</v>
      </c>
      <c r="S7" s="7">
        <f t="shared" si="2"/>
        <v>0</v>
      </c>
      <c r="T7" s="7">
        <f t="shared" si="2"/>
        <v>0</v>
      </c>
      <c r="U7" s="7">
        <f t="shared" si="2"/>
        <v>0</v>
      </c>
      <c r="V7" s="7">
        <f t="shared" si="2"/>
        <v>0</v>
      </c>
      <c r="W7" s="7">
        <f t="shared" si="2"/>
        <v>0</v>
      </c>
      <c r="X7" s="7">
        <f t="shared" si="2"/>
        <v>0</v>
      </c>
      <c r="Y7" s="7">
        <f t="shared" si="2"/>
        <v>0</v>
      </c>
      <c r="Z7" s="7">
        <f t="shared" si="2"/>
        <v>0</v>
      </c>
      <c r="AA7" s="7">
        <f t="shared" si="1"/>
        <v>0</v>
      </c>
      <c r="AB7" s="7">
        <f t="shared" si="1"/>
        <v>0</v>
      </c>
      <c r="AC7" s="7">
        <f t="shared" si="1"/>
        <v>0</v>
      </c>
      <c r="AD7" s="7">
        <f t="shared" si="1"/>
        <v>0</v>
      </c>
      <c r="AE7" s="7">
        <f t="shared" si="1"/>
        <v>0</v>
      </c>
      <c r="AF7" s="7">
        <f t="shared" si="1"/>
        <v>0</v>
      </c>
      <c r="AG7" s="7">
        <f t="shared" si="1"/>
        <v>0</v>
      </c>
      <c r="AH7" s="7">
        <f t="shared" si="1"/>
        <v>0</v>
      </c>
      <c r="AI7" s="7">
        <f t="shared" si="1"/>
        <v>0</v>
      </c>
      <c r="AJ7" s="7">
        <f t="shared" si="1"/>
        <v>0</v>
      </c>
      <c r="AK7" s="7"/>
      <c r="AL7" s="7"/>
      <c r="AM7" s="7"/>
    </row>
    <row r="8" spans="1:39" x14ac:dyDescent="0.45">
      <c r="A8" s="8" t="s">
        <v>163</v>
      </c>
      <c r="B8" s="7">
        <v>0</v>
      </c>
      <c r="C8" s="7">
        <v>0</v>
      </c>
      <c r="D8" s="7">
        <v>0</v>
      </c>
      <c r="E8" s="7">
        <v>0</v>
      </c>
      <c r="F8" s="7">
        <v>0</v>
      </c>
      <c r="G8" s="7">
        <v>0</v>
      </c>
      <c r="H8" s="7">
        <v>0</v>
      </c>
      <c r="I8" s="7">
        <v>0</v>
      </c>
      <c r="J8" s="7">
        <v>0</v>
      </c>
      <c r="K8" s="7">
        <v>0</v>
      </c>
      <c r="L8" s="7">
        <v>0</v>
      </c>
      <c r="M8" s="7">
        <v>0</v>
      </c>
      <c r="N8" s="7">
        <v>0</v>
      </c>
      <c r="O8" s="7">
        <v>0</v>
      </c>
      <c r="P8" s="7">
        <v>0</v>
      </c>
      <c r="Q8" s="7">
        <v>0</v>
      </c>
      <c r="R8" s="7">
        <v>0</v>
      </c>
      <c r="S8" s="7">
        <v>0</v>
      </c>
      <c r="T8" s="7">
        <v>0</v>
      </c>
      <c r="U8" s="7">
        <v>0</v>
      </c>
      <c r="V8" s="7">
        <v>0</v>
      </c>
      <c r="W8" s="7">
        <v>0</v>
      </c>
      <c r="X8" s="7">
        <v>0</v>
      </c>
      <c r="Y8" s="7">
        <v>0</v>
      </c>
      <c r="Z8" s="7">
        <v>0</v>
      </c>
      <c r="AA8" s="7">
        <f t="shared" si="1"/>
        <v>0</v>
      </c>
      <c r="AB8" s="7">
        <f t="shared" si="1"/>
        <v>0</v>
      </c>
      <c r="AC8" s="7">
        <f t="shared" si="1"/>
        <v>0</v>
      </c>
      <c r="AD8" s="7">
        <f t="shared" si="1"/>
        <v>0</v>
      </c>
      <c r="AE8" s="7">
        <f t="shared" si="1"/>
        <v>0</v>
      </c>
      <c r="AF8" s="7">
        <f t="shared" si="1"/>
        <v>0</v>
      </c>
      <c r="AG8" s="7">
        <f t="shared" si="1"/>
        <v>0</v>
      </c>
      <c r="AH8" s="7">
        <f t="shared" si="1"/>
        <v>0</v>
      </c>
      <c r="AI8" s="7">
        <f t="shared" si="1"/>
        <v>0</v>
      </c>
      <c r="AJ8" s="7">
        <f t="shared" si="1"/>
        <v>0</v>
      </c>
      <c r="AK8" s="7"/>
      <c r="AL8" s="7"/>
      <c r="AM8" s="7"/>
    </row>
    <row r="9" spans="1:39" x14ac:dyDescent="0.45">
      <c r="A9" s="105" t="s">
        <v>416</v>
      </c>
      <c r="B9" s="7">
        <f>B6</f>
        <v>0</v>
      </c>
      <c r="C9" s="7">
        <f t="shared" ref="C9:AJ9" si="3">C6</f>
        <v>0</v>
      </c>
      <c r="D9" s="7">
        <f t="shared" si="3"/>
        <v>0</v>
      </c>
      <c r="E9" s="7">
        <f t="shared" si="3"/>
        <v>0</v>
      </c>
      <c r="F9" s="7">
        <f t="shared" si="3"/>
        <v>0</v>
      </c>
      <c r="G9" s="7">
        <f t="shared" si="3"/>
        <v>0</v>
      </c>
      <c r="H9" s="7">
        <f t="shared" si="3"/>
        <v>0</v>
      </c>
      <c r="I9" s="7">
        <f t="shared" si="3"/>
        <v>0</v>
      </c>
      <c r="J9" s="7">
        <f t="shared" si="3"/>
        <v>0</v>
      </c>
      <c r="K9" s="7">
        <f t="shared" si="3"/>
        <v>0</v>
      </c>
      <c r="L9" s="7">
        <f t="shared" si="3"/>
        <v>0</v>
      </c>
      <c r="M9" s="7">
        <f t="shared" si="3"/>
        <v>0</v>
      </c>
      <c r="N9" s="7">
        <f t="shared" si="3"/>
        <v>0</v>
      </c>
      <c r="O9" s="7">
        <f t="shared" si="3"/>
        <v>0</v>
      </c>
      <c r="P9" s="7">
        <f t="shared" si="3"/>
        <v>0</v>
      </c>
      <c r="Q9" s="7">
        <f t="shared" si="3"/>
        <v>0</v>
      </c>
      <c r="R9" s="7">
        <f t="shared" si="3"/>
        <v>0</v>
      </c>
      <c r="S9" s="7">
        <f t="shared" si="3"/>
        <v>0</v>
      </c>
      <c r="T9" s="7">
        <f t="shared" si="3"/>
        <v>0</v>
      </c>
      <c r="U9" s="7">
        <f t="shared" si="3"/>
        <v>0</v>
      </c>
      <c r="V9" s="7">
        <f t="shared" si="3"/>
        <v>0</v>
      </c>
      <c r="W9" s="7">
        <f t="shared" si="3"/>
        <v>0</v>
      </c>
      <c r="X9" s="7">
        <f t="shared" si="3"/>
        <v>0</v>
      </c>
      <c r="Y9" s="7">
        <f t="shared" si="3"/>
        <v>0</v>
      </c>
      <c r="Z9" s="7">
        <f t="shared" si="3"/>
        <v>0</v>
      </c>
      <c r="AA9" s="7">
        <f t="shared" si="3"/>
        <v>0</v>
      </c>
      <c r="AB9" s="7">
        <f t="shared" si="3"/>
        <v>0</v>
      </c>
      <c r="AC9" s="7">
        <f t="shared" si="3"/>
        <v>0</v>
      </c>
      <c r="AD9" s="7">
        <f t="shared" si="3"/>
        <v>0</v>
      </c>
      <c r="AE9" s="7">
        <f t="shared" si="3"/>
        <v>0</v>
      </c>
      <c r="AF9" s="7">
        <f t="shared" si="3"/>
        <v>0</v>
      </c>
      <c r="AG9" s="7">
        <f t="shared" si="3"/>
        <v>0</v>
      </c>
      <c r="AH9" s="7">
        <f t="shared" si="3"/>
        <v>0</v>
      </c>
      <c r="AI9" s="7">
        <f t="shared" si="3"/>
        <v>0</v>
      </c>
      <c r="AJ9" s="7">
        <f t="shared" si="3"/>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2060"/>
  </sheetPr>
  <dimension ref="A1:AM9"/>
  <sheetViews>
    <sheetView workbookViewId="0">
      <pane xSplit="1" ySplit="1" topLeftCell="B2" activePane="bottomRight" state="frozen"/>
      <selection activeCell="B9" sqref="B9:AJ9"/>
      <selection pane="topRight" activeCell="B9" sqref="B9:AJ9"/>
      <selection pane="bottomLeft" activeCell="B9" sqref="B9:AJ9"/>
      <selection pane="bottomRight" activeCell="B9" sqref="B9:AJ9"/>
    </sheetView>
  </sheetViews>
  <sheetFormatPr defaultColWidth="9.1328125" defaultRowHeight="14.25" x14ac:dyDescent="0.45"/>
  <cols>
    <col min="1" max="1" width="41.3984375" style="1" customWidth="1"/>
    <col min="2" max="3" width="10" style="7" customWidth="1"/>
    <col min="4" max="4" width="10" style="6" customWidth="1"/>
    <col min="5" max="26" width="10" style="1" customWidth="1"/>
    <col min="27" max="16384" width="9.1328125" style="1"/>
  </cols>
  <sheetData>
    <row r="1" spans="1:39" x14ac:dyDescent="0.45">
      <c r="A1" s="8" t="s">
        <v>122</v>
      </c>
      <c r="B1" s="8">
        <v>2016</v>
      </c>
      <c r="C1" s="8">
        <v>2017</v>
      </c>
      <c r="D1" s="9">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c r="AK1" s="7"/>
      <c r="AL1" s="7"/>
      <c r="AM1" s="7"/>
    </row>
    <row r="2" spans="1:39" x14ac:dyDescent="0.45">
      <c r="A2" s="8" t="s">
        <v>157</v>
      </c>
      <c r="B2" s="20">
        <f>$D2</f>
        <v>8.6208626710060419E-5</v>
      </c>
      <c r="C2" s="20">
        <f>$D2</f>
        <v>8.6208626710060419E-5</v>
      </c>
      <c r="D2" s="5">
        <f>Petroleum!F4</f>
        <v>8.6208626710060419E-5</v>
      </c>
      <c r="E2" s="5">
        <f>$D2</f>
        <v>8.6208626710060419E-5</v>
      </c>
      <c r="F2" s="5">
        <f t="shared" ref="F2:AJ2" si="0">$D2</f>
        <v>8.6208626710060419E-5</v>
      </c>
      <c r="G2" s="5">
        <f t="shared" si="0"/>
        <v>8.6208626710060419E-5</v>
      </c>
      <c r="H2" s="5">
        <f t="shared" si="0"/>
        <v>8.6208626710060419E-5</v>
      </c>
      <c r="I2" s="5">
        <f t="shared" si="0"/>
        <v>8.6208626710060419E-5</v>
      </c>
      <c r="J2" s="5">
        <f t="shared" si="0"/>
        <v>8.6208626710060419E-5</v>
      </c>
      <c r="K2" s="5">
        <f t="shared" si="0"/>
        <v>8.6208626710060419E-5</v>
      </c>
      <c r="L2" s="5">
        <f t="shared" si="0"/>
        <v>8.6208626710060419E-5</v>
      </c>
      <c r="M2" s="5">
        <f t="shared" si="0"/>
        <v>8.6208626710060419E-5</v>
      </c>
      <c r="N2" s="5">
        <f t="shared" si="0"/>
        <v>8.6208626710060419E-5</v>
      </c>
      <c r="O2" s="5">
        <f t="shared" si="0"/>
        <v>8.6208626710060419E-5</v>
      </c>
      <c r="P2" s="5">
        <f t="shared" si="0"/>
        <v>8.6208626710060419E-5</v>
      </c>
      <c r="Q2" s="5">
        <f t="shared" si="0"/>
        <v>8.6208626710060419E-5</v>
      </c>
      <c r="R2" s="5">
        <f t="shared" si="0"/>
        <v>8.6208626710060419E-5</v>
      </c>
      <c r="S2" s="5">
        <f t="shared" si="0"/>
        <v>8.6208626710060419E-5</v>
      </c>
      <c r="T2" s="5">
        <f t="shared" si="0"/>
        <v>8.6208626710060419E-5</v>
      </c>
      <c r="U2" s="5">
        <f t="shared" si="0"/>
        <v>8.6208626710060419E-5</v>
      </c>
      <c r="V2" s="5">
        <f t="shared" si="0"/>
        <v>8.6208626710060419E-5</v>
      </c>
      <c r="W2" s="5">
        <f t="shared" si="0"/>
        <v>8.6208626710060419E-5</v>
      </c>
      <c r="X2" s="5">
        <f t="shared" si="0"/>
        <v>8.6208626710060419E-5</v>
      </c>
      <c r="Y2" s="5">
        <f t="shared" si="0"/>
        <v>8.6208626710060419E-5</v>
      </c>
      <c r="Z2" s="5">
        <f t="shared" si="0"/>
        <v>8.6208626710060419E-5</v>
      </c>
      <c r="AA2" s="5">
        <f t="shared" si="0"/>
        <v>8.6208626710060419E-5</v>
      </c>
      <c r="AB2" s="5">
        <f t="shared" si="0"/>
        <v>8.6208626710060419E-5</v>
      </c>
      <c r="AC2" s="5">
        <f t="shared" si="0"/>
        <v>8.6208626710060419E-5</v>
      </c>
      <c r="AD2" s="5">
        <f t="shared" si="0"/>
        <v>8.6208626710060419E-5</v>
      </c>
      <c r="AE2" s="5">
        <f t="shared" si="0"/>
        <v>8.6208626710060419E-5</v>
      </c>
      <c r="AF2" s="5">
        <f t="shared" si="0"/>
        <v>8.6208626710060419E-5</v>
      </c>
      <c r="AG2" s="5">
        <f t="shared" si="0"/>
        <v>8.6208626710060419E-5</v>
      </c>
      <c r="AH2" s="5">
        <f t="shared" si="0"/>
        <v>8.6208626710060419E-5</v>
      </c>
      <c r="AI2" s="5">
        <f t="shared" si="0"/>
        <v>8.6208626710060419E-5</v>
      </c>
      <c r="AJ2" s="5">
        <f t="shared" si="0"/>
        <v>8.6208626710060419E-5</v>
      </c>
      <c r="AK2" s="7"/>
      <c r="AL2" s="7"/>
      <c r="AM2" s="7"/>
    </row>
    <row r="3" spans="1:39" x14ac:dyDescent="0.45">
      <c r="A3" s="8" t="s">
        <v>158</v>
      </c>
      <c r="B3" s="7">
        <v>0</v>
      </c>
      <c r="C3" s="7">
        <v>0</v>
      </c>
      <c r="D3" s="6">
        <v>0</v>
      </c>
      <c r="E3" s="7">
        <v>0</v>
      </c>
      <c r="F3" s="7">
        <v>0</v>
      </c>
      <c r="G3" s="7">
        <v>0</v>
      </c>
      <c r="H3" s="7">
        <v>0</v>
      </c>
      <c r="I3" s="7">
        <v>0</v>
      </c>
      <c r="J3" s="7">
        <v>0</v>
      </c>
      <c r="K3" s="7">
        <v>0</v>
      </c>
      <c r="L3" s="7">
        <v>0</v>
      </c>
      <c r="M3" s="7">
        <v>0</v>
      </c>
      <c r="N3" s="7">
        <v>0</v>
      </c>
      <c r="O3" s="7">
        <v>0</v>
      </c>
      <c r="P3" s="7">
        <v>0</v>
      </c>
      <c r="Q3" s="7">
        <v>0</v>
      </c>
      <c r="R3" s="7">
        <v>0</v>
      </c>
      <c r="S3" s="7">
        <v>0</v>
      </c>
      <c r="T3" s="7">
        <v>0</v>
      </c>
      <c r="U3" s="7">
        <v>0</v>
      </c>
      <c r="V3" s="7">
        <v>0</v>
      </c>
      <c r="W3" s="7">
        <v>0</v>
      </c>
      <c r="X3" s="7">
        <v>0</v>
      </c>
      <c r="Y3" s="7">
        <v>0</v>
      </c>
      <c r="Z3" s="7">
        <v>0</v>
      </c>
      <c r="AA3" s="7">
        <f t="shared" ref="AA3:AJ8" si="1">TREND($Q3:$Z3,$Q$1:$Z$1,AA$1)</f>
        <v>0</v>
      </c>
      <c r="AB3" s="7">
        <f t="shared" si="1"/>
        <v>0</v>
      </c>
      <c r="AC3" s="7">
        <f t="shared" si="1"/>
        <v>0</v>
      </c>
      <c r="AD3" s="7">
        <f t="shared" si="1"/>
        <v>0</v>
      </c>
      <c r="AE3" s="7">
        <f t="shared" si="1"/>
        <v>0</v>
      </c>
      <c r="AF3" s="7">
        <f t="shared" si="1"/>
        <v>0</v>
      </c>
      <c r="AG3" s="7">
        <f t="shared" si="1"/>
        <v>0</v>
      </c>
      <c r="AH3" s="7">
        <f t="shared" si="1"/>
        <v>0</v>
      </c>
      <c r="AI3" s="7">
        <f t="shared" si="1"/>
        <v>0</v>
      </c>
      <c r="AJ3" s="7">
        <f t="shared" si="1"/>
        <v>0</v>
      </c>
      <c r="AK3" s="7"/>
      <c r="AL3" s="7"/>
      <c r="AM3" s="7"/>
    </row>
    <row r="4" spans="1:39" x14ac:dyDescent="0.45">
      <c r="A4" s="8" t="s">
        <v>159</v>
      </c>
      <c r="B4" s="7">
        <v>0</v>
      </c>
      <c r="C4" s="7">
        <v>0</v>
      </c>
      <c r="D4" s="6">
        <v>0</v>
      </c>
      <c r="E4" s="7">
        <v>0</v>
      </c>
      <c r="F4" s="7">
        <v>0</v>
      </c>
      <c r="G4" s="7">
        <v>0</v>
      </c>
      <c r="H4" s="7">
        <v>0</v>
      </c>
      <c r="I4" s="7">
        <v>0</v>
      </c>
      <c r="J4" s="7">
        <v>0</v>
      </c>
      <c r="K4" s="7">
        <v>0</v>
      </c>
      <c r="L4" s="7">
        <v>0</v>
      </c>
      <c r="M4" s="7">
        <v>0</v>
      </c>
      <c r="N4" s="7">
        <v>0</v>
      </c>
      <c r="O4" s="7">
        <v>0</v>
      </c>
      <c r="P4" s="7">
        <v>0</v>
      </c>
      <c r="Q4" s="7">
        <v>0</v>
      </c>
      <c r="R4" s="7">
        <v>0</v>
      </c>
      <c r="S4" s="7">
        <v>0</v>
      </c>
      <c r="T4" s="7">
        <v>0</v>
      </c>
      <c r="U4" s="7">
        <v>0</v>
      </c>
      <c r="V4" s="7">
        <v>0</v>
      </c>
      <c r="W4" s="7">
        <v>0</v>
      </c>
      <c r="X4" s="7">
        <v>0</v>
      </c>
      <c r="Y4" s="7">
        <v>0</v>
      </c>
      <c r="Z4" s="7">
        <v>0</v>
      </c>
      <c r="AA4" s="7">
        <f t="shared" si="1"/>
        <v>0</v>
      </c>
      <c r="AB4" s="7">
        <f t="shared" si="1"/>
        <v>0</v>
      </c>
      <c r="AC4" s="7">
        <f t="shared" si="1"/>
        <v>0</v>
      </c>
      <c r="AD4" s="7">
        <f t="shared" si="1"/>
        <v>0</v>
      </c>
      <c r="AE4" s="7">
        <f t="shared" si="1"/>
        <v>0</v>
      </c>
      <c r="AF4" s="7">
        <f t="shared" si="1"/>
        <v>0</v>
      </c>
      <c r="AG4" s="7">
        <f t="shared" si="1"/>
        <v>0</v>
      </c>
      <c r="AH4" s="7">
        <f t="shared" si="1"/>
        <v>0</v>
      </c>
      <c r="AI4" s="7">
        <f t="shared" si="1"/>
        <v>0</v>
      </c>
      <c r="AJ4" s="7">
        <f t="shared" si="1"/>
        <v>0</v>
      </c>
      <c r="AK4" s="7"/>
      <c r="AL4" s="7"/>
      <c r="AM4" s="7"/>
    </row>
    <row r="5" spans="1:39" x14ac:dyDescent="0.45">
      <c r="A5" s="8" t="s">
        <v>160</v>
      </c>
      <c r="B5" s="7">
        <v>0</v>
      </c>
      <c r="C5" s="7">
        <v>0</v>
      </c>
      <c r="D5" s="6">
        <v>0</v>
      </c>
      <c r="E5" s="7">
        <v>0</v>
      </c>
      <c r="F5" s="7">
        <v>0</v>
      </c>
      <c r="G5" s="7">
        <v>0</v>
      </c>
      <c r="H5" s="7">
        <v>0</v>
      </c>
      <c r="I5" s="7">
        <v>0</v>
      </c>
      <c r="J5" s="7">
        <v>0</v>
      </c>
      <c r="K5" s="7">
        <v>0</v>
      </c>
      <c r="L5" s="7">
        <v>0</v>
      </c>
      <c r="M5" s="7">
        <v>0</v>
      </c>
      <c r="N5" s="7">
        <v>0</v>
      </c>
      <c r="O5" s="7">
        <v>0</v>
      </c>
      <c r="P5" s="7">
        <v>0</v>
      </c>
      <c r="Q5" s="7">
        <v>0</v>
      </c>
      <c r="R5" s="7">
        <v>0</v>
      </c>
      <c r="S5" s="7">
        <v>0</v>
      </c>
      <c r="T5" s="7">
        <v>0</v>
      </c>
      <c r="U5" s="7">
        <v>0</v>
      </c>
      <c r="V5" s="7">
        <v>0</v>
      </c>
      <c r="W5" s="7">
        <v>0</v>
      </c>
      <c r="X5" s="7">
        <v>0</v>
      </c>
      <c r="Y5" s="7">
        <v>0</v>
      </c>
      <c r="Z5" s="7">
        <v>0</v>
      </c>
      <c r="AA5" s="7">
        <f t="shared" si="1"/>
        <v>0</v>
      </c>
      <c r="AB5" s="7">
        <f t="shared" si="1"/>
        <v>0</v>
      </c>
      <c r="AC5" s="7">
        <f t="shared" si="1"/>
        <v>0</v>
      </c>
      <c r="AD5" s="7">
        <f t="shared" si="1"/>
        <v>0</v>
      </c>
      <c r="AE5" s="7">
        <f t="shared" si="1"/>
        <v>0</v>
      </c>
      <c r="AF5" s="7">
        <f t="shared" si="1"/>
        <v>0</v>
      </c>
      <c r="AG5" s="7">
        <f t="shared" si="1"/>
        <v>0</v>
      </c>
      <c r="AH5" s="7">
        <f t="shared" si="1"/>
        <v>0</v>
      </c>
      <c r="AI5" s="7">
        <f t="shared" si="1"/>
        <v>0</v>
      </c>
      <c r="AJ5" s="7">
        <f t="shared" si="1"/>
        <v>0</v>
      </c>
      <c r="AK5" s="7"/>
      <c r="AL5" s="7"/>
      <c r="AM5" s="7"/>
    </row>
    <row r="6" spans="1:39" x14ac:dyDescent="0.45">
      <c r="A6" s="8" t="s">
        <v>161</v>
      </c>
      <c r="B6" s="7">
        <v>0</v>
      </c>
      <c r="C6" s="7">
        <v>0</v>
      </c>
      <c r="D6" s="6">
        <v>0</v>
      </c>
      <c r="E6" s="7">
        <v>0</v>
      </c>
      <c r="F6" s="7">
        <v>0</v>
      </c>
      <c r="G6" s="7">
        <v>0</v>
      </c>
      <c r="H6" s="7">
        <v>0</v>
      </c>
      <c r="I6" s="7">
        <v>0</v>
      </c>
      <c r="J6" s="7">
        <v>0</v>
      </c>
      <c r="K6" s="7">
        <v>0</v>
      </c>
      <c r="L6" s="7">
        <v>0</v>
      </c>
      <c r="M6" s="7">
        <v>0</v>
      </c>
      <c r="N6" s="7">
        <v>0</v>
      </c>
      <c r="O6" s="7">
        <v>0</v>
      </c>
      <c r="P6" s="7">
        <v>0</v>
      </c>
      <c r="Q6" s="7">
        <v>0</v>
      </c>
      <c r="R6" s="7">
        <v>0</v>
      </c>
      <c r="S6" s="7">
        <v>0</v>
      </c>
      <c r="T6" s="7">
        <v>0</v>
      </c>
      <c r="U6" s="7">
        <v>0</v>
      </c>
      <c r="V6" s="7">
        <v>0</v>
      </c>
      <c r="W6" s="7">
        <v>0</v>
      </c>
      <c r="X6" s="7">
        <v>0</v>
      </c>
      <c r="Y6" s="7">
        <v>0</v>
      </c>
      <c r="Z6" s="7">
        <v>0</v>
      </c>
      <c r="AA6" s="7">
        <f t="shared" si="1"/>
        <v>0</v>
      </c>
      <c r="AB6" s="7">
        <f t="shared" si="1"/>
        <v>0</v>
      </c>
      <c r="AC6" s="7">
        <f t="shared" si="1"/>
        <v>0</v>
      </c>
      <c r="AD6" s="7">
        <f t="shared" si="1"/>
        <v>0</v>
      </c>
      <c r="AE6" s="7">
        <f t="shared" si="1"/>
        <v>0</v>
      </c>
      <c r="AF6" s="7">
        <f t="shared" si="1"/>
        <v>0</v>
      </c>
      <c r="AG6" s="7">
        <f t="shared" si="1"/>
        <v>0</v>
      </c>
      <c r="AH6" s="7">
        <f t="shared" si="1"/>
        <v>0</v>
      </c>
      <c r="AI6" s="7">
        <f t="shared" si="1"/>
        <v>0</v>
      </c>
      <c r="AJ6" s="7">
        <f t="shared" si="1"/>
        <v>0</v>
      </c>
      <c r="AK6" s="7"/>
      <c r="AL6" s="7"/>
      <c r="AM6" s="7"/>
    </row>
    <row r="7" spans="1:39" x14ac:dyDescent="0.45">
      <c r="A7" s="8" t="s">
        <v>162</v>
      </c>
      <c r="B7" s="7">
        <v>0</v>
      </c>
      <c r="C7" s="7">
        <v>0</v>
      </c>
      <c r="D7" s="6">
        <f t="shared" ref="D7:Z7" si="2">D3</f>
        <v>0</v>
      </c>
      <c r="E7" s="7">
        <f t="shared" si="2"/>
        <v>0</v>
      </c>
      <c r="F7" s="7">
        <f t="shared" si="2"/>
        <v>0</v>
      </c>
      <c r="G7" s="7">
        <f t="shared" si="2"/>
        <v>0</v>
      </c>
      <c r="H7" s="7">
        <f t="shared" si="2"/>
        <v>0</v>
      </c>
      <c r="I7" s="7">
        <f t="shared" si="2"/>
        <v>0</v>
      </c>
      <c r="J7" s="7">
        <f t="shared" si="2"/>
        <v>0</v>
      </c>
      <c r="K7" s="7">
        <f t="shared" si="2"/>
        <v>0</v>
      </c>
      <c r="L7" s="7">
        <f t="shared" si="2"/>
        <v>0</v>
      </c>
      <c r="M7" s="7">
        <f t="shared" si="2"/>
        <v>0</v>
      </c>
      <c r="N7" s="7">
        <f t="shared" si="2"/>
        <v>0</v>
      </c>
      <c r="O7" s="7">
        <f t="shared" si="2"/>
        <v>0</v>
      </c>
      <c r="P7" s="7">
        <f t="shared" si="2"/>
        <v>0</v>
      </c>
      <c r="Q7" s="7">
        <f t="shared" si="2"/>
        <v>0</v>
      </c>
      <c r="R7" s="7">
        <f t="shared" si="2"/>
        <v>0</v>
      </c>
      <c r="S7" s="7">
        <f t="shared" si="2"/>
        <v>0</v>
      </c>
      <c r="T7" s="7">
        <f t="shared" si="2"/>
        <v>0</v>
      </c>
      <c r="U7" s="7">
        <f t="shared" si="2"/>
        <v>0</v>
      </c>
      <c r="V7" s="7">
        <f t="shared" si="2"/>
        <v>0</v>
      </c>
      <c r="W7" s="7">
        <f t="shared" si="2"/>
        <v>0</v>
      </c>
      <c r="X7" s="7">
        <f t="shared" si="2"/>
        <v>0</v>
      </c>
      <c r="Y7" s="7">
        <f t="shared" si="2"/>
        <v>0</v>
      </c>
      <c r="Z7" s="7">
        <f t="shared" si="2"/>
        <v>0</v>
      </c>
      <c r="AA7" s="7">
        <f t="shared" si="1"/>
        <v>0</v>
      </c>
      <c r="AB7" s="7">
        <f t="shared" si="1"/>
        <v>0</v>
      </c>
      <c r="AC7" s="7">
        <f t="shared" si="1"/>
        <v>0</v>
      </c>
      <c r="AD7" s="7">
        <f t="shared" si="1"/>
        <v>0</v>
      </c>
      <c r="AE7" s="7">
        <f t="shared" si="1"/>
        <v>0</v>
      </c>
      <c r="AF7" s="7">
        <f t="shared" si="1"/>
        <v>0</v>
      </c>
      <c r="AG7" s="7">
        <f t="shared" si="1"/>
        <v>0</v>
      </c>
      <c r="AH7" s="7">
        <f t="shared" si="1"/>
        <v>0</v>
      </c>
      <c r="AI7" s="7">
        <f t="shared" si="1"/>
        <v>0</v>
      </c>
      <c r="AJ7" s="7">
        <f t="shared" si="1"/>
        <v>0</v>
      </c>
      <c r="AK7" s="7"/>
      <c r="AL7" s="7"/>
      <c r="AM7" s="7"/>
    </row>
    <row r="8" spans="1:39" x14ac:dyDescent="0.45">
      <c r="A8" s="8" t="s">
        <v>163</v>
      </c>
      <c r="B8" s="7">
        <v>0</v>
      </c>
      <c r="C8" s="7">
        <v>0</v>
      </c>
      <c r="D8" s="6">
        <v>0</v>
      </c>
      <c r="E8" s="7">
        <v>0</v>
      </c>
      <c r="F8" s="7">
        <v>0</v>
      </c>
      <c r="G8" s="7">
        <v>0</v>
      </c>
      <c r="H8" s="7">
        <v>0</v>
      </c>
      <c r="I8" s="7">
        <v>0</v>
      </c>
      <c r="J8" s="7">
        <v>0</v>
      </c>
      <c r="K8" s="7">
        <v>0</v>
      </c>
      <c r="L8" s="7">
        <v>0</v>
      </c>
      <c r="M8" s="7">
        <v>0</v>
      </c>
      <c r="N8" s="7">
        <v>0</v>
      </c>
      <c r="O8" s="7">
        <v>0</v>
      </c>
      <c r="P8" s="7">
        <v>0</v>
      </c>
      <c r="Q8" s="7">
        <v>0</v>
      </c>
      <c r="R8" s="7">
        <v>0</v>
      </c>
      <c r="S8" s="7">
        <v>0</v>
      </c>
      <c r="T8" s="7">
        <v>0</v>
      </c>
      <c r="U8" s="7">
        <v>0</v>
      </c>
      <c r="V8" s="7">
        <v>0</v>
      </c>
      <c r="W8" s="7">
        <v>0</v>
      </c>
      <c r="X8" s="7">
        <v>0</v>
      </c>
      <c r="Y8" s="7">
        <v>0</v>
      </c>
      <c r="Z8" s="7">
        <v>0</v>
      </c>
      <c r="AA8" s="7">
        <f t="shared" si="1"/>
        <v>0</v>
      </c>
      <c r="AB8" s="7">
        <f t="shared" si="1"/>
        <v>0</v>
      </c>
      <c r="AC8" s="7">
        <f t="shared" si="1"/>
        <v>0</v>
      </c>
      <c r="AD8" s="7">
        <f t="shared" si="1"/>
        <v>0</v>
      </c>
      <c r="AE8" s="7">
        <f t="shared" si="1"/>
        <v>0</v>
      </c>
      <c r="AF8" s="7">
        <f t="shared" si="1"/>
        <v>0</v>
      </c>
      <c r="AG8" s="7">
        <f t="shared" si="1"/>
        <v>0</v>
      </c>
      <c r="AH8" s="7">
        <f t="shared" si="1"/>
        <v>0</v>
      </c>
      <c r="AI8" s="7">
        <f t="shared" si="1"/>
        <v>0</v>
      </c>
      <c r="AJ8" s="7">
        <f t="shared" si="1"/>
        <v>0</v>
      </c>
      <c r="AK8" s="7"/>
      <c r="AL8" s="7"/>
      <c r="AM8" s="7"/>
    </row>
    <row r="9" spans="1:39" x14ac:dyDescent="0.45">
      <c r="A9" s="105" t="s">
        <v>416</v>
      </c>
      <c r="B9" s="7">
        <f>B6</f>
        <v>0</v>
      </c>
      <c r="C9" s="7">
        <f t="shared" ref="C9:AJ9" si="3">C6</f>
        <v>0</v>
      </c>
      <c r="D9" s="7">
        <f t="shared" si="3"/>
        <v>0</v>
      </c>
      <c r="E9" s="7">
        <f t="shared" si="3"/>
        <v>0</v>
      </c>
      <c r="F9" s="7">
        <f t="shared" si="3"/>
        <v>0</v>
      </c>
      <c r="G9" s="7">
        <f t="shared" si="3"/>
        <v>0</v>
      </c>
      <c r="H9" s="7">
        <f t="shared" si="3"/>
        <v>0</v>
      </c>
      <c r="I9" s="7">
        <f t="shared" si="3"/>
        <v>0</v>
      </c>
      <c r="J9" s="7">
        <f t="shared" si="3"/>
        <v>0</v>
      </c>
      <c r="K9" s="7">
        <f t="shared" si="3"/>
        <v>0</v>
      </c>
      <c r="L9" s="7">
        <f t="shared" si="3"/>
        <v>0</v>
      </c>
      <c r="M9" s="7">
        <f t="shared" si="3"/>
        <v>0</v>
      </c>
      <c r="N9" s="7">
        <f t="shared" si="3"/>
        <v>0</v>
      </c>
      <c r="O9" s="7">
        <f t="shared" si="3"/>
        <v>0</v>
      </c>
      <c r="P9" s="7">
        <f t="shared" si="3"/>
        <v>0</v>
      </c>
      <c r="Q9" s="7">
        <f t="shared" si="3"/>
        <v>0</v>
      </c>
      <c r="R9" s="7">
        <f t="shared" si="3"/>
        <v>0</v>
      </c>
      <c r="S9" s="7">
        <f t="shared" si="3"/>
        <v>0</v>
      </c>
      <c r="T9" s="7">
        <f t="shared" si="3"/>
        <v>0</v>
      </c>
      <c r="U9" s="7">
        <f t="shared" si="3"/>
        <v>0</v>
      </c>
      <c r="V9" s="7">
        <f t="shared" si="3"/>
        <v>0</v>
      </c>
      <c r="W9" s="7">
        <f t="shared" si="3"/>
        <v>0</v>
      </c>
      <c r="X9" s="7">
        <f t="shared" si="3"/>
        <v>0</v>
      </c>
      <c r="Y9" s="7">
        <f t="shared" si="3"/>
        <v>0</v>
      </c>
      <c r="Z9" s="7">
        <f t="shared" si="3"/>
        <v>0</v>
      </c>
      <c r="AA9" s="7">
        <f t="shared" si="3"/>
        <v>0</v>
      </c>
      <c r="AB9" s="7">
        <f t="shared" si="3"/>
        <v>0</v>
      </c>
      <c r="AC9" s="7">
        <f t="shared" si="3"/>
        <v>0</v>
      </c>
      <c r="AD9" s="7">
        <f t="shared" si="3"/>
        <v>0</v>
      </c>
      <c r="AE9" s="7">
        <f t="shared" si="3"/>
        <v>0</v>
      </c>
      <c r="AF9" s="7">
        <f t="shared" si="3"/>
        <v>0</v>
      </c>
      <c r="AG9" s="7">
        <f t="shared" si="3"/>
        <v>0</v>
      </c>
      <c r="AH9" s="7">
        <f t="shared" si="3"/>
        <v>0</v>
      </c>
      <c r="AI9" s="7">
        <f t="shared" si="3"/>
        <v>0</v>
      </c>
      <c r="AJ9" s="7">
        <f t="shared" si="3"/>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71"/>
  <sheetViews>
    <sheetView workbookViewId="0">
      <pane xSplit="2" ySplit="1" topLeftCell="C77" activePane="bottomRight" state="frozen"/>
      <selection activeCell="B3" sqref="B3"/>
      <selection pane="topRight" activeCell="B3" sqref="B3"/>
      <selection pane="bottomLeft" activeCell="B3" sqref="B3"/>
      <selection pane="bottomRight" activeCell="E61" sqref="E61"/>
    </sheetView>
  </sheetViews>
  <sheetFormatPr defaultColWidth="9.1328125" defaultRowHeight="15" customHeight="1" x14ac:dyDescent="0.45"/>
  <cols>
    <col min="1" max="1" width="20.86328125" style="7" hidden="1" customWidth="1"/>
    <col min="2" max="2" width="45.73046875" style="7" customWidth="1"/>
    <col min="3" max="37" width="9.1328125" style="7"/>
    <col min="38" max="38" width="8" style="7" customWidth="1"/>
    <col min="39" max="16384" width="9.1328125" style="7"/>
  </cols>
  <sheetData>
    <row r="1" spans="1:37" ht="15" customHeight="1" thickBot="1" x14ac:dyDescent="0.5">
      <c r="B1" s="72" t="s">
        <v>219</v>
      </c>
      <c r="C1" s="73">
        <v>2017</v>
      </c>
      <c r="D1" s="73">
        <v>2018</v>
      </c>
      <c r="E1" s="73">
        <v>2019</v>
      </c>
      <c r="F1" s="73">
        <v>2020</v>
      </c>
      <c r="G1" s="73">
        <v>2021</v>
      </c>
      <c r="H1" s="73">
        <v>2022</v>
      </c>
      <c r="I1" s="73">
        <v>2023</v>
      </c>
      <c r="J1" s="73">
        <v>2024</v>
      </c>
      <c r="K1" s="73">
        <v>2025</v>
      </c>
      <c r="L1" s="73">
        <v>2026</v>
      </c>
      <c r="M1" s="73">
        <v>2027</v>
      </c>
      <c r="N1" s="73">
        <v>2028</v>
      </c>
      <c r="O1" s="73">
        <v>2029</v>
      </c>
      <c r="P1" s="73">
        <v>2030</v>
      </c>
      <c r="Q1" s="73">
        <v>2031</v>
      </c>
      <c r="R1" s="73">
        <v>2032</v>
      </c>
      <c r="S1" s="73">
        <v>2033</v>
      </c>
      <c r="T1" s="73">
        <v>2034</v>
      </c>
      <c r="U1" s="73">
        <v>2035</v>
      </c>
      <c r="V1" s="73">
        <v>2036</v>
      </c>
      <c r="W1" s="73">
        <v>2037</v>
      </c>
      <c r="X1" s="73">
        <v>2038</v>
      </c>
      <c r="Y1" s="73">
        <v>2039</v>
      </c>
      <c r="Z1" s="73">
        <v>2040</v>
      </c>
      <c r="AA1" s="73">
        <v>2041</v>
      </c>
      <c r="AB1" s="73">
        <v>2042</v>
      </c>
      <c r="AC1" s="73">
        <v>2043</v>
      </c>
      <c r="AD1" s="73">
        <v>2044</v>
      </c>
      <c r="AE1" s="73">
        <v>2045</v>
      </c>
      <c r="AF1" s="73">
        <v>2046</v>
      </c>
      <c r="AG1" s="73">
        <v>2047</v>
      </c>
      <c r="AH1" s="73">
        <v>2048</v>
      </c>
      <c r="AI1" s="73">
        <v>2049</v>
      </c>
      <c r="AJ1" s="73">
        <v>2050</v>
      </c>
    </row>
    <row r="2" spans="1:37" ht="15" customHeight="1" thickTop="1" x14ac:dyDescent="0.45"/>
    <row r="3" spans="1:37" ht="15" customHeight="1" x14ac:dyDescent="0.45">
      <c r="C3" s="74" t="s">
        <v>220</v>
      </c>
      <c r="D3" s="74" t="s">
        <v>221</v>
      </c>
      <c r="E3" s="74"/>
      <c r="F3" s="74"/>
      <c r="G3" s="74"/>
    </row>
    <row r="4" spans="1:37" ht="15" customHeight="1" x14ac:dyDescent="0.45">
      <c r="C4" s="74" t="s">
        <v>222</v>
      </c>
      <c r="D4" s="74" t="s">
        <v>223</v>
      </c>
      <c r="E4" s="74"/>
      <c r="F4" s="74"/>
      <c r="G4" s="74" t="s">
        <v>224</v>
      </c>
    </row>
    <row r="5" spans="1:37" ht="15" customHeight="1" x14ac:dyDescent="0.45">
      <c r="C5" s="74" t="s">
        <v>225</v>
      </c>
      <c r="D5" s="74" t="s">
        <v>226</v>
      </c>
      <c r="E5" s="74"/>
      <c r="F5" s="74"/>
      <c r="G5" s="74"/>
    </row>
    <row r="6" spans="1:37" ht="15" customHeight="1" x14ac:dyDescent="0.45">
      <c r="C6" s="74" t="s">
        <v>227</v>
      </c>
      <c r="D6" s="74"/>
      <c r="E6" s="74" t="s">
        <v>228</v>
      </c>
      <c r="F6" s="74"/>
      <c r="G6" s="74"/>
    </row>
    <row r="10" spans="1:37" ht="15" customHeight="1" x14ac:dyDescent="0.5">
      <c r="A10" s="75" t="s">
        <v>229</v>
      </c>
      <c r="B10" s="76" t="s">
        <v>230</v>
      </c>
    </row>
    <row r="11" spans="1:37" ht="15" customHeight="1" x14ac:dyDescent="0.45">
      <c r="B11" s="72" t="s">
        <v>231</v>
      </c>
    </row>
    <row r="12" spans="1:37" ht="15" customHeight="1" x14ac:dyDescent="0.45">
      <c r="B12" s="72" t="s">
        <v>232</v>
      </c>
      <c r="C12" s="77" t="s">
        <v>232</v>
      </c>
      <c r="D12" s="77" t="s">
        <v>232</v>
      </c>
      <c r="E12" s="77" t="s">
        <v>232</v>
      </c>
      <c r="F12" s="77" t="s">
        <v>232</v>
      </c>
      <c r="G12" s="77" t="s">
        <v>232</v>
      </c>
      <c r="H12" s="77" t="s">
        <v>232</v>
      </c>
      <c r="I12" s="77" t="s">
        <v>232</v>
      </c>
      <c r="J12" s="77" t="s">
        <v>232</v>
      </c>
      <c r="K12" s="77" t="s">
        <v>232</v>
      </c>
      <c r="L12" s="77" t="s">
        <v>232</v>
      </c>
      <c r="M12" s="77" t="s">
        <v>232</v>
      </c>
      <c r="N12" s="77" t="s">
        <v>232</v>
      </c>
      <c r="O12" s="77" t="s">
        <v>232</v>
      </c>
      <c r="P12" s="77" t="s">
        <v>232</v>
      </c>
      <c r="Q12" s="77" t="s">
        <v>232</v>
      </c>
      <c r="R12" s="77" t="s">
        <v>232</v>
      </c>
      <c r="S12" s="77" t="s">
        <v>232</v>
      </c>
      <c r="T12" s="77" t="s">
        <v>232</v>
      </c>
      <c r="U12" s="77" t="s">
        <v>232</v>
      </c>
      <c r="V12" s="77" t="s">
        <v>232</v>
      </c>
      <c r="W12" s="77" t="s">
        <v>232</v>
      </c>
      <c r="X12" s="77" t="s">
        <v>232</v>
      </c>
      <c r="Y12" s="77" t="s">
        <v>232</v>
      </c>
      <c r="Z12" s="77" t="s">
        <v>232</v>
      </c>
      <c r="AA12" s="77" t="s">
        <v>232</v>
      </c>
      <c r="AB12" s="77" t="s">
        <v>232</v>
      </c>
      <c r="AC12" s="77" t="s">
        <v>232</v>
      </c>
      <c r="AD12" s="77" t="s">
        <v>232</v>
      </c>
      <c r="AE12" s="77" t="s">
        <v>232</v>
      </c>
      <c r="AF12" s="77" t="s">
        <v>232</v>
      </c>
      <c r="AG12" s="77" t="s">
        <v>232</v>
      </c>
      <c r="AH12" s="77" t="s">
        <v>232</v>
      </c>
      <c r="AI12" s="77" t="s">
        <v>232</v>
      </c>
      <c r="AJ12" s="77" t="s">
        <v>232</v>
      </c>
      <c r="AK12" s="77" t="s">
        <v>233</v>
      </c>
    </row>
    <row r="13" spans="1:37" ht="15" customHeight="1" thickBot="1" x14ac:dyDescent="0.5">
      <c r="B13" s="73" t="s">
        <v>234</v>
      </c>
      <c r="C13" s="73">
        <v>2017</v>
      </c>
      <c r="D13" s="73">
        <v>2018</v>
      </c>
      <c r="E13" s="73">
        <v>2019</v>
      </c>
      <c r="F13" s="73">
        <v>2020</v>
      </c>
      <c r="G13" s="73">
        <v>2021</v>
      </c>
      <c r="H13" s="73">
        <v>2022</v>
      </c>
      <c r="I13" s="73">
        <v>2023</v>
      </c>
      <c r="J13" s="73">
        <v>2024</v>
      </c>
      <c r="K13" s="73">
        <v>2025</v>
      </c>
      <c r="L13" s="73">
        <v>2026</v>
      </c>
      <c r="M13" s="73">
        <v>2027</v>
      </c>
      <c r="N13" s="73">
        <v>2028</v>
      </c>
      <c r="O13" s="73">
        <v>2029</v>
      </c>
      <c r="P13" s="73">
        <v>2030</v>
      </c>
      <c r="Q13" s="73">
        <v>2031</v>
      </c>
      <c r="R13" s="73">
        <v>2032</v>
      </c>
      <c r="S13" s="73">
        <v>2033</v>
      </c>
      <c r="T13" s="73">
        <v>2034</v>
      </c>
      <c r="U13" s="73">
        <v>2035</v>
      </c>
      <c r="V13" s="73">
        <v>2036</v>
      </c>
      <c r="W13" s="73">
        <v>2037</v>
      </c>
      <c r="X13" s="73">
        <v>2038</v>
      </c>
      <c r="Y13" s="73">
        <v>2039</v>
      </c>
      <c r="Z13" s="73">
        <v>2040</v>
      </c>
      <c r="AA13" s="73">
        <v>2041</v>
      </c>
      <c r="AB13" s="73">
        <v>2042</v>
      </c>
      <c r="AC13" s="73">
        <v>2043</v>
      </c>
      <c r="AD13" s="73">
        <v>2044</v>
      </c>
      <c r="AE13" s="73">
        <v>2045</v>
      </c>
      <c r="AF13" s="73">
        <v>2046</v>
      </c>
      <c r="AG13" s="73">
        <v>2047</v>
      </c>
      <c r="AH13" s="73">
        <v>2048</v>
      </c>
      <c r="AI13" s="73">
        <v>2049</v>
      </c>
      <c r="AJ13" s="73">
        <v>2050</v>
      </c>
      <c r="AK13" s="73">
        <v>2050</v>
      </c>
    </row>
    <row r="14" spans="1:37" ht="15" customHeight="1" thickTop="1" x14ac:dyDescent="0.45"/>
    <row r="15" spans="1:37" ht="15" customHeight="1" x14ac:dyDescent="0.45">
      <c r="B15" s="78" t="s">
        <v>235</v>
      </c>
    </row>
    <row r="16" spans="1:37" ht="15" customHeight="1" x14ac:dyDescent="0.45">
      <c r="A16" s="75" t="s">
        <v>236</v>
      </c>
      <c r="B16" s="79" t="s">
        <v>237</v>
      </c>
      <c r="C16" s="80">
        <v>17.851991999999999</v>
      </c>
      <c r="D16" s="80">
        <v>21.003157000000002</v>
      </c>
      <c r="E16" s="80">
        <v>23.486315000000001</v>
      </c>
      <c r="F16" s="80">
        <v>25.020437000000001</v>
      </c>
      <c r="G16" s="80">
        <v>26.236104999999998</v>
      </c>
      <c r="H16" s="80">
        <v>27.399304999999998</v>
      </c>
      <c r="I16" s="80">
        <v>28.346443000000001</v>
      </c>
      <c r="J16" s="80">
        <v>29.307613</v>
      </c>
      <c r="K16" s="80">
        <v>30.273872000000001</v>
      </c>
      <c r="L16" s="80">
        <v>31.130103999999999</v>
      </c>
      <c r="M16" s="80">
        <v>31.824847999999999</v>
      </c>
      <c r="N16" s="80">
        <v>32.370097999999999</v>
      </c>
      <c r="O16" s="80">
        <v>32.872039999999998</v>
      </c>
      <c r="P16" s="80">
        <v>33.119883999999999</v>
      </c>
      <c r="Q16" s="80">
        <v>33.315376000000001</v>
      </c>
      <c r="R16" s="80">
        <v>33.559277000000002</v>
      </c>
      <c r="S16" s="80">
        <v>33.850318999999999</v>
      </c>
      <c r="T16" s="80">
        <v>34.150444</v>
      </c>
      <c r="U16" s="80">
        <v>34.432910999999997</v>
      </c>
      <c r="V16" s="80">
        <v>34.72401</v>
      </c>
      <c r="W16" s="80">
        <v>34.963481999999999</v>
      </c>
      <c r="X16" s="80">
        <v>35.156421999999999</v>
      </c>
      <c r="Y16" s="80">
        <v>35.333565</v>
      </c>
      <c r="Z16" s="80">
        <v>35.494838999999999</v>
      </c>
      <c r="AA16" s="80">
        <v>35.608921000000002</v>
      </c>
      <c r="AB16" s="80">
        <v>35.731583000000001</v>
      </c>
      <c r="AC16" s="80">
        <v>35.861324000000003</v>
      </c>
      <c r="AD16" s="80">
        <v>35.987301000000002</v>
      </c>
      <c r="AE16" s="80">
        <v>36.083064999999998</v>
      </c>
      <c r="AF16" s="80">
        <v>36.142761</v>
      </c>
      <c r="AG16" s="80">
        <v>36.17841</v>
      </c>
      <c r="AH16" s="80">
        <v>36.198005999999999</v>
      </c>
      <c r="AI16" s="80">
        <v>36.170653999999999</v>
      </c>
      <c r="AJ16" s="80">
        <v>36.084465000000002</v>
      </c>
      <c r="AK16" s="81">
        <v>1.7056000000000002E-2</v>
      </c>
    </row>
    <row r="17" spans="1:37" ht="15" customHeight="1" x14ac:dyDescent="0.45">
      <c r="A17" s="75" t="s">
        <v>238</v>
      </c>
      <c r="B17" s="79" t="s">
        <v>239</v>
      </c>
      <c r="C17" s="80">
        <v>18.591125000000002</v>
      </c>
      <c r="D17" s="80">
        <v>22.209574</v>
      </c>
      <c r="E17" s="80">
        <v>22.61862</v>
      </c>
      <c r="F17" s="80">
        <v>23.15081</v>
      </c>
      <c r="G17" s="80">
        <v>23.445747000000001</v>
      </c>
      <c r="H17" s="80">
        <v>23.637277999999998</v>
      </c>
      <c r="I17" s="80">
        <v>24.200952999999998</v>
      </c>
      <c r="J17" s="80">
        <v>25.194348999999999</v>
      </c>
      <c r="K17" s="80">
        <v>25.720345999999999</v>
      </c>
      <c r="L17" s="80">
        <v>26.141515999999999</v>
      </c>
      <c r="M17" s="80">
        <v>26.839119</v>
      </c>
      <c r="N17" s="80">
        <v>27.034019000000001</v>
      </c>
      <c r="O17" s="80">
        <v>27.503865999999999</v>
      </c>
      <c r="P17" s="80">
        <v>27.707671999999999</v>
      </c>
      <c r="Q17" s="80">
        <v>27.931259000000001</v>
      </c>
      <c r="R17" s="80">
        <v>28.236163999999999</v>
      </c>
      <c r="S17" s="80">
        <v>28.564406999999999</v>
      </c>
      <c r="T17" s="80">
        <v>28.637232000000001</v>
      </c>
      <c r="U17" s="80">
        <v>28.869236000000001</v>
      </c>
      <c r="V17" s="80">
        <v>29.240248000000001</v>
      </c>
      <c r="W17" s="80">
        <v>29.147207000000002</v>
      </c>
      <c r="X17" s="80">
        <v>29.317833</v>
      </c>
      <c r="Y17" s="80">
        <v>29.475826000000001</v>
      </c>
      <c r="Z17" s="80">
        <v>29.656288</v>
      </c>
      <c r="AA17" s="80">
        <v>29.697346</v>
      </c>
      <c r="AB17" s="80">
        <v>29.872146999999998</v>
      </c>
      <c r="AC17" s="80">
        <v>29.885083999999999</v>
      </c>
      <c r="AD17" s="80">
        <v>29.808869999999999</v>
      </c>
      <c r="AE17" s="80">
        <v>29.869741000000001</v>
      </c>
      <c r="AF17" s="80">
        <v>29.770029000000001</v>
      </c>
      <c r="AG17" s="80">
        <v>29.674028</v>
      </c>
      <c r="AH17" s="80">
        <v>29.717331000000001</v>
      </c>
      <c r="AI17" s="80">
        <v>29.654074000000001</v>
      </c>
      <c r="AJ17" s="80">
        <v>29.627223999999998</v>
      </c>
      <c r="AK17" s="81">
        <v>9.0460000000000002E-3</v>
      </c>
    </row>
    <row r="18" spans="1:37" ht="15" customHeight="1" x14ac:dyDescent="0.45">
      <c r="A18" s="75" t="s">
        <v>240</v>
      </c>
      <c r="B18" s="79" t="s">
        <v>241</v>
      </c>
      <c r="C18" s="80">
        <v>10.762053</v>
      </c>
      <c r="D18" s="80">
        <v>10.349462000000001</v>
      </c>
      <c r="E18" s="80">
        <v>10.308386</v>
      </c>
      <c r="F18" s="80">
        <v>10.587700999999999</v>
      </c>
      <c r="G18" s="80">
        <v>10.665958</v>
      </c>
      <c r="H18" s="80">
        <v>10.81503</v>
      </c>
      <c r="I18" s="80">
        <v>11.049813</v>
      </c>
      <c r="J18" s="80">
        <v>11.28673</v>
      </c>
      <c r="K18" s="80">
        <v>11.514371000000001</v>
      </c>
      <c r="L18" s="80">
        <v>11.63411</v>
      </c>
      <c r="M18" s="80">
        <v>11.699192</v>
      </c>
      <c r="N18" s="80">
        <v>11.786046000000001</v>
      </c>
      <c r="O18" s="80">
        <v>12.120506000000001</v>
      </c>
      <c r="P18" s="80">
        <v>12.181336</v>
      </c>
      <c r="Q18" s="80">
        <v>12.255589000000001</v>
      </c>
      <c r="R18" s="80">
        <v>12.368527</v>
      </c>
      <c r="S18" s="80">
        <v>12.473045000000001</v>
      </c>
      <c r="T18" s="80">
        <v>12.538551999999999</v>
      </c>
      <c r="U18" s="80">
        <v>12.603673000000001</v>
      </c>
      <c r="V18" s="80">
        <v>12.676019</v>
      </c>
      <c r="W18" s="80">
        <v>12.750778</v>
      </c>
      <c r="X18" s="80">
        <v>12.781488</v>
      </c>
      <c r="Y18" s="80">
        <v>12.826852000000001</v>
      </c>
      <c r="Z18" s="80">
        <v>12.890895</v>
      </c>
      <c r="AA18" s="80">
        <v>12.929836999999999</v>
      </c>
      <c r="AB18" s="80">
        <v>12.990046</v>
      </c>
      <c r="AC18" s="80">
        <v>13.067600000000001</v>
      </c>
      <c r="AD18" s="80">
        <v>13.141575</v>
      </c>
      <c r="AE18" s="80">
        <v>13.236176</v>
      </c>
      <c r="AF18" s="80">
        <v>13.316609</v>
      </c>
      <c r="AG18" s="80">
        <v>13.400805999999999</v>
      </c>
      <c r="AH18" s="80">
        <v>13.505687</v>
      </c>
      <c r="AI18" s="80">
        <v>13.635227</v>
      </c>
      <c r="AJ18" s="80">
        <v>13.725849999999999</v>
      </c>
      <c r="AK18" s="81">
        <v>8.8620000000000001E-3</v>
      </c>
    </row>
    <row r="19" spans="1:37" ht="15" customHeight="1" x14ac:dyDescent="0.45">
      <c r="A19" s="75" t="s">
        <v>242</v>
      </c>
      <c r="B19" s="79" t="s">
        <v>243</v>
      </c>
      <c r="C19" s="80">
        <v>38.488106000000002</v>
      </c>
      <c r="D19" s="80">
        <v>36.633426999999998</v>
      </c>
      <c r="E19" s="80">
        <v>36.262298999999999</v>
      </c>
      <c r="F19" s="80">
        <v>36.259982999999998</v>
      </c>
      <c r="G19" s="80">
        <v>36.111263000000001</v>
      </c>
      <c r="H19" s="80">
        <v>36.213172999999998</v>
      </c>
      <c r="I19" s="80">
        <v>36.413792000000001</v>
      </c>
      <c r="J19" s="80">
        <v>36.779381000000001</v>
      </c>
      <c r="K19" s="80">
        <v>37.243701999999999</v>
      </c>
      <c r="L19" s="80">
        <v>37.598320000000001</v>
      </c>
      <c r="M19" s="80">
        <v>37.735236999999998</v>
      </c>
      <c r="N19" s="80">
        <v>37.899704</v>
      </c>
      <c r="O19" s="80">
        <v>37.947296000000001</v>
      </c>
      <c r="P19" s="80">
        <v>38.082180000000001</v>
      </c>
      <c r="Q19" s="80">
        <v>38.186596000000002</v>
      </c>
      <c r="R19" s="80">
        <v>38.398513999999999</v>
      </c>
      <c r="S19" s="80">
        <v>38.522705000000002</v>
      </c>
      <c r="T19" s="80">
        <v>38.597900000000003</v>
      </c>
      <c r="U19" s="80">
        <v>38.626060000000003</v>
      </c>
      <c r="V19" s="80">
        <v>38.690536000000002</v>
      </c>
      <c r="W19" s="80">
        <v>38.784931</v>
      </c>
      <c r="X19" s="80">
        <v>38.775821999999998</v>
      </c>
      <c r="Y19" s="80">
        <v>38.722588000000002</v>
      </c>
      <c r="Z19" s="80">
        <v>38.576571999999999</v>
      </c>
      <c r="AA19" s="80">
        <v>38.678516000000002</v>
      </c>
      <c r="AB19" s="80">
        <v>38.591090999999999</v>
      </c>
      <c r="AC19" s="80">
        <v>38.546447999999998</v>
      </c>
      <c r="AD19" s="80">
        <v>38.507652</v>
      </c>
      <c r="AE19" s="80">
        <v>38.540691000000002</v>
      </c>
      <c r="AF19" s="80">
        <v>38.607036999999998</v>
      </c>
      <c r="AG19" s="80">
        <v>38.672012000000002</v>
      </c>
      <c r="AH19" s="80">
        <v>38.735863000000002</v>
      </c>
      <c r="AI19" s="80">
        <v>38.737144000000001</v>
      </c>
      <c r="AJ19" s="80">
        <v>38.679893</v>
      </c>
      <c r="AK19" s="81">
        <v>1.6999999999999999E-3</v>
      </c>
    </row>
    <row r="21" spans="1:37" ht="15" customHeight="1" x14ac:dyDescent="0.45">
      <c r="B21" s="78" t="s">
        <v>244</v>
      </c>
    </row>
    <row r="22" spans="1:37" ht="15" customHeight="1" x14ac:dyDescent="0.45">
      <c r="A22" s="75" t="s">
        <v>245</v>
      </c>
      <c r="B22" s="79" t="s">
        <v>237</v>
      </c>
      <c r="C22" s="80">
        <v>15.959046000000001</v>
      </c>
      <c r="D22" s="80">
        <v>18.188956999999998</v>
      </c>
      <c r="E22" s="80">
        <v>19.210678000000001</v>
      </c>
      <c r="F22" s="80">
        <v>19.338408999999999</v>
      </c>
      <c r="G22" s="80">
        <v>19.6614</v>
      </c>
      <c r="H22" s="80">
        <v>20.217510000000001</v>
      </c>
      <c r="I22" s="80">
        <v>20.614308999999999</v>
      </c>
      <c r="J22" s="80">
        <v>21.146528</v>
      </c>
      <c r="K22" s="80">
        <v>21.707816999999999</v>
      </c>
      <c r="L22" s="80">
        <v>22.143961000000001</v>
      </c>
      <c r="M22" s="80">
        <v>22.441953999999999</v>
      </c>
      <c r="N22" s="80">
        <v>22.649398999999999</v>
      </c>
      <c r="O22" s="80">
        <v>22.961438999999999</v>
      </c>
      <c r="P22" s="80">
        <v>23.013670000000001</v>
      </c>
      <c r="Q22" s="80">
        <v>23.085844000000002</v>
      </c>
      <c r="R22" s="80">
        <v>23.248446999999999</v>
      </c>
      <c r="S22" s="80">
        <v>23.447693000000001</v>
      </c>
      <c r="T22" s="80">
        <v>23.634193</v>
      </c>
      <c r="U22" s="80">
        <v>23.791270999999998</v>
      </c>
      <c r="V22" s="80">
        <v>23.962547000000001</v>
      </c>
      <c r="W22" s="80">
        <v>24.074074</v>
      </c>
      <c r="X22" s="80">
        <v>24.153725000000001</v>
      </c>
      <c r="Y22" s="80">
        <v>24.239432999999998</v>
      </c>
      <c r="Z22" s="80">
        <v>24.319403000000001</v>
      </c>
      <c r="AA22" s="80">
        <v>24.356562</v>
      </c>
      <c r="AB22" s="80">
        <v>24.424195999999998</v>
      </c>
      <c r="AC22" s="80">
        <v>24.501367999999999</v>
      </c>
      <c r="AD22" s="80">
        <v>24.572127999999999</v>
      </c>
      <c r="AE22" s="80">
        <v>24.610067000000001</v>
      </c>
      <c r="AF22" s="80">
        <v>24.620560000000001</v>
      </c>
      <c r="AG22" s="80">
        <v>24.621880999999998</v>
      </c>
      <c r="AH22" s="80">
        <v>24.6189</v>
      </c>
      <c r="AI22" s="80">
        <v>24.574491999999999</v>
      </c>
      <c r="AJ22" s="80">
        <v>24.486260999999999</v>
      </c>
      <c r="AK22" s="81">
        <v>9.3340000000000003E-3</v>
      </c>
    </row>
    <row r="23" spans="1:37" ht="15" customHeight="1" x14ac:dyDescent="0.45">
      <c r="A23" s="75" t="s">
        <v>246</v>
      </c>
      <c r="B23" s="79" t="s">
        <v>239</v>
      </c>
      <c r="C23" s="80">
        <v>18.644584999999999</v>
      </c>
      <c r="D23" s="80">
        <v>22.280404999999998</v>
      </c>
      <c r="E23" s="80">
        <v>22.725206</v>
      </c>
      <c r="F23" s="80">
        <v>22.275009000000001</v>
      </c>
      <c r="G23" s="80">
        <v>21.603639999999999</v>
      </c>
      <c r="H23" s="80">
        <v>20.817148</v>
      </c>
      <c r="I23" s="80">
        <v>20.410924999999999</v>
      </c>
      <c r="J23" s="80">
        <v>20.433827999999998</v>
      </c>
      <c r="K23" s="80">
        <v>20.957571000000002</v>
      </c>
      <c r="L23" s="80">
        <v>21.378405000000001</v>
      </c>
      <c r="M23" s="80">
        <v>22.065083000000001</v>
      </c>
      <c r="N23" s="80">
        <v>22.269238999999999</v>
      </c>
      <c r="O23" s="80">
        <v>23.032864</v>
      </c>
      <c r="P23" s="80">
        <v>23.216749</v>
      </c>
      <c r="Q23" s="80">
        <v>23.475693</v>
      </c>
      <c r="R23" s="80">
        <v>23.782392999999999</v>
      </c>
      <c r="S23" s="80">
        <v>24.081028</v>
      </c>
      <c r="T23" s="80">
        <v>24.154964</v>
      </c>
      <c r="U23" s="80">
        <v>24.390478000000002</v>
      </c>
      <c r="V23" s="80">
        <v>24.743936999999999</v>
      </c>
      <c r="W23" s="80">
        <v>24.665592</v>
      </c>
      <c r="X23" s="80">
        <v>24.835287000000001</v>
      </c>
      <c r="Y23" s="80">
        <v>24.992104000000001</v>
      </c>
      <c r="Z23" s="80">
        <v>25.145159</v>
      </c>
      <c r="AA23" s="80">
        <v>25.184843000000001</v>
      </c>
      <c r="AB23" s="80">
        <v>25.369177000000001</v>
      </c>
      <c r="AC23" s="80">
        <v>25.378827999999999</v>
      </c>
      <c r="AD23" s="80">
        <v>25.288364000000001</v>
      </c>
      <c r="AE23" s="80">
        <v>25.338854000000001</v>
      </c>
      <c r="AF23" s="80">
        <v>25.244297</v>
      </c>
      <c r="AG23" s="80">
        <v>25.142015000000001</v>
      </c>
      <c r="AH23" s="80">
        <v>25.180775000000001</v>
      </c>
      <c r="AI23" s="80">
        <v>25.116019999999999</v>
      </c>
      <c r="AJ23" s="80">
        <v>25.087949999999999</v>
      </c>
      <c r="AK23" s="81">
        <v>3.7160000000000001E-3</v>
      </c>
    </row>
    <row r="24" spans="1:37" ht="15" customHeight="1" x14ac:dyDescent="0.45">
      <c r="A24" s="75" t="s">
        <v>247</v>
      </c>
      <c r="B24" s="79" t="s">
        <v>248</v>
      </c>
      <c r="C24" s="80">
        <v>7.1971360000000004</v>
      </c>
      <c r="D24" s="80">
        <v>9.1115860000000009</v>
      </c>
      <c r="E24" s="80">
        <v>7.1063109999999998</v>
      </c>
      <c r="F24" s="80">
        <v>7.9711590000000001</v>
      </c>
      <c r="G24" s="80">
        <v>8.6377199999999998</v>
      </c>
      <c r="H24" s="80">
        <v>9.1246340000000004</v>
      </c>
      <c r="I24" s="80">
        <v>9.9844480000000004</v>
      </c>
      <c r="J24" s="80">
        <v>11.003679</v>
      </c>
      <c r="K24" s="80">
        <v>11.225566000000001</v>
      </c>
      <c r="L24" s="80">
        <v>11.615656</v>
      </c>
      <c r="M24" s="80">
        <v>12.135197</v>
      </c>
      <c r="N24" s="80">
        <v>12.331656000000001</v>
      </c>
      <c r="O24" s="80">
        <v>12.732517</v>
      </c>
      <c r="P24" s="80">
        <v>12.839161000000001</v>
      </c>
      <c r="Q24" s="80">
        <v>13.047855</v>
      </c>
      <c r="R24" s="80">
        <v>13.29711</v>
      </c>
      <c r="S24" s="80">
        <v>13.377981999999999</v>
      </c>
      <c r="T24" s="80">
        <v>13.523300000000001</v>
      </c>
      <c r="U24" s="80">
        <v>13.667638</v>
      </c>
      <c r="V24" s="80">
        <v>13.912653000000001</v>
      </c>
      <c r="W24" s="80">
        <v>14.038328999999999</v>
      </c>
      <c r="X24" s="80">
        <v>14.095665</v>
      </c>
      <c r="Y24" s="80">
        <v>14.246784</v>
      </c>
      <c r="Z24" s="80">
        <v>14.360436</v>
      </c>
      <c r="AA24" s="80">
        <v>14.455023000000001</v>
      </c>
      <c r="AB24" s="80">
        <v>14.676252</v>
      </c>
      <c r="AC24" s="80">
        <v>14.718348000000001</v>
      </c>
      <c r="AD24" s="80">
        <v>14.716013</v>
      </c>
      <c r="AE24" s="80">
        <v>14.802880999999999</v>
      </c>
      <c r="AF24" s="80">
        <v>14.811135</v>
      </c>
      <c r="AG24" s="80">
        <v>14.843029</v>
      </c>
      <c r="AH24" s="80">
        <v>14.865582</v>
      </c>
      <c r="AI24" s="80">
        <v>14.836874</v>
      </c>
      <c r="AJ24" s="80">
        <v>14.844374999999999</v>
      </c>
      <c r="AK24" s="81">
        <v>1.5369000000000001E-2</v>
      </c>
    </row>
    <row r="25" spans="1:37" ht="15" customHeight="1" x14ac:dyDescent="0.45">
      <c r="A25" s="75" t="s">
        <v>249</v>
      </c>
      <c r="B25" s="79" t="s">
        <v>241</v>
      </c>
      <c r="C25" s="80">
        <v>7.8142310000000004</v>
      </c>
      <c r="D25" s="80">
        <v>7.7051670000000003</v>
      </c>
      <c r="E25" s="80">
        <v>7.6449470000000002</v>
      </c>
      <c r="F25" s="80">
        <v>7.8359730000000001</v>
      </c>
      <c r="G25" s="80">
        <v>7.9456769999999999</v>
      </c>
      <c r="H25" s="80">
        <v>8.1237069999999996</v>
      </c>
      <c r="I25" s="80">
        <v>8.3852989999999998</v>
      </c>
      <c r="J25" s="80">
        <v>8.6505030000000005</v>
      </c>
      <c r="K25" s="80">
        <v>8.8299850000000006</v>
      </c>
      <c r="L25" s="80">
        <v>8.9054120000000001</v>
      </c>
      <c r="M25" s="80">
        <v>8.9320950000000003</v>
      </c>
      <c r="N25" s="80">
        <v>8.9842089999999999</v>
      </c>
      <c r="O25" s="80">
        <v>9.2375410000000002</v>
      </c>
      <c r="P25" s="80">
        <v>9.2636719999999997</v>
      </c>
      <c r="Q25" s="80">
        <v>9.3010129999999993</v>
      </c>
      <c r="R25" s="80">
        <v>9.3854050000000004</v>
      </c>
      <c r="S25" s="80">
        <v>9.4610579999999995</v>
      </c>
      <c r="T25" s="80">
        <v>9.4995279999999998</v>
      </c>
      <c r="U25" s="80">
        <v>9.5391910000000006</v>
      </c>
      <c r="V25" s="80">
        <v>9.5877499999999998</v>
      </c>
      <c r="W25" s="80">
        <v>9.6394699999999993</v>
      </c>
      <c r="X25" s="80">
        <v>9.6487599999999993</v>
      </c>
      <c r="Y25" s="80">
        <v>9.674137</v>
      </c>
      <c r="Z25" s="80">
        <v>9.7191089999999996</v>
      </c>
      <c r="AA25" s="80">
        <v>9.7399050000000003</v>
      </c>
      <c r="AB25" s="80">
        <v>9.782349</v>
      </c>
      <c r="AC25" s="80">
        <v>9.8417080000000006</v>
      </c>
      <c r="AD25" s="80">
        <v>9.8977369999999993</v>
      </c>
      <c r="AE25" s="80">
        <v>9.9742730000000002</v>
      </c>
      <c r="AF25" s="80">
        <v>10.037468000000001</v>
      </c>
      <c r="AG25" s="80">
        <v>10.104244</v>
      </c>
      <c r="AH25" s="80">
        <v>10.191965</v>
      </c>
      <c r="AI25" s="80">
        <v>10.303789999999999</v>
      </c>
      <c r="AJ25" s="80">
        <v>10.377399</v>
      </c>
      <c r="AK25" s="81">
        <v>9.3480000000000004E-3</v>
      </c>
    </row>
    <row r="26" spans="1:37" ht="15" customHeight="1" x14ac:dyDescent="0.45">
      <c r="A26" s="75" t="s">
        <v>250</v>
      </c>
      <c r="B26" s="79" t="s">
        <v>243</v>
      </c>
      <c r="C26" s="80">
        <v>32.504447999999996</v>
      </c>
      <c r="D26" s="80">
        <v>31.756233000000002</v>
      </c>
      <c r="E26" s="80">
        <v>31.498425999999998</v>
      </c>
      <c r="F26" s="80">
        <v>30.646571999999999</v>
      </c>
      <c r="G26" s="80">
        <v>30.232493999999999</v>
      </c>
      <c r="H26" s="80">
        <v>30.240819999999999</v>
      </c>
      <c r="I26" s="80">
        <v>30.242937000000001</v>
      </c>
      <c r="J26" s="80">
        <v>30.472518999999998</v>
      </c>
      <c r="K26" s="80">
        <v>30.834257000000001</v>
      </c>
      <c r="L26" s="80">
        <v>31.029245</v>
      </c>
      <c r="M26" s="80">
        <v>31.025385</v>
      </c>
      <c r="N26" s="80">
        <v>31.067132999999998</v>
      </c>
      <c r="O26" s="80">
        <v>30.996099000000001</v>
      </c>
      <c r="P26" s="80">
        <v>31.074831</v>
      </c>
      <c r="Q26" s="80">
        <v>31.091024000000001</v>
      </c>
      <c r="R26" s="80">
        <v>31.218472999999999</v>
      </c>
      <c r="S26" s="80">
        <v>31.246531000000001</v>
      </c>
      <c r="T26" s="80">
        <v>31.258299000000001</v>
      </c>
      <c r="U26" s="80">
        <v>31.232683000000002</v>
      </c>
      <c r="V26" s="80">
        <v>31.266838</v>
      </c>
      <c r="W26" s="80">
        <v>31.298508000000002</v>
      </c>
      <c r="X26" s="80">
        <v>31.240503</v>
      </c>
      <c r="Y26" s="80">
        <v>31.132947999999999</v>
      </c>
      <c r="Z26" s="80">
        <v>30.938320000000001</v>
      </c>
      <c r="AA26" s="80">
        <v>31.002241000000001</v>
      </c>
      <c r="AB26" s="80">
        <v>30.879759</v>
      </c>
      <c r="AC26" s="80">
        <v>30.825565000000001</v>
      </c>
      <c r="AD26" s="80">
        <v>30.744913</v>
      </c>
      <c r="AE26" s="80">
        <v>30.716418999999998</v>
      </c>
      <c r="AF26" s="80">
        <v>30.698740000000001</v>
      </c>
      <c r="AG26" s="80">
        <v>30.691092999999999</v>
      </c>
      <c r="AH26" s="80">
        <v>30.693128999999999</v>
      </c>
      <c r="AI26" s="80">
        <v>30.650694000000001</v>
      </c>
      <c r="AJ26" s="80">
        <v>30.547052000000001</v>
      </c>
      <c r="AK26" s="81">
        <v>-1.212E-3</v>
      </c>
    </row>
    <row r="28" spans="1:37" ht="15" customHeight="1" x14ac:dyDescent="0.45">
      <c r="B28" s="78" t="s">
        <v>251</v>
      </c>
    </row>
    <row r="29" spans="1:37" ht="15" customHeight="1" x14ac:dyDescent="0.45">
      <c r="A29" s="75" t="s">
        <v>252</v>
      </c>
      <c r="B29" s="79" t="s">
        <v>237</v>
      </c>
      <c r="C29" s="80">
        <v>12.893878000000001</v>
      </c>
      <c r="D29" s="80">
        <v>13.672765999999999</v>
      </c>
      <c r="E29" s="80">
        <v>14.229456000000001</v>
      </c>
      <c r="F29" s="80">
        <v>14.146156</v>
      </c>
      <c r="G29" s="80">
        <v>14.457965</v>
      </c>
      <c r="H29" s="80">
        <v>15.023512</v>
      </c>
      <c r="I29" s="80">
        <v>15.380255</v>
      </c>
      <c r="J29" s="80">
        <v>15.911363</v>
      </c>
      <c r="K29" s="80">
        <v>16.460713999999999</v>
      </c>
      <c r="L29" s="80">
        <v>16.864187000000001</v>
      </c>
      <c r="M29" s="80">
        <v>17.128958000000001</v>
      </c>
      <c r="N29" s="80">
        <v>17.313670999999999</v>
      </c>
      <c r="O29" s="80">
        <v>17.368542000000001</v>
      </c>
      <c r="P29" s="80">
        <v>17.412827</v>
      </c>
      <c r="Q29" s="80">
        <v>17.449695999999999</v>
      </c>
      <c r="R29" s="80">
        <v>17.630033000000001</v>
      </c>
      <c r="S29" s="80">
        <v>17.835062000000001</v>
      </c>
      <c r="T29" s="80">
        <v>18.018038000000001</v>
      </c>
      <c r="U29" s="80">
        <v>18.168430000000001</v>
      </c>
      <c r="V29" s="80">
        <v>18.340060999999999</v>
      </c>
      <c r="W29" s="80">
        <v>18.440995999999998</v>
      </c>
      <c r="X29" s="80">
        <v>18.513915999999998</v>
      </c>
      <c r="Y29" s="80">
        <v>18.599657000000001</v>
      </c>
      <c r="Z29" s="80">
        <v>18.678833000000001</v>
      </c>
      <c r="AA29" s="80">
        <v>18.709067999999998</v>
      </c>
      <c r="AB29" s="80">
        <v>18.781182999999999</v>
      </c>
      <c r="AC29" s="80">
        <v>18.860766999999999</v>
      </c>
      <c r="AD29" s="80">
        <v>18.930902</v>
      </c>
      <c r="AE29" s="80">
        <v>18.963881000000001</v>
      </c>
      <c r="AF29" s="80">
        <v>18.969629000000001</v>
      </c>
      <c r="AG29" s="80">
        <v>18.969342999999999</v>
      </c>
      <c r="AH29" s="80">
        <v>18.966396</v>
      </c>
      <c r="AI29" s="80">
        <v>18.91544</v>
      </c>
      <c r="AJ29" s="80">
        <v>18.819980999999999</v>
      </c>
      <c r="AK29" s="81">
        <v>1.0035000000000001E-2</v>
      </c>
    </row>
    <row r="30" spans="1:37" ht="15" customHeight="1" x14ac:dyDescent="0.45">
      <c r="A30" s="75" t="s">
        <v>253</v>
      </c>
      <c r="B30" s="79" t="s">
        <v>239</v>
      </c>
      <c r="C30" s="80">
        <v>18.578979</v>
      </c>
      <c r="D30" s="80">
        <v>22.200142</v>
      </c>
      <c r="E30" s="80">
        <v>22.630434000000001</v>
      </c>
      <c r="F30" s="80">
        <v>22.178046999999999</v>
      </c>
      <c r="G30" s="80">
        <v>21.516881999999999</v>
      </c>
      <c r="H30" s="80">
        <v>20.749504000000002</v>
      </c>
      <c r="I30" s="80">
        <v>20.359051000000001</v>
      </c>
      <c r="J30" s="80">
        <v>20.412738999999998</v>
      </c>
      <c r="K30" s="80">
        <v>20.976004</v>
      </c>
      <c r="L30" s="80">
        <v>21.402477000000001</v>
      </c>
      <c r="M30" s="80">
        <v>22.098866999999998</v>
      </c>
      <c r="N30" s="80">
        <v>22.325351999999999</v>
      </c>
      <c r="O30" s="80">
        <v>22.829546000000001</v>
      </c>
      <c r="P30" s="80">
        <v>23.023192999999999</v>
      </c>
      <c r="Q30" s="80">
        <v>23.253273</v>
      </c>
      <c r="R30" s="80">
        <v>23.570374000000001</v>
      </c>
      <c r="S30" s="80">
        <v>23.853739000000001</v>
      </c>
      <c r="T30" s="80">
        <v>23.943228000000001</v>
      </c>
      <c r="U30" s="80">
        <v>24.191807000000001</v>
      </c>
      <c r="V30" s="80">
        <v>24.538627999999999</v>
      </c>
      <c r="W30" s="80">
        <v>24.476156</v>
      </c>
      <c r="X30" s="80">
        <v>24.652000000000001</v>
      </c>
      <c r="Y30" s="80">
        <v>24.815096</v>
      </c>
      <c r="Z30" s="80">
        <v>24.956783000000001</v>
      </c>
      <c r="AA30" s="80">
        <v>24.997990000000001</v>
      </c>
      <c r="AB30" s="80">
        <v>25.187014000000001</v>
      </c>
      <c r="AC30" s="80">
        <v>25.196489</v>
      </c>
      <c r="AD30" s="80">
        <v>25.093475000000002</v>
      </c>
      <c r="AE30" s="80">
        <v>25.143630999999999</v>
      </c>
      <c r="AF30" s="80">
        <v>25.042238000000001</v>
      </c>
      <c r="AG30" s="80">
        <v>24.926275</v>
      </c>
      <c r="AH30" s="80">
        <v>24.968615</v>
      </c>
      <c r="AI30" s="80">
        <v>24.909929000000002</v>
      </c>
      <c r="AJ30" s="80">
        <v>24.890149999999998</v>
      </c>
      <c r="AK30" s="81">
        <v>3.581E-3</v>
      </c>
    </row>
    <row r="31" spans="1:37" ht="15" customHeight="1" x14ac:dyDescent="0.45">
      <c r="A31" s="75" t="s">
        <v>254</v>
      </c>
      <c r="B31" s="79" t="s">
        <v>248</v>
      </c>
      <c r="C31" s="80">
        <v>6.7770619999999999</v>
      </c>
      <c r="D31" s="80">
        <v>8.5998470000000005</v>
      </c>
      <c r="E31" s="80">
        <v>7.191624</v>
      </c>
      <c r="F31" s="80">
        <v>8.3465810000000005</v>
      </c>
      <c r="G31" s="80">
        <v>9.4431239999999992</v>
      </c>
      <c r="H31" s="80">
        <v>10.349281</v>
      </c>
      <c r="I31" s="80">
        <v>11.596978</v>
      </c>
      <c r="J31" s="80">
        <v>13.042707999999999</v>
      </c>
      <c r="K31" s="80">
        <v>13.284571</v>
      </c>
      <c r="L31" s="80">
        <v>13.671595999999999</v>
      </c>
      <c r="M31" s="80">
        <v>14.231192</v>
      </c>
      <c r="N31" s="80">
        <v>14.398548999999999</v>
      </c>
      <c r="O31" s="80">
        <v>14.80683</v>
      </c>
      <c r="P31" s="80">
        <v>14.915162</v>
      </c>
      <c r="Q31" s="80">
        <v>15.107379</v>
      </c>
      <c r="R31" s="80">
        <v>15.334104999999999</v>
      </c>
      <c r="S31" s="80">
        <v>15.475477</v>
      </c>
      <c r="T31" s="80">
        <v>15.581721999999999</v>
      </c>
      <c r="U31" s="80">
        <v>15.734812</v>
      </c>
      <c r="V31" s="80">
        <v>15.990114</v>
      </c>
      <c r="W31" s="80">
        <v>16.067254999999999</v>
      </c>
      <c r="X31" s="80">
        <v>16.133452999999999</v>
      </c>
      <c r="Y31" s="80">
        <v>16.273457000000001</v>
      </c>
      <c r="Z31" s="80">
        <v>16.401865000000001</v>
      </c>
      <c r="AA31" s="80">
        <v>16.486775999999999</v>
      </c>
      <c r="AB31" s="80">
        <v>16.706976000000001</v>
      </c>
      <c r="AC31" s="80">
        <v>16.738852000000001</v>
      </c>
      <c r="AD31" s="80">
        <v>16.732500000000002</v>
      </c>
      <c r="AE31" s="80">
        <v>16.807371</v>
      </c>
      <c r="AF31" s="80">
        <v>16.814329000000001</v>
      </c>
      <c r="AG31" s="80">
        <v>16.841740000000001</v>
      </c>
      <c r="AH31" s="80">
        <v>16.858460999999998</v>
      </c>
      <c r="AI31" s="80">
        <v>16.825422</v>
      </c>
      <c r="AJ31" s="80">
        <v>16.827777999999999</v>
      </c>
      <c r="AK31" s="81">
        <v>2.1198999999999999E-2</v>
      </c>
    </row>
    <row r="32" spans="1:37" ht="15" customHeight="1" x14ac:dyDescent="0.45">
      <c r="A32" s="75" t="s">
        <v>255</v>
      </c>
      <c r="B32" s="79" t="s">
        <v>256</v>
      </c>
      <c r="C32" s="80">
        <v>3.882441</v>
      </c>
      <c r="D32" s="80">
        <v>3.89018</v>
      </c>
      <c r="E32" s="80">
        <v>3.9292989999999999</v>
      </c>
      <c r="F32" s="80">
        <v>3.9911599999999998</v>
      </c>
      <c r="G32" s="80">
        <v>3.9011830000000001</v>
      </c>
      <c r="H32" s="80">
        <v>3.9090189999999998</v>
      </c>
      <c r="I32" s="80">
        <v>4.0262250000000002</v>
      </c>
      <c r="J32" s="80">
        <v>4.1779270000000004</v>
      </c>
      <c r="K32" s="80">
        <v>4.3945990000000004</v>
      </c>
      <c r="L32" s="80">
        <v>4.471222</v>
      </c>
      <c r="M32" s="80">
        <v>4.4887119999999996</v>
      </c>
      <c r="N32" s="80">
        <v>4.5614819999999998</v>
      </c>
      <c r="O32" s="80">
        <v>4.5557129999999999</v>
      </c>
      <c r="P32" s="80">
        <v>4.5894469999999998</v>
      </c>
      <c r="Q32" s="80">
        <v>4.5766710000000002</v>
      </c>
      <c r="R32" s="80">
        <v>4.6988320000000003</v>
      </c>
      <c r="S32" s="80">
        <v>4.7630100000000004</v>
      </c>
      <c r="T32" s="80">
        <v>4.8079669999999997</v>
      </c>
      <c r="U32" s="80">
        <v>4.8476470000000003</v>
      </c>
      <c r="V32" s="80">
        <v>4.9155860000000002</v>
      </c>
      <c r="W32" s="80">
        <v>4.945252</v>
      </c>
      <c r="X32" s="80">
        <v>4.9520390000000001</v>
      </c>
      <c r="Y32" s="80">
        <v>4.9726759999999999</v>
      </c>
      <c r="Z32" s="80">
        <v>5.0305119999999999</v>
      </c>
      <c r="AA32" s="80">
        <v>5.0251960000000002</v>
      </c>
      <c r="AB32" s="80">
        <v>5.0657550000000002</v>
      </c>
      <c r="AC32" s="80">
        <v>5.1269600000000004</v>
      </c>
      <c r="AD32" s="80">
        <v>5.209015</v>
      </c>
      <c r="AE32" s="80">
        <v>5.2887209999999998</v>
      </c>
      <c r="AF32" s="80">
        <v>5.3486390000000004</v>
      </c>
      <c r="AG32" s="80">
        <v>5.4245469999999996</v>
      </c>
      <c r="AH32" s="80">
        <v>5.5511109999999997</v>
      </c>
      <c r="AI32" s="80">
        <v>5.6553009999999997</v>
      </c>
      <c r="AJ32" s="80">
        <v>5.7391629999999996</v>
      </c>
      <c r="AK32" s="81">
        <v>1.2226000000000001E-2</v>
      </c>
    </row>
    <row r="33" spans="1:37" ht="15" customHeight="1" x14ac:dyDescent="0.45">
      <c r="A33" s="75" t="s">
        <v>257</v>
      </c>
      <c r="B33" s="79" t="s">
        <v>258</v>
      </c>
      <c r="C33" s="80">
        <v>4.6546649999999996</v>
      </c>
      <c r="D33" s="80">
        <v>5.232799</v>
      </c>
      <c r="E33" s="80">
        <v>4.910609</v>
      </c>
      <c r="F33" s="80">
        <v>4.7979989999999999</v>
      </c>
      <c r="G33" s="80">
        <v>4.6075619999999997</v>
      </c>
      <c r="H33" s="80">
        <v>4.5412679999999996</v>
      </c>
      <c r="I33" s="80">
        <v>4.5061349999999996</v>
      </c>
      <c r="J33" s="80">
        <v>4.5257019999999999</v>
      </c>
      <c r="K33" s="80">
        <v>4.5502760000000002</v>
      </c>
      <c r="L33" s="80">
        <v>4.5826320000000003</v>
      </c>
      <c r="M33" s="80">
        <v>4.6175569999999997</v>
      </c>
      <c r="N33" s="80">
        <v>4.6431740000000001</v>
      </c>
      <c r="O33" s="80">
        <v>4.6885279999999998</v>
      </c>
      <c r="P33" s="80">
        <v>4.7106849999999998</v>
      </c>
      <c r="Q33" s="80">
        <v>4.7482639999999998</v>
      </c>
      <c r="R33" s="80">
        <v>4.7781479999999998</v>
      </c>
      <c r="S33" s="80">
        <v>4.7896729999999996</v>
      </c>
      <c r="T33" s="80">
        <v>4.8049419999999996</v>
      </c>
      <c r="U33" s="80">
        <v>4.8272269999999997</v>
      </c>
      <c r="V33" s="80">
        <v>4.8500050000000003</v>
      </c>
      <c r="W33" s="80">
        <v>4.8617650000000001</v>
      </c>
      <c r="X33" s="80">
        <v>4.8752639999999996</v>
      </c>
      <c r="Y33" s="80">
        <v>4.883718</v>
      </c>
      <c r="Z33" s="80">
        <v>4.8905099999999999</v>
      </c>
      <c r="AA33" s="80">
        <v>4.9063889999999999</v>
      </c>
      <c r="AB33" s="80">
        <v>4.918361</v>
      </c>
      <c r="AC33" s="80">
        <v>4.9276099999999996</v>
      </c>
      <c r="AD33" s="80">
        <v>4.9461009999999996</v>
      </c>
      <c r="AE33" s="80">
        <v>4.9751960000000004</v>
      </c>
      <c r="AF33" s="80">
        <v>4.9832830000000001</v>
      </c>
      <c r="AG33" s="80">
        <v>4.997738</v>
      </c>
      <c r="AH33" s="80">
        <v>5.0115530000000001</v>
      </c>
      <c r="AI33" s="80">
        <v>5.0221010000000001</v>
      </c>
      <c r="AJ33" s="80">
        <v>5.033995</v>
      </c>
      <c r="AK33" s="81">
        <v>-1.2099999999999999E-3</v>
      </c>
    </row>
    <row r="34" spans="1:37" ht="15" customHeight="1" x14ac:dyDescent="0.45">
      <c r="A34" s="75" t="s">
        <v>259</v>
      </c>
      <c r="B34" s="79" t="s">
        <v>260</v>
      </c>
      <c r="C34" s="80">
        <v>2.8399559999999999</v>
      </c>
      <c r="D34" s="80">
        <v>3.2970389999999998</v>
      </c>
      <c r="E34" s="80">
        <v>3.3016809999999999</v>
      </c>
      <c r="F34" s="80">
        <v>3.4485410000000001</v>
      </c>
      <c r="G34" s="80">
        <v>3.424077</v>
      </c>
      <c r="H34" s="80">
        <v>3.4384429999999999</v>
      </c>
      <c r="I34" s="80">
        <v>3.439368</v>
      </c>
      <c r="J34" s="80">
        <v>3.4278650000000002</v>
      </c>
      <c r="K34" s="80">
        <v>3.4496980000000002</v>
      </c>
      <c r="L34" s="80">
        <v>3.4632779999999999</v>
      </c>
      <c r="M34" s="80">
        <v>3.4795950000000002</v>
      </c>
      <c r="N34" s="80">
        <v>3.4810370000000002</v>
      </c>
      <c r="O34" s="80">
        <v>3.4944009999999999</v>
      </c>
      <c r="P34" s="80">
        <v>3.5134020000000001</v>
      </c>
      <c r="Q34" s="80">
        <v>3.5269330000000001</v>
      </c>
      <c r="R34" s="80">
        <v>3.526284</v>
      </c>
      <c r="S34" s="80">
        <v>3.5255380000000001</v>
      </c>
      <c r="T34" s="80">
        <v>3.5279910000000001</v>
      </c>
      <c r="U34" s="80">
        <v>3.5074879999999999</v>
      </c>
      <c r="V34" s="80">
        <v>3.5179260000000001</v>
      </c>
      <c r="W34" s="80">
        <v>3.5255019999999999</v>
      </c>
      <c r="X34" s="80">
        <v>3.5352079999999999</v>
      </c>
      <c r="Y34" s="80">
        <v>3.5426160000000002</v>
      </c>
      <c r="Z34" s="80">
        <v>3.546675</v>
      </c>
      <c r="AA34" s="80">
        <v>3.550233</v>
      </c>
      <c r="AB34" s="80">
        <v>3.5580620000000001</v>
      </c>
      <c r="AC34" s="80">
        <v>3.5640309999999999</v>
      </c>
      <c r="AD34" s="80">
        <v>3.5698889999999999</v>
      </c>
      <c r="AE34" s="80">
        <v>3.5777950000000001</v>
      </c>
      <c r="AF34" s="80">
        <v>3.5878100000000002</v>
      </c>
      <c r="AG34" s="80">
        <v>3.5943830000000001</v>
      </c>
      <c r="AH34" s="80">
        <v>3.6033740000000001</v>
      </c>
      <c r="AI34" s="80">
        <v>3.612724</v>
      </c>
      <c r="AJ34" s="80">
        <v>3.6222479999999999</v>
      </c>
      <c r="AK34" s="81">
        <v>2.944E-3</v>
      </c>
    </row>
    <row r="35" spans="1:37" ht="15" customHeight="1" x14ac:dyDescent="0.45">
      <c r="A35" s="75" t="s">
        <v>261</v>
      </c>
      <c r="B35" s="79" t="s">
        <v>262</v>
      </c>
      <c r="C35" s="80">
        <v>0</v>
      </c>
      <c r="D35" s="80">
        <v>0</v>
      </c>
      <c r="E35" s="80">
        <v>0</v>
      </c>
      <c r="F35" s="80">
        <v>0</v>
      </c>
      <c r="G35" s="80">
        <v>0</v>
      </c>
      <c r="H35" s="80">
        <v>0</v>
      </c>
      <c r="I35" s="80">
        <v>0</v>
      </c>
      <c r="J35" s="80">
        <v>0</v>
      </c>
      <c r="K35" s="80">
        <v>0</v>
      </c>
      <c r="L35" s="80">
        <v>0</v>
      </c>
      <c r="M35" s="80">
        <v>0</v>
      </c>
      <c r="N35" s="80">
        <v>0</v>
      </c>
      <c r="O35" s="80">
        <v>0</v>
      </c>
      <c r="P35" s="80">
        <v>0</v>
      </c>
      <c r="Q35" s="80">
        <v>0</v>
      </c>
      <c r="R35" s="80">
        <v>0</v>
      </c>
      <c r="S35" s="80">
        <v>0</v>
      </c>
      <c r="T35" s="80">
        <v>0</v>
      </c>
      <c r="U35" s="80">
        <v>0</v>
      </c>
      <c r="V35" s="80">
        <v>0</v>
      </c>
      <c r="W35" s="80">
        <v>0</v>
      </c>
      <c r="X35" s="80">
        <v>0</v>
      </c>
      <c r="Y35" s="80">
        <v>0</v>
      </c>
      <c r="Z35" s="80">
        <v>0</v>
      </c>
      <c r="AA35" s="80">
        <v>0</v>
      </c>
      <c r="AB35" s="80">
        <v>0</v>
      </c>
      <c r="AC35" s="80">
        <v>0</v>
      </c>
      <c r="AD35" s="80">
        <v>0</v>
      </c>
      <c r="AE35" s="80">
        <v>0</v>
      </c>
      <c r="AF35" s="80">
        <v>0</v>
      </c>
      <c r="AG35" s="80">
        <v>0</v>
      </c>
      <c r="AH35" s="80">
        <v>0</v>
      </c>
      <c r="AI35" s="80">
        <v>0</v>
      </c>
      <c r="AJ35" s="80">
        <v>0</v>
      </c>
      <c r="AK35" s="81" t="s">
        <v>263</v>
      </c>
    </row>
    <row r="36" spans="1:37" ht="15" customHeight="1" x14ac:dyDescent="0.45">
      <c r="A36" s="75" t="s">
        <v>264</v>
      </c>
      <c r="B36" s="79" t="s">
        <v>243</v>
      </c>
      <c r="C36" s="80">
        <v>20.548190999999999</v>
      </c>
      <c r="D36" s="80">
        <v>20.940262000000001</v>
      </c>
      <c r="E36" s="80">
        <v>20.855512999999998</v>
      </c>
      <c r="F36" s="80">
        <v>19.874991999999999</v>
      </c>
      <c r="G36" s="80">
        <v>19.485316999999998</v>
      </c>
      <c r="H36" s="80">
        <v>19.428626999999999</v>
      </c>
      <c r="I36" s="80">
        <v>19.415946999999999</v>
      </c>
      <c r="J36" s="80">
        <v>19.516535000000001</v>
      </c>
      <c r="K36" s="80">
        <v>19.810248999999999</v>
      </c>
      <c r="L36" s="80">
        <v>19.910247999999999</v>
      </c>
      <c r="M36" s="80">
        <v>19.878444999999999</v>
      </c>
      <c r="N36" s="80">
        <v>19.891821</v>
      </c>
      <c r="O36" s="80">
        <v>19.845541000000001</v>
      </c>
      <c r="P36" s="80">
        <v>19.895706000000001</v>
      </c>
      <c r="Q36" s="80">
        <v>19.883617000000001</v>
      </c>
      <c r="R36" s="80">
        <v>19.981601999999999</v>
      </c>
      <c r="S36" s="80">
        <v>20.004923000000002</v>
      </c>
      <c r="T36" s="80">
        <v>20.023371000000001</v>
      </c>
      <c r="U36" s="80">
        <v>20.017123999999999</v>
      </c>
      <c r="V36" s="80">
        <v>20.064572999999999</v>
      </c>
      <c r="W36" s="80">
        <v>20.098167</v>
      </c>
      <c r="X36" s="80">
        <v>20.075634000000001</v>
      </c>
      <c r="Y36" s="80">
        <v>20.040796</v>
      </c>
      <c r="Z36" s="80">
        <v>19.948080000000001</v>
      </c>
      <c r="AA36" s="80">
        <v>19.989543999999999</v>
      </c>
      <c r="AB36" s="80">
        <v>19.917560999999999</v>
      </c>
      <c r="AC36" s="80">
        <v>19.911619000000002</v>
      </c>
      <c r="AD36" s="80">
        <v>19.879860000000001</v>
      </c>
      <c r="AE36" s="80">
        <v>19.901291000000001</v>
      </c>
      <c r="AF36" s="80">
        <v>19.933903000000001</v>
      </c>
      <c r="AG36" s="80">
        <v>19.984131000000001</v>
      </c>
      <c r="AH36" s="80">
        <v>20.040602</v>
      </c>
      <c r="AI36" s="80">
        <v>20.076283</v>
      </c>
      <c r="AJ36" s="80">
        <v>20.090769000000002</v>
      </c>
      <c r="AK36" s="81">
        <v>-1.2930000000000001E-3</v>
      </c>
    </row>
    <row r="38" spans="1:37" ht="15" customHeight="1" x14ac:dyDescent="0.45">
      <c r="B38" s="78" t="s">
        <v>265</v>
      </c>
    </row>
    <row r="39" spans="1:37" ht="15" customHeight="1" x14ac:dyDescent="0.45">
      <c r="A39" s="75" t="s">
        <v>266</v>
      </c>
      <c r="B39" s="79" t="s">
        <v>237</v>
      </c>
      <c r="C39" s="80">
        <v>19.093874</v>
      </c>
      <c r="D39" s="80">
        <v>18.011908999999999</v>
      </c>
      <c r="E39" s="80">
        <v>18.204725</v>
      </c>
      <c r="F39" s="80">
        <v>18.120722000000001</v>
      </c>
      <c r="G39" s="80">
        <v>18.36891</v>
      </c>
      <c r="H39" s="80">
        <v>18.845790999999998</v>
      </c>
      <c r="I39" s="80">
        <v>19.167532000000001</v>
      </c>
      <c r="J39" s="80">
        <v>19.618653999999999</v>
      </c>
      <c r="K39" s="80">
        <v>20.087505</v>
      </c>
      <c r="L39" s="80">
        <v>20.440956</v>
      </c>
      <c r="M39" s="80">
        <v>20.675909000000001</v>
      </c>
      <c r="N39" s="80">
        <v>20.838861000000001</v>
      </c>
      <c r="O39" s="80">
        <v>21.52054</v>
      </c>
      <c r="P39" s="80">
        <v>21.555557</v>
      </c>
      <c r="Q39" s="80">
        <v>21.671859999999999</v>
      </c>
      <c r="R39" s="80">
        <v>21.807725999999999</v>
      </c>
      <c r="S39" s="80">
        <v>21.969311000000001</v>
      </c>
      <c r="T39" s="80">
        <v>22.115055000000002</v>
      </c>
      <c r="U39" s="80">
        <v>22.233149000000001</v>
      </c>
      <c r="V39" s="80">
        <v>22.367972999999999</v>
      </c>
      <c r="W39" s="80">
        <v>22.448108999999999</v>
      </c>
      <c r="X39" s="80">
        <v>22.502665</v>
      </c>
      <c r="Y39" s="80">
        <v>22.564640000000001</v>
      </c>
      <c r="Z39" s="80">
        <v>22.621523</v>
      </c>
      <c r="AA39" s="80">
        <v>22.640591000000001</v>
      </c>
      <c r="AB39" s="80">
        <v>22.688993</v>
      </c>
      <c r="AC39" s="80">
        <v>22.745186</v>
      </c>
      <c r="AD39" s="80">
        <v>22.794394</v>
      </c>
      <c r="AE39" s="80">
        <v>22.814636</v>
      </c>
      <c r="AF39" s="80">
        <v>22.812548</v>
      </c>
      <c r="AG39" s="80">
        <v>22.802803000000001</v>
      </c>
      <c r="AH39" s="80">
        <v>22.793049</v>
      </c>
      <c r="AI39" s="80">
        <v>22.745712000000001</v>
      </c>
      <c r="AJ39" s="80">
        <v>22.661757999999999</v>
      </c>
      <c r="AK39" s="81">
        <v>7.2020000000000001E-3</v>
      </c>
    </row>
    <row r="40" spans="1:37" ht="15" customHeight="1" x14ac:dyDescent="0.45">
      <c r="A40" s="75" t="s">
        <v>267</v>
      </c>
      <c r="B40" s="79" t="s">
        <v>268</v>
      </c>
      <c r="C40" s="80">
        <v>22.146609999999999</v>
      </c>
      <c r="D40" s="80">
        <v>29.232935000000001</v>
      </c>
      <c r="E40" s="80">
        <v>34.052211999999997</v>
      </c>
      <c r="F40" s="80">
        <v>32.993298000000003</v>
      </c>
      <c r="G40" s="80">
        <v>32.699516000000003</v>
      </c>
      <c r="H40" s="80">
        <v>31.772414999999999</v>
      </c>
      <c r="I40" s="80">
        <v>31.519120999999998</v>
      </c>
      <c r="J40" s="80">
        <v>29.401441999999999</v>
      </c>
      <c r="K40" s="80">
        <v>26.987891999999999</v>
      </c>
      <c r="L40" s="80">
        <v>26.807842000000001</v>
      </c>
      <c r="M40" s="80">
        <v>26.192710999999999</v>
      </c>
      <c r="N40" s="80">
        <v>25.483084000000002</v>
      </c>
      <c r="O40" s="80">
        <v>25.746527</v>
      </c>
      <c r="P40" s="80">
        <v>24.796619</v>
      </c>
      <c r="Q40" s="80">
        <v>24.859034000000001</v>
      </c>
      <c r="R40" s="80">
        <v>24.914490000000001</v>
      </c>
      <c r="S40" s="80">
        <v>24.666086</v>
      </c>
      <c r="T40" s="80">
        <v>24.325018</v>
      </c>
      <c r="U40" s="80">
        <v>24.332386</v>
      </c>
      <c r="V40" s="80">
        <v>24.364547999999999</v>
      </c>
      <c r="W40" s="80">
        <v>24.223488</v>
      </c>
      <c r="X40" s="80">
        <v>24.431009</v>
      </c>
      <c r="Y40" s="80">
        <v>24.847304999999999</v>
      </c>
      <c r="Z40" s="80">
        <v>25.342030000000001</v>
      </c>
      <c r="AA40" s="80">
        <v>26.058499999999999</v>
      </c>
      <c r="AB40" s="80">
        <v>26.868804999999998</v>
      </c>
      <c r="AC40" s="80">
        <v>27.726488</v>
      </c>
      <c r="AD40" s="80">
        <v>28.261793000000001</v>
      </c>
      <c r="AE40" s="80">
        <v>28.801780999999998</v>
      </c>
      <c r="AF40" s="80">
        <v>30.356558</v>
      </c>
      <c r="AG40" s="80">
        <v>32.465274999999998</v>
      </c>
      <c r="AH40" s="80">
        <v>34.002827000000003</v>
      </c>
      <c r="AI40" s="80">
        <v>33.970126999999998</v>
      </c>
      <c r="AJ40" s="80">
        <v>33.849567</v>
      </c>
      <c r="AK40" s="81">
        <v>4.5929999999999999E-3</v>
      </c>
    </row>
    <row r="41" spans="1:37" ht="15" customHeight="1" x14ac:dyDescent="0.45">
      <c r="A41" s="75" t="s">
        <v>269</v>
      </c>
      <c r="B41" s="79" t="s">
        <v>270</v>
      </c>
      <c r="C41" s="80">
        <v>21.520517000000002</v>
      </c>
      <c r="D41" s="80">
        <v>24.06465</v>
      </c>
      <c r="E41" s="80">
        <v>24.234852</v>
      </c>
      <c r="F41" s="80">
        <v>24.960867</v>
      </c>
      <c r="G41" s="80">
        <v>25.147348000000001</v>
      </c>
      <c r="H41" s="80">
        <v>25.215456</v>
      </c>
      <c r="I41" s="80">
        <v>25.564999</v>
      </c>
      <c r="J41" s="80">
        <v>25.915911000000001</v>
      </c>
      <c r="K41" s="80">
        <v>26.205998999999998</v>
      </c>
      <c r="L41" s="80">
        <v>26.421569999999999</v>
      </c>
      <c r="M41" s="80">
        <v>26.967485</v>
      </c>
      <c r="N41" s="80">
        <v>27.159894999999999</v>
      </c>
      <c r="O41" s="80">
        <v>27.825689000000001</v>
      </c>
      <c r="P41" s="80">
        <v>27.940798000000001</v>
      </c>
      <c r="Q41" s="80">
        <v>28.244510999999999</v>
      </c>
      <c r="R41" s="80">
        <v>28.481456999999999</v>
      </c>
      <c r="S41" s="80">
        <v>28.597303</v>
      </c>
      <c r="T41" s="80">
        <v>28.805796000000001</v>
      </c>
      <c r="U41" s="80">
        <v>28.990618000000001</v>
      </c>
      <c r="V41" s="80">
        <v>29.231501000000002</v>
      </c>
      <c r="W41" s="80">
        <v>29.229696000000001</v>
      </c>
      <c r="X41" s="80">
        <v>29.398031</v>
      </c>
      <c r="Y41" s="80">
        <v>29.585927999999999</v>
      </c>
      <c r="Z41" s="80">
        <v>29.794042999999999</v>
      </c>
      <c r="AA41" s="80">
        <v>29.89752</v>
      </c>
      <c r="AB41" s="80">
        <v>30.132586</v>
      </c>
      <c r="AC41" s="80">
        <v>30.180281000000001</v>
      </c>
      <c r="AD41" s="80">
        <v>30.181252000000001</v>
      </c>
      <c r="AE41" s="80">
        <v>30.247581</v>
      </c>
      <c r="AF41" s="80">
        <v>30.342438000000001</v>
      </c>
      <c r="AG41" s="80">
        <v>30.418403999999999</v>
      </c>
      <c r="AH41" s="80">
        <v>30.564876999999999</v>
      </c>
      <c r="AI41" s="80">
        <v>30.581316000000001</v>
      </c>
      <c r="AJ41" s="80">
        <v>30.573440999999999</v>
      </c>
      <c r="AK41" s="81">
        <v>7.509E-3</v>
      </c>
    </row>
    <row r="42" spans="1:37" ht="15" customHeight="1" x14ac:dyDescent="0.45">
      <c r="A42" s="75" t="s">
        <v>271</v>
      </c>
      <c r="B42" s="79" t="s">
        <v>272</v>
      </c>
      <c r="C42" s="80">
        <v>12.362413999999999</v>
      </c>
      <c r="D42" s="80">
        <v>16.156372000000001</v>
      </c>
      <c r="E42" s="80">
        <v>16.221107</v>
      </c>
      <c r="F42" s="80">
        <v>17.391456999999999</v>
      </c>
      <c r="G42" s="80">
        <v>17.198521</v>
      </c>
      <c r="H42" s="80">
        <v>16.965547999999998</v>
      </c>
      <c r="I42" s="80">
        <v>17.220293000000002</v>
      </c>
      <c r="J42" s="80">
        <v>17.500954</v>
      </c>
      <c r="K42" s="80">
        <v>17.782360000000001</v>
      </c>
      <c r="L42" s="80">
        <v>18.167006000000001</v>
      </c>
      <c r="M42" s="80">
        <v>18.670538000000001</v>
      </c>
      <c r="N42" s="80">
        <v>19.052686999999999</v>
      </c>
      <c r="O42" s="80">
        <v>19.759250999999999</v>
      </c>
      <c r="P42" s="80">
        <v>19.880825000000002</v>
      </c>
      <c r="Q42" s="80">
        <v>20.144784999999999</v>
      </c>
      <c r="R42" s="80">
        <v>20.545508999999999</v>
      </c>
      <c r="S42" s="80">
        <v>20.768360000000001</v>
      </c>
      <c r="T42" s="80">
        <v>20.927616</v>
      </c>
      <c r="U42" s="80">
        <v>21.206121</v>
      </c>
      <c r="V42" s="80">
        <v>21.536283000000001</v>
      </c>
      <c r="W42" s="80">
        <v>21.578913</v>
      </c>
      <c r="X42" s="80">
        <v>21.784565000000001</v>
      </c>
      <c r="Y42" s="80">
        <v>21.975338000000001</v>
      </c>
      <c r="Z42" s="80">
        <v>22.095026000000001</v>
      </c>
      <c r="AA42" s="80">
        <v>22.210664999999999</v>
      </c>
      <c r="AB42" s="80">
        <v>22.446021999999999</v>
      </c>
      <c r="AC42" s="80">
        <v>22.556460999999999</v>
      </c>
      <c r="AD42" s="80">
        <v>22.518681999999998</v>
      </c>
      <c r="AE42" s="80">
        <v>22.683077000000001</v>
      </c>
      <c r="AF42" s="80">
        <v>22.670938</v>
      </c>
      <c r="AG42" s="80">
        <v>22.731850000000001</v>
      </c>
      <c r="AH42" s="80">
        <v>22.876764000000001</v>
      </c>
      <c r="AI42" s="80">
        <v>22.842226</v>
      </c>
      <c r="AJ42" s="80">
        <v>22.833984000000001</v>
      </c>
      <c r="AK42" s="81">
        <v>1.0869E-2</v>
      </c>
    </row>
    <row r="43" spans="1:37" ht="15" customHeight="1" x14ac:dyDescent="0.45">
      <c r="A43" s="75" t="s">
        <v>273</v>
      </c>
      <c r="B43" s="79" t="s">
        <v>274</v>
      </c>
      <c r="C43" s="80">
        <v>19.586186999999999</v>
      </c>
      <c r="D43" s="80">
        <v>23.159742000000001</v>
      </c>
      <c r="E43" s="80">
        <v>22.720023999999999</v>
      </c>
      <c r="F43" s="80">
        <v>24.200548000000001</v>
      </c>
      <c r="G43" s="80">
        <v>24.279845999999999</v>
      </c>
      <c r="H43" s="80">
        <v>24.073951999999998</v>
      </c>
      <c r="I43" s="80">
        <v>24.335906999999999</v>
      </c>
      <c r="J43" s="80">
        <v>24.835159000000001</v>
      </c>
      <c r="K43" s="80">
        <v>25.221354000000002</v>
      </c>
      <c r="L43" s="80">
        <v>25.402543999999999</v>
      </c>
      <c r="M43" s="80">
        <v>26.099861000000001</v>
      </c>
      <c r="N43" s="80">
        <v>26.332129999999999</v>
      </c>
      <c r="O43" s="80">
        <v>27.170646999999999</v>
      </c>
      <c r="P43" s="80">
        <v>27.382055000000001</v>
      </c>
      <c r="Q43" s="80">
        <v>27.67717</v>
      </c>
      <c r="R43" s="80">
        <v>27.993576000000001</v>
      </c>
      <c r="S43" s="80">
        <v>28.269873</v>
      </c>
      <c r="T43" s="80">
        <v>28.361291999999999</v>
      </c>
      <c r="U43" s="80">
        <v>28.632473000000001</v>
      </c>
      <c r="V43" s="80">
        <v>28.963840000000001</v>
      </c>
      <c r="W43" s="80">
        <v>28.901509999999998</v>
      </c>
      <c r="X43" s="80">
        <v>29.080636999999999</v>
      </c>
      <c r="Y43" s="80">
        <v>29.239021000000001</v>
      </c>
      <c r="Z43" s="80">
        <v>29.376836999999998</v>
      </c>
      <c r="AA43" s="80">
        <v>29.398700999999999</v>
      </c>
      <c r="AB43" s="80">
        <v>29.566365999999999</v>
      </c>
      <c r="AC43" s="80">
        <v>29.566801000000002</v>
      </c>
      <c r="AD43" s="80">
        <v>29.445443999999998</v>
      </c>
      <c r="AE43" s="80">
        <v>29.487279999999998</v>
      </c>
      <c r="AF43" s="80">
        <v>29.349450999999998</v>
      </c>
      <c r="AG43" s="80">
        <v>29.202044999999998</v>
      </c>
      <c r="AH43" s="80">
        <v>29.22777</v>
      </c>
      <c r="AI43" s="80">
        <v>29.166457999999999</v>
      </c>
      <c r="AJ43" s="80">
        <v>29.156123999999998</v>
      </c>
      <c r="AK43" s="81">
        <v>7.221E-3</v>
      </c>
    </row>
    <row r="44" spans="1:37" ht="15" customHeight="1" x14ac:dyDescent="0.45">
      <c r="A44" s="75" t="s">
        <v>275</v>
      </c>
      <c r="B44" s="79" t="s">
        <v>248</v>
      </c>
      <c r="C44" s="80">
        <v>8.6428510000000003</v>
      </c>
      <c r="D44" s="80">
        <v>10.938333999999999</v>
      </c>
      <c r="E44" s="80">
        <v>11.130122</v>
      </c>
      <c r="F44" s="80">
        <v>11.747704000000001</v>
      </c>
      <c r="G44" s="80">
        <v>11.759416</v>
      </c>
      <c r="H44" s="80">
        <v>10.426277000000001</v>
      </c>
      <c r="I44" s="80">
        <v>10.785151000000001</v>
      </c>
      <c r="J44" s="80">
        <v>11.267358</v>
      </c>
      <c r="K44" s="80">
        <v>11.574894</v>
      </c>
      <c r="L44" s="80">
        <v>11.929773000000001</v>
      </c>
      <c r="M44" s="80">
        <v>12.348798</v>
      </c>
      <c r="N44" s="80">
        <v>12.531955</v>
      </c>
      <c r="O44" s="80">
        <v>12.831950000000001</v>
      </c>
      <c r="P44" s="80">
        <v>13.384979</v>
      </c>
      <c r="Q44" s="80">
        <v>13.537853</v>
      </c>
      <c r="R44" s="80">
        <v>13.660610999999999</v>
      </c>
      <c r="S44" s="80">
        <v>13.825775999999999</v>
      </c>
      <c r="T44" s="80">
        <v>14.468102999999999</v>
      </c>
      <c r="U44" s="80">
        <v>14.792304</v>
      </c>
      <c r="V44" s="80">
        <v>14.941297</v>
      </c>
      <c r="W44" s="80">
        <v>15.426805</v>
      </c>
      <c r="X44" s="80">
        <v>15.487436000000001</v>
      </c>
      <c r="Y44" s="80">
        <v>15.571839000000001</v>
      </c>
      <c r="Z44" s="80">
        <v>15.668426999999999</v>
      </c>
      <c r="AA44" s="80">
        <v>15.737202</v>
      </c>
      <c r="AB44" s="80">
        <v>15.909072</v>
      </c>
      <c r="AC44" s="80">
        <v>15.939170000000001</v>
      </c>
      <c r="AD44" s="80">
        <v>15.735325</v>
      </c>
      <c r="AE44" s="80">
        <v>15.767515</v>
      </c>
      <c r="AF44" s="80">
        <v>16.297256000000001</v>
      </c>
      <c r="AG44" s="80">
        <v>16.66431</v>
      </c>
      <c r="AH44" s="80">
        <v>16.141355999999998</v>
      </c>
      <c r="AI44" s="80">
        <v>16.134052000000001</v>
      </c>
      <c r="AJ44" s="80">
        <v>16.508320000000001</v>
      </c>
      <c r="AK44" s="81">
        <v>1.2945E-2</v>
      </c>
    </row>
    <row r="45" spans="1:37" ht="15" customHeight="1" x14ac:dyDescent="0.45">
      <c r="A45" s="75" t="s">
        <v>276</v>
      </c>
      <c r="B45" s="79" t="s">
        <v>277</v>
      </c>
      <c r="C45" s="80">
        <v>14.744268999999999</v>
      </c>
      <c r="D45" s="80">
        <v>14.392683999999999</v>
      </c>
      <c r="E45" s="80">
        <v>14.124518999999999</v>
      </c>
      <c r="F45" s="80">
        <v>14.000322000000001</v>
      </c>
      <c r="G45" s="80">
        <v>13.208526000000001</v>
      </c>
      <c r="H45" s="80">
        <v>13.279814999999999</v>
      </c>
      <c r="I45" s="80">
        <v>13.273958</v>
      </c>
      <c r="J45" s="80">
        <v>13.282501</v>
      </c>
      <c r="K45" s="80">
        <v>13.364941999999999</v>
      </c>
      <c r="L45" s="80">
        <v>13.239671</v>
      </c>
      <c r="M45" s="80">
        <v>13.009452</v>
      </c>
      <c r="N45" s="80">
        <v>12.856463</v>
      </c>
      <c r="O45" s="80">
        <v>13.310276999999999</v>
      </c>
      <c r="P45" s="80">
        <v>13.111701999999999</v>
      </c>
      <c r="Q45" s="80">
        <v>13.016131</v>
      </c>
      <c r="R45" s="80">
        <v>12.979464999999999</v>
      </c>
      <c r="S45" s="80">
        <v>12.903319</v>
      </c>
      <c r="T45" s="80">
        <v>12.829945</v>
      </c>
      <c r="U45" s="80">
        <v>12.770699</v>
      </c>
      <c r="V45" s="80">
        <v>12.741168999999999</v>
      </c>
      <c r="W45" s="80">
        <v>12.694189</v>
      </c>
      <c r="X45" s="80">
        <v>12.624283999999999</v>
      </c>
      <c r="Y45" s="80">
        <v>12.578768</v>
      </c>
      <c r="Z45" s="80">
        <v>12.578671999999999</v>
      </c>
      <c r="AA45" s="80">
        <v>12.525743</v>
      </c>
      <c r="AB45" s="80">
        <v>12.527932</v>
      </c>
      <c r="AC45" s="80">
        <v>12.546165</v>
      </c>
      <c r="AD45" s="80">
        <v>12.597267</v>
      </c>
      <c r="AE45" s="80">
        <v>12.650783000000001</v>
      </c>
      <c r="AF45" s="80">
        <v>12.693562999999999</v>
      </c>
      <c r="AG45" s="80">
        <v>12.752255</v>
      </c>
      <c r="AH45" s="80">
        <v>12.861394000000001</v>
      </c>
      <c r="AI45" s="80">
        <v>12.955595000000001</v>
      </c>
      <c r="AJ45" s="80">
        <v>13.027087</v>
      </c>
      <c r="AK45" s="81">
        <v>-3.1099999999999999E-3</v>
      </c>
    </row>
    <row r="46" spans="1:37" ht="15" customHeight="1" x14ac:dyDescent="0.45">
      <c r="A46" s="75" t="s">
        <v>278</v>
      </c>
      <c r="B46" s="79" t="s">
        <v>243</v>
      </c>
      <c r="C46" s="80">
        <v>29.101451999999998</v>
      </c>
      <c r="D46" s="80">
        <v>33.287472000000001</v>
      </c>
      <c r="E46" s="80">
        <v>35.301769</v>
      </c>
      <c r="F46" s="80">
        <v>35.655743000000001</v>
      </c>
      <c r="G46" s="80">
        <v>36.136142999999997</v>
      </c>
      <c r="H46" s="80">
        <v>36.865479000000001</v>
      </c>
      <c r="I46" s="80">
        <v>37.499865999999997</v>
      </c>
      <c r="J46" s="80">
        <v>37.917560999999999</v>
      </c>
      <c r="K46" s="80">
        <v>38.429222000000003</v>
      </c>
      <c r="L46" s="80">
        <v>38.868603</v>
      </c>
      <c r="M46" s="80">
        <v>38.934277000000002</v>
      </c>
      <c r="N46" s="80">
        <v>38.963169000000001</v>
      </c>
      <c r="O46" s="80">
        <v>38.951664000000001</v>
      </c>
      <c r="P46" s="80">
        <v>38.994388999999998</v>
      </c>
      <c r="Q46" s="80">
        <v>38.99868</v>
      </c>
      <c r="R46" s="80">
        <v>39.170242000000002</v>
      </c>
      <c r="S46" s="80">
        <v>39.252037000000001</v>
      </c>
      <c r="T46" s="80">
        <v>39.125346999999998</v>
      </c>
      <c r="U46" s="80">
        <v>38.958587999999999</v>
      </c>
      <c r="V46" s="80">
        <v>38.886947999999997</v>
      </c>
      <c r="W46" s="80">
        <v>38.818939</v>
      </c>
      <c r="X46" s="80">
        <v>38.574703</v>
      </c>
      <c r="Y46" s="80">
        <v>38.337806999999998</v>
      </c>
      <c r="Z46" s="80">
        <v>38.110615000000003</v>
      </c>
      <c r="AA46" s="80">
        <v>37.905239000000002</v>
      </c>
      <c r="AB46" s="80">
        <v>37.682907</v>
      </c>
      <c r="AC46" s="80">
        <v>37.382308999999999</v>
      </c>
      <c r="AD46" s="80">
        <v>37.188625000000002</v>
      </c>
      <c r="AE46" s="80">
        <v>37.069915999999999</v>
      </c>
      <c r="AF46" s="80">
        <v>36.974594000000003</v>
      </c>
      <c r="AG46" s="80">
        <v>36.833530000000003</v>
      </c>
      <c r="AH46" s="80">
        <v>36.703105999999998</v>
      </c>
      <c r="AI46" s="80">
        <v>36.565514</v>
      </c>
      <c r="AJ46" s="80">
        <v>36.355133000000002</v>
      </c>
      <c r="AK46" s="81">
        <v>2.7590000000000002E-3</v>
      </c>
    </row>
    <row r="48" spans="1:37" ht="15" customHeight="1" x14ac:dyDescent="0.45">
      <c r="B48" s="78" t="s">
        <v>279</v>
      </c>
    </row>
    <row r="49" spans="1:37" ht="15" customHeight="1" x14ac:dyDescent="0.45">
      <c r="A49" s="75" t="s">
        <v>280</v>
      </c>
      <c r="B49" s="79" t="s">
        <v>239</v>
      </c>
      <c r="C49" s="80">
        <v>18.69425</v>
      </c>
      <c r="D49" s="80">
        <v>22.239955999999999</v>
      </c>
      <c r="E49" s="80">
        <v>22.638173999999999</v>
      </c>
      <c r="F49" s="80">
        <v>22.165009999999999</v>
      </c>
      <c r="G49" s="80">
        <v>21.399750000000001</v>
      </c>
      <c r="H49" s="80">
        <v>20.430983000000001</v>
      </c>
      <c r="I49" s="80">
        <v>19.918900000000001</v>
      </c>
      <c r="J49" s="80">
        <v>19.752050000000001</v>
      </c>
      <c r="K49" s="80">
        <v>20.103366999999999</v>
      </c>
      <c r="L49" s="80">
        <v>20.495049000000002</v>
      </c>
      <c r="M49" s="80">
        <v>21.115786</v>
      </c>
      <c r="N49" s="80">
        <v>21.201930999999998</v>
      </c>
      <c r="O49" s="80">
        <v>21.717043</v>
      </c>
      <c r="P49" s="80">
        <v>21.836302</v>
      </c>
      <c r="Q49" s="80">
        <v>21.905995999999998</v>
      </c>
      <c r="R49" s="80">
        <v>22.171693999999999</v>
      </c>
      <c r="S49" s="80">
        <v>22.496175999999998</v>
      </c>
      <c r="T49" s="80">
        <v>22.53285</v>
      </c>
      <c r="U49" s="80">
        <v>22.757597000000001</v>
      </c>
      <c r="V49" s="80">
        <v>23.130268000000001</v>
      </c>
      <c r="W49" s="80">
        <v>23.062939</v>
      </c>
      <c r="X49" s="80">
        <v>23.173919999999999</v>
      </c>
      <c r="Y49" s="80">
        <v>23.346789999999999</v>
      </c>
      <c r="Z49" s="80">
        <v>23.528769</v>
      </c>
      <c r="AA49" s="80">
        <v>23.613443</v>
      </c>
      <c r="AB49" s="80">
        <v>23.840679000000002</v>
      </c>
      <c r="AC49" s="80">
        <v>23.882580000000001</v>
      </c>
      <c r="AD49" s="80">
        <v>23.862005</v>
      </c>
      <c r="AE49" s="80">
        <v>23.925768000000001</v>
      </c>
      <c r="AF49" s="80">
        <v>23.936333000000001</v>
      </c>
      <c r="AG49" s="80">
        <v>23.965634999999999</v>
      </c>
      <c r="AH49" s="80">
        <v>24.039244</v>
      </c>
      <c r="AI49" s="80">
        <v>23.979467</v>
      </c>
      <c r="AJ49" s="80">
        <v>23.953275999999999</v>
      </c>
      <c r="AK49" s="81">
        <v>2.3219999999999998E-3</v>
      </c>
    </row>
    <row r="50" spans="1:37" ht="15" customHeight="1" x14ac:dyDescent="0.45">
      <c r="A50" s="75" t="s">
        <v>281</v>
      </c>
      <c r="B50" s="79" t="s">
        <v>248</v>
      </c>
      <c r="C50" s="80">
        <v>10.822438999999999</v>
      </c>
      <c r="D50" s="80">
        <v>12.712944</v>
      </c>
      <c r="E50" s="80">
        <v>12.202261999999999</v>
      </c>
      <c r="F50" s="80">
        <v>12.104333</v>
      </c>
      <c r="G50" s="80">
        <v>13.990746</v>
      </c>
      <c r="H50" s="80">
        <v>13.831162000000001</v>
      </c>
      <c r="I50" s="80">
        <v>14.023963</v>
      </c>
      <c r="J50" s="80">
        <v>14.418233000000001</v>
      </c>
      <c r="K50" s="80">
        <v>14.722059</v>
      </c>
      <c r="L50" s="80">
        <v>15.13977</v>
      </c>
      <c r="M50" s="80">
        <v>15.681253999999999</v>
      </c>
      <c r="N50" s="80">
        <v>15.906167</v>
      </c>
      <c r="O50" s="80">
        <v>16.295940000000002</v>
      </c>
      <c r="P50" s="80">
        <v>16.388263999999999</v>
      </c>
      <c r="Q50" s="80">
        <v>16.572831999999998</v>
      </c>
      <c r="R50" s="80">
        <v>16.794257999999999</v>
      </c>
      <c r="S50" s="80">
        <v>16.950551999999998</v>
      </c>
      <c r="T50" s="80">
        <v>17.048586</v>
      </c>
      <c r="U50" s="80">
        <v>17.213132999999999</v>
      </c>
      <c r="V50" s="80">
        <v>17.458904</v>
      </c>
      <c r="W50" s="80">
        <v>17.526184000000001</v>
      </c>
      <c r="X50" s="80">
        <v>17.583922999999999</v>
      </c>
      <c r="Y50" s="80">
        <v>17.683475000000001</v>
      </c>
      <c r="Z50" s="80">
        <v>17.758984000000002</v>
      </c>
      <c r="AA50" s="80">
        <v>17.742609000000002</v>
      </c>
      <c r="AB50" s="80">
        <v>17.889513000000001</v>
      </c>
      <c r="AC50" s="80">
        <v>17.748563999999998</v>
      </c>
      <c r="AD50" s="80">
        <v>17.493856000000001</v>
      </c>
      <c r="AE50" s="80">
        <v>17.300291000000001</v>
      </c>
      <c r="AF50" s="80">
        <v>17.314581</v>
      </c>
      <c r="AG50" s="80">
        <v>17.352713000000001</v>
      </c>
      <c r="AH50" s="80">
        <v>17.382601000000001</v>
      </c>
      <c r="AI50" s="80">
        <v>17.3626</v>
      </c>
      <c r="AJ50" s="80">
        <v>17.377302</v>
      </c>
      <c r="AK50" s="81">
        <v>9.8150000000000008E-3</v>
      </c>
    </row>
    <row r="51" spans="1:37" ht="15" customHeight="1" x14ac:dyDescent="0.45">
      <c r="A51" s="75" t="s">
        <v>282</v>
      </c>
      <c r="B51" s="79" t="s">
        <v>241</v>
      </c>
      <c r="C51" s="80">
        <v>3.4665550000000001</v>
      </c>
      <c r="D51" s="80">
        <v>3.4226549999999998</v>
      </c>
      <c r="E51" s="80">
        <v>3.2812260000000002</v>
      </c>
      <c r="F51" s="80">
        <v>3.4080699999999999</v>
      </c>
      <c r="G51" s="80">
        <v>3.3537140000000001</v>
      </c>
      <c r="H51" s="80">
        <v>3.4095689999999998</v>
      </c>
      <c r="I51" s="80">
        <v>3.5779610000000002</v>
      </c>
      <c r="J51" s="80">
        <v>3.8019349999999998</v>
      </c>
      <c r="K51" s="80">
        <v>4.027406</v>
      </c>
      <c r="L51" s="80">
        <v>4.0943649999999998</v>
      </c>
      <c r="M51" s="80">
        <v>4.1023560000000003</v>
      </c>
      <c r="N51" s="80">
        <v>4.1799770000000001</v>
      </c>
      <c r="O51" s="80">
        <v>4.1739069999999998</v>
      </c>
      <c r="P51" s="80">
        <v>4.2118659999999997</v>
      </c>
      <c r="Q51" s="80">
        <v>4.2022199999999996</v>
      </c>
      <c r="R51" s="80">
        <v>4.3537860000000004</v>
      </c>
      <c r="S51" s="80">
        <v>4.4091079999999998</v>
      </c>
      <c r="T51" s="80">
        <v>4.4500650000000004</v>
      </c>
      <c r="U51" s="80">
        <v>4.4872059999999996</v>
      </c>
      <c r="V51" s="80">
        <v>4.5614759999999999</v>
      </c>
      <c r="W51" s="80">
        <v>4.571752</v>
      </c>
      <c r="X51" s="80">
        <v>4.5711399999999998</v>
      </c>
      <c r="Y51" s="80">
        <v>4.589645</v>
      </c>
      <c r="Z51" s="80">
        <v>4.659484</v>
      </c>
      <c r="AA51" s="80">
        <v>4.6398450000000002</v>
      </c>
      <c r="AB51" s="80">
        <v>4.6830660000000002</v>
      </c>
      <c r="AC51" s="80">
        <v>4.7451470000000002</v>
      </c>
      <c r="AD51" s="80">
        <v>4.8353859999999997</v>
      </c>
      <c r="AE51" s="80">
        <v>4.9075069999999998</v>
      </c>
      <c r="AF51" s="80">
        <v>4.9622089999999996</v>
      </c>
      <c r="AG51" s="80">
        <v>5.0372310000000002</v>
      </c>
      <c r="AH51" s="80">
        <v>5.1813589999999996</v>
      </c>
      <c r="AI51" s="80">
        <v>5.2737569999999998</v>
      </c>
      <c r="AJ51" s="80">
        <v>5.3621930000000004</v>
      </c>
      <c r="AK51" s="81">
        <v>1.4128999999999999E-2</v>
      </c>
    </row>
    <row r="52" spans="1:37" ht="15" customHeight="1" x14ac:dyDescent="0.45">
      <c r="A52" s="75" t="s">
        <v>283</v>
      </c>
      <c r="B52" s="79" t="s">
        <v>284</v>
      </c>
      <c r="C52" s="80">
        <v>2.0931289999999998</v>
      </c>
      <c r="D52" s="80">
        <v>2.105029</v>
      </c>
      <c r="E52" s="80">
        <v>2.0951900000000001</v>
      </c>
      <c r="F52" s="80">
        <v>2.094827</v>
      </c>
      <c r="G52" s="80">
        <v>2.1876609999999999</v>
      </c>
      <c r="H52" s="80">
        <v>2.1945350000000001</v>
      </c>
      <c r="I52" s="80">
        <v>2.1960820000000001</v>
      </c>
      <c r="J52" s="80">
        <v>2.1590560000000001</v>
      </c>
      <c r="K52" s="80">
        <v>2.1708219999999998</v>
      </c>
      <c r="L52" s="80">
        <v>2.166013</v>
      </c>
      <c r="M52" s="80">
        <v>2.1713749999999998</v>
      </c>
      <c r="N52" s="80">
        <v>2.1755909999999998</v>
      </c>
      <c r="O52" s="80">
        <v>2.1986300000000001</v>
      </c>
      <c r="P52" s="80">
        <v>2.217403</v>
      </c>
      <c r="Q52" s="80">
        <v>2.2130139999999998</v>
      </c>
      <c r="R52" s="80">
        <v>2.2004959999999998</v>
      </c>
      <c r="S52" s="80">
        <v>2.203039</v>
      </c>
      <c r="T52" s="80">
        <v>2.200304</v>
      </c>
      <c r="U52" s="80">
        <v>2.2067929999999998</v>
      </c>
      <c r="V52" s="80">
        <v>2.2133449999999999</v>
      </c>
      <c r="W52" s="80">
        <v>2.2187869999999998</v>
      </c>
      <c r="X52" s="80">
        <v>2.22445</v>
      </c>
      <c r="Y52" s="80">
        <v>2.2303419999999998</v>
      </c>
      <c r="Z52" s="80">
        <v>2.2339030000000002</v>
      </c>
      <c r="AA52" s="80">
        <v>2.2346059999999999</v>
      </c>
      <c r="AB52" s="80">
        <v>2.2342050000000002</v>
      </c>
      <c r="AC52" s="80">
        <v>2.2322690000000001</v>
      </c>
      <c r="AD52" s="80">
        <v>2.2308699999999999</v>
      </c>
      <c r="AE52" s="80">
        <v>2.2317909999999999</v>
      </c>
      <c r="AF52" s="80">
        <v>2.2323170000000001</v>
      </c>
      <c r="AG52" s="80">
        <v>2.2298079999999998</v>
      </c>
      <c r="AH52" s="80">
        <v>2.2306309999999998</v>
      </c>
      <c r="AI52" s="80">
        <v>2.2321800000000001</v>
      </c>
      <c r="AJ52" s="80">
        <v>2.2323170000000001</v>
      </c>
      <c r="AK52" s="81">
        <v>1.836E-3</v>
      </c>
    </row>
    <row r="53" spans="1:37" ht="15" customHeight="1" x14ac:dyDescent="0.45">
      <c r="A53" s="75" t="s">
        <v>285</v>
      </c>
      <c r="B53" s="79" t="s">
        <v>286</v>
      </c>
      <c r="C53" s="80">
        <v>0.65970700000000004</v>
      </c>
      <c r="D53" s="80">
        <v>0.66174599999999995</v>
      </c>
      <c r="E53" s="80">
        <v>0.66276599999999997</v>
      </c>
      <c r="F53" s="80">
        <v>0.66480499999999998</v>
      </c>
      <c r="G53" s="80">
        <v>0.665825</v>
      </c>
      <c r="H53" s="80">
        <v>0.66684399999999999</v>
      </c>
      <c r="I53" s="80">
        <v>0.66888400000000003</v>
      </c>
      <c r="J53" s="80">
        <v>0.66990300000000003</v>
      </c>
      <c r="K53" s="80">
        <v>0.67194200000000004</v>
      </c>
      <c r="L53" s="80">
        <v>0.67296199999999995</v>
      </c>
      <c r="M53" s="80">
        <v>0.67398199999999997</v>
      </c>
      <c r="N53" s="80">
        <v>0.67500099999999996</v>
      </c>
      <c r="O53" s="80">
        <v>0.677041</v>
      </c>
      <c r="P53" s="80">
        <v>0.67908000000000002</v>
      </c>
      <c r="Q53" s="80">
        <v>0.68010000000000004</v>
      </c>
      <c r="R53" s="80">
        <v>0.68213900000000005</v>
      </c>
      <c r="S53" s="80">
        <v>0.68417799999999995</v>
      </c>
      <c r="T53" s="80">
        <v>0.68519799999999997</v>
      </c>
      <c r="U53" s="80">
        <v>0.68723699999999999</v>
      </c>
      <c r="V53" s="80">
        <v>0.689276</v>
      </c>
      <c r="W53" s="80">
        <v>0.69029600000000002</v>
      </c>
      <c r="X53" s="80">
        <v>0.69233500000000003</v>
      </c>
      <c r="Y53" s="80">
        <v>0.69437400000000005</v>
      </c>
      <c r="Z53" s="80">
        <v>0.69641399999999998</v>
      </c>
      <c r="AA53" s="80">
        <v>0.69743299999999997</v>
      </c>
      <c r="AB53" s="80">
        <v>0.69947300000000001</v>
      </c>
      <c r="AC53" s="80">
        <v>0.70151200000000002</v>
      </c>
      <c r="AD53" s="80">
        <v>0.70355100000000004</v>
      </c>
      <c r="AE53" s="80">
        <v>0.70559000000000005</v>
      </c>
      <c r="AF53" s="80">
        <v>0.70762999999999998</v>
      </c>
      <c r="AG53" s="80">
        <v>0.70966899999999999</v>
      </c>
      <c r="AH53" s="80">
        <v>0.71170800000000001</v>
      </c>
      <c r="AI53" s="80">
        <v>0.71374800000000005</v>
      </c>
      <c r="AJ53" s="80">
        <v>0.71578699999999995</v>
      </c>
      <c r="AK53" s="81">
        <v>2.4559999999999998E-3</v>
      </c>
    </row>
    <row r="56" spans="1:37" ht="15" customHeight="1" x14ac:dyDescent="0.45">
      <c r="B56" s="78" t="s">
        <v>287</v>
      </c>
    </row>
    <row r="57" spans="1:37" ht="15" customHeight="1" x14ac:dyDescent="0.45">
      <c r="A57" s="75" t="s">
        <v>288</v>
      </c>
      <c r="B57" s="79" t="s">
        <v>237</v>
      </c>
      <c r="C57" s="80">
        <v>15.564919</v>
      </c>
      <c r="D57" s="80">
        <v>17.358468999999999</v>
      </c>
      <c r="E57" s="80">
        <v>18.993476999999999</v>
      </c>
      <c r="F57" s="80">
        <v>21.202293000000001</v>
      </c>
      <c r="G57" s="80">
        <v>21.968615</v>
      </c>
      <c r="H57" s="80">
        <v>22.815951999999999</v>
      </c>
      <c r="I57" s="80">
        <v>23.456654</v>
      </c>
      <c r="J57" s="80">
        <v>24.180902</v>
      </c>
      <c r="K57" s="80">
        <v>24.909030999999999</v>
      </c>
      <c r="L57" s="80">
        <v>25.50947</v>
      </c>
      <c r="M57" s="80">
        <v>25.959463</v>
      </c>
      <c r="N57" s="80">
        <v>26.283550000000002</v>
      </c>
      <c r="O57" s="80">
        <v>26.579996000000001</v>
      </c>
      <c r="P57" s="80">
        <v>26.684180999999999</v>
      </c>
      <c r="Q57" s="80">
        <v>26.760597000000001</v>
      </c>
      <c r="R57" s="80">
        <v>26.916965000000001</v>
      </c>
      <c r="S57" s="80">
        <v>27.123743000000001</v>
      </c>
      <c r="T57" s="80">
        <v>27.321341</v>
      </c>
      <c r="U57" s="80">
        <v>27.493058999999999</v>
      </c>
      <c r="V57" s="80">
        <v>27.681989999999999</v>
      </c>
      <c r="W57" s="80">
        <v>27.807953000000001</v>
      </c>
      <c r="X57" s="80">
        <v>27.894468</v>
      </c>
      <c r="Y57" s="80">
        <v>27.984655</v>
      </c>
      <c r="Z57" s="80">
        <v>28.063086999999999</v>
      </c>
      <c r="AA57" s="80">
        <v>28.095057000000001</v>
      </c>
      <c r="AB57" s="80">
        <v>28.154002999999999</v>
      </c>
      <c r="AC57" s="80">
        <v>28.218723000000001</v>
      </c>
      <c r="AD57" s="80">
        <v>28.274843000000001</v>
      </c>
      <c r="AE57" s="80">
        <v>28.298195</v>
      </c>
      <c r="AF57" s="80">
        <v>28.288741999999999</v>
      </c>
      <c r="AG57" s="80">
        <v>28.265340999999999</v>
      </c>
      <c r="AH57" s="80">
        <v>28.23424</v>
      </c>
      <c r="AI57" s="80">
        <v>28.159872</v>
      </c>
      <c r="AJ57" s="80">
        <v>28.034625999999999</v>
      </c>
      <c r="AK57" s="81">
        <v>1.5093000000000001E-2</v>
      </c>
    </row>
    <row r="58" spans="1:37" ht="15" customHeight="1" x14ac:dyDescent="0.45">
      <c r="A58" s="75" t="s">
        <v>289</v>
      </c>
      <c r="B58" s="79" t="s">
        <v>268</v>
      </c>
      <c r="C58" s="80">
        <v>22.146609999999999</v>
      </c>
      <c r="D58" s="80">
        <v>29.232935000000001</v>
      </c>
      <c r="E58" s="80">
        <v>34.052211999999997</v>
      </c>
      <c r="F58" s="80">
        <v>32.993298000000003</v>
      </c>
      <c r="G58" s="80">
        <v>32.699516000000003</v>
      </c>
      <c r="H58" s="80">
        <v>31.772414999999999</v>
      </c>
      <c r="I58" s="80">
        <v>31.519120999999998</v>
      </c>
      <c r="J58" s="80">
        <v>29.401441999999999</v>
      </c>
      <c r="K58" s="80">
        <v>26.987891999999999</v>
      </c>
      <c r="L58" s="80">
        <v>26.807842000000001</v>
      </c>
      <c r="M58" s="80">
        <v>26.192710999999999</v>
      </c>
      <c r="N58" s="80">
        <v>25.483084000000002</v>
      </c>
      <c r="O58" s="80">
        <v>25.746527</v>
      </c>
      <c r="P58" s="80">
        <v>24.796619</v>
      </c>
      <c r="Q58" s="80">
        <v>24.859034000000001</v>
      </c>
      <c r="R58" s="80">
        <v>24.914490000000001</v>
      </c>
      <c r="S58" s="80">
        <v>24.666086</v>
      </c>
      <c r="T58" s="80">
        <v>24.325018</v>
      </c>
      <c r="U58" s="80">
        <v>24.332386</v>
      </c>
      <c r="V58" s="80">
        <v>24.364547999999999</v>
      </c>
      <c r="W58" s="80">
        <v>24.223488</v>
      </c>
      <c r="X58" s="80">
        <v>24.431009</v>
      </c>
      <c r="Y58" s="80">
        <v>24.847304999999999</v>
      </c>
      <c r="Z58" s="80">
        <v>25.342030000000001</v>
      </c>
      <c r="AA58" s="80">
        <v>26.058499999999999</v>
      </c>
      <c r="AB58" s="80">
        <v>26.868804999999998</v>
      </c>
      <c r="AC58" s="80">
        <v>27.726488</v>
      </c>
      <c r="AD58" s="80">
        <v>28.261793000000001</v>
      </c>
      <c r="AE58" s="80">
        <v>28.801780999999998</v>
      </c>
      <c r="AF58" s="80">
        <v>30.356558</v>
      </c>
      <c r="AG58" s="80">
        <v>32.465274999999998</v>
      </c>
      <c r="AH58" s="80">
        <v>34.002827000000003</v>
      </c>
      <c r="AI58" s="80">
        <v>33.970126999999998</v>
      </c>
      <c r="AJ58" s="80">
        <v>33.849567</v>
      </c>
      <c r="AK58" s="81">
        <v>4.5929999999999999E-3</v>
      </c>
    </row>
    <row r="59" spans="1:37" ht="15" customHeight="1" x14ac:dyDescent="0.45">
      <c r="A59" s="75" t="s">
        <v>290</v>
      </c>
      <c r="B59" s="79" t="s">
        <v>270</v>
      </c>
      <c r="C59" s="80">
        <v>21.496988000000002</v>
      </c>
      <c r="D59" s="80">
        <v>24.037481</v>
      </c>
      <c r="E59" s="80">
        <v>24.212992</v>
      </c>
      <c r="F59" s="80">
        <v>24.943671999999999</v>
      </c>
      <c r="G59" s="80">
        <v>25.135202</v>
      </c>
      <c r="H59" s="80">
        <v>25.208514999999998</v>
      </c>
      <c r="I59" s="80">
        <v>25.563890000000001</v>
      </c>
      <c r="J59" s="80">
        <v>25.921410000000002</v>
      </c>
      <c r="K59" s="80">
        <v>26.212434999999999</v>
      </c>
      <c r="L59" s="80">
        <v>26.428561999999999</v>
      </c>
      <c r="M59" s="80">
        <v>26.974920000000001</v>
      </c>
      <c r="N59" s="80">
        <v>27.167916999999999</v>
      </c>
      <c r="O59" s="80">
        <v>27.833261</v>
      </c>
      <c r="P59" s="80">
        <v>27.949068</v>
      </c>
      <c r="Q59" s="80">
        <v>28.253495999999998</v>
      </c>
      <c r="R59" s="80">
        <v>28.49119</v>
      </c>
      <c r="S59" s="80">
        <v>28.607676000000001</v>
      </c>
      <c r="T59" s="80">
        <v>28.817126999999999</v>
      </c>
      <c r="U59" s="80">
        <v>29.002682</v>
      </c>
      <c r="V59" s="80">
        <v>29.244133000000001</v>
      </c>
      <c r="W59" s="80">
        <v>29.242471999999999</v>
      </c>
      <c r="X59" s="80">
        <v>29.411131000000001</v>
      </c>
      <c r="Y59" s="80">
        <v>29.598939999999999</v>
      </c>
      <c r="Z59" s="80">
        <v>29.807366999999999</v>
      </c>
      <c r="AA59" s="80">
        <v>29.911000999999999</v>
      </c>
      <c r="AB59" s="80">
        <v>30.146090000000001</v>
      </c>
      <c r="AC59" s="80">
        <v>30.19379</v>
      </c>
      <c r="AD59" s="80">
        <v>30.194565000000001</v>
      </c>
      <c r="AE59" s="80">
        <v>30.260635000000001</v>
      </c>
      <c r="AF59" s="80">
        <v>30.355951000000001</v>
      </c>
      <c r="AG59" s="80">
        <v>30.431664000000001</v>
      </c>
      <c r="AH59" s="80">
        <v>30.577997</v>
      </c>
      <c r="AI59" s="80">
        <v>30.594298999999999</v>
      </c>
      <c r="AJ59" s="80">
        <v>30.586297999999999</v>
      </c>
      <c r="AK59" s="81">
        <v>7.5579999999999996E-3</v>
      </c>
    </row>
    <row r="60" spans="1:37" ht="15" customHeight="1" x14ac:dyDescent="0.45">
      <c r="A60" s="75" t="s">
        <v>291</v>
      </c>
      <c r="B60" s="79" t="s">
        <v>272</v>
      </c>
      <c r="C60" s="80">
        <v>12.362413999999999</v>
      </c>
      <c r="D60" s="80">
        <v>16.156372000000001</v>
      </c>
      <c r="E60" s="80">
        <v>16.221107</v>
      </c>
      <c r="F60" s="80">
        <v>17.391456999999999</v>
      </c>
      <c r="G60" s="80">
        <v>17.198521</v>
      </c>
      <c r="H60" s="80">
        <v>16.965547999999998</v>
      </c>
      <c r="I60" s="80">
        <v>17.220293000000002</v>
      </c>
      <c r="J60" s="80">
        <v>17.500954</v>
      </c>
      <c r="K60" s="80">
        <v>17.782360000000001</v>
      </c>
      <c r="L60" s="80">
        <v>18.167006000000001</v>
      </c>
      <c r="M60" s="80">
        <v>18.670538000000001</v>
      </c>
      <c r="N60" s="80">
        <v>19.052686999999999</v>
      </c>
      <c r="O60" s="80">
        <v>19.759250999999999</v>
      </c>
      <c r="P60" s="80">
        <v>19.880825000000002</v>
      </c>
      <c r="Q60" s="80">
        <v>20.144784999999999</v>
      </c>
      <c r="R60" s="80">
        <v>20.545508999999999</v>
      </c>
      <c r="S60" s="80">
        <v>20.768360000000001</v>
      </c>
      <c r="T60" s="80">
        <v>20.927616</v>
      </c>
      <c r="U60" s="80">
        <v>21.206121</v>
      </c>
      <c r="V60" s="80">
        <v>21.536283000000001</v>
      </c>
      <c r="W60" s="80">
        <v>21.578913</v>
      </c>
      <c r="X60" s="80">
        <v>21.784565000000001</v>
      </c>
      <c r="Y60" s="80">
        <v>21.975338000000001</v>
      </c>
      <c r="Z60" s="80">
        <v>22.095026000000001</v>
      </c>
      <c r="AA60" s="80">
        <v>22.210664999999999</v>
      </c>
      <c r="AB60" s="80">
        <v>22.446021999999999</v>
      </c>
      <c r="AC60" s="80">
        <v>22.556460999999999</v>
      </c>
      <c r="AD60" s="80">
        <v>22.518681999999998</v>
      </c>
      <c r="AE60" s="80">
        <v>22.683077000000001</v>
      </c>
      <c r="AF60" s="80">
        <v>22.670938</v>
      </c>
      <c r="AG60" s="80">
        <v>22.731850000000001</v>
      </c>
      <c r="AH60" s="80">
        <v>22.876764000000001</v>
      </c>
      <c r="AI60" s="80">
        <v>22.842226</v>
      </c>
      <c r="AJ60" s="80">
        <v>22.833984000000001</v>
      </c>
      <c r="AK60" s="81">
        <v>1.0869E-2</v>
      </c>
    </row>
    <row r="61" spans="1:37" ht="15" customHeight="1" x14ac:dyDescent="0.45">
      <c r="A61" s="75" t="s">
        <v>292</v>
      </c>
      <c r="B61" s="79" t="s">
        <v>239</v>
      </c>
      <c r="C61" s="80">
        <v>19.341715000000001</v>
      </c>
      <c r="D61" s="80">
        <v>22.923410000000001</v>
      </c>
      <c r="E61" s="80">
        <v>22.697557</v>
      </c>
      <c r="F61" s="80">
        <v>23.770835999999999</v>
      </c>
      <c r="G61" s="80">
        <v>23.637955000000002</v>
      </c>
      <c r="H61" s="80">
        <v>23.409680999999999</v>
      </c>
      <c r="I61" s="80">
        <v>23.550621</v>
      </c>
      <c r="J61" s="80">
        <v>23.974305999999999</v>
      </c>
      <c r="K61" s="80">
        <v>24.389240000000001</v>
      </c>
      <c r="L61" s="80">
        <v>24.629809999999999</v>
      </c>
      <c r="M61" s="80">
        <v>25.326443000000001</v>
      </c>
      <c r="N61" s="80">
        <v>25.555298000000001</v>
      </c>
      <c r="O61" s="80">
        <v>26.297916000000001</v>
      </c>
      <c r="P61" s="80">
        <v>26.499058000000002</v>
      </c>
      <c r="Q61" s="80">
        <v>26.764842999999999</v>
      </c>
      <c r="R61" s="80">
        <v>27.076460000000001</v>
      </c>
      <c r="S61" s="80">
        <v>27.346965999999998</v>
      </c>
      <c r="T61" s="80">
        <v>27.436261999999999</v>
      </c>
      <c r="U61" s="80">
        <v>27.687645</v>
      </c>
      <c r="V61" s="80">
        <v>28.019482</v>
      </c>
      <c r="W61" s="80">
        <v>27.953161000000001</v>
      </c>
      <c r="X61" s="80">
        <v>28.122703999999999</v>
      </c>
      <c r="Y61" s="80">
        <v>28.278926999999999</v>
      </c>
      <c r="Z61" s="80">
        <v>28.414003000000001</v>
      </c>
      <c r="AA61" s="80">
        <v>28.436669999999999</v>
      </c>
      <c r="AB61" s="80">
        <v>28.605179</v>
      </c>
      <c r="AC61" s="80">
        <v>28.603687000000001</v>
      </c>
      <c r="AD61" s="80">
        <v>28.485683000000002</v>
      </c>
      <c r="AE61" s="80">
        <v>28.526222000000001</v>
      </c>
      <c r="AF61" s="80">
        <v>28.396035999999999</v>
      </c>
      <c r="AG61" s="80">
        <v>28.248837000000002</v>
      </c>
      <c r="AH61" s="80">
        <v>28.282586999999999</v>
      </c>
      <c r="AI61" s="80">
        <v>28.219898000000001</v>
      </c>
      <c r="AJ61" s="80">
        <v>28.196726000000002</v>
      </c>
      <c r="AK61" s="81">
        <v>6.4910000000000002E-3</v>
      </c>
    </row>
    <row r="62" spans="1:37" ht="15" customHeight="1" x14ac:dyDescent="0.45">
      <c r="A62" s="75" t="s">
        <v>293</v>
      </c>
      <c r="B62" s="79" t="s">
        <v>248</v>
      </c>
      <c r="C62" s="80">
        <v>8.9075799999999994</v>
      </c>
      <c r="D62" s="80">
        <v>10.952370999999999</v>
      </c>
      <c r="E62" s="80">
        <v>10.785757</v>
      </c>
      <c r="F62" s="80">
        <v>11.237349</v>
      </c>
      <c r="G62" s="80">
        <v>11.572683</v>
      </c>
      <c r="H62" s="80">
        <v>10.604952000000001</v>
      </c>
      <c r="I62" s="80">
        <v>11.036856999999999</v>
      </c>
      <c r="J62" s="80">
        <v>11.599223</v>
      </c>
      <c r="K62" s="80">
        <v>11.889529</v>
      </c>
      <c r="L62" s="80">
        <v>12.253482</v>
      </c>
      <c r="M62" s="80">
        <v>12.695843</v>
      </c>
      <c r="N62" s="80">
        <v>12.877539000000001</v>
      </c>
      <c r="O62" s="80">
        <v>13.189734</v>
      </c>
      <c r="P62" s="80">
        <v>13.6828</v>
      </c>
      <c r="Q62" s="80">
        <v>13.841578</v>
      </c>
      <c r="R62" s="80">
        <v>13.979538</v>
      </c>
      <c r="S62" s="80">
        <v>14.140846</v>
      </c>
      <c r="T62" s="80">
        <v>14.702832000000001</v>
      </c>
      <c r="U62" s="80">
        <v>15.012093</v>
      </c>
      <c r="V62" s="80">
        <v>15.176048</v>
      </c>
      <c r="W62" s="80">
        <v>15.595228000000001</v>
      </c>
      <c r="X62" s="80">
        <v>15.653922</v>
      </c>
      <c r="Y62" s="80">
        <v>15.743302999999999</v>
      </c>
      <c r="Z62" s="80">
        <v>15.839559</v>
      </c>
      <c r="AA62" s="80">
        <v>15.898891000000001</v>
      </c>
      <c r="AB62" s="80">
        <v>16.070124</v>
      </c>
      <c r="AC62" s="80">
        <v>16.081479999999999</v>
      </c>
      <c r="AD62" s="80">
        <v>15.894873</v>
      </c>
      <c r="AE62" s="80">
        <v>15.918144</v>
      </c>
      <c r="AF62" s="80">
        <v>16.367657000000001</v>
      </c>
      <c r="AG62" s="80">
        <v>16.679940999999999</v>
      </c>
      <c r="AH62" s="80">
        <v>16.241164999999999</v>
      </c>
      <c r="AI62" s="80">
        <v>16.227823000000001</v>
      </c>
      <c r="AJ62" s="80">
        <v>16.540564</v>
      </c>
      <c r="AK62" s="81">
        <v>1.2966999999999999E-2</v>
      </c>
    </row>
    <row r="63" spans="1:37" ht="15" customHeight="1" x14ac:dyDescent="0.45">
      <c r="A63" s="75" t="s">
        <v>294</v>
      </c>
      <c r="B63" s="79" t="s">
        <v>241</v>
      </c>
      <c r="C63" s="80">
        <v>5.4852069999999999</v>
      </c>
      <c r="D63" s="80">
        <v>5.3754080000000002</v>
      </c>
      <c r="E63" s="80">
        <v>5.3069540000000002</v>
      </c>
      <c r="F63" s="80">
        <v>5.3708159999999996</v>
      </c>
      <c r="G63" s="80">
        <v>5.3469249999999997</v>
      </c>
      <c r="H63" s="80">
        <v>5.3955479999999998</v>
      </c>
      <c r="I63" s="80">
        <v>5.5622160000000003</v>
      </c>
      <c r="J63" s="80">
        <v>5.7688410000000001</v>
      </c>
      <c r="K63" s="80">
        <v>5.9681300000000004</v>
      </c>
      <c r="L63" s="80">
        <v>6.0324790000000004</v>
      </c>
      <c r="M63" s="80">
        <v>6.0502310000000001</v>
      </c>
      <c r="N63" s="80">
        <v>6.1168870000000002</v>
      </c>
      <c r="O63" s="80">
        <v>6.2086459999999999</v>
      </c>
      <c r="P63" s="80">
        <v>6.253514</v>
      </c>
      <c r="Q63" s="80">
        <v>6.2555940000000003</v>
      </c>
      <c r="R63" s="80">
        <v>6.3636920000000003</v>
      </c>
      <c r="S63" s="80">
        <v>6.4337770000000001</v>
      </c>
      <c r="T63" s="80">
        <v>6.4783059999999999</v>
      </c>
      <c r="U63" s="80">
        <v>6.5216599999999998</v>
      </c>
      <c r="V63" s="80">
        <v>6.5926900000000002</v>
      </c>
      <c r="W63" s="80">
        <v>6.623748</v>
      </c>
      <c r="X63" s="80">
        <v>6.6332300000000002</v>
      </c>
      <c r="Y63" s="80">
        <v>6.6617030000000002</v>
      </c>
      <c r="Z63" s="80">
        <v>6.7199090000000004</v>
      </c>
      <c r="AA63" s="80">
        <v>6.7207410000000003</v>
      </c>
      <c r="AB63" s="80">
        <v>6.7621989999999998</v>
      </c>
      <c r="AC63" s="80">
        <v>6.8273260000000002</v>
      </c>
      <c r="AD63" s="80">
        <v>6.9060759999999997</v>
      </c>
      <c r="AE63" s="80">
        <v>6.9790029999999996</v>
      </c>
      <c r="AF63" s="80">
        <v>7.0453650000000003</v>
      </c>
      <c r="AG63" s="80">
        <v>7.1264219999999998</v>
      </c>
      <c r="AH63" s="80">
        <v>7.2488440000000001</v>
      </c>
      <c r="AI63" s="80">
        <v>7.3555950000000001</v>
      </c>
      <c r="AJ63" s="80">
        <v>7.4407839999999998</v>
      </c>
      <c r="AK63" s="81">
        <v>1.0212000000000001E-2</v>
      </c>
    </row>
    <row r="64" spans="1:37" ht="15" customHeight="1" x14ac:dyDescent="0.45">
      <c r="A64" s="75" t="s">
        <v>295</v>
      </c>
      <c r="B64" s="79" t="s">
        <v>258</v>
      </c>
      <c r="C64" s="80">
        <v>4.6546649999999996</v>
      </c>
      <c r="D64" s="80">
        <v>5.232799</v>
      </c>
      <c r="E64" s="80">
        <v>4.910609</v>
      </c>
      <c r="F64" s="80">
        <v>4.7979989999999999</v>
      </c>
      <c r="G64" s="80">
        <v>4.6075619999999997</v>
      </c>
      <c r="H64" s="80">
        <v>4.5412679999999996</v>
      </c>
      <c r="I64" s="80">
        <v>4.5061349999999996</v>
      </c>
      <c r="J64" s="80">
        <v>4.5257019999999999</v>
      </c>
      <c r="K64" s="80">
        <v>4.5502760000000002</v>
      </c>
      <c r="L64" s="80">
        <v>4.5826320000000003</v>
      </c>
      <c r="M64" s="80">
        <v>4.6175569999999997</v>
      </c>
      <c r="N64" s="80">
        <v>4.6431740000000001</v>
      </c>
      <c r="O64" s="80">
        <v>4.6885279999999998</v>
      </c>
      <c r="P64" s="80">
        <v>4.7106849999999998</v>
      </c>
      <c r="Q64" s="80">
        <v>4.7482639999999998</v>
      </c>
      <c r="R64" s="80">
        <v>4.7781479999999998</v>
      </c>
      <c r="S64" s="80">
        <v>4.7896729999999996</v>
      </c>
      <c r="T64" s="80">
        <v>4.8049419999999996</v>
      </c>
      <c r="U64" s="80">
        <v>4.8272269999999997</v>
      </c>
      <c r="V64" s="80">
        <v>4.8500050000000003</v>
      </c>
      <c r="W64" s="80">
        <v>4.8617650000000001</v>
      </c>
      <c r="X64" s="80">
        <v>4.8752639999999996</v>
      </c>
      <c r="Y64" s="80">
        <v>4.883718</v>
      </c>
      <c r="Z64" s="80">
        <v>4.8905099999999999</v>
      </c>
      <c r="AA64" s="80">
        <v>4.9063889999999999</v>
      </c>
      <c r="AB64" s="80">
        <v>4.918361</v>
      </c>
      <c r="AC64" s="80">
        <v>4.9276099999999996</v>
      </c>
      <c r="AD64" s="80">
        <v>4.9461009999999996</v>
      </c>
      <c r="AE64" s="80">
        <v>4.9751960000000004</v>
      </c>
      <c r="AF64" s="80">
        <v>4.9832830000000001</v>
      </c>
      <c r="AG64" s="80">
        <v>4.997738</v>
      </c>
      <c r="AH64" s="80">
        <v>5.0115530000000001</v>
      </c>
      <c r="AI64" s="80">
        <v>5.0221010000000001</v>
      </c>
      <c r="AJ64" s="80">
        <v>5.033995</v>
      </c>
      <c r="AK64" s="81">
        <v>-1.2099999999999999E-3</v>
      </c>
    </row>
    <row r="65" spans="1:37" ht="15" customHeight="1" x14ac:dyDescent="0.45">
      <c r="A65" s="75" t="s">
        <v>296</v>
      </c>
      <c r="B65" s="79" t="s">
        <v>297</v>
      </c>
      <c r="C65" s="80">
        <v>2.1356670000000002</v>
      </c>
      <c r="D65" s="80">
        <v>2.1693920000000002</v>
      </c>
      <c r="E65" s="80">
        <v>2.1627260000000001</v>
      </c>
      <c r="F65" s="80">
        <v>2.1765699999999999</v>
      </c>
      <c r="G65" s="80">
        <v>2.2664270000000002</v>
      </c>
      <c r="H65" s="80">
        <v>2.2753369999999999</v>
      </c>
      <c r="I65" s="80">
        <v>2.277361</v>
      </c>
      <c r="J65" s="80">
        <v>2.2417500000000001</v>
      </c>
      <c r="K65" s="80">
        <v>2.255023</v>
      </c>
      <c r="L65" s="80">
        <v>2.2523309999999999</v>
      </c>
      <c r="M65" s="80">
        <v>2.2589540000000001</v>
      </c>
      <c r="N65" s="80">
        <v>2.2632119999999998</v>
      </c>
      <c r="O65" s="80">
        <v>2.2837350000000001</v>
      </c>
      <c r="P65" s="80">
        <v>2.3013599999999999</v>
      </c>
      <c r="Q65" s="80">
        <v>2.2985699999999998</v>
      </c>
      <c r="R65" s="80">
        <v>2.2884350000000002</v>
      </c>
      <c r="S65" s="80">
        <v>2.28986</v>
      </c>
      <c r="T65" s="80">
        <v>2.2877809999999998</v>
      </c>
      <c r="U65" s="80">
        <v>2.2918590000000001</v>
      </c>
      <c r="V65" s="80">
        <v>2.2984490000000002</v>
      </c>
      <c r="W65" s="80">
        <v>2.3045369999999998</v>
      </c>
      <c r="X65" s="80">
        <v>2.3104140000000002</v>
      </c>
      <c r="Y65" s="80">
        <v>2.31623</v>
      </c>
      <c r="Z65" s="80">
        <v>2.3195009999999998</v>
      </c>
      <c r="AA65" s="80">
        <v>2.3207689999999999</v>
      </c>
      <c r="AB65" s="80">
        <v>2.3208299999999999</v>
      </c>
      <c r="AC65" s="80">
        <v>2.3195350000000001</v>
      </c>
      <c r="AD65" s="80">
        <v>2.3183280000000002</v>
      </c>
      <c r="AE65" s="80">
        <v>2.3193260000000002</v>
      </c>
      <c r="AF65" s="80">
        <v>2.3204639999999999</v>
      </c>
      <c r="AG65" s="80">
        <v>2.3183950000000002</v>
      </c>
      <c r="AH65" s="80">
        <v>2.319502</v>
      </c>
      <c r="AI65" s="80">
        <v>2.3214510000000002</v>
      </c>
      <c r="AJ65" s="80">
        <v>2.3221050000000001</v>
      </c>
      <c r="AK65" s="81">
        <v>2.1280000000000001E-3</v>
      </c>
    </row>
    <row r="66" spans="1:37" ht="15" customHeight="1" x14ac:dyDescent="0.45">
      <c r="A66" s="75" t="s">
        <v>298</v>
      </c>
      <c r="B66" s="79" t="s">
        <v>262</v>
      </c>
      <c r="C66" s="80">
        <v>0</v>
      </c>
      <c r="D66" s="80">
        <v>0</v>
      </c>
      <c r="E66" s="80">
        <v>0</v>
      </c>
      <c r="F66" s="80">
        <v>0</v>
      </c>
      <c r="G66" s="80">
        <v>0</v>
      </c>
      <c r="H66" s="80">
        <v>0</v>
      </c>
      <c r="I66" s="80">
        <v>0</v>
      </c>
      <c r="J66" s="80">
        <v>0</v>
      </c>
      <c r="K66" s="80">
        <v>0</v>
      </c>
      <c r="L66" s="80">
        <v>0</v>
      </c>
      <c r="M66" s="80">
        <v>0</v>
      </c>
      <c r="N66" s="80">
        <v>0</v>
      </c>
      <c r="O66" s="80">
        <v>0</v>
      </c>
      <c r="P66" s="80">
        <v>0</v>
      </c>
      <c r="Q66" s="80">
        <v>0</v>
      </c>
      <c r="R66" s="80">
        <v>0</v>
      </c>
      <c r="S66" s="80">
        <v>0</v>
      </c>
      <c r="T66" s="80">
        <v>0</v>
      </c>
      <c r="U66" s="80">
        <v>0</v>
      </c>
      <c r="V66" s="80">
        <v>0</v>
      </c>
      <c r="W66" s="80">
        <v>0</v>
      </c>
      <c r="X66" s="80">
        <v>0</v>
      </c>
      <c r="Y66" s="80">
        <v>0</v>
      </c>
      <c r="Z66" s="80">
        <v>0</v>
      </c>
      <c r="AA66" s="80">
        <v>0</v>
      </c>
      <c r="AB66" s="80">
        <v>0</v>
      </c>
      <c r="AC66" s="80">
        <v>0</v>
      </c>
      <c r="AD66" s="80">
        <v>0</v>
      </c>
      <c r="AE66" s="80">
        <v>0</v>
      </c>
      <c r="AF66" s="80">
        <v>0</v>
      </c>
      <c r="AG66" s="80">
        <v>0</v>
      </c>
      <c r="AH66" s="80">
        <v>0</v>
      </c>
      <c r="AI66" s="80">
        <v>0</v>
      </c>
      <c r="AJ66" s="80">
        <v>0</v>
      </c>
      <c r="AK66" s="81" t="s">
        <v>263</v>
      </c>
    </row>
    <row r="67" spans="1:37" ht="15" customHeight="1" x14ac:dyDescent="0.45">
      <c r="A67" s="75" t="s">
        <v>299</v>
      </c>
      <c r="B67" s="79" t="s">
        <v>243</v>
      </c>
      <c r="C67" s="80">
        <v>31.662811000000001</v>
      </c>
      <c r="D67" s="80">
        <v>30.935385</v>
      </c>
      <c r="E67" s="80">
        <v>30.635555</v>
      </c>
      <c r="F67" s="80">
        <v>30.013815000000001</v>
      </c>
      <c r="G67" s="80">
        <v>29.643229000000002</v>
      </c>
      <c r="H67" s="80">
        <v>29.634478000000001</v>
      </c>
      <c r="I67" s="80">
        <v>29.680761</v>
      </c>
      <c r="J67" s="80">
        <v>29.895102000000001</v>
      </c>
      <c r="K67" s="80">
        <v>30.244675000000001</v>
      </c>
      <c r="L67" s="80">
        <v>30.457317</v>
      </c>
      <c r="M67" s="80">
        <v>30.483438</v>
      </c>
      <c r="N67" s="80">
        <v>30.546408</v>
      </c>
      <c r="O67" s="80">
        <v>30.519157</v>
      </c>
      <c r="P67" s="80">
        <v>30.618438999999999</v>
      </c>
      <c r="Q67" s="80">
        <v>30.661830999999999</v>
      </c>
      <c r="R67" s="80">
        <v>30.821152000000001</v>
      </c>
      <c r="S67" s="80">
        <v>30.894690000000001</v>
      </c>
      <c r="T67" s="80">
        <v>30.939615</v>
      </c>
      <c r="U67" s="80">
        <v>30.945239999999998</v>
      </c>
      <c r="V67" s="80">
        <v>30.999735000000001</v>
      </c>
      <c r="W67" s="80">
        <v>31.059006</v>
      </c>
      <c r="X67" s="80">
        <v>31.028445999999999</v>
      </c>
      <c r="Y67" s="80">
        <v>30.968406999999999</v>
      </c>
      <c r="Z67" s="80">
        <v>30.829065</v>
      </c>
      <c r="AA67" s="80">
        <v>30.904121</v>
      </c>
      <c r="AB67" s="80">
        <v>30.816116000000001</v>
      </c>
      <c r="AC67" s="80">
        <v>30.784230999999998</v>
      </c>
      <c r="AD67" s="80">
        <v>30.736875999999999</v>
      </c>
      <c r="AE67" s="80">
        <v>30.746752000000001</v>
      </c>
      <c r="AF67" s="80">
        <v>30.773333000000001</v>
      </c>
      <c r="AG67" s="80">
        <v>30.808022000000001</v>
      </c>
      <c r="AH67" s="80">
        <v>30.845694999999999</v>
      </c>
      <c r="AI67" s="80">
        <v>30.844408000000001</v>
      </c>
      <c r="AJ67" s="80">
        <v>30.790899</v>
      </c>
      <c r="AK67" s="81">
        <v>-1.46E-4</v>
      </c>
    </row>
    <row r="69" spans="1:37" ht="15" customHeight="1" x14ac:dyDescent="0.45">
      <c r="B69" s="78" t="s">
        <v>300</v>
      </c>
    </row>
    <row r="70" spans="1:37" ht="15" customHeight="1" x14ac:dyDescent="0.45">
      <c r="B70" s="78" t="s">
        <v>301</v>
      </c>
    </row>
    <row r="71" spans="1:37" ht="15" customHeight="1" x14ac:dyDescent="0.45">
      <c r="A71" s="75" t="s">
        <v>302</v>
      </c>
      <c r="B71" s="79" t="s">
        <v>235</v>
      </c>
      <c r="C71" s="82">
        <v>247.96086099999999</v>
      </c>
      <c r="D71" s="82">
        <v>255.95361299999999</v>
      </c>
      <c r="E71" s="82">
        <v>251.91525300000001</v>
      </c>
      <c r="F71" s="82">
        <v>251.19210799999999</v>
      </c>
      <c r="G71" s="82">
        <v>249.92898600000001</v>
      </c>
      <c r="H71" s="82">
        <v>250.729218</v>
      </c>
      <c r="I71" s="82">
        <v>252.67872600000001</v>
      </c>
      <c r="J71" s="82">
        <v>255.462784</v>
      </c>
      <c r="K71" s="82">
        <v>258.466003</v>
      </c>
      <c r="L71" s="82">
        <v>260.79345699999999</v>
      </c>
      <c r="M71" s="82">
        <v>262.06457499999999</v>
      </c>
      <c r="N71" s="82">
        <v>263.68310500000001</v>
      </c>
      <c r="O71" s="82">
        <v>266.00830100000002</v>
      </c>
      <c r="P71" s="82">
        <v>267.38842799999998</v>
      </c>
      <c r="Q71" s="82">
        <v>268.84939600000001</v>
      </c>
      <c r="R71" s="82">
        <v>271.01364100000001</v>
      </c>
      <c r="S71" s="82">
        <v>272.80334499999998</v>
      </c>
      <c r="T71" s="82">
        <v>274.42340100000001</v>
      </c>
      <c r="U71" s="82">
        <v>275.94183299999997</v>
      </c>
      <c r="V71" s="82">
        <v>277.74063100000001</v>
      </c>
      <c r="W71" s="82">
        <v>279.59970099999998</v>
      </c>
      <c r="X71" s="82">
        <v>280.85870399999999</v>
      </c>
      <c r="Y71" s="82">
        <v>282.00167800000003</v>
      </c>
      <c r="Z71" s="82">
        <v>282.75604199999998</v>
      </c>
      <c r="AA71" s="82">
        <v>284.55306999999999</v>
      </c>
      <c r="AB71" s="82">
        <v>285.55401599999999</v>
      </c>
      <c r="AC71" s="82">
        <v>286.842896</v>
      </c>
      <c r="AD71" s="82">
        <v>288.185181</v>
      </c>
      <c r="AE71" s="82">
        <v>290.013733</v>
      </c>
      <c r="AF71" s="82">
        <v>291.91503899999998</v>
      </c>
      <c r="AG71" s="82">
        <v>293.79055799999998</v>
      </c>
      <c r="AH71" s="82">
        <v>295.76052900000002</v>
      </c>
      <c r="AI71" s="82">
        <v>297.44192500000003</v>
      </c>
      <c r="AJ71" s="82">
        <v>298.67312600000002</v>
      </c>
      <c r="AK71" s="81">
        <v>4.8349999999999999E-3</v>
      </c>
    </row>
    <row r="72" spans="1:37" ht="15" customHeight="1" x14ac:dyDescent="0.45">
      <c r="A72" s="75" t="s">
        <v>303</v>
      </c>
      <c r="B72" s="79" t="s">
        <v>244</v>
      </c>
      <c r="C72" s="82">
        <v>191.75567599999999</v>
      </c>
      <c r="D72" s="82">
        <v>194.48608400000001</v>
      </c>
      <c r="E72" s="82">
        <v>192.053833</v>
      </c>
      <c r="F72" s="82">
        <v>190.45254499999999</v>
      </c>
      <c r="G72" s="82">
        <v>189.73362700000001</v>
      </c>
      <c r="H72" s="82">
        <v>190.97673</v>
      </c>
      <c r="I72" s="82">
        <v>192.44004799999999</v>
      </c>
      <c r="J72" s="82">
        <v>195.05830399999999</v>
      </c>
      <c r="K72" s="82">
        <v>198.17918399999999</v>
      </c>
      <c r="L72" s="82">
        <v>199.93687399999999</v>
      </c>
      <c r="M72" s="82">
        <v>200.979691</v>
      </c>
      <c r="N72" s="82">
        <v>202.25086999999999</v>
      </c>
      <c r="O72" s="82">
        <v>204.138565</v>
      </c>
      <c r="P72" s="82">
        <v>205.16426100000001</v>
      </c>
      <c r="Q72" s="82">
        <v>206.19030799999999</v>
      </c>
      <c r="R72" s="82">
        <v>207.99288899999999</v>
      </c>
      <c r="S72" s="82">
        <v>209.30613700000001</v>
      </c>
      <c r="T72" s="82">
        <v>210.481796</v>
      </c>
      <c r="U72" s="82">
        <v>211.61700400000001</v>
      </c>
      <c r="V72" s="82">
        <v>213.170151</v>
      </c>
      <c r="W72" s="82">
        <v>214.57524100000001</v>
      </c>
      <c r="X72" s="82">
        <v>215.622513</v>
      </c>
      <c r="Y72" s="82">
        <v>216.58845500000001</v>
      </c>
      <c r="Z72" s="82">
        <v>217.03301999999999</v>
      </c>
      <c r="AA72" s="82">
        <v>218.72268700000001</v>
      </c>
      <c r="AB72" s="82">
        <v>219.742142</v>
      </c>
      <c r="AC72" s="82">
        <v>221.219818</v>
      </c>
      <c r="AD72" s="82">
        <v>222.61248800000001</v>
      </c>
      <c r="AE72" s="82">
        <v>224.524292</v>
      </c>
      <c r="AF72" s="82">
        <v>226.566956</v>
      </c>
      <c r="AG72" s="82">
        <v>228.79917900000001</v>
      </c>
      <c r="AH72" s="82">
        <v>231.32217399999999</v>
      </c>
      <c r="AI72" s="82">
        <v>233.747894</v>
      </c>
      <c r="AJ72" s="82">
        <v>235.83422899999999</v>
      </c>
      <c r="AK72" s="81">
        <v>6.0419999999999996E-3</v>
      </c>
    </row>
    <row r="73" spans="1:37" ht="15" customHeight="1" x14ac:dyDescent="0.45">
      <c r="A73" s="75" t="s">
        <v>304</v>
      </c>
      <c r="B73" s="79" t="s">
        <v>251</v>
      </c>
      <c r="C73" s="82">
        <v>176.327225</v>
      </c>
      <c r="D73" s="82">
        <v>194.92755099999999</v>
      </c>
      <c r="E73" s="82">
        <v>201.51014699999999</v>
      </c>
      <c r="F73" s="82">
        <v>199.72062700000001</v>
      </c>
      <c r="G73" s="82">
        <v>204.878342</v>
      </c>
      <c r="H73" s="82">
        <v>210.47022999999999</v>
      </c>
      <c r="I73" s="82">
        <v>216.44368</v>
      </c>
      <c r="J73" s="82">
        <v>225.36987300000001</v>
      </c>
      <c r="K73" s="82">
        <v>234.85240200000001</v>
      </c>
      <c r="L73" s="82">
        <v>241.22345000000001</v>
      </c>
      <c r="M73" s="82">
        <v>248.12960799999999</v>
      </c>
      <c r="N73" s="82">
        <v>253.06369000000001</v>
      </c>
      <c r="O73" s="82">
        <v>258.273346</v>
      </c>
      <c r="P73" s="82">
        <v>261.12707499999999</v>
      </c>
      <c r="Q73" s="82">
        <v>264.346497</v>
      </c>
      <c r="R73" s="82">
        <v>269.882294</v>
      </c>
      <c r="S73" s="82">
        <v>274.21945199999999</v>
      </c>
      <c r="T73" s="82">
        <v>276.24658199999999</v>
      </c>
      <c r="U73" s="82">
        <v>279.960846</v>
      </c>
      <c r="V73" s="82">
        <v>285.65008499999999</v>
      </c>
      <c r="W73" s="82">
        <v>287.429779</v>
      </c>
      <c r="X73" s="82">
        <v>291.58728000000002</v>
      </c>
      <c r="Y73" s="82">
        <v>294.72903400000001</v>
      </c>
      <c r="Z73" s="82">
        <v>297.45858800000002</v>
      </c>
      <c r="AA73" s="82">
        <v>300.35137900000001</v>
      </c>
      <c r="AB73" s="82">
        <v>303.89712500000002</v>
      </c>
      <c r="AC73" s="82">
        <v>306.05542000000003</v>
      </c>
      <c r="AD73" s="82">
        <v>308.80206299999998</v>
      </c>
      <c r="AE73" s="82">
        <v>312.29754600000001</v>
      </c>
      <c r="AF73" s="82">
        <v>315.22412100000003</v>
      </c>
      <c r="AG73" s="82">
        <v>318.47894300000002</v>
      </c>
      <c r="AH73" s="82">
        <v>323.30023199999999</v>
      </c>
      <c r="AI73" s="82">
        <v>325.80062900000001</v>
      </c>
      <c r="AJ73" s="82">
        <v>328.72442599999999</v>
      </c>
      <c r="AK73" s="81">
        <v>1.6465E-2</v>
      </c>
    </row>
    <row r="74" spans="1:37" ht="15" customHeight="1" x14ac:dyDescent="0.45">
      <c r="A74" s="75" t="s">
        <v>305</v>
      </c>
      <c r="B74" s="79" t="s">
        <v>265</v>
      </c>
      <c r="C74" s="82">
        <v>533.14788799999997</v>
      </c>
      <c r="D74" s="82">
        <v>619.67913799999997</v>
      </c>
      <c r="E74" s="82">
        <v>625.60168499999997</v>
      </c>
      <c r="F74" s="82">
        <v>647.07397500000002</v>
      </c>
      <c r="G74" s="82">
        <v>640.30017099999998</v>
      </c>
      <c r="H74" s="82">
        <v>631.67858899999999</v>
      </c>
      <c r="I74" s="82">
        <v>631.51391599999999</v>
      </c>
      <c r="J74" s="82">
        <v>631.85180700000001</v>
      </c>
      <c r="K74" s="82">
        <v>629.75640899999996</v>
      </c>
      <c r="L74" s="82">
        <v>628.68054199999995</v>
      </c>
      <c r="M74" s="82">
        <v>635.36071800000002</v>
      </c>
      <c r="N74" s="82">
        <v>634.50756799999999</v>
      </c>
      <c r="O74" s="82">
        <v>644.67596400000002</v>
      </c>
      <c r="P74" s="82">
        <v>641.37152100000003</v>
      </c>
      <c r="Q74" s="82">
        <v>642.449524</v>
      </c>
      <c r="R74" s="82">
        <v>643.86395300000004</v>
      </c>
      <c r="S74" s="82">
        <v>643.14892599999996</v>
      </c>
      <c r="T74" s="82">
        <v>643.01519800000005</v>
      </c>
      <c r="U74" s="82">
        <v>644.988159</v>
      </c>
      <c r="V74" s="82">
        <v>649.25878899999998</v>
      </c>
      <c r="W74" s="82">
        <v>648.15277100000003</v>
      </c>
      <c r="X74" s="82">
        <v>651.79156499999999</v>
      </c>
      <c r="Y74" s="82">
        <v>656.08471699999996</v>
      </c>
      <c r="Z74" s="82">
        <v>660.55926499999998</v>
      </c>
      <c r="AA74" s="82">
        <v>664.00469999999996</v>
      </c>
      <c r="AB74" s="82">
        <v>670.87829599999998</v>
      </c>
      <c r="AC74" s="82">
        <v>674.79522699999995</v>
      </c>
      <c r="AD74" s="82">
        <v>676.99969499999997</v>
      </c>
      <c r="AE74" s="82">
        <v>682.34741199999996</v>
      </c>
      <c r="AF74" s="82">
        <v>687.69421399999999</v>
      </c>
      <c r="AG74" s="82">
        <v>693.68328899999995</v>
      </c>
      <c r="AH74" s="82">
        <v>701.05847200000005</v>
      </c>
      <c r="AI74" s="82">
        <v>704.31066899999996</v>
      </c>
      <c r="AJ74" s="82">
        <v>707.90625</v>
      </c>
      <c r="AK74" s="81">
        <v>4.1679999999999998E-3</v>
      </c>
    </row>
    <row r="75" spans="1:37" ht="15" customHeight="1" x14ac:dyDescent="0.45">
      <c r="A75" s="75" t="s">
        <v>306</v>
      </c>
      <c r="B75" s="79" t="s">
        <v>307</v>
      </c>
      <c r="C75" s="82">
        <v>1149.19165</v>
      </c>
      <c r="D75" s="82">
        <v>1265.0463870000001</v>
      </c>
      <c r="E75" s="82">
        <v>1271.080933</v>
      </c>
      <c r="F75" s="82">
        <v>1288.4392089999999</v>
      </c>
      <c r="G75" s="82">
        <v>1284.841064</v>
      </c>
      <c r="H75" s="82">
        <v>1283.854736</v>
      </c>
      <c r="I75" s="82">
        <v>1293.0764160000001</v>
      </c>
      <c r="J75" s="82">
        <v>1307.742798</v>
      </c>
      <c r="K75" s="82">
        <v>1321.2540280000001</v>
      </c>
      <c r="L75" s="82">
        <v>1330.6342770000001</v>
      </c>
      <c r="M75" s="82">
        <v>1346.5345460000001</v>
      </c>
      <c r="N75" s="82">
        <v>1353.505249</v>
      </c>
      <c r="O75" s="82">
        <v>1373.0961910000001</v>
      </c>
      <c r="P75" s="82">
        <v>1375.0512699999999</v>
      </c>
      <c r="Q75" s="82">
        <v>1381.835693</v>
      </c>
      <c r="R75" s="82">
        <v>1392.752686</v>
      </c>
      <c r="S75" s="82">
        <v>1399.477905</v>
      </c>
      <c r="T75" s="82">
        <v>1404.1669919999999</v>
      </c>
      <c r="U75" s="82">
        <v>1412.5078120000001</v>
      </c>
      <c r="V75" s="82">
        <v>1425.8195800000001</v>
      </c>
      <c r="W75" s="82">
        <v>1429.757568</v>
      </c>
      <c r="X75" s="82">
        <v>1439.860107</v>
      </c>
      <c r="Y75" s="82">
        <v>1449.4039310000001</v>
      </c>
      <c r="Z75" s="82">
        <v>1457.806885</v>
      </c>
      <c r="AA75" s="82">
        <v>1467.631836</v>
      </c>
      <c r="AB75" s="82">
        <v>1480.071533</v>
      </c>
      <c r="AC75" s="82">
        <v>1488.9133300000001</v>
      </c>
      <c r="AD75" s="82">
        <v>1496.599365</v>
      </c>
      <c r="AE75" s="82">
        <v>1509.1829829999999</v>
      </c>
      <c r="AF75" s="82">
        <v>1521.4003909999999</v>
      </c>
      <c r="AG75" s="82">
        <v>1534.751953</v>
      </c>
      <c r="AH75" s="82">
        <v>1551.4414059999999</v>
      </c>
      <c r="AI75" s="82">
        <v>1561.3011469999999</v>
      </c>
      <c r="AJ75" s="82">
        <v>1571.137939</v>
      </c>
      <c r="AK75" s="81">
        <v>6.7949999999999998E-3</v>
      </c>
    </row>
    <row r="76" spans="1:37" ht="15" customHeight="1" x14ac:dyDescent="0.45">
      <c r="A76" s="75" t="s">
        <v>308</v>
      </c>
      <c r="B76" s="79" t="s">
        <v>309</v>
      </c>
      <c r="C76" s="82">
        <v>0.20319899999999999</v>
      </c>
      <c r="D76" s="82">
        <v>1.197551</v>
      </c>
      <c r="E76" s="82">
        <v>1.445962</v>
      </c>
      <c r="F76" s="82">
        <v>1.6529419999999999</v>
      </c>
      <c r="G76" s="82">
        <v>1.9777800000000001</v>
      </c>
      <c r="H76" s="82">
        <v>2.1648100000000001</v>
      </c>
      <c r="I76" s="82">
        <v>2.3116349999999999</v>
      </c>
      <c r="J76" s="82">
        <v>2.9327260000000002</v>
      </c>
      <c r="K76" s="82">
        <v>3.6960980000000001</v>
      </c>
      <c r="L76" s="82">
        <v>3.7601079999999998</v>
      </c>
      <c r="M76" s="82">
        <v>4.152927</v>
      </c>
      <c r="N76" s="82">
        <v>4.4046789999999998</v>
      </c>
      <c r="O76" s="82">
        <v>4.8273729999999997</v>
      </c>
      <c r="P76" s="82">
        <v>5.1251350000000002</v>
      </c>
      <c r="Q76" s="82">
        <v>5.2604480000000002</v>
      </c>
      <c r="R76" s="82">
        <v>5.3356459999999997</v>
      </c>
      <c r="S76" s="82">
        <v>5.4360350000000004</v>
      </c>
      <c r="T76" s="82">
        <v>5.6418949999999999</v>
      </c>
      <c r="U76" s="82">
        <v>5.7413489999999996</v>
      </c>
      <c r="V76" s="82">
        <v>5.9162610000000004</v>
      </c>
      <c r="W76" s="82">
        <v>6.011234</v>
      </c>
      <c r="X76" s="82">
        <v>6.1242140000000003</v>
      </c>
      <c r="Y76" s="82">
        <v>6.1813070000000003</v>
      </c>
      <c r="Z76" s="82">
        <v>6.2294549999999997</v>
      </c>
      <c r="AA76" s="82">
        <v>6.1215539999999997</v>
      </c>
      <c r="AB76" s="82">
        <v>6.0425779999999998</v>
      </c>
      <c r="AC76" s="82">
        <v>5.8007350000000004</v>
      </c>
      <c r="AD76" s="82">
        <v>5.6104669999999999</v>
      </c>
      <c r="AE76" s="82">
        <v>5.45641</v>
      </c>
      <c r="AF76" s="82">
        <v>4.9501439999999999</v>
      </c>
      <c r="AG76" s="82">
        <v>4.2245559999999998</v>
      </c>
      <c r="AH76" s="82">
        <v>3.7523710000000001</v>
      </c>
      <c r="AI76" s="82">
        <v>3.7414399999999999</v>
      </c>
      <c r="AJ76" s="82">
        <v>3.730502</v>
      </c>
      <c r="AK76" s="81">
        <v>3.6145999999999998E-2</v>
      </c>
    </row>
    <row r="77" spans="1:37" ht="15" customHeight="1" x14ac:dyDescent="0.45">
      <c r="A77" s="75" t="s">
        <v>310</v>
      </c>
      <c r="B77" s="78" t="s">
        <v>311</v>
      </c>
      <c r="C77" s="83">
        <v>1149.3948969999999</v>
      </c>
      <c r="D77" s="83">
        <v>1266.2438959999999</v>
      </c>
      <c r="E77" s="83">
        <v>1272.5268550000001</v>
      </c>
      <c r="F77" s="83">
        <v>1290.092163</v>
      </c>
      <c r="G77" s="83">
        <v>1286.8188479999999</v>
      </c>
      <c r="H77" s="83">
        <v>1286.0195309999999</v>
      </c>
      <c r="I77" s="83">
        <v>1295.388062</v>
      </c>
      <c r="J77" s="83">
        <v>1310.6755370000001</v>
      </c>
      <c r="K77" s="83">
        <v>1324.950073</v>
      </c>
      <c r="L77" s="83">
        <v>1334.394409</v>
      </c>
      <c r="M77" s="83">
        <v>1350.6875</v>
      </c>
      <c r="N77" s="83">
        <v>1357.9099120000001</v>
      </c>
      <c r="O77" s="83">
        <v>1377.9235839999999</v>
      </c>
      <c r="P77" s="83">
        <v>1380.1763920000001</v>
      </c>
      <c r="Q77" s="83">
        <v>1387.0961910000001</v>
      </c>
      <c r="R77" s="83">
        <v>1398.088379</v>
      </c>
      <c r="S77" s="83">
        <v>1404.9139399999999</v>
      </c>
      <c r="T77" s="83">
        <v>1409.8088379999999</v>
      </c>
      <c r="U77" s="83">
        <v>1418.2491460000001</v>
      </c>
      <c r="V77" s="83">
        <v>1431.7358400000001</v>
      </c>
      <c r="W77" s="83">
        <v>1435.7687989999999</v>
      </c>
      <c r="X77" s="83">
        <v>1445.984375</v>
      </c>
      <c r="Y77" s="83">
        <v>1455.5852050000001</v>
      </c>
      <c r="Z77" s="83">
        <v>1464.0363769999999</v>
      </c>
      <c r="AA77" s="83">
        <v>1473.753418</v>
      </c>
      <c r="AB77" s="83">
        <v>1486.1141359999999</v>
      </c>
      <c r="AC77" s="83">
        <v>1494.714111</v>
      </c>
      <c r="AD77" s="83">
        <v>1502.2098390000001</v>
      </c>
      <c r="AE77" s="83">
        <v>1514.639404</v>
      </c>
      <c r="AF77" s="83">
        <v>1526.350586</v>
      </c>
      <c r="AG77" s="83">
        <v>1538.9765620000001</v>
      </c>
      <c r="AH77" s="83">
        <v>1555.193726</v>
      </c>
      <c r="AI77" s="83">
        <v>1565.0426030000001</v>
      </c>
      <c r="AJ77" s="83">
        <v>1574.868408</v>
      </c>
      <c r="AK77" s="84">
        <v>6.8389999999999996E-3</v>
      </c>
    </row>
    <row r="80" spans="1:37" ht="15" customHeight="1" x14ac:dyDescent="0.45">
      <c r="B80" s="78" t="s">
        <v>312</v>
      </c>
    </row>
    <row r="81" spans="1:37" ht="15" customHeight="1" x14ac:dyDescent="0.45">
      <c r="B81" s="78" t="s">
        <v>235</v>
      </c>
    </row>
    <row r="82" spans="1:37" ht="15" customHeight="1" x14ac:dyDescent="0.45">
      <c r="A82" s="75" t="s">
        <v>313</v>
      </c>
      <c r="B82" s="79" t="s">
        <v>237</v>
      </c>
      <c r="C82" s="80">
        <v>17.508139</v>
      </c>
      <c r="D82" s="80">
        <v>21.003157000000002</v>
      </c>
      <c r="E82" s="80">
        <v>24.065123</v>
      </c>
      <c r="F82" s="80">
        <v>26.346373</v>
      </c>
      <c r="G82" s="80">
        <v>28.363385999999998</v>
      </c>
      <c r="H82" s="80">
        <v>30.374645000000001</v>
      </c>
      <c r="I82" s="80">
        <v>32.200690999999999</v>
      </c>
      <c r="J82" s="80">
        <v>34.080466999999999</v>
      </c>
      <c r="K82" s="80">
        <v>36.012573000000003</v>
      </c>
      <c r="L82" s="80">
        <v>37.874656999999999</v>
      </c>
      <c r="M82" s="80">
        <v>39.599907000000002</v>
      </c>
      <c r="N82" s="80">
        <v>41.183101999999998</v>
      </c>
      <c r="O82" s="80">
        <v>42.753287999999998</v>
      </c>
      <c r="P82" s="80">
        <v>44.006348000000003</v>
      </c>
      <c r="Q82" s="80">
        <v>45.218170000000001</v>
      </c>
      <c r="R82" s="80">
        <v>46.538845000000002</v>
      </c>
      <c r="S82" s="80">
        <v>47.968727000000001</v>
      </c>
      <c r="T82" s="80">
        <v>49.453933999999997</v>
      </c>
      <c r="U82" s="80">
        <v>50.968159</v>
      </c>
      <c r="V82" s="80">
        <v>52.550609999999999</v>
      </c>
      <c r="W82" s="80">
        <v>54.097946</v>
      </c>
      <c r="X82" s="80">
        <v>55.61401</v>
      </c>
      <c r="Y82" s="80">
        <v>57.149464000000002</v>
      </c>
      <c r="Z82" s="80">
        <v>58.709319999999998</v>
      </c>
      <c r="AA82" s="80">
        <v>60.243606999999997</v>
      </c>
      <c r="AB82" s="80">
        <v>61.837173</v>
      </c>
      <c r="AC82" s="80">
        <v>63.503360999999998</v>
      </c>
      <c r="AD82" s="80">
        <v>65.215546000000003</v>
      </c>
      <c r="AE82" s="80">
        <v>66.932914999999994</v>
      </c>
      <c r="AF82" s="80">
        <v>68.632087999999996</v>
      </c>
      <c r="AG82" s="80">
        <v>70.344291999999996</v>
      </c>
      <c r="AH82" s="80">
        <v>72.092140000000001</v>
      </c>
      <c r="AI82" s="80">
        <v>73.807770000000005</v>
      </c>
      <c r="AJ82" s="80">
        <v>75.463195999999996</v>
      </c>
      <c r="AK82" s="81">
        <v>4.0777000000000001E-2</v>
      </c>
    </row>
    <row r="83" spans="1:37" ht="15" customHeight="1" x14ac:dyDescent="0.45">
      <c r="A83" s="75" t="s">
        <v>314</v>
      </c>
      <c r="B83" s="79" t="s">
        <v>239</v>
      </c>
      <c r="C83" s="80">
        <v>18.233035999999998</v>
      </c>
      <c r="D83" s="80">
        <v>22.209574</v>
      </c>
      <c r="E83" s="80">
        <v>23.176044000000001</v>
      </c>
      <c r="F83" s="80">
        <v>24.377665</v>
      </c>
      <c r="G83" s="80">
        <v>25.346781</v>
      </c>
      <c r="H83" s="80">
        <v>26.204091999999999</v>
      </c>
      <c r="I83" s="80">
        <v>27.491541000000002</v>
      </c>
      <c r="J83" s="80">
        <v>29.297342</v>
      </c>
      <c r="K83" s="80">
        <v>30.595882</v>
      </c>
      <c r="L83" s="80">
        <v>31.805257999999998</v>
      </c>
      <c r="M83" s="80">
        <v>33.396126000000002</v>
      </c>
      <c r="N83" s="80">
        <v>34.394233999999997</v>
      </c>
      <c r="O83" s="80">
        <v>35.771458000000003</v>
      </c>
      <c r="P83" s="80">
        <v>36.815147000000003</v>
      </c>
      <c r="Q83" s="80">
        <v>37.910435</v>
      </c>
      <c r="R83" s="80">
        <v>39.156936999999999</v>
      </c>
      <c r="S83" s="80">
        <v>40.478149000000002</v>
      </c>
      <c r="T83" s="80">
        <v>41.470142000000003</v>
      </c>
      <c r="U83" s="80">
        <v>42.732716000000003</v>
      </c>
      <c r="V83" s="80">
        <v>44.251595000000002</v>
      </c>
      <c r="W83" s="80">
        <v>45.098598000000003</v>
      </c>
      <c r="X83" s="80">
        <v>46.377934000000003</v>
      </c>
      <c r="Y83" s="80">
        <v>47.674995000000003</v>
      </c>
      <c r="Z83" s="80">
        <v>49.052216000000001</v>
      </c>
      <c r="AA83" s="80">
        <v>50.242328999999998</v>
      </c>
      <c r="AB83" s="80">
        <v>51.696815000000001</v>
      </c>
      <c r="AC83" s="80">
        <v>52.920616000000003</v>
      </c>
      <c r="AD83" s="80">
        <v>54.019103999999999</v>
      </c>
      <c r="AE83" s="80">
        <v>55.407406000000002</v>
      </c>
      <c r="AF83" s="80">
        <v>56.530804000000003</v>
      </c>
      <c r="AG83" s="80">
        <v>57.69735</v>
      </c>
      <c r="AH83" s="80">
        <v>59.185195999999998</v>
      </c>
      <c r="AI83" s="80">
        <v>60.510406000000003</v>
      </c>
      <c r="AJ83" s="80">
        <v>61.959217000000002</v>
      </c>
      <c r="AK83" s="81">
        <v>3.2579999999999998E-2</v>
      </c>
    </row>
    <row r="84" spans="1:37" ht="15" customHeight="1" x14ac:dyDescent="0.45">
      <c r="A84" s="75" t="s">
        <v>315</v>
      </c>
      <c r="B84" s="79" t="s">
        <v>241</v>
      </c>
      <c r="C84" s="80">
        <v>10.554762999999999</v>
      </c>
      <c r="D84" s="80">
        <v>10.349462000000001</v>
      </c>
      <c r="E84" s="80">
        <v>10.562430000000001</v>
      </c>
      <c r="F84" s="80">
        <v>11.148787</v>
      </c>
      <c r="G84" s="80">
        <v>11.530778</v>
      </c>
      <c r="H84" s="80">
        <v>11.989454</v>
      </c>
      <c r="I84" s="80">
        <v>12.552249</v>
      </c>
      <c r="J84" s="80">
        <v>13.124815999999999</v>
      </c>
      <c r="K84" s="80">
        <v>13.697029000000001</v>
      </c>
      <c r="L84" s="80">
        <v>14.154722</v>
      </c>
      <c r="M84" s="80">
        <v>14.557395</v>
      </c>
      <c r="N84" s="80">
        <v>14.994885999999999</v>
      </c>
      <c r="O84" s="80">
        <v>15.763899</v>
      </c>
      <c r="P84" s="80">
        <v>16.185327999999998</v>
      </c>
      <c r="Q84" s="80">
        <v>16.634219999999999</v>
      </c>
      <c r="R84" s="80">
        <v>17.152246000000002</v>
      </c>
      <c r="S84" s="80">
        <v>17.675343999999999</v>
      </c>
      <c r="T84" s="80">
        <v>18.157326000000001</v>
      </c>
      <c r="U84" s="80">
        <v>18.656161999999998</v>
      </c>
      <c r="V84" s="80">
        <v>19.183630000000001</v>
      </c>
      <c r="W84" s="80">
        <v>19.728895000000001</v>
      </c>
      <c r="X84" s="80">
        <v>20.219061</v>
      </c>
      <c r="Y84" s="80">
        <v>20.746497999999999</v>
      </c>
      <c r="Z84" s="80">
        <v>21.321850000000001</v>
      </c>
      <c r="AA84" s="80">
        <v>21.874856999999999</v>
      </c>
      <c r="AB84" s="80">
        <v>22.480606000000002</v>
      </c>
      <c r="AC84" s="80">
        <v>23.140153999999999</v>
      </c>
      <c r="AD84" s="80">
        <v>23.814927999999998</v>
      </c>
      <c r="AE84" s="80">
        <v>24.552676999999999</v>
      </c>
      <c r="AF84" s="80">
        <v>25.287132</v>
      </c>
      <c r="AG84" s="80">
        <v>26.056152000000001</v>
      </c>
      <c r="AH84" s="80">
        <v>26.897997</v>
      </c>
      <c r="AI84" s="80">
        <v>27.823264999999999</v>
      </c>
      <c r="AJ84" s="80">
        <v>28.704778999999998</v>
      </c>
      <c r="AK84" s="81">
        <v>3.2392999999999998E-2</v>
      </c>
    </row>
    <row r="85" spans="1:37" ht="15" customHeight="1" x14ac:dyDescent="0.45">
      <c r="A85" s="75" t="s">
        <v>316</v>
      </c>
      <c r="B85" s="79" t="s">
        <v>243</v>
      </c>
      <c r="C85" s="80">
        <v>37.746777000000002</v>
      </c>
      <c r="D85" s="80">
        <v>36.633426999999998</v>
      </c>
      <c r="E85" s="80">
        <v>37.155963999999997</v>
      </c>
      <c r="F85" s="80">
        <v>38.181545</v>
      </c>
      <c r="G85" s="80">
        <v>39.039242000000002</v>
      </c>
      <c r="H85" s="80">
        <v>40.145626</v>
      </c>
      <c r="I85" s="80">
        <v>41.364952000000002</v>
      </c>
      <c r="J85" s="80">
        <v>42.769038999999999</v>
      </c>
      <c r="K85" s="80">
        <v>44.303600000000003</v>
      </c>
      <c r="L85" s="80">
        <v>45.744259</v>
      </c>
      <c r="M85" s="80">
        <v>46.954250000000002</v>
      </c>
      <c r="N85" s="80">
        <v>48.218181999999999</v>
      </c>
      <c r="O85" s="80">
        <v>49.354156000000003</v>
      </c>
      <c r="P85" s="80">
        <v>50.599747000000001</v>
      </c>
      <c r="Q85" s="80">
        <v>51.829762000000002</v>
      </c>
      <c r="R85" s="80">
        <v>53.249732999999999</v>
      </c>
      <c r="S85" s="80">
        <v>54.589886</v>
      </c>
      <c r="T85" s="80">
        <v>55.894385999999997</v>
      </c>
      <c r="U85" s="80">
        <v>57.174931000000001</v>
      </c>
      <c r="V85" s="80">
        <v>58.553474000000001</v>
      </c>
      <c r="W85" s="80">
        <v>60.010761000000002</v>
      </c>
      <c r="X85" s="80">
        <v>61.339542000000002</v>
      </c>
      <c r="Y85" s="80">
        <v>62.630958999999997</v>
      </c>
      <c r="Z85" s="80">
        <v>63.806579999999997</v>
      </c>
      <c r="AA85" s="80">
        <v>65.436783000000005</v>
      </c>
      <c r="AB85" s="80">
        <v>66.785843</v>
      </c>
      <c r="AC85" s="80">
        <v>68.258185999999995</v>
      </c>
      <c r="AD85" s="80">
        <v>69.782882999999998</v>
      </c>
      <c r="AE85" s="80">
        <v>71.491737000000001</v>
      </c>
      <c r="AF85" s="80">
        <v>73.311546000000007</v>
      </c>
      <c r="AG85" s="80">
        <v>75.192779999999999</v>
      </c>
      <c r="AH85" s="80">
        <v>77.146552999999997</v>
      </c>
      <c r="AI85" s="80">
        <v>79.044799999999995</v>
      </c>
      <c r="AJ85" s="80">
        <v>80.891006000000004</v>
      </c>
      <c r="AK85" s="81">
        <v>2.5062999999999998E-2</v>
      </c>
    </row>
    <row r="87" spans="1:37" ht="15" customHeight="1" x14ac:dyDescent="0.45">
      <c r="B87" s="78" t="s">
        <v>244</v>
      </c>
    </row>
    <row r="88" spans="1:37" ht="15" customHeight="1" x14ac:dyDescent="0.45">
      <c r="A88" s="75" t="s">
        <v>317</v>
      </c>
      <c r="B88" s="79" t="s">
        <v>237</v>
      </c>
      <c r="C88" s="80">
        <v>15.651655</v>
      </c>
      <c r="D88" s="80">
        <v>18.188956999999998</v>
      </c>
      <c r="E88" s="80">
        <v>19.684114000000001</v>
      </c>
      <c r="F88" s="80">
        <v>20.363230000000001</v>
      </c>
      <c r="G88" s="80">
        <v>21.255590000000002</v>
      </c>
      <c r="H88" s="80">
        <v>22.412966000000001</v>
      </c>
      <c r="I88" s="80">
        <v>23.417223</v>
      </c>
      <c r="J88" s="80">
        <v>24.590319000000001</v>
      </c>
      <c r="K88" s="80">
        <v>25.822741000000001</v>
      </c>
      <c r="L88" s="80">
        <v>26.941604999999999</v>
      </c>
      <c r="M88" s="80">
        <v>27.924696000000001</v>
      </c>
      <c r="N88" s="80">
        <v>28.815867999999998</v>
      </c>
      <c r="O88" s="80">
        <v>29.863588</v>
      </c>
      <c r="P88" s="80">
        <v>30.578236</v>
      </c>
      <c r="Q88" s="80">
        <v>31.333867999999999</v>
      </c>
      <c r="R88" s="80">
        <v>32.240143000000003</v>
      </c>
      <c r="S88" s="80">
        <v>33.227336999999999</v>
      </c>
      <c r="T88" s="80">
        <v>34.225143000000003</v>
      </c>
      <c r="U88" s="80">
        <v>35.216228000000001</v>
      </c>
      <c r="V88" s="80">
        <v>36.264431000000002</v>
      </c>
      <c r="W88" s="80">
        <v>37.249091999999997</v>
      </c>
      <c r="X88" s="80">
        <v>38.208820000000003</v>
      </c>
      <c r="Y88" s="80">
        <v>39.205513000000003</v>
      </c>
      <c r="Z88" s="80">
        <v>40.224879999999999</v>
      </c>
      <c r="AA88" s="80">
        <v>41.206726000000003</v>
      </c>
      <c r="AB88" s="80">
        <v>42.268577999999998</v>
      </c>
      <c r="AC88" s="80">
        <v>43.387112000000002</v>
      </c>
      <c r="AD88" s="80">
        <v>44.529170999999998</v>
      </c>
      <c r="AE88" s="80">
        <v>45.650879000000003</v>
      </c>
      <c r="AF88" s="80">
        <v>46.752392</v>
      </c>
      <c r="AG88" s="80">
        <v>47.874096000000002</v>
      </c>
      <c r="AH88" s="80">
        <v>49.031131999999999</v>
      </c>
      <c r="AI88" s="80">
        <v>50.145302000000001</v>
      </c>
      <c r="AJ88" s="80">
        <v>51.207954000000001</v>
      </c>
      <c r="AK88" s="81">
        <v>3.2875000000000001E-2</v>
      </c>
    </row>
    <row r="89" spans="1:37" ht="15" customHeight="1" x14ac:dyDescent="0.45">
      <c r="A89" s="75" t="s">
        <v>318</v>
      </c>
      <c r="B89" s="79" t="s">
        <v>239</v>
      </c>
      <c r="C89" s="80">
        <v>18.285464999999999</v>
      </c>
      <c r="D89" s="80">
        <v>22.280404999999998</v>
      </c>
      <c r="E89" s="80">
        <v>23.285257000000001</v>
      </c>
      <c r="F89" s="80">
        <v>23.455454</v>
      </c>
      <c r="G89" s="80">
        <v>23.355309999999999</v>
      </c>
      <c r="H89" s="80">
        <v>23.077721</v>
      </c>
      <c r="I89" s="80">
        <v>23.186184000000001</v>
      </c>
      <c r="J89" s="80">
        <v>23.761555000000001</v>
      </c>
      <c r="K89" s="80">
        <v>24.930277</v>
      </c>
      <c r="L89" s="80">
        <v>26.010185</v>
      </c>
      <c r="M89" s="80">
        <v>27.455753000000001</v>
      </c>
      <c r="N89" s="80">
        <v>28.332207</v>
      </c>
      <c r="O89" s="80">
        <v>29.956482000000001</v>
      </c>
      <c r="P89" s="80">
        <v>30.848065999999999</v>
      </c>
      <c r="Q89" s="80">
        <v>31.862998999999999</v>
      </c>
      <c r="R89" s="80">
        <v>32.980601999999998</v>
      </c>
      <c r="S89" s="80">
        <v>34.124825000000001</v>
      </c>
      <c r="T89" s="80">
        <v>34.979281999999998</v>
      </c>
      <c r="U89" s="80">
        <v>36.103188000000003</v>
      </c>
      <c r="V89" s="80">
        <v>37.446967999999998</v>
      </c>
      <c r="W89" s="80">
        <v>38.16433</v>
      </c>
      <c r="X89" s="80">
        <v>39.286987000000003</v>
      </c>
      <c r="Y89" s="80">
        <v>40.422905</v>
      </c>
      <c r="Z89" s="80">
        <v>41.590698000000003</v>
      </c>
      <c r="AA89" s="80">
        <v>42.608024999999998</v>
      </c>
      <c r="AB89" s="80">
        <v>43.903961000000002</v>
      </c>
      <c r="AC89" s="80">
        <v>44.940918000000003</v>
      </c>
      <c r="AD89" s="80">
        <v>45.827126</v>
      </c>
      <c r="AE89" s="80">
        <v>47.002754000000003</v>
      </c>
      <c r="AF89" s="80">
        <v>47.936816999999998</v>
      </c>
      <c r="AG89" s="80">
        <v>48.885432999999999</v>
      </c>
      <c r="AH89" s="80">
        <v>50.150165999999999</v>
      </c>
      <c r="AI89" s="80">
        <v>51.250312999999998</v>
      </c>
      <c r="AJ89" s="80">
        <v>52.466259000000001</v>
      </c>
      <c r="AK89" s="81">
        <v>2.7126000000000001E-2</v>
      </c>
    </row>
    <row r="90" spans="1:37" ht="15" customHeight="1" x14ac:dyDescent="0.45">
      <c r="A90" s="75" t="s">
        <v>319</v>
      </c>
      <c r="B90" s="79" t="s">
        <v>248</v>
      </c>
      <c r="C90" s="80">
        <v>7.0585100000000001</v>
      </c>
      <c r="D90" s="80">
        <v>9.1115860000000009</v>
      </c>
      <c r="E90" s="80">
        <v>7.2814420000000002</v>
      </c>
      <c r="F90" s="80">
        <v>8.3935829999999996</v>
      </c>
      <c r="G90" s="80">
        <v>9.3380860000000006</v>
      </c>
      <c r="H90" s="80">
        <v>10.115494999999999</v>
      </c>
      <c r="I90" s="80">
        <v>11.342027</v>
      </c>
      <c r="J90" s="80">
        <v>12.795669999999999</v>
      </c>
      <c r="K90" s="80">
        <v>13.353478000000001</v>
      </c>
      <c r="L90" s="80">
        <v>14.132269000000001</v>
      </c>
      <c r="M90" s="80">
        <v>15.099919</v>
      </c>
      <c r="N90" s="80">
        <v>15.689043</v>
      </c>
      <c r="O90" s="80">
        <v>16.559878999999999</v>
      </c>
      <c r="P90" s="80">
        <v>17.059377999999999</v>
      </c>
      <c r="Q90" s="80">
        <v>17.709543</v>
      </c>
      <c r="R90" s="80">
        <v>18.439972000000001</v>
      </c>
      <c r="S90" s="80">
        <v>18.957716000000001</v>
      </c>
      <c r="T90" s="80">
        <v>19.583359000000002</v>
      </c>
      <c r="U90" s="80">
        <v>20.231062000000001</v>
      </c>
      <c r="V90" s="80">
        <v>21.055126000000001</v>
      </c>
      <c r="W90" s="80">
        <v>21.721084999999999</v>
      </c>
      <c r="X90" s="80">
        <v>22.297958000000001</v>
      </c>
      <c r="Y90" s="80">
        <v>23.043133000000001</v>
      </c>
      <c r="Z90" s="80">
        <v>23.752507999999999</v>
      </c>
      <c r="AA90" s="80">
        <v>24.455183000000002</v>
      </c>
      <c r="AB90" s="80">
        <v>25.398762000000001</v>
      </c>
      <c r="AC90" s="80">
        <v>26.063303000000001</v>
      </c>
      <c r="AD90" s="80">
        <v>26.668096999999999</v>
      </c>
      <c r="AE90" s="80">
        <v>27.458863999999998</v>
      </c>
      <c r="AF90" s="80">
        <v>28.125112999999999</v>
      </c>
      <c r="AG90" s="80">
        <v>28.860371000000001</v>
      </c>
      <c r="AH90" s="80">
        <v>29.606375</v>
      </c>
      <c r="AI90" s="80">
        <v>30.275276000000002</v>
      </c>
      <c r="AJ90" s="80">
        <v>31.043941</v>
      </c>
      <c r="AK90" s="81">
        <v>3.9051000000000002E-2</v>
      </c>
    </row>
    <row r="91" spans="1:37" ht="15" customHeight="1" x14ac:dyDescent="0.45">
      <c r="A91" s="75" t="s">
        <v>320</v>
      </c>
      <c r="B91" s="79" t="s">
        <v>241</v>
      </c>
      <c r="C91" s="80">
        <v>7.6637190000000004</v>
      </c>
      <c r="D91" s="80">
        <v>7.7051670000000003</v>
      </c>
      <c r="E91" s="80">
        <v>7.8333529999999998</v>
      </c>
      <c r="F91" s="80">
        <v>8.2512329999999992</v>
      </c>
      <c r="G91" s="80">
        <v>8.589931</v>
      </c>
      <c r="H91" s="80">
        <v>9.0058749999999996</v>
      </c>
      <c r="I91" s="80">
        <v>9.525442</v>
      </c>
      <c r="J91" s="80">
        <v>10.05927</v>
      </c>
      <c r="K91" s="80">
        <v>10.503792000000001</v>
      </c>
      <c r="L91" s="80">
        <v>10.834832</v>
      </c>
      <c r="M91" s="80">
        <v>11.114274999999999</v>
      </c>
      <c r="N91" s="80">
        <v>11.430227</v>
      </c>
      <c r="O91" s="80">
        <v>12.014322</v>
      </c>
      <c r="P91" s="80">
        <v>12.308630000000001</v>
      </c>
      <c r="Q91" s="80">
        <v>12.624043</v>
      </c>
      <c r="R91" s="80">
        <v>13.015354</v>
      </c>
      <c r="S91" s="80">
        <v>13.407107</v>
      </c>
      <c r="T91" s="80">
        <v>13.756454</v>
      </c>
      <c r="U91" s="80">
        <v>14.120068</v>
      </c>
      <c r="V91" s="80">
        <v>14.509907</v>
      </c>
      <c r="W91" s="80">
        <v>14.914863</v>
      </c>
      <c r="X91" s="80">
        <v>15.263391</v>
      </c>
      <c r="Y91" s="80">
        <v>15.647209999999999</v>
      </c>
      <c r="Z91" s="80">
        <v>16.07564</v>
      </c>
      <c r="AA91" s="80">
        <v>16.478090000000002</v>
      </c>
      <c r="AB91" s="80">
        <v>16.929359000000002</v>
      </c>
      <c r="AC91" s="80">
        <v>17.427731999999999</v>
      </c>
      <c r="AD91" s="80">
        <v>17.936501</v>
      </c>
      <c r="AE91" s="80">
        <v>18.501953</v>
      </c>
      <c r="AF91" s="80">
        <v>19.060316</v>
      </c>
      <c r="AG91" s="80">
        <v>19.646409999999999</v>
      </c>
      <c r="AH91" s="80">
        <v>20.298372000000001</v>
      </c>
      <c r="AI91" s="80">
        <v>21.025324000000001</v>
      </c>
      <c r="AJ91" s="80">
        <v>21.702186999999999</v>
      </c>
      <c r="AK91" s="81">
        <v>3.2889000000000002E-2</v>
      </c>
    </row>
    <row r="92" spans="1:37" ht="15" customHeight="1" x14ac:dyDescent="0.45">
      <c r="A92" s="75" t="s">
        <v>321</v>
      </c>
      <c r="B92" s="79" t="s">
        <v>243</v>
      </c>
      <c r="C92" s="80">
        <v>31.878371999999999</v>
      </c>
      <c r="D92" s="80">
        <v>31.756233000000002</v>
      </c>
      <c r="E92" s="80">
        <v>32.274689000000002</v>
      </c>
      <c r="F92" s="80">
        <v>32.270657</v>
      </c>
      <c r="G92" s="80">
        <v>32.683810999999999</v>
      </c>
      <c r="H92" s="80">
        <v>33.524726999999999</v>
      </c>
      <c r="I92" s="80">
        <v>34.355049000000001</v>
      </c>
      <c r="J92" s="80">
        <v>35.435080999999997</v>
      </c>
      <c r="K92" s="80">
        <v>36.679183999999999</v>
      </c>
      <c r="L92" s="80">
        <v>37.751949000000003</v>
      </c>
      <c r="M92" s="80">
        <v>38.605125000000001</v>
      </c>
      <c r="N92" s="80">
        <v>39.525390999999999</v>
      </c>
      <c r="O92" s="80">
        <v>40.313445999999999</v>
      </c>
      <c r="P92" s="80">
        <v>41.289088999999997</v>
      </c>
      <c r="Q92" s="80">
        <v>42.199108000000003</v>
      </c>
      <c r="R92" s="80">
        <v>43.292701999999998</v>
      </c>
      <c r="S92" s="80">
        <v>44.278937999999997</v>
      </c>
      <c r="T92" s="80">
        <v>45.265762000000002</v>
      </c>
      <c r="U92" s="80">
        <v>46.231129000000003</v>
      </c>
      <c r="V92" s="80">
        <v>47.318595999999999</v>
      </c>
      <c r="W92" s="80">
        <v>48.427242</v>
      </c>
      <c r="X92" s="80">
        <v>49.419407</v>
      </c>
      <c r="Y92" s="80">
        <v>50.355269999999997</v>
      </c>
      <c r="Z92" s="80">
        <v>51.172728999999997</v>
      </c>
      <c r="AA92" s="80">
        <v>52.449966000000003</v>
      </c>
      <c r="AB92" s="80">
        <v>53.44059</v>
      </c>
      <c r="AC92" s="80">
        <v>54.586021000000002</v>
      </c>
      <c r="AD92" s="80">
        <v>55.715381999999998</v>
      </c>
      <c r="AE92" s="80">
        <v>56.977961999999998</v>
      </c>
      <c r="AF92" s="80">
        <v>58.294350000000001</v>
      </c>
      <c r="AG92" s="80">
        <v>59.674908000000002</v>
      </c>
      <c r="AH92" s="80">
        <v>61.128601000000003</v>
      </c>
      <c r="AI92" s="80">
        <v>62.544052000000001</v>
      </c>
      <c r="AJ92" s="80">
        <v>63.882846999999998</v>
      </c>
      <c r="AK92" s="81">
        <v>2.2082999999999998E-2</v>
      </c>
    </row>
    <row r="94" spans="1:37" ht="15" customHeight="1" x14ac:dyDescent="0.45">
      <c r="B94" s="78" t="s">
        <v>251</v>
      </c>
    </row>
    <row r="95" spans="1:37" ht="15" customHeight="1" x14ac:dyDescent="0.45">
      <c r="A95" s="75" t="s">
        <v>322</v>
      </c>
      <c r="B95" s="79" t="s">
        <v>237</v>
      </c>
      <c r="C95" s="80">
        <v>12.645526</v>
      </c>
      <c r="D95" s="80">
        <v>13.672765999999999</v>
      </c>
      <c r="E95" s="80">
        <v>14.580133</v>
      </c>
      <c r="F95" s="80">
        <v>14.895818999999999</v>
      </c>
      <c r="G95" s="80">
        <v>15.630248</v>
      </c>
      <c r="H95" s="80">
        <v>16.654942999999999</v>
      </c>
      <c r="I95" s="80">
        <v>17.471496999999999</v>
      </c>
      <c r="J95" s="80">
        <v>18.502587999999999</v>
      </c>
      <c r="K95" s="80">
        <v>19.580998999999998</v>
      </c>
      <c r="L95" s="80">
        <v>20.517932999999999</v>
      </c>
      <c r="M95" s="80">
        <v>21.313694000000002</v>
      </c>
      <c r="N95" s="80">
        <v>22.027449000000001</v>
      </c>
      <c r="O95" s="80">
        <v>22.589480999999999</v>
      </c>
      <c r="P95" s="80">
        <v>23.136402</v>
      </c>
      <c r="Q95" s="80">
        <v>23.684059000000001</v>
      </c>
      <c r="R95" s="80">
        <v>24.448720999999999</v>
      </c>
      <c r="S95" s="80">
        <v>25.273769000000001</v>
      </c>
      <c r="T95" s="80">
        <v>26.092278</v>
      </c>
      <c r="U95" s="80">
        <v>26.893208000000001</v>
      </c>
      <c r="V95" s="80">
        <v>27.755476000000002</v>
      </c>
      <c r="W95" s="80">
        <v>28.533199</v>
      </c>
      <c r="X95" s="80">
        <v>29.287196999999999</v>
      </c>
      <c r="Y95" s="80">
        <v>30.083587999999999</v>
      </c>
      <c r="Z95" s="80">
        <v>30.895240999999999</v>
      </c>
      <c r="AA95" s="80">
        <v>31.652228999999998</v>
      </c>
      <c r="AB95" s="80">
        <v>32.502761999999997</v>
      </c>
      <c r="AC95" s="80">
        <v>33.398712000000003</v>
      </c>
      <c r="AD95" s="80">
        <v>34.306244</v>
      </c>
      <c r="AE95" s="80">
        <v>35.177382999999999</v>
      </c>
      <c r="AF95" s="80">
        <v>36.021743999999998</v>
      </c>
      <c r="AG95" s="80">
        <v>36.883460999999997</v>
      </c>
      <c r="AH95" s="80">
        <v>37.773575000000001</v>
      </c>
      <c r="AI95" s="80">
        <v>38.597763</v>
      </c>
      <c r="AJ95" s="80">
        <v>39.358097000000001</v>
      </c>
      <c r="AK95" s="81">
        <v>3.3591999999999997E-2</v>
      </c>
    </row>
    <row r="96" spans="1:37" ht="15" customHeight="1" x14ac:dyDescent="0.45">
      <c r="A96" s="75" t="s">
        <v>323</v>
      </c>
      <c r="B96" s="79" t="s">
        <v>239</v>
      </c>
      <c r="C96" s="80">
        <v>18.221125000000001</v>
      </c>
      <c r="D96" s="80">
        <v>22.200142</v>
      </c>
      <c r="E96" s="80">
        <v>23.188148000000002</v>
      </c>
      <c r="F96" s="80">
        <v>23.353354</v>
      </c>
      <c r="G96" s="80">
        <v>23.261517999999999</v>
      </c>
      <c r="H96" s="80">
        <v>23.002731000000001</v>
      </c>
      <c r="I96" s="80">
        <v>23.127258000000001</v>
      </c>
      <c r="J96" s="80">
        <v>23.737027999999999</v>
      </c>
      <c r="K96" s="80">
        <v>24.952206</v>
      </c>
      <c r="L96" s="80">
        <v>26.039473999999998</v>
      </c>
      <c r="M96" s="80">
        <v>27.497790999999999</v>
      </c>
      <c r="N96" s="80">
        <v>28.403597000000001</v>
      </c>
      <c r="O96" s="80">
        <v>29.692049000000001</v>
      </c>
      <c r="P96" s="80">
        <v>30.590889000000001</v>
      </c>
      <c r="Q96" s="80">
        <v>31.561115000000001</v>
      </c>
      <c r="R96" s="80">
        <v>32.686580999999997</v>
      </c>
      <c r="S96" s="80">
        <v>33.802737999999998</v>
      </c>
      <c r="T96" s="80">
        <v>34.672660999999998</v>
      </c>
      <c r="U96" s="80">
        <v>35.809108999999999</v>
      </c>
      <c r="V96" s="80">
        <v>37.136260999999998</v>
      </c>
      <c r="W96" s="80">
        <v>37.871220000000001</v>
      </c>
      <c r="X96" s="80">
        <v>38.997047000000002</v>
      </c>
      <c r="Y96" s="80">
        <v>40.136608000000003</v>
      </c>
      <c r="Z96" s="80">
        <v>41.279121000000004</v>
      </c>
      <c r="AA96" s="80">
        <v>42.291901000000003</v>
      </c>
      <c r="AB96" s="80">
        <v>43.588715000000001</v>
      </c>
      <c r="AC96" s="80">
        <v>44.618034000000002</v>
      </c>
      <c r="AD96" s="80">
        <v>45.473948999999998</v>
      </c>
      <c r="AE96" s="80">
        <v>46.640621000000003</v>
      </c>
      <c r="AF96" s="80">
        <v>47.553122999999999</v>
      </c>
      <c r="AG96" s="80">
        <v>48.465949999999999</v>
      </c>
      <c r="AH96" s="80">
        <v>49.727626999999998</v>
      </c>
      <c r="AI96" s="80">
        <v>50.829777</v>
      </c>
      <c r="AJ96" s="80">
        <v>52.052605</v>
      </c>
      <c r="AK96" s="81">
        <v>2.6988000000000002E-2</v>
      </c>
    </row>
    <row r="97" spans="1:37" ht="15" customHeight="1" x14ac:dyDescent="0.45">
      <c r="A97" s="75" t="s">
        <v>324</v>
      </c>
      <c r="B97" s="79" t="s">
        <v>248</v>
      </c>
      <c r="C97" s="80">
        <v>6.646528</v>
      </c>
      <c r="D97" s="80">
        <v>8.5998470000000005</v>
      </c>
      <c r="E97" s="80">
        <v>7.3688570000000002</v>
      </c>
      <c r="F97" s="80">
        <v>8.7889009999999992</v>
      </c>
      <c r="G97" s="80">
        <v>10.208793999999999</v>
      </c>
      <c r="H97" s="80">
        <v>11.473128000000001</v>
      </c>
      <c r="I97" s="80">
        <v>13.173812</v>
      </c>
      <c r="J97" s="80">
        <v>15.166762</v>
      </c>
      <c r="K97" s="80">
        <v>15.802787</v>
      </c>
      <c r="L97" s="80">
        <v>16.633641999999998</v>
      </c>
      <c r="M97" s="80">
        <v>17.707981</v>
      </c>
      <c r="N97" s="80">
        <v>18.318663000000001</v>
      </c>
      <c r="O97" s="80">
        <v>19.257725000000001</v>
      </c>
      <c r="P97" s="80">
        <v>19.817757</v>
      </c>
      <c r="Q97" s="80">
        <v>20.504887</v>
      </c>
      <c r="R97" s="80">
        <v>21.264807000000001</v>
      </c>
      <c r="S97" s="80">
        <v>21.930042</v>
      </c>
      <c r="T97" s="80">
        <v>22.564198999999999</v>
      </c>
      <c r="U97" s="80">
        <v>23.290925999999999</v>
      </c>
      <c r="V97" s="80">
        <v>24.199114000000002</v>
      </c>
      <c r="W97" s="80">
        <v>24.860379999999999</v>
      </c>
      <c r="X97" s="80">
        <v>25.521538</v>
      </c>
      <c r="Y97" s="80">
        <v>26.321128999999999</v>
      </c>
      <c r="Z97" s="80">
        <v>27.129082</v>
      </c>
      <c r="AA97" s="80">
        <v>27.892530000000001</v>
      </c>
      <c r="AB97" s="80">
        <v>28.913136999999999</v>
      </c>
      <c r="AC97" s="80">
        <v>29.641220000000001</v>
      </c>
      <c r="AD97" s="80">
        <v>30.322340000000001</v>
      </c>
      <c r="AE97" s="80">
        <v>31.177128</v>
      </c>
      <c r="AF97" s="80">
        <v>31.929010000000002</v>
      </c>
      <c r="AG97" s="80">
        <v>32.746608999999999</v>
      </c>
      <c r="AH97" s="80">
        <v>33.575400999999999</v>
      </c>
      <c r="AI97" s="80">
        <v>34.332996000000001</v>
      </c>
      <c r="AJ97" s="80">
        <v>35.191822000000002</v>
      </c>
      <c r="AK97" s="81">
        <v>4.5017000000000001E-2</v>
      </c>
    </row>
    <row r="98" spans="1:37" ht="15" customHeight="1" x14ac:dyDescent="0.45">
      <c r="A98" s="75" t="s">
        <v>325</v>
      </c>
      <c r="B98" s="79" t="s">
        <v>256</v>
      </c>
      <c r="C98" s="80">
        <v>3.8076599999999998</v>
      </c>
      <c r="D98" s="80">
        <v>3.89018</v>
      </c>
      <c r="E98" s="80">
        <v>4.0261339999999999</v>
      </c>
      <c r="F98" s="80">
        <v>4.2026680000000001</v>
      </c>
      <c r="G98" s="80">
        <v>4.2175000000000002</v>
      </c>
      <c r="H98" s="80">
        <v>4.333507</v>
      </c>
      <c r="I98" s="80">
        <v>4.5736679999999996</v>
      </c>
      <c r="J98" s="80">
        <v>4.8583179999999997</v>
      </c>
      <c r="K98" s="80">
        <v>5.2276369999999996</v>
      </c>
      <c r="L98" s="80">
        <v>5.4399439999999997</v>
      </c>
      <c r="M98" s="80">
        <v>5.5853400000000004</v>
      </c>
      <c r="N98" s="80">
        <v>5.8033799999999998</v>
      </c>
      <c r="O98" s="80">
        <v>5.9251480000000001</v>
      </c>
      <c r="P98" s="80">
        <v>6.0979929999999998</v>
      </c>
      <c r="Q98" s="80">
        <v>6.2118070000000003</v>
      </c>
      <c r="R98" s="80">
        <v>6.516178</v>
      </c>
      <c r="S98" s="80">
        <v>6.7495820000000002</v>
      </c>
      <c r="T98" s="80">
        <v>6.9625120000000003</v>
      </c>
      <c r="U98" s="80">
        <v>7.175567</v>
      </c>
      <c r="V98" s="80">
        <v>7.4391470000000002</v>
      </c>
      <c r="W98" s="80">
        <v>7.6516400000000004</v>
      </c>
      <c r="X98" s="80">
        <v>7.8336399999999999</v>
      </c>
      <c r="Y98" s="80">
        <v>8.0429399999999998</v>
      </c>
      <c r="Z98" s="80">
        <v>8.3205880000000008</v>
      </c>
      <c r="AA98" s="80">
        <v>8.5016870000000004</v>
      </c>
      <c r="AB98" s="80">
        <v>8.7668090000000003</v>
      </c>
      <c r="AC98" s="80">
        <v>9.0788390000000003</v>
      </c>
      <c r="AD98" s="80">
        <v>9.4396850000000008</v>
      </c>
      <c r="AE98" s="80">
        <v>9.8104060000000004</v>
      </c>
      <c r="AF98" s="80">
        <v>10.156618999999999</v>
      </c>
      <c r="AG98" s="80">
        <v>10.547337000000001</v>
      </c>
      <c r="AH98" s="80">
        <v>11.055622</v>
      </c>
      <c r="AI98" s="80">
        <v>11.539883</v>
      </c>
      <c r="AJ98" s="80">
        <v>12.002274999999999</v>
      </c>
      <c r="AK98" s="81">
        <v>3.5834999999999999E-2</v>
      </c>
    </row>
    <row r="99" spans="1:37" ht="15" customHeight="1" x14ac:dyDescent="0.45">
      <c r="A99" s="75" t="s">
        <v>326</v>
      </c>
      <c r="B99" s="79" t="s">
        <v>258</v>
      </c>
      <c r="C99" s="80">
        <v>4.56501</v>
      </c>
      <c r="D99" s="80">
        <v>5.232799</v>
      </c>
      <c r="E99" s="80">
        <v>5.0316280000000004</v>
      </c>
      <c r="F99" s="80">
        <v>5.0522640000000001</v>
      </c>
      <c r="G99" s="80">
        <v>4.9811529999999999</v>
      </c>
      <c r="H99" s="80">
        <v>5.0344129999999998</v>
      </c>
      <c r="I99" s="80">
        <v>5.1188320000000003</v>
      </c>
      <c r="J99" s="80">
        <v>5.2627300000000004</v>
      </c>
      <c r="K99" s="80">
        <v>5.4128249999999998</v>
      </c>
      <c r="L99" s="80">
        <v>5.5754910000000004</v>
      </c>
      <c r="M99" s="80">
        <v>5.7456610000000001</v>
      </c>
      <c r="N99" s="80">
        <v>5.9073120000000001</v>
      </c>
      <c r="O99" s="80">
        <v>6.0978870000000001</v>
      </c>
      <c r="P99" s="80">
        <v>6.2590820000000003</v>
      </c>
      <c r="Q99" s="80">
        <v>6.444706</v>
      </c>
      <c r="R99" s="80">
        <v>6.6261710000000003</v>
      </c>
      <c r="S99" s="80">
        <v>6.7873650000000003</v>
      </c>
      <c r="T99" s="80">
        <v>6.9581309999999998</v>
      </c>
      <c r="U99" s="80">
        <v>7.14534</v>
      </c>
      <c r="V99" s="80">
        <v>7.339899</v>
      </c>
      <c r="W99" s="80">
        <v>7.5224630000000001</v>
      </c>
      <c r="X99" s="80">
        <v>7.7121899999999997</v>
      </c>
      <c r="Y99" s="80">
        <v>7.8990580000000001</v>
      </c>
      <c r="Z99" s="80">
        <v>8.0890210000000007</v>
      </c>
      <c r="AA99" s="80">
        <v>8.3006899999999995</v>
      </c>
      <c r="AB99" s="80">
        <v>8.5117279999999997</v>
      </c>
      <c r="AC99" s="80">
        <v>8.7258289999999992</v>
      </c>
      <c r="AD99" s="80">
        <v>8.9632360000000002</v>
      </c>
      <c r="AE99" s="80">
        <v>9.2288270000000008</v>
      </c>
      <c r="AF99" s="80">
        <v>9.4628390000000007</v>
      </c>
      <c r="AG99" s="80">
        <v>9.7174630000000004</v>
      </c>
      <c r="AH99" s="80">
        <v>9.9810350000000003</v>
      </c>
      <c r="AI99" s="80">
        <v>10.247812</v>
      </c>
      <c r="AJ99" s="80">
        <v>10.527559</v>
      </c>
      <c r="AK99" s="81">
        <v>2.2086000000000001E-2</v>
      </c>
    </row>
    <row r="100" spans="1:37" ht="15" customHeight="1" x14ac:dyDescent="0.45">
      <c r="A100" s="75" t="s">
        <v>327</v>
      </c>
      <c r="B100" s="79" t="s">
        <v>260</v>
      </c>
      <c r="C100" s="80">
        <v>2.7852540000000001</v>
      </c>
      <c r="D100" s="80">
        <v>3.2970389999999998</v>
      </c>
      <c r="E100" s="80">
        <v>3.3830490000000002</v>
      </c>
      <c r="F100" s="80">
        <v>3.631294</v>
      </c>
      <c r="G100" s="80">
        <v>3.701708</v>
      </c>
      <c r="H100" s="80">
        <v>3.8118300000000001</v>
      </c>
      <c r="I100" s="80">
        <v>3.907016</v>
      </c>
      <c r="J100" s="80">
        <v>3.9861049999999998</v>
      </c>
      <c r="K100" s="80">
        <v>4.1036210000000004</v>
      </c>
      <c r="L100" s="80">
        <v>4.213622</v>
      </c>
      <c r="M100" s="80">
        <v>4.329688</v>
      </c>
      <c r="N100" s="80">
        <v>4.4287749999999999</v>
      </c>
      <c r="O100" s="80">
        <v>4.5448089999999999</v>
      </c>
      <c r="P100" s="80">
        <v>4.668253</v>
      </c>
      <c r="Q100" s="80">
        <v>4.7870220000000003</v>
      </c>
      <c r="R100" s="80">
        <v>4.8901300000000001</v>
      </c>
      <c r="S100" s="80">
        <v>4.9959809999999996</v>
      </c>
      <c r="T100" s="80">
        <v>5.1089529999999996</v>
      </c>
      <c r="U100" s="80">
        <v>5.1918410000000002</v>
      </c>
      <c r="V100" s="80">
        <v>5.3239580000000002</v>
      </c>
      <c r="W100" s="80">
        <v>5.4549029999999998</v>
      </c>
      <c r="X100" s="80">
        <v>5.5923509999999998</v>
      </c>
      <c r="Y100" s="80">
        <v>5.7299230000000003</v>
      </c>
      <c r="Z100" s="80">
        <v>5.8662850000000004</v>
      </c>
      <c r="AA100" s="80">
        <v>6.0063279999999999</v>
      </c>
      <c r="AB100" s="80">
        <v>6.157591</v>
      </c>
      <c r="AC100" s="80">
        <v>6.3111990000000002</v>
      </c>
      <c r="AD100" s="80">
        <v>6.4692879999999997</v>
      </c>
      <c r="AE100" s="80">
        <v>6.6366930000000002</v>
      </c>
      <c r="AF100" s="80">
        <v>6.8129530000000003</v>
      </c>
      <c r="AG100" s="80">
        <v>6.9888190000000003</v>
      </c>
      <c r="AH100" s="80">
        <v>7.1764979999999996</v>
      </c>
      <c r="AI100" s="80">
        <v>7.371918</v>
      </c>
      <c r="AJ100" s="80">
        <v>7.5751840000000001</v>
      </c>
      <c r="AK100" s="81">
        <v>2.6335999999999998E-2</v>
      </c>
    </row>
    <row r="101" spans="1:37" ht="15" customHeight="1" x14ac:dyDescent="0.45">
      <c r="A101" s="75" t="s">
        <v>328</v>
      </c>
      <c r="B101" s="79" t="s">
        <v>262</v>
      </c>
      <c r="C101" s="80">
        <v>0</v>
      </c>
      <c r="D101" s="80">
        <v>0</v>
      </c>
      <c r="E101" s="80">
        <v>0</v>
      </c>
      <c r="F101" s="80">
        <v>0</v>
      </c>
      <c r="G101" s="80">
        <v>0</v>
      </c>
      <c r="H101" s="80">
        <v>0</v>
      </c>
      <c r="I101" s="80">
        <v>0</v>
      </c>
      <c r="J101" s="80">
        <v>0</v>
      </c>
      <c r="K101" s="80">
        <v>0</v>
      </c>
      <c r="L101" s="80">
        <v>0</v>
      </c>
      <c r="M101" s="80">
        <v>0</v>
      </c>
      <c r="N101" s="80">
        <v>0</v>
      </c>
      <c r="O101" s="80">
        <v>0</v>
      </c>
      <c r="P101" s="80">
        <v>0</v>
      </c>
      <c r="Q101" s="80">
        <v>0</v>
      </c>
      <c r="R101" s="80">
        <v>0</v>
      </c>
      <c r="S101" s="80">
        <v>0</v>
      </c>
      <c r="T101" s="80">
        <v>0</v>
      </c>
      <c r="U101" s="80">
        <v>0</v>
      </c>
      <c r="V101" s="80">
        <v>0</v>
      </c>
      <c r="W101" s="80">
        <v>0</v>
      </c>
      <c r="X101" s="80">
        <v>0</v>
      </c>
      <c r="Y101" s="80">
        <v>0</v>
      </c>
      <c r="Z101" s="80">
        <v>0</v>
      </c>
      <c r="AA101" s="80">
        <v>0</v>
      </c>
      <c r="AB101" s="80">
        <v>0</v>
      </c>
      <c r="AC101" s="80">
        <v>0</v>
      </c>
      <c r="AD101" s="80">
        <v>0</v>
      </c>
      <c r="AE101" s="80">
        <v>0</v>
      </c>
      <c r="AF101" s="80">
        <v>0</v>
      </c>
      <c r="AG101" s="80">
        <v>0</v>
      </c>
      <c r="AH101" s="80">
        <v>0</v>
      </c>
      <c r="AI101" s="80">
        <v>0</v>
      </c>
      <c r="AJ101" s="80">
        <v>0</v>
      </c>
      <c r="AK101" s="81" t="s">
        <v>263</v>
      </c>
    </row>
    <row r="102" spans="1:37" ht="15" customHeight="1" x14ac:dyDescent="0.45">
      <c r="A102" s="75" t="s">
        <v>329</v>
      </c>
      <c r="B102" s="79" t="s">
        <v>243</v>
      </c>
      <c r="C102" s="80">
        <v>20.152407</v>
      </c>
      <c r="D102" s="80">
        <v>20.940262000000001</v>
      </c>
      <c r="E102" s="80">
        <v>21.369485999999998</v>
      </c>
      <c r="F102" s="80">
        <v>20.928249000000001</v>
      </c>
      <c r="G102" s="80">
        <v>21.065231000000001</v>
      </c>
      <c r="H102" s="80">
        <v>21.538418</v>
      </c>
      <c r="I102" s="80">
        <v>22.055921999999999</v>
      </c>
      <c r="J102" s="80">
        <v>22.694873999999999</v>
      </c>
      <c r="K102" s="80">
        <v>23.565472</v>
      </c>
      <c r="L102" s="80">
        <v>24.223942000000001</v>
      </c>
      <c r="M102" s="80">
        <v>24.734901000000001</v>
      </c>
      <c r="N102" s="80">
        <v>25.30752</v>
      </c>
      <c r="O102" s="80">
        <v>25.811057999999999</v>
      </c>
      <c r="P102" s="80">
        <v>26.435400000000001</v>
      </c>
      <c r="Q102" s="80">
        <v>26.987559999999998</v>
      </c>
      <c r="R102" s="80">
        <v>27.709795</v>
      </c>
      <c r="S102" s="80">
        <v>28.348644</v>
      </c>
      <c r="T102" s="80">
        <v>28.996241000000001</v>
      </c>
      <c r="U102" s="80">
        <v>29.629674999999999</v>
      </c>
      <c r="V102" s="80">
        <v>30.365316</v>
      </c>
      <c r="W102" s="80">
        <v>31.097291999999999</v>
      </c>
      <c r="X102" s="80">
        <v>31.757683</v>
      </c>
      <c r="Y102" s="80">
        <v>32.414524</v>
      </c>
      <c r="Z102" s="80">
        <v>32.994605999999997</v>
      </c>
      <c r="AA102" s="80">
        <v>33.818553999999999</v>
      </c>
      <c r="AB102" s="80">
        <v>34.469383000000001</v>
      </c>
      <c r="AC102" s="80">
        <v>35.259566999999997</v>
      </c>
      <c r="AD102" s="80">
        <v>36.025928</v>
      </c>
      <c r="AE102" s="80">
        <v>36.916248000000003</v>
      </c>
      <c r="AF102" s="80">
        <v>37.852820999999999</v>
      </c>
      <c r="AG102" s="80">
        <v>38.856586</v>
      </c>
      <c r="AH102" s="80">
        <v>39.912967999999999</v>
      </c>
      <c r="AI102" s="80">
        <v>40.966510999999997</v>
      </c>
      <c r="AJ102" s="80">
        <v>42.015689999999999</v>
      </c>
      <c r="AK102" s="81">
        <v>2.1999999999999999E-2</v>
      </c>
    </row>
    <row r="105" spans="1:37" ht="15" customHeight="1" x14ac:dyDescent="0.45">
      <c r="B105" s="78" t="s">
        <v>265</v>
      </c>
    </row>
    <row r="106" spans="1:37" ht="15" customHeight="1" x14ac:dyDescent="0.45">
      <c r="A106" s="75" t="s">
        <v>330</v>
      </c>
      <c r="B106" s="79" t="s">
        <v>237</v>
      </c>
      <c r="C106" s="80">
        <v>18.726102999999998</v>
      </c>
      <c r="D106" s="80">
        <v>18.011908999999999</v>
      </c>
      <c r="E106" s="80">
        <v>18.653372000000001</v>
      </c>
      <c r="F106" s="80">
        <v>19.081011</v>
      </c>
      <c r="G106" s="80">
        <v>19.858301000000001</v>
      </c>
      <c r="H106" s="80">
        <v>20.892289999999999</v>
      </c>
      <c r="I106" s="80">
        <v>21.773728999999999</v>
      </c>
      <c r="J106" s="80">
        <v>22.813623</v>
      </c>
      <c r="K106" s="80">
        <v>23.895285000000001</v>
      </c>
      <c r="L106" s="80">
        <v>24.869633</v>
      </c>
      <c r="M106" s="80">
        <v>25.727194000000001</v>
      </c>
      <c r="N106" s="80">
        <v>26.512398000000001</v>
      </c>
      <c r="O106" s="80">
        <v>27.989557000000001</v>
      </c>
      <c r="P106" s="80">
        <v>28.640841999999999</v>
      </c>
      <c r="Q106" s="80">
        <v>29.4147</v>
      </c>
      <c r="R106" s="80">
        <v>30.242198999999999</v>
      </c>
      <c r="S106" s="80">
        <v>31.132345000000001</v>
      </c>
      <c r="T106" s="80">
        <v>32.025249000000002</v>
      </c>
      <c r="U106" s="80">
        <v>32.909869999999998</v>
      </c>
      <c r="V106" s="80">
        <v>33.851233999999998</v>
      </c>
      <c r="W106" s="80">
        <v>34.733283999999998</v>
      </c>
      <c r="X106" s="80">
        <v>35.597003999999998</v>
      </c>
      <c r="Y106" s="80">
        <v>36.496657999999996</v>
      </c>
      <c r="Z106" s="80">
        <v>37.416542</v>
      </c>
      <c r="AA106" s="80">
        <v>38.303626999999999</v>
      </c>
      <c r="AB106" s="80">
        <v>39.265633000000001</v>
      </c>
      <c r="AC106" s="80">
        <v>40.277256000000001</v>
      </c>
      <c r="AD106" s="80">
        <v>41.307594000000002</v>
      </c>
      <c r="AE106" s="80">
        <v>42.320411999999997</v>
      </c>
      <c r="AF106" s="80">
        <v>43.319130000000001</v>
      </c>
      <c r="AG106" s="80">
        <v>44.337131999999997</v>
      </c>
      <c r="AH106" s="80">
        <v>45.394756000000001</v>
      </c>
      <c r="AI106" s="80">
        <v>46.413597000000003</v>
      </c>
      <c r="AJ106" s="80">
        <v>47.392384</v>
      </c>
      <c r="AK106" s="81">
        <v>3.0693999999999999E-2</v>
      </c>
    </row>
    <row r="107" spans="1:37" ht="15" customHeight="1" x14ac:dyDescent="0.45">
      <c r="A107" s="75" t="s">
        <v>331</v>
      </c>
      <c r="B107" s="79" t="s">
        <v>268</v>
      </c>
      <c r="C107" s="80">
        <v>21.720039</v>
      </c>
      <c r="D107" s="80">
        <v>29.232935000000001</v>
      </c>
      <c r="E107" s="80">
        <v>34.891410999999998</v>
      </c>
      <c r="F107" s="80">
        <v>34.741745000000002</v>
      </c>
      <c r="G107" s="80">
        <v>35.350867999999998</v>
      </c>
      <c r="H107" s="80">
        <v>35.222641000000003</v>
      </c>
      <c r="I107" s="80">
        <v>35.804755999999998</v>
      </c>
      <c r="J107" s="80">
        <v>34.189574999999998</v>
      </c>
      <c r="K107" s="80">
        <v>32.103703000000003</v>
      </c>
      <c r="L107" s="80">
        <v>32.615952</v>
      </c>
      <c r="M107" s="80">
        <v>32.591793000000003</v>
      </c>
      <c r="N107" s="80">
        <v>32.421042999999997</v>
      </c>
      <c r="O107" s="80">
        <v>33.485866999999999</v>
      </c>
      <c r="P107" s="80">
        <v>32.947239000000003</v>
      </c>
      <c r="Q107" s="80">
        <v>33.740574000000002</v>
      </c>
      <c r="R107" s="80">
        <v>34.550556</v>
      </c>
      <c r="S107" s="80">
        <v>34.953902999999997</v>
      </c>
      <c r="T107" s="80">
        <v>35.225540000000002</v>
      </c>
      <c r="U107" s="80">
        <v>36.017197000000003</v>
      </c>
      <c r="V107" s="80">
        <v>36.872810000000001</v>
      </c>
      <c r="W107" s="80">
        <v>37.480274000000001</v>
      </c>
      <c r="X107" s="80">
        <v>38.647461</v>
      </c>
      <c r="Y107" s="80">
        <v>40.188701999999999</v>
      </c>
      <c r="Z107" s="80">
        <v>41.916328</v>
      </c>
      <c r="AA107" s="80">
        <v>44.086089999999999</v>
      </c>
      <c r="AB107" s="80">
        <v>46.499226</v>
      </c>
      <c r="AC107" s="80">
        <v>49.098163999999997</v>
      </c>
      <c r="AD107" s="80">
        <v>51.215519</v>
      </c>
      <c r="AE107" s="80">
        <v>53.426372999999998</v>
      </c>
      <c r="AF107" s="80">
        <v>57.644576999999998</v>
      </c>
      <c r="AG107" s="80">
        <v>63.124572999999998</v>
      </c>
      <c r="AH107" s="80">
        <v>67.720214999999996</v>
      </c>
      <c r="AI107" s="80">
        <v>69.317497000000003</v>
      </c>
      <c r="AJ107" s="80">
        <v>70.789375000000007</v>
      </c>
      <c r="AK107" s="81">
        <v>2.8022999999999999E-2</v>
      </c>
    </row>
    <row r="108" spans="1:37" ht="15" customHeight="1" x14ac:dyDescent="0.45">
      <c r="A108" s="75" t="s">
        <v>332</v>
      </c>
      <c r="B108" s="79" t="s">
        <v>270</v>
      </c>
      <c r="C108" s="80">
        <v>21.106005</v>
      </c>
      <c r="D108" s="80">
        <v>24.06465</v>
      </c>
      <c r="E108" s="80">
        <v>24.832108000000002</v>
      </c>
      <c r="F108" s="80">
        <v>26.283646000000001</v>
      </c>
      <c r="G108" s="80">
        <v>27.186351999999999</v>
      </c>
      <c r="H108" s="80">
        <v>27.95365</v>
      </c>
      <c r="I108" s="80">
        <v>29.041056000000001</v>
      </c>
      <c r="J108" s="80">
        <v>30.136413999999998</v>
      </c>
      <c r="K108" s="80">
        <v>31.173594999999999</v>
      </c>
      <c r="L108" s="80">
        <v>32.145988000000003</v>
      </c>
      <c r="M108" s="80">
        <v>33.555850999999997</v>
      </c>
      <c r="N108" s="80">
        <v>34.554381999999997</v>
      </c>
      <c r="O108" s="80">
        <v>36.190018000000002</v>
      </c>
      <c r="P108" s="80">
        <v>37.124904999999998</v>
      </c>
      <c r="Q108" s="80">
        <v>38.335602000000002</v>
      </c>
      <c r="R108" s="80">
        <v>39.497101000000001</v>
      </c>
      <c r="S108" s="80">
        <v>40.524765000000002</v>
      </c>
      <c r="T108" s="80">
        <v>41.714244999999998</v>
      </c>
      <c r="U108" s="80">
        <v>42.912388</v>
      </c>
      <c r="V108" s="80">
        <v>44.238357999999998</v>
      </c>
      <c r="W108" s="80">
        <v>45.226230999999999</v>
      </c>
      <c r="X108" s="80">
        <v>46.504803000000003</v>
      </c>
      <c r="Y108" s="80">
        <v>47.853076999999999</v>
      </c>
      <c r="Z108" s="80">
        <v>49.280064000000003</v>
      </c>
      <c r="AA108" s="80">
        <v>50.580986000000003</v>
      </c>
      <c r="AB108" s="80">
        <v>52.147530000000003</v>
      </c>
      <c r="AC108" s="80">
        <v>53.443351999999997</v>
      </c>
      <c r="AD108" s="80">
        <v>54.693924000000003</v>
      </c>
      <c r="AE108" s="80">
        <v>56.108283999999998</v>
      </c>
      <c r="AF108" s="80">
        <v>57.617764000000001</v>
      </c>
      <c r="AG108" s="80">
        <v>59.144694999999999</v>
      </c>
      <c r="AH108" s="80">
        <v>60.873173000000001</v>
      </c>
      <c r="AI108" s="80">
        <v>62.402484999999999</v>
      </c>
      <c r="AJ108" s="80">
        <v>63.938034000000002</v>
      </c>
      <c r="AK108" s="81">
        <v>3.1008000000000001E-2</v>
      </c>
    </row>
    <row r="109" spans="1:37" ht="15" customHeight="1" x14ac:dyDescent="0.45">
      <c r="A109" s="75" t="s">
        <v>333</v>
      </c>
      <c r="B109" s="79" t="s">
        <v>272</v>
      </c>
      <c r="C109" s="80">
        <v>12.124298</v>
      </c>
      <c r="D109" s="80">
        <v>16.156372000000001</v>
      </c>
      <c r="E109" s="80">
        <v>16.620868999999999</v>
      </c>
      <c r="F109" s="80">
        <v>18.313101</v>
      </c>
      <c r="G109" s="80">
        <v>18.593015999999999</v>
      </c>
      <c r="H109" s="80">
        <v>18.807867000000002</v>
      </c>
      <c r="I109" s="80">
        <v>19.561724000000002</v>
      </c>
      <c r="J109" s="80">
        <v>20.351047999999999</v>
      </c>
      <c r="K109" s="80">
        <v>21.153175000000001</v>
      </c>
      <c r="L109" s="80">
        <v>22.103016</v>
      </c>
      <c r="M109" s="80">
        <v>23.231895000000002</v>
      </c>
      <c r="N109" s="80">
        <v>24.239923000000001</v>
      </c>
      <c r="O109" s="80">
        <v>25.698830000000001</v>
      </c>
      <c r="P109" s="80">
        <v>26.415628000000002</v>
      </c>
      <c r="Q109" s="80">
        <v>27.342039</v>
      </c>
      <c r="R109" s="80">
        <v>28.491802</v>
      </c>
      <c r="S109" s="80">
        <v>29.430499999999999</v>
      </c>
      <c r="T109" s="80">
        <v>30.305695</v>
      </c>
      <c r="U109" s="80">
        <v>31.389648000000001</v>
      </c>
      <c r="V109" s="80">
        <v>32.592571</v>
      </c>
      <c r="W109" s="80">
        <v>33.388401000000002</v>
      </c>
      <c r="X109" s="80">
        <v>34.461044000000001</v>
      </c>
      <c r="Y109" s="80">
        <v>35.543506999999998</v>
      </c>
      <c r="Z109" s="80">
        <v>36.545707999999998</v>
      </c>
      <c r="AA109" s="80">
        <v>37.576270999999998</v>
      </c>
      <c r="AB109" s="80">
        <v>38.845142000000003</v>
      </c>
      <c r="AC109" s="80">
        <v>39.943061999999998</v>
      </c>
      <c r="AD109" s="80">
        <v>40.807957000000002</v>
      </c>
      <c r="AE109" s="80">
        <v>42.076374000000001</v>
      </c>
      <c r="AF109" s="80">
        <v>43.050224</v>
      </c>
      <c r="AG109" s="80">
        <v>44.199173000000002</v>
      </c>
      <c r="AH109" s="80">
        <v>45.561484999999998</v>
      </c>
      <c r="AI109" s="80">
        <v>46.610537999999998</v>
      </c>
      <c r="AJ109" s="80">
        <v>47.752560000000003</v>
      </c>
      <c r="AK109" s="81">
        <v>3.4445999999999997E-2</v>
      </c>
    </row>
    <row r="110" spans="1:37" ht="15" customHeight="1" x14ac:dyDescent="0.45">
      <c r="A110" s="75" t="s">
        <v>334</v>
      </c>
      <c r="B110" s="79" t="s">
        <v>274</v>
      </c>
      <c r="C110" s="80">
        <v>19.208932999999998</v>
      </c>
      <c r="D110" s="80">
        <v>23.159742000000001</v>
      </c>
      <c r="E110" s="80">
        <v>23.279947</v>
      </c>
      <c r="F110" s="80">
        <v>25.483034</v>
      </c>
      <c r="G110" s="80">
        <v>26.248508000000001</v>
      </c>
      <c r="H110" s="80">
        <v>26.688186999999999</v>
      </c>
      <c r="I110" s="80">
        <v>27.644843999999999</v>
      </c>
      <c r="J110" s="80">
        <v>28.879657999999999</v>
      </c>
      <c r="K110" s="80">
        <v>30.002300000000002</v>
      </c>
      <c r="L110" s="80">
        <v>30.906182999999999</v>
      </c>
      <c r="M110" s="80">
        <v>32.476261000000001</v>
      </c>
      <c r="N110" s="80">
        <v>33.501251000000003</v>
      </c>
      <c r="O110" s="80">
        <v>35.338073999999999</v>
      </c>
      <c r="P110" s="80">
        <v>36.382503999999997</v>
      </c>
      <c r="Q110" s="80">
        <v>37.565562999999997</v>
      </c>
      <c r="R110" s="80">
        <v>38.820521999999997</v>
      </c>
      <c r="S110" s="80">
        <v>40.060768000000003</v>
      </c>
      <c r="T110" s="80">
        <v>41.070549</v>
      </c>
      <c r="U110" s="80">
        <v>42.382255999999998</v>
      </c>
      <c r="V110" s="80">
        <v>43.833286000000001</v>
      </c>
      <c r="W110" s="80">
        <v>44.718440999999999</v>
      </c>
      <c r="X110" s="80">
        <v>46.002712000000002</v>
      </c>
      <c r="Y110" s="80">
        <v>47.291981</v>
      </c>
      <c r="Z110" s="80">
        <v>48.589995999999999</v>
      </c>
      <c r="AA110" s="80">
        <v>49.737079999999999</v>
      </c>
      <c r="AB110" s="80">
        <v>51.167628999999998</v>
      </c>
      <c r="AC110" s="80">
        <v>52.356994999999998</v>
      </c>
      <c r="AD110" s="80">
        <v>53.360512</v>
      </c>
      <c r="AE110" s="80">
        <v>54.697947999999997</v>
      </c>
      <c r="AF110" s="80">
        <v>55.732162000000002</v>
      </c>
      <c r="AG110" s="80">
        <v>56.779640000000001</v>
      </c>
      <c r="AH110" s="80">
        <v>58.210182000000003</v>
      </c>
      <c r="AI110" s="80">
        <v>59.515408000000001</v>
      </c>
      <c r="AJ110" s="80">
        <v>60.97401</v>
      </c>
      <c r="AK110" s="81">
        <v>3.0713000000000001E-2</v>
      </c>
    </row>
    <row r="111" spans="1:37" ht="15" customHeight="1" x14ac:dyDescent="0.45">
      <c r="A111" s="75" t="s">
        <v>335</v>
      </c>
      <c r="B111" s="79" t="s">
        <v>248</v>
      </c>
      <c r="C111" s="80">
        <v>8.4763780000000004</v>
      </c>
      <c r="D111" s="80">
        <v>10.938333999999999</v>
      </c>
      <c r="E111" s="80">
        <v>11.404419000000001</v>
      </c>
      <c r="F111" s="80">
        <v>12.370260999999999</v>
      </c>
      <c r="G111" s="80">
        <v>12.712895</v>
      </c>
      <c r="H111" s="80">
        <v>11.558486</v>
      </c>
      <c r="I111" s="80">
        <v>12.2516</v>
      </c>
      <c r="J111" s="80">
        <v>13.102289000000001</v>
      </c>
      <c r="K111" s="80">
        <v>13.769024999999999</v>
      </c>
      <c r="L111" s="80">
        <v>14.514442000000001</v>
      </c>
      <c r="M111" s="80">
        <v>15.365705</v>
      </c>
      <c r="N111" s="80">
        <v>15.943873</v>
      </c>
      <c r="O111" s="80">
        <v>16.689201000000001</v>
      </c>
      <c r="P111" s="80">
        <v>17.784604999999999</v>
      </c>
      <c r="Q111" s="80">
        <v>18.374607000000001</v>
      </c>
      <c r="R111" s="80">
        <v>18.944063</v>
      </c>
      <c r="S111" s="80">
        <v>19.592278</v>
      </c>
      <c r="T111" s="80">
        <v>20.951547999999999</v>
      </c>
      <c r="U111" s="80">
        <v>21.895810999999998</v>
      </c>
      <c r="V111" s="80">
        <v>22.611854999999998</v>
      </c>
      <c r="W111" s="80">
        <v>23.869430999999999</v>
      </c>
      <c r="X111" s="80">
        <v>24.499603</v>
      </c>
      <c r="Y111" s="80">
        <v>25.186313999999999</v>
      </c>
      <c r="Z111" s="80">
        <v>25.915956000000001</v>
      </c>
      <c r="AA111" s="80">
        <v>26.624389999999998</v>
      </c>
      <c r="AB111" s="80">
        <v>27.532281999999999</v>
      </c>
      <c r="AC111" s="80">
        <v>28.22514</v>
      </c>
      <c r="AD111" s="80">
        <v>28.515276</v>
      </c>
      <c r="AE111" s="80">
        <v>29.24823</v>
      </c>
      <c r="AF111" s="80">
        <v>30.947132</v>
      </c>
      <c r="AG111" s="80">
        <v>32.401618999999997</v>
      </c>
      <c r="AH111" s="80">
        <v>32.147208999999997</v>
      </c>
      <c r="AI111" s="80">
        <v>32.922226000000002</v>
      </c>
      <c r="AJ111" s="80">
        <v>34.523738999999999</v>
      </c>
      <c r="AK111" s="81">
        <v>3.6570999999999999E-2</v>
      </c>
    </row>
    <row r="112" spans="1:37" ht="15" customHeight="1" x14ac:dyDescent="0.45">
      <c r="A112" s="75" t="s">
        <v>336</v>
      </c>
      <c r="B112" s="79" t="s">
        <v>277</v>
      </c>
      <c r="C112" s="80">
        <v>14.460276</v>
      </c>
      <c r="D112" s="80">
        <v>14.392683999999999</v>
      </c>
      <c r="E112" s="80">
        <v>14.47261</v>
      </c>
      <c r="F112" s="80">
        <v>14.742255999999999</v>
      </c>
      <c r="G112" s="80">
        <v>14.279502000000001</v>
      </c>
      <c r="H112" s="80">
        <v>14.721894000000001</v>
      </c>
      <c r="I112" s="80">
        <v>15.078810000000001</v>
      </c>
      <c r="J112" s="80">
        <v>15.445606</v>
      </c>
      <c r="K112" s="80">
        <v>15.898394</v>
      </c>
      <c r="L112" s="80">
        <v>16.108136999999999</v>
      </c>
      <c r="M112" s="80">
        <v>16.187760999999998</v>
      </c>
      <c r="N112" s="80">
        <v>16.356731</v>
      </c>
      <c r="O112" s="80">
        <v>17.311312000000001</v>
      </c>
      <c r="P112" s="80">
        <v>17.421500999999999</v>
      </c>
      <c r="Q112" s="80">
        <v>17.666487</v>
      </c>
      <c r="R112" s="80">
        <v>17.999475</v>
      </c>
      <c r="S112" s="80">
        <v>18.285080000000001</v>
      </c>
      <c r="T112" s="80">
        <v>18.579295999999999</v>
      </c>
      <c r="U112" s="80">
        <v>18.903396999999998</v>
      </c>
      <c r="V112" s="80">
        <v>19.282226999999999</v>
      </c>
      <c r="W112" s="80">
        <v>19.641335999999999</v>
      </c>
      <c r="X112" s="80">
        <v>19.970379000000001</v>
      </c>
      <c r="Y112" s="80">
        <v>20.345237999999998</v>
      </c>
      <c r="Z112" s="80">
        <v>20.805427999999999</v>
      </c>
      <c r="AA112" s="80">
        <v>21.191203999999999</v>
      </c>
      <c r="AB112" s="80">
        <v>21.680872000000001</v>
      </c>
      <c r="AC112" s="80">
        <v>22.216795000000001</v>
      </c>
      <c r="AD112" s="80">
        <v>22.828543</v>
      </c>
      <c r="AE112" s="80">
        <v>23.466792999999999</v>
      </c>
      <c r="AF112" s="80">
        <v>24.104016999999999</v>
      </c>
      <c r="AG112" s="80">
        <v>24.79513</v>
      </c>
      <c r="AH112" s="80">
        <v>25.614820000000002</v>
      </c>
      <c r="AI112" s="80">
        <v>26.436444999999999</v>
      </c>
      <c r="AJ112" s="80">
        <v>27.243462000000001</v>
      </c>
      <c r="AK112" s="81">
        <v>2.0140999999999999E-2</v>
      </c>
    </row>
    <row r="113" spans="1:37" ht="15" customHeight="1" x14ac:dyDescent="0.45">
      <c r="A113" s="75" t="s">
        <v>337</v>
      </c>
      <c r="B113" s="79" t="s">
        <v>243</v>
      </c>
      <c r="C113" s="80">
        <v>28.54092</v>
      </c>
      <c r="D113" s="80">
        <v>33.287472000000001</v>
      </c>
      <c r="E113" s="80">
        <v>36.171764000000003</v>
      </c>
      <c r="F113" s="80">
        <v>37.545284000000002</v>
      </c>
      <c r="G113" s="80">
        <v>39.066142999999997</v>
      </c>
      <c r="H113" s="80">
        <v>40.868771000000002</v>
      </c>
      <c r="I113" s="80">
        <v>42.598697999999999</v>
      </c>
      <c r="J113" s="80">
        <v>44.092574999999997</v>
      </c>
      <c r="K113" s="80">
        <v>45.713847999999999</v>
      </c>
      <c r="L113" s="80">
        <v>47.289760999999999</v>
      </c>
      <c r="M113" s="80">
        <v>48.446219999999997</v>
      </c>
      <c r="N113" s="80">
        <v>49.571182</v>
      </c>
      <c r="O113" s="80">
        <v>50.660431000000003</v>
      </c>
      <c r="P113" s="80">
        <v>51.811793999999999</v>
      </c>
      <c r="Q113" s="80">
        <v>52.931984</v>
      </c>
      <c r="R113" s="80">
        <v>54.319938999999998</v>
      </c>
      <c r="S113" s="80">
        <v>55.623409000000002</v>
      </c>
      <c r="T113" s="80">
        <v>56.658192</v>
      </c>
      <c r="U113" s="80">
        <v>57.667136999999997</v>
      </c>
      <c r="V113" s="80">
        <v>58.850718999999998</v>
      </c>
      <c r="W113" s="80">
        <v>60.063381</v>
      </c>
      <c r="X113" s="80">
        <v>61.021393000000003</v>
      </c>
      <c r="Y113" s="80">
        <v>62.008602000000003</v>
      </c>
      <c r="Z113" s="80">
        <v>63.035873000000002</v>
      </c>
      <c r="AA113" s="80">
        <v>64.128540000000001</v>
      </c>
      <c r="AB113" s="80">
        <v>65.214134000000001</v>
      </c>
      <c r="AC113" s="80">
        <v>66.196724000000003</v>
      </c>
      <c r="AD113" s="80">
        <v>67.392570000000006</v>
      </c>
      <c r="AE113" s="80">
        <v>68.763489000000007</v>
      </c>
      <c r="AF113" s="80">
        <v>70.211678000000006</v>
      </c>
      <c r="AG113" s="80">
        <v>71.618088</v>
      </c>
      <c r="AH113" s="80">
        <v>73.098099000000005</v>
      </c>
      <c r="AI113" s="80">
        <v>74.613495</v>
      </c>
      <c r="AJ113" s="80">
        <v>76.029242999999994</v>
      </c>
      <c r="AK113" s="81">
        <v>2.6147E-2</v>
      </c>
    </row>
    <row r="115" spans="1:37" ht="15" customHeight="1" x14ac:dyDescent="0.45">
      <c r="B115" s="78" t="s">
        <v>279</v>
      </c>
    </row>
    <row r="116" spans="1:37" ht="15" customHeight="1" x14ac:dyDescent="0.45">
      <c r="A116" s="75" t="s">
        <v>338</v>
      </c>
      <c r="B116" s="79" t="s">
        <v>239</v>
      </c>
      <c r="C116" s="80">
        <v>18.334174999999998</v>
      </c>
      <c r="D116" s="80">
        <v>22.239955999999999</v>
      </c>
      <c r="E116" s="80">
        <v>23.196081</v>
      </c>
      <c r="F116" s="80">
        <v>23.339624000000001</v>
      </c>
      <c r="G116" s="80">
        <v>23.134888</v>
      </c>
      <c r="H116" s="80">
        <v>22.649619999999999</v>
      </c>
      <c r="I116" s="80">
        <v>22.62726</v>
      </c>
      <c r="J116" s="80">
        <v>22.968745999999999</v>
      </c>
      <c r="K116" s="80">
        <v>23.914152000000001</v>
      </c>
      <c r="L116" s="80">
        <v>24.935444</v>
      </c>
      <c r="M116" s="80">
        <v>26.274536000000001</v>
      </c>
      <c r="N116" s="80">
        <v>26.974316000000002</v>
      </c>
      <c r="O116" s="80">
        <v>28.245131000000001</v>
      </c>
      <c r="P116" s="80">
        <v>29.013866</v>
      </c>
      <c r="Q116" s="80">
        <v>29.732491</v>
      </c>
      <c r="R116" s="80">
        <v>30.746939000000001</v>
      </c>
      <c r="S116" s="80">
        <v>31.878958000000001</v>
      </c>
      <c r="T116" s="80">
        <v>32.630263999999997</v>
      </c>
      <c r="U116" s="80">
        <v>33.686169</v>
      </c>
      <c r="V116" s="80">
        <v>35.004879000000003</v>
      </c>
      <c r="W116" s="80">
        <v>35.684593</v>
      </c>
      <c r="X116" s="80">
        <v>36.658867000000001</v>
      </c>
      <c r="Y116" s="80">
        <v>37.76173</v>
      </c>
      <c r="Z116" s="80">
        <v>38.917149000000002</v>
      </c>
      <c r="AA116" s="80">
        <v>39.949511999999999</v>
      </c>
      <c r="AB116" s="80">
        <v>41.258738999999998</v>
      </c>
      <c r="AC116" s="80">
        <v>42.291359</v>
      </c>
      <c r="AD116" s="80">
        <v>43.242302000000002</v>
      </c>
      <c r="AE116" s="80">
        <v>44.381526999999998</v>
      </c>
      <c r="AF116" s="80">
        <v>45.453102000000001</v>
      </c>
      <c r="AG116" s="80">
        <v>46.598109999999998</v>
      </c>
      <c r="AH116" s="80">
        <v>47.876685999999999</v>
      </c>
      <c r="AI116" s="80">
        <v>48.931128999999999</v>
      </c>
      <c r="AJ116" s="80">
        <v>50.093327000000002</v>
      </c>
      <c r="AK116" s="81">
        <v>2.5700000000000001E-2</v>
      </c>
    </row>
    <row r="117" spans="1:37" ht="15" customHeight="1" x14ac:dyDescent="0.45">
      <c r="A117" s="75" t="s">
        <v>339</v>
      </c>
      <c r="B117" s="79" t="s">
        <v>248</v>
      </c>
      <c r="C117" s="80">
        <v>10.613985</v>
      </c>
      <c r="D117" s="80">
        <v>12.712944</v>
      </c>
      <c r="E117" s="80">
        <v>12.502980000000001</v>
      </c>
      <c r="F117" s="80">
        <v>12.74579</v>
      </c>
      <c r="G117" s="80">
        <v>15.125146000000001</v>
      </c>
      <c r="H117" s="80">
        <v>15.333114</v>
      </c>
      <c r="I117" s="80">
        <v>15.930792</v>
      </c>
      <c r="J117" s="80">
        <v>16.766296000000001</v>
      </c>
      <c r="K117" s="80">
        <v>17.512765999999999</v>
      </c>
      <c r="L117" s="80">
        <v>18.419906999999998</v>
      </c>
      <c r="M117" s="80">
        <v>19.512305999999999</v>
      </c>
      <c r="N117" s="80">
        <v>20.236740000000001</v>
      </c>
      <c r="O117" s="80">
        <v>21.194458000000001</v>
      </c>
      <c r="P117" s="80">
        <v>21.775065999999999</v>
      </c>
      <c r="Q117" s="80">
        <v>22.493912000000002</v>
      </c>
      <c r="R117" s="80">
        <v>23.289698000000001</v>
      </c>
      <c r="S117" s="80">
        <v>24.020347999999998</v>
      </c>
      <c r="T117" s="80">
        <v>24.688395</v>
      </c>
      <c r="U117" s="80">
        <v>25.479161999999999</v>
      </c>
      <c r="V117" s="80">
        <v>26.421949000000001</v>
      </c>
      <c r="W117" s="80">
        <v>27.117739</v>
      </c>
      <c r="X117" s="80">
        <v>27.816040000000001</v>
      </c>
      <c r="Y117" s="80">
        <v>28.60173</v>
      </c>
      <c r="Z117" s="80">
        <v>29.373787</v>
      </c>
      <c r="AA117" s="80">
        <v>30.017161999999999</v>
      </c>
      <c r="AB117" s="80">
        <v>30.959637000000001</v>
      </c>
      <c r="AC117" s="80">
        <v>31.429220000000001</v>
      </c>
      <c r="AD117" s="80">
        <v>31.702052999999999</v>
      </c>
      <c r="AE117" s="80">
        <v>32.091479999999997</v>
      </c>
      <c r="AF117" s="80">
        <v>32.878943999999997</v>
      </c>
      <c r="AG117" s="80">
        <v>33.740127999999999</v>
      </c>
      <c r="AH117" s="80">
        <v>34.619278000000001</v>
      </c>
      <c r="AI117" s="80">
        <v>35.429130999999998</v>
      </c>
      <c r="AJ117" s="80">
        <v>36.341037999999998</v>
      </c>
      <c r="AK117" s="81">
        <v>3.3367000000000001E-2</v>
      </c>
    </row>
    <row r="118" spans="1:37" ht="15" customHeight="1" x14ac:dyDescent="0.45">
      <c r="A118" s="75" t="s">
        <v>340</v>
      </c>
      <c r="B118" s="79" t="s">
        <v>241</v>
      </c>
      <c r="C118" s="80">
        <v>3.3997850000000001</v>
      </c>
      <c r="D118" s="80">
        <v>3.4226549999999998</v>
      </c>
      <c r="E118" s="80">
        <v>3.3620899999999998</v>
      </c>
      <c r="F118" s="80">
        <v>3.5886779999999998</v>
      </c>
      <c r="G118" s="80">
        <v>3.6256400000000002</v>
      </c>
      <c r="H118" s="80">
        <v>3.77982</v>
      </c>
      <c r="I118" s="80">
        <v>4.0644539999999996</v>
      </c>
      <c r="J118" s="80">
        <v>4.4210940000000001</v>
      </c>
      <c r="K118" s="80">
        <v>4.7908390000000001</v>
      </c>
      <c r="L118" s="80">
        <v>4.9814379999999998</v>
      </c>
      <c r="M118" s="80">
        <v>5.1045939999999996</v>
      </c>
      <c r="N118" s="80">
        <v>5.3180079999999998</v>
      </c>
      <c r="O118" s="80">
        <v>5.4285730000000001</v>
      </c>
      <c r="P118" s="80">
        <v>5.5963010000000004</v>
      </c>
      <c r="Q118" s="80">
        <v>5.7035729999999996</v>
      </c>
      <c r="R118" s="80">
        <v>6.0376799999999999</v>
      </c>
      <c r="S118" s="80">
        <v>6.2480729999999998</v>
      </c>
      <c r="T118" s="80">
        <v>6.4442269999999997</v>
      </c>
      <c r="U118" s="80">
        <v>6.6420360000000001</v>
      </c>
      <c r="V118" s="80">
        <v>6.9032450000000001</v>
      </c>
      <c r="W118" s="80">
        <v>7.0737350000000001</v>
      </c>
      <c r="X118" s="80">
        <v>7.231096</v>
      </c>
      <c r="Y118" s="80">
        <v>7.4234159999999996</v>
      </c>
      <c r="Z118" s="80">
        <v>7.7068989999999999</v>
      </c>
      <c r="AA118" s="80">
        <v>7.8497469999999998</v>
      </c>
      <c r="AB118" s="80">
        <v>8.1045259999999999</v>
      </c>
      <c r="AC118" s="80">
        <v>8.4027229999999999</v>
      </c>
      <c r="AD118" s="80">
        <v>8.7626000000000008</v>
      </c>
      <c r="AE118" s="80">
        <v>9.1032670000000007</v>
      </c>
      <c r="AF118" s="80">
        <v>9.4228210000000008</v>
      </c>
      <c r="AG118" s="80">
        <v>9.7942520000000002</v>
      </c>
      <c r="AH118" s="80">
        <v>10.319222999999999</v>
      </c>
      <c r="AI118" s="80">
        <v>10.761327</v>
      </c>
      <c r="AJ118" s="80">
        <v>11.213918</v>
      </c>
      <c r="AK118" s="81">
        <v>3.7782000000000003E-2</v>
      </c>
    </row>
    <row r="119" spans="1:37" ht="15" customHeight="1" x14ac:dyDescent="0.45">
      <c r="A119" s="75" t="s">
        <v>341</v>
      </c>
      <c r="B119" s="79" t="s">
        <v>284</v>
      </c>
      <c r="C119" s="80">
        <v>2.052813</v>
      </c>
      <c r="D119" s="80">
        <v>2.105029</v>
      </c>
      <c r="E119" s="80">
        <v>2.1468250000000002</v>
      </c>
      <c r="F119" s="80">
        <v>2.2058409999999999</v>
      </c>
      <c r="G119" s="80">
        <v>2.3650410000000002</v>
      </c>
      <c r="H119" s="80">
        <v>2.4328430000000001</v>
      </c>
      <c r="I119" s="80">
        <v>2.4946820000000001</v>
      </c>
      <c r="J119" s="80">
        <v>2.5106660000000001</v>
      </c>
      <c r="K119" s="80">
        <v>2.582322</v>
      </c>
      <c r="L119" s="80">
        <v>2.6352959999999999</v>
      </c>
      <c r="M119" s="80">
        <v>2.7018589999999998</v>
      </c>
      <c r="N119" s="80">
        <v>2.7679130000000001</v>
      </c>
      <c r="O119" s="80">
        <v>2.8595320000000002</v>
      </c>
      <c r="P119" s="80">
        <v>2.9462609999999998</v>
      </c>
      <c r="Q119" s="80">
        <v>3.0036719999999999</v>
      </c>
      <c r="R119" s="80">
        <v>3.0515720000000002</v>
      </c>
      <c r="S119" s="80">
        <v>3.1218900000000001</v>
      </c>
      <c r="T119" s="80">
        <v>3.1863030000000001</v>
      </c>
      <c r="U119" s="80">
        <v>3.2665310000000001</v>
      </c>
      <c r="V119" s="80">
        <v>3.349631</v>
      </c>
      <c r="W119" s="80">
        <v>3.4330630000000002</v>
      </c>
      <c r="X119" s="80">
        <v>3.5188619999999999</v>
      </c>
      <c r="Y119" s="80">
        <v>3.607415</v>
      </c>
      <c r="Z119" s="80">
        <v>3.6949299999999998</v>
      </c>
      <c r="AA119" s="80">
        <v>3.7805339999999998</v>
      </c>
      <c r="AB119" s="80">
        <v>3.8665210000000001</v>
      </c>
      <c r="AC119" s="80">
        <v>3.9529100000000001</v>
      </c>
      <c r="AD119" s="80">
        <v>4.0427439999999999</v>
      </c>
      <c r="AE119" s="80">
        <v>4.1399010000000001</v>
      </c>
      <c r="AF119" s="80">
        <v>4.2389840000000003</v>
      </c>
      <c r="AG119" s="80">
        <v>4.3355759999999997</v>
      </c>
      <c r="AH119" s="80">
        <v>4.4425369999999997</v>
      </c>
      <c r="AI119" s="80">
        <v>4.5548580000000003</v>
      </c>
      <c r="AJ119" s="80">
        <v>4.668431</v>
      </c>
      <c r="AK119" s="81">
        <v>2.5203E-2</v>
      </c>
    </row>
    <row r="120" spans="1:37" ht="15" customHeight="1" x14ac:dyDescent="0.45">
      <c r="A120" s="75" t="s">
        <v>342</v>
      </c>
      <c r="B120" s="79" t="s">
        <v>286</v>
      </c>
      <c r="C120" s="80">
        <v>0.64700000000000002</v>
      </c>
      <c r="D120" s="80">
        <v>0.66174599999999995</v>
      </c>
      <c r="E120" s="80">
        <v>0.67909900000000001</v>
      </c>
      <c r="F120" s="80">
        <v>0.70003599999999999</v>
      </c>
      <c r="G120" s="80">
        <v>0.71981099999999998</v>
      </c>
      <c r="H120" s="80">
        <v>0.73925799999999997</v>
      </c>
      <c r="I120" s="80">
        <v>0.75983100000000003</v>
      </c>
      <c r="J120" s="80">
        <v>0.778999</v>
      </c>
      <c r="K120" s="80">
        <v>0.79931600000000003</v>
      </c>
      <c r="L120" s="80">
        <v>0.81876400000000005</v>
      </c>
      <c r="M120" s="80">
        <v>0.83864099999999997</v>
      </c>
      <c r="N120" s="80">
        <v>0.85877599999999998</v>
      </c>
      <c r="O120" s="80">
        <v>0.88055700000000003</v>
      </c>
      <c r="P120" s="80">
        <v>0.90229300000000001</v>
      </c>
      <c r="Q120" s="80">
        <v>0.92308299999999999</v>
      </c>
      <c r="R120" s="80">
        <v>0.945967</v>
      </c>
      <c r="S120" s="80">
        <v>0.96953699999999998</v>
      </c>
      <c r="T120" s="80">
        <v>0.99224800000000002</v>
      </c>
      <c r="U120" s="80">
        <v>1.0172600000000001</v>
      </c>
      <c r="V120" s="80">
        <v>1.043137</v>
      </c>
      <c r="W120" s="80">
        <v>1.068074</v>
      </c>
      <c r="X120" s="80">
        <v>1.0952059999999999</v>
      </c>
      <c r="Y120" s="80">
        <v>1.1231</v>
      </c>
      <c r="Z120" s="80">
        <v>1.151885</v>
      </c>
      <c r="AA120" s="80">
        <v>1.179926</v>
      </c>
      <c r="AB120" s="80">
        <v>1.2105090000000001</v>
      </c>
      <c r="AC120" s="80">
        <v>1.24224</v>
      </c>
      <c r="AD120" s="80">
        <v>1.2749630000000001</v>
      </c>
      <c r="AE120" s="80">
        <v>1.308848</v>
      </c>
      <c r="AF120" s="80">
        <v>1.3437300000000001</v>
      </c>
      <c r="AG120" s="80">
        <v>1.379861</v>
      </c>
      <c r="AH120" s="80">
        <v>1.4174420000000001</v>
      </c>
      <c r="AI120" s="80">
        <v>1.4564330000000001</v>
      </c>
      <c r="AJ120" s="80">
        <v>1.49692</v>
      </c>
      <c r="AK120" s="81">
        <v>2.5836999999999999E-2</v>
      </c>
    </row>
    <row r="122" spans="1:37" ht="15" customHeight="1" x14ac:dyDescent="0.45">
      <c r="B122" s="78" t="s">
        <v>287</v>
      </c>
    </row>
    <row r="123" spans="1:37" ht="15" customHeight="1" x14ac:dyDescent="0.45">
      <c r="A123" s="75" t="s">
        <v>343</v>
      </c>
      <c r="B123" s="79" t="s">
        <v>237</v>
      </c>
      <c r="C123" s="80">
        <v>15.265119</v>
      </c>
      <c r="D123" s="80">
        <v>17.358468999999999</v>
      </c>
      <c r="E123" s="80">
        <v>19.461561</v>
      </c>
      <c r="F123" s="80">
        <v>22.325887999999999</v>
      </c>
      <c r="G123" s="80">
        <v>23.749877999999999</v>
      </c>
      <c r="H123" s="80">
        <v>25.293576999999999</v>
      </c>
      <c r="I123" s="80">
        <v>26.646038000000001</v>
      </c>
      <c r="J123" s="80">
        <v>28.118850999999999</v>
      </c>
      <c r="K123" s="80">
        <v>29.630775</v>
      </c>
      <c r="L123" s="80">
        <v>31.036276000000001</v>
      </c>
      <c r="M123" s="80">
        <v>32.301563000000002</v>
      </c>
      <c r="N123" s="80">
        <v>33.439444999999999</v>
      </c>
      <c r="O123" s="80">
        <v>34.569873999999999</v>
      </c>
      <c r="P123" s="80">
        <v>35.455238000000001</v>
      </c>
      <c r="Q123" s="80">
        <v>36.321522000000002</v>
      </c>
      <c r="R123" s="80">
        <v>37.327517999999998</v>
      </c>
      <c r="S123" s="80">
        <v>38.436607000000002</v>
      </c>
      <c r="T123" s="80">
        <v>39.564574999999998</v>
      </c>
      <c r="U123" s="80">
        <v>40.695678999999998</v>
      </c>
      <c r="V123" s="80">
        <v>41.893360000000001</v>
      </c>
      <c r="W123" s="80">
        <v>43.026409000000001</v>
      </c>
      <c r="X123" s="80">
        <v>44.126311999999999</v>
      </c>
      <c r="Y123" s="80">
        <v>45.263137999999998</v>
      </c>
      <c r="Z123" s="80">
        <v>46.417023</v>
      </c>
      <c r="AA123" s="80">
        <v>47.531559000000001</v>
      </c>
      <c r="AB123" s="80">
        <v>48.723391999999997</v>
      </c>
      <c r="AC123" s="80">
        <v>49.969817999999997</v>
      </c>
      <c r="AD123" s="80">
        <v>51.239170000000001</v>
      </c>
      <c r="AE123" s="80">
        <v>52.492232999999999</v>
      </c>
      <c r="AF123" s="80">
        <v>53.717964000000002</v>
      </c>
      <c r="AG123" s="80">
        <v>54.95834</v>
      </c>
      <c r="AH123" s="80">
        <v>56.231461000000003</v>
      </c>
      <c r="AI123" s="80">
        <v>57.461421999999999</v>
      </c>
      <c r="AJ123" s="80">
        <v>58.628627999999999</v>
      </c>
      <c r="AK123" s="81">
        <v>3.8767999999999997E-2</v>
      </c>
    </row>
    <row r="124" spans="1:37" ht="15" customHeight="1" x14ac:dyDescent="0.45">
      <c r="A124" s="75" t="s">
        <v>344</v>
      </c>
      <c r="B124" s="79" t="s">
        <v>268</v>
      </c>
      <c r="C124" s="80">
        <v>21.720039</v>
      </c>
      <c r="D124" s="80">
        <v>29.232935000000001</v>
      </c>
      <c r="E124" s="80">
        <v>34.891410999999998</v>
      </c>
      <c r="F124" s="80">
        <v>34.741745000000002</v>
      </c>
      <c r="G124" s="80">
        <v>35.350867999999998</v>
      </c>
      <c r="H124" s="80">
        <v>35.222641000000003</v>
      </c>
      <c r="I124" s="80">
        <v>35.804755999999998</v>
      </c>
      <c r="J124" s="80">
        <v>34.189574999999998</v>
      </c>
      <c r="K124" s="80">
        <v>32.103703000000003</v>
      </c>
      <c r="L124" s="80">
        <v>32.615952</v>
      </c>
      <c r="M124" s="80">
        <v>32.591793000000003</v>
      </c>
      <c r="N124" s="80">
        <v>32.421042999999997</v>
      </c>
      <c r="O124" s="80">
        <v>33.485866999999999</v>
      </c>
      <c r="P124" s="80">
        <v>32.947239000000003</v>
      </c>
      <c r="Q124" s="80">
        <v>33.740574000000002</v>
      </c>
      <c r="R124" s="80">
        <v>34.550556</v>
      </c>
      <c r="S124" s="80">
        <v>34.953902999999997</v>
      </c>
      <c r="T124" s="80">
        <v>35.225540000000002</v>
      </c>
      <c r="U124" s="80">
        <v>36.017197000000003</v>
      </c>
      <c r="V124" s="80">
        <v>36.872810000000001</v>
      </c>
      <c r="W124" s="80">
        <v>37.480274000000001</v>
      </c>
      <c r="X124" s="80">
        <v>38.647461</v>
      </c>
      <c r="Y124" s="80">
        <v>40.188701999999999</v>
      </c>
      <c r="Z124" s="80">
        <v>41.916328</v>
      </c>
      <c r="AA124" s="80">
        <v>44.086089999999999</v>
      </c>
      <c r="AB124" s="80">
        <v>46.499226</v>
      </c>
      <c r="AC124" s="80">
        <v>49.098163999999997</v>
      </c>
      <c r="AD124" s="80">
        <v>51.215519</v>
      </c>
      <c r="AE124" s="80">
        <v>53.426372999999998</v>
      </c>
      <c r="AF124" s="80">
        <v>57.644576999999998</v>
      </c>
      <c r="AG124" s="80">
        <v>63.124572999999998</v>
      </c>
      <c r="AH124" s="80">
        <v>67.720214999999996</v>
      </c>
      <c r="AI124" s="80">
        <v>69.317497000000003</v>
      </c>
      <c r="AJ124" s="80">
        <v>70.789375000000007</v>
      </c>
      <c r="AK124" s="81">
        <v>2.8022999999999999E-2</v>
      </c>
    </row>
    <row r="125" spans="1:37" ht="15" customHeight="1" x14ac:dyDescent="0.45">
      <c r="A125" s="75" t="s">
        <v>345</v>
      </c>
      <c r="B125" s="79" t="s">
        <v>270</v>
      </c>
      <c r="C125" s="80">
        <v>21.082930000000001</v>
      </c>
      <c r="D125" s="80">
        <v>24.037481</v>
      </c>
      <c r="E125" s="80">
        <v>24.809709999999999</v>
      </c>
      <c r="F125" s="80">
        <v>26.265539</v>
      </c>
      <c r="G125" s="80">
        <v>27.173220000000001</v>
      </c>
      <c r="H125" s="80">
        <v>27.945952999999999</v>
      </c>
      <c r="I125" s="80">
        <v>29.039797</v>
      </c>
      <c r="J125" s="80">
        <v>30.142807000000001</v>
      </c>
      <c r="K125" s="80">
        <v>31.181252000000001</v>
      </c>
      <c r="L125" s="80">
        <v>32.154494999999997</v>
      </c>
      <c r="M125" s="80">
        <v>33.565102000000003</v>
      </c>
      <c r="N125" s="80">
        <v>34.564587000000003</v>
      </c>
      <c r="O125" s="80">
        <v>36.199866999999998</v>
      </c>
      <c r="P125" s="80">
        <v>37.135894999999998</v>
      </c>
      <c r="Q125" s="80">
        <v>38.347797</v>
      </c>
      <c r="R125" s="80">
        <v>39.510596999999997</v>
      </c>
      <c r="S125" s="80">
        <v>40.539462999999998</v>
      </c>
      <c r="T125" s="80">
        <v>41.730651999999999</v>
      </c>
      <c r="U125" s="80">
        <v>42.930244000000002</v>
      </c>
      <c r="V125" s="80">
        <v>44.257477000000002</v>
      </c>
      <c r="W125" s="80">
        <v>45.245998</v>
      </c>
      <c r="X125" s="80">
        <v>46.525523999999997</v>
      </c>
      <c r="Y125" s="80">
        <v>47.874125999999997</v>
      </c>
      <c r="Z125" s="80">
        <v>49.302104999999997</v>
      </c>
      <c r="AA125" s="80">
        <v>50.603797999999998</v>
      </c>
      <c r="AB125" s="80">
        <v>52.170901999999998</v>
      </c>
      <c r="AC125" s="80">
        <v>53.467274000000003</v>
      </c>
      <c r="AD125" s="80">
        <v>54.718055999999997</v>
      </c>
      <c r="AE125" s="80">
        <v>56.132496000000003</v>
      </c>
      <c r="AF125" s="80">
        <v>57.643425000000001</v>
      </c>
      <c r="AG125" s="80">
        <v>59.170479</v>
      </c>
      <c r="AH125" s="80">
        <v>60.899303000000003</v>
      </c>
      <c r="AI125" s="80">
        <v>62.428978000000001</v>
      </c>
      <c r="AJ125" s="80">
        <v>63.964919999999999</v>
      </c>
      <c r="AK125" s="81">
        <v>3.1057999999999999E-2</v>
      </c>
    </row>
    <row r="126" spans="1:37" ht="15" customHeight="1" x14ac:dyDescent="0.45">
      <c r="A126" s="75" t="s">
        <v>346</v>
      </c>
      <c r="B126" s="79" t="s">
        <v>272</v>
      </c>
      <c r="C126" s="80">
        <v>12.124298</v>
      </c>
      <c r="D126" s="80">
        <v>16.156372000000001</v>
      </c>
      <c r="E126" s="80">
        <v>16.620868999999999</v>
      </c>
      <c r="F126" s="80">
        <v>18.313101</v>
      </c>
      <c r="G126" s="80">
        <v>18.593015999999999</v>
      </c>
      <c r="H126" s="80">
        <v>18.807867000000002</v>
      </c>
      <c r="I126" s="80">
        <v>19.561724000000002</v>
      </c>
      <c r="J126" s="80">
        <v>20.351047999999999</v>
      </c>
      <c r="K126" s="80">
        <v>21.153175000000001</v>
      </c>
      <c r="L126" s="80">
        <v>22.103016</v>
      </c>
      <c r="M126" s="80">
        <v>23.231895000000002</v>
      </c>
      <c r="N126" s="80">
        <v>24.239923000000001</v>
      </c>
      <c r="O126" s="80">
        <v>25.698830000000001</v>
      </c>
      <c r="P126" s="80">
        <v>26.415628000000002</v>
      </c>
      <c r="Q126" s="80">
        <v>27.342039</v>
      </c>
      <c r="R126" s="80">
        <v>28.491802</v>
      </c>
      <c r="S126" s="80">
        <v>29.430499999999999</v>
      </c>
      <c r="T126" s="80">
        <v>30.305695</v>
      </c>
      <c r="U126" s="80">
        <v>31.389648000000001</v>
      </c>
      <c r="V126" s="80">
        <v>32.592571</v>
      </c>
      <c r="W126" s="80">
        <v>33.388401000000002</v>
      </c>
      <c r="X126" s="80">
        <v>34.461044000000001</v>
      </c>
      <c r="Y126" s="80">
        <v>35.543506999999998</v>
      </c>
      <c r="Z126" s="80">
        <v>36.545707999999998</v>
      </c>
      <c r="AA126" s="80">
        <v>37.576270999999998</v>
      </c>
      <c r="AB126" s="80">
        <v>38.845142000000003</v>
      </c>
      <c r="AC126" s="80">
        <v>39.943061999999998</v>
      </c>
      <c r="AD126" s="80">
        <v>40.807957000000002</v>
      </c>
      <c r="AE126" s="80">
        <v>42.076374000000001</v>
      </c>
      <c r="AF126" s="80">
        <v>43.050224</v>
      </c>
      <c r="AG126" s="80">
        <v>44.199173000000002</v>
      </c>
      <c r="AH126" s="80">
        <v>45.561484999999998</v>
      </c>
      <c r="AI126" s="80">
        <v>46.610537999999998</v>
      </c>
      <c r="AJ126" s="80">
        <v>47.752560000000003</v>
      </c>
      <c r="AK126" s="81">
        <v>3.4445999999999997E-2</v>
      </c>
    </row>
    <row r="127" spans="1:37" ht="15" customHeight="1" x14ac:dyDescent="0.45">
      <c r="A127" s="75" t="s">
        <v>347</v>
      </c>
      <c r="B127" s="79" t="s">
        <v>239</v>
      </c>
      <c r="C127" s="80">
        <v>18.969168</v>
      </c>
      <c r="D127" s="80">
        <v>22.923410000000001</v>
      </c>
      <c r="E127" s="80">
        <v>23.256927000000001</v>
      </c>
      <c r="F127" s="80">
        <v>25.030548</v>
      </c>
      <c r="G127" s="80">
        <v>25.554570999999999</v>
      </c>
      <c r="H127" s="80">
        <v>25.951782000000001</v>
      </c>
      <c r="I127" s="80">
        <v>26.752783000000001</v>
      </c>
      <c r="J127" s="80">
        <v>27.878610999999999</v>
      </c>
      <c r="K127" s="80">
        <v>29.012453000000001</v>
      </c>
      <c r="L127" s="80">
        <v>29.96603</v>
      </c>
      <c r="M127" s="80">
        <v>31.513888999999999</v>
      </c>
      <c r="N127" s="80">
        <v>32.512920000000001</v>
      </c>
      <c r="O127" s="80">
        <v>34.203003000000002</v>
      </c>
      <c r="P127" s="80">
        <v>35.209266999999997</v>
      </c>
      <c r="Q127" s="80">
        <v>36.327286000000001</v>
      </c>
      <c r="R127" s="80">
        <v>37.548698000000002</v>
      </c>
      <c r="S127" s="80">
        <v>38.752929999999999</v>
      </c>
      <c r="T127" s="80">
        <v>39.730995</v>
      </c>
      <c r="U127" s="80">
        <v>40.983704000000003</v>
      </c>
      <c r="V127" s="80">
        <v>42.404114</v>
      </c>
      <c r="W127" s="80">
        <v>43.251086999999998</v>
      </c>
      <c r="X127" s="80">
        <v>44.487358</v>
      </c>
      <c r="Y127" s="80">
        <v>45.739100999999998</v>
      </c>
      <c r="Z127" s="80">
        <v>46.997447999999999</v>
      </c>
      <c r="AA127" s="80">
        <v>48.109504999999999</v>
      </c>
      <c r="AB127" s="80">
        <v>49.504196</v>
      </c>
      <c r="AC127" s="80">
        <v>50.651511999999997</v>
      </c>
      <c r="AD127" s="80">
        <v>51.621245999999999</v>
      </c>
      <c r="AE127" s="80">
        <v>52.915218000000003</v>
      </c>
      <c r="AF127" s="80">
        <v>53.921706999999998</v>
      </c>
      <c r="AG127" s="80">
        <v>54.926246999999996</v>
      </c>
      <c r="AH127" s="80">
        <v>56.327750999999999</v>
      </c>
      <c r="AI127" s="80">
        <v>57.583908000000001</v>
      </c>
      <c r="AJ127" s="80">
        <v>58.967624999999998</v>
      </c>
      <c r="AK127" s="81">
        <v>2.9966E-2</v>
      </c>
    </row>
    <row r="128" spans="1:37" ht="15" customHeight="1" x14ac:dyDescent="0.45">
      <c r="A128" s="75" t="s">
        <v>348</v>
      </c>
      <c r="B128" s="79" t="s">
        <v>248</v>
      </c>
      <c r="C128" s="80">
        <v>8.7360100000000003</v>
      </c>
      <c r="D128" s="80">
        <v>10.952370999999999</v>
      </c>
      <c r="E128" s="80">
        <v>11.051567</v>
      </c>
      <c r="F128" s="80">
        <v>11.832860999999999</v>
      </c>
      <c r="G128" s="80">
        <v>12.511023</v>
      </c>
      <c r="H128" s="80">
        <v>11.756562000000001</v>
      </c>
      <c r="I128" s="80">
        <v>12.537531</v>
      </c>
      <c r="J128" s="80">
        <v>13.488200000000001</v>
      </c>
      <c r="K128" s="80">
        <v>14.143303</v>
      </c>
      <c r="L128" s="80">
        <v>14.908284999999999</v>
      </c>
      <c r="M128" s="80">
        <v>15.797535999999999</v>
      </c>
      <c r="N128" s="80">
        <v>16.383545000000002</v>
      </c>
      <c r="O128" s="80">
        <v>17.154534999999999</v>
      </c>
      <c r="P128" s="80">
        <v>18.180320999999999</v>
      </c>
      <c r="Q128" s="80">
        <v>18.786843999999999</v>
      </c>
      <c r="R128" s="80">
        <v>19.386339</v>
      </c>
      <c r="S128" s="80">
        <v>20.038758999999999</v>
      </c>
      <c r="T128" s="80">
        <v>21.291461999999999</v>
      </c>
      <c r="U128" s="80">
        <v>22.221146000000001</v>
      </c>
      <c r="V128" s="80">
        <v>22.967123000000001</v>
      </c>
      <c r="W128" s="80">
        <v>24.130027999999999</v>
      </c>
      <c r="X128" s="80">
        <v>24.762968000000001</v>
      </c>
      <c r="Y128" s="80">
        <v>25.463643999999999</v>
      </c>
      <c r="Z128" s="80">
        <v>26.199010999999999</v>
      </c>
      <c r="AA128" s="80">
        <v>26.897938</v>
      </c>
      <c r="AB128" s="80">
        <v>27.810997</v>
      </c>
      <c r="AC128" s="80">
        <v>28.477142000000001</v>
      </c>
      <c r="AD128" s="80">
        <v>28.804404999999999</v>
      </c>
      <c r="AE128" s="80">
        <v>29.527640999999999</v>
      </c>
      <c r="AF128" s="80">
        <v>31.080818000000001</v>
      </c>
      <c r="AG128" s="80">
        <v>32.432011000000003</v>
      </c>
      <c r="AH128" s="80">
        <v>32.345993</v>
      </c>
      <c r="AI128" s="80">
        <v>33.113567000000003</v>
      </c>
      <c r="AJ128" s="80">
        <v>34.591171000000003</v>
      </c>
      <c r="AK128" s="81">
        <v>3.6592E-2</v>
      </c>
    </row>
    <row r="129" spans="1:37" ht="15" customHeight="1" x14ac:dyDescent="0.45">
      <c r="A129" s="75" t="s">
        <v>349</v>
      </c>
      <c r="B129" s="79" t="s">
        <v>241</v>
      </c>
      <c r="C129" s="80">
        <v>5.3795549999999999</v>
      </c>
      <c r="D129" s="80">
        <v>5.3754080000000002</v>
      </c>
      <c r="E129" s="80">
        <v>5.4377420000000001</v>
      </c>
      <c r="F129" s="80">
        <v>5.655437</v>
      </c>
      <c r="G129" s="80">
        <v>5.7804650000000004</v>
      </c>
      <c r="H129" s="80">
        <v>5.9814600000000002</v>
      </c>
      <c r="I129" s="80">
        <v>6.3185070000000003</v>
      </c>
      <c r="J129" s="80">
        <v>6.7083190000000004</v>
      </c>
      <c r="K129" s="80">
        <v>7.0994450000000002</v>
      </c>
      <c r="L129" s="80">
        <v>7.3394579999999996</v>
      </c>
      <c r="M129" s="80">
        <v>7.5283499999999997</v>
      </c>
      <c r="N129" s="80">
        <v>7.7822550000000001</v>
      </c>
      <c r="O129" s="80">
        <v>8.0749490000000002</v>
      </c>
      <c r="P129" s="80">
        <v>8.3090349999999997</v>
      </c>
      <c r="Q129" s="80">
        <v>8.4905690000000007</v>
      </c>
      <c r="R129" s="80">
        <v>8.8249469999999999</v>
      </c>
      <c r="S129" s="80">
        <v>9.1171980000000001</v>
      </c>
      <c r="T129" s="80">
        <v>9.3813630000000003</v>
      </c>
      <c r="U129" s="80">
        <v>9.6534680000000002</v>
      </c>
      <c r="V129" s="80">
        <v>9.9772429999999996</v>
      </c>
      <c r="W129" s="80">
        <v>10.248727000000001</v>
      </c>
      <c r="X129" s="80">
        <v>10.493119</v>
      </c>
      <c r="Y129" s="80">
        <v>10.774818</v>
      </c>
      <c r="Z129" s="80">
        <v>11.114891</v>
      </c>
      <c r="AA129" s="80">
        <v>11.370231</v>
      </c>
      <c r="AB129" s="80">
        <v>11.702680000000001</v>
      </c>
      <c r="AC129" s="80">
        <v>12.089853</v>
      </c>
      <c r="AD129" s="80">
        <v>12.515069</v>
      </c>
      <c r="AE129" s="80">
        <v>12.945826</v>
      </c>
      <c r="AF129" s="80">
        <v>13.378560999999999</v>
      </c>
      <c r="AG129" s="80">
        <v>13.856415999999999</v>
      </c>
      <c r="AH129" s="80">
        <v>14.436835</v>
      </c>
      <c r="AI129" s="80">
        <v>15.009404999999999</v>
      </c>
      <c r="AJ129" s="80">
        <v>15.560862999999999</v>
      </c>
      <c r="AK129" s="81">
        <v>3.3773999999999998E-2</v>
      </c>
    </row>
    <row r="130" spans="1:37" ht="15" customHeight="1" x14ac:dyDescent="0.45">
      <c r="A130" s="75" t="s">
        <v>350</v>
      </c>
      <c r="B130" s="79" t="s">
        <v>258</v>
      </c>
      <c r="C130" s="80">
        <v>4.56501</v>
      </c>
      <c r="D130" s="80">
        <v>5.232799</v>
      </c>
      <c r="E130" s="80">
        <v>5.0316280000000004</v>
      </c>
      <c r="F130" s="80">
        <v>5.0522640000000001</v>
      </c>
      <c r="G130" s="80">
        <v>4.9811529999999999</v>
      </c>
      <c r="H130" s="80">
        <v>5.0344129999999998</v>
      </c>
      <c r="I130" s="80">
        <v>5.1188320000000003</v>
      </c>
      <c r="J130" s="80">
        <v>5.2627300000000004</v>
      </c>
      <c r="K130" s="80">
        <v>5.4128249999999998</v>
      </c>
      <c r="L130" s="80">
        <v>5.5754910000000004</v>
      </c>
      <c r="M130" s="80">
        <v>5.7456610000000001</v>
      </c>
      <c r="N130" s="80">
        <v>5.9073120000000001</v>
      </c>
      <c r="O130" s="80">
        <v>6.0978870000000001</v>
      </c>
      <c r="P130" s="80">
        <v>6.2590820000000003</v>
      </c>
      <c r="Q130" s="80">
        <v>6.444706</v>
      </c>
      <c r="R130" s="80">
        <v>6.6261710000000003</v>
      </c>
      <c r="S130" s="80">
        <v>6.7873650000000003</v>
      </c>
      <c r="T130" s="80">
        <v>6.9581309999999998</v>
      </c>
      <c r="U130" s="80">
        <v>7.14534</v>
      </c>
      <c r="V130" s="80">
        <v>7.339899</v>
      </c>
      <c r="W130" s="80">
        <v>7.5224630000000001</v>
      </c>
      <c r="X130" s="80">
        <v>7.7121899999999997</v>
      </c>
      <c r="Y130" s="80">
        <v>7.8990580000000001</v>
      </c>
      <c r="Z130" s="80">
        <v>8.0890210000000007</v>
      </c>
      <c r="AA130" s="80">
        <v>8.3006899999999995</v>
      </c>
      <c r="AB130" s="80">
        <v>8.5117279999999997</v>
      </c>
      <c r="AC130" s="80">
        <v>8.7258289999999992</v>
      </c>
      <c r="AD130" s="80">
        <v>8.9632360000000002</v>
      </c>
      <c r="AE130" s="80">
        <v>9.2288270000000008</v>
      </c>
      <c r="AF130" s="80">
        <v>9.4628390000000007</v>
      </c>
      <c r="AG130" s="80">
        <v>9.7174630000000004</v>
      </c>
      <c r="AH130" s="80">
        <v>9.9810350000000003</v>
      </c>
      <c r="AI130" s="80">
        <v>10.247812</v>
      </c>
      <c r="AJ130" s="80">
        <v>10.527559</v>
      </c>
      <c r="AK130" s="81">
        <v>2.2086000000000001E-2</v>
      </c>
    </row>
    <row r="131" spans="1:37" ht="15" customHeight="1" x14ac:dyDescent="0.45">
      <c r="A131" s="75" t="s">
        <v>351</v>
      </c>
      <c r="B131" s="79" t="s">
        <v>297</v>
      </c>
      <c r="C131" s="80">
        <v>2.0945309999999999</v>
      </c>
      <c r="D131" s="80">
        <v>2.1693920000000002</v>
      </c>
      <c r="E131" s="80">
        <v>2.2160250000000001</v>
      </c>
      <c r="F131" s="80">
        <v>2.2919149999999999</v>
      </c>
      <c r="G131" s="80">
        <v>2.4501940000000002</v>
      </c>
      <c r="H131" s="80">
        <v>2.5224199999999999</v>
      </c>
      <c r="I131" s="80">
        <v>2.5870129999999998</v>
      </c>
      <c r="J131" s="80">
        <v>2.606827</v>
      </c>
      <c r="K131" s="80">
        <v>2.6824840000000001</v>
      </c>
      <c r="L131" s="80">
        <v>2.7403140000000001</v>
      </c>
      <c r="M131" s="80">
        <v>2.8108339999999998</v>
      </c>
      <c r="N131" s="80">
        <v>2.8793890000000002</v>
      </c>
      <c r="O131" s="80">
        <v>2.9702190000000002</v>
      </c>
      <c r="P131" s="80">
        <v>3.0578150000000002</v>
      </c>
      <c r="Q131" s="80">
        <v>3.1197940000000002</v>
      </c>
      <c r="R131" s="80">
        <v>3.1735220000000002</v>
      </c>
      <c r="S131" s="80">
        <v>3.244923</v>
      </c>
      <c r="T131" s="80">
        <v>3.3129810000000002</v>
      </c>
      <c r="U131" s="80">
        <v>3.3924479999999999</v>
      </c>
      <c r="V131" s="80">
        <v>3.4784250000000001</v>
      </c>
      <c r="W131" s="80">
        <v>3.5657399999999999</v>
      </c>
      <c r="X131" s="80">
        <v>3.6548479999999999</v>
      </c>
      <c r="Y131" s="80">
        <v>3.7463329999999999</v>
      </c>
      <c r="Z131" s="80">
        <v>3.8365109999999998</v>
      </c>
      <c r="AA131" s="80">
        <v>3.9263050000000002</v>
      </c>
      <c r="AB131" s="80">
        <v>4.0164340000000003</v>
      </c>
      <c r="AC131" s="80">
        <v>4.1074400000000004</v>
      </c>
      <c r="AD131" s="80">
        <v>4.2012320000000001</v>
      </c>
      <c r="AE131" s="80">
        <v>4.3022749999999998</v>
      </c>
      <c r="AF131" s="80">
        <v>4.4063679999999996</v>
      </c>
      <c r="AG131" s="80">
        <v>4.5078230000000001</v>
      </c>
      <c r="AH131" s="80">
        <v>4.6195329999999997</v>
      </c>
      <c r="AI131" s="80">
        <v>4.7370200000000002</v>
      </c>
      <c r="AJ131" s="80">
        <v>4.8562029999999998</v>
      </c>
      <c r="AK131" s="81">
        <v>2.5500999999999999E-2</v>
      </c>
    </row>
    <row r="132" spans="1:37" ht="15" customHeight="1" x14ac:dyDescent="0.45">
      <c r="A132" s="75" t="s">
        <v>352</v>
      </c>
      <c r="B132" s="79" t="s">
        <v>262</v>
      </c>
      <c r="C132" s="80">
        <v>0</v>
      </c>
      <c r="D132" s="80">
        <v>0</v>
      </c>
      <c r="E132" s="80">
        <v>0</v>
      </c>
      <c r="F132" s="80">
        <v>0</v>
      </c>
      <c r="G132" s="80">
        <v>0</v>
      </c>
      <c r="H132" s="80">
        <v>0</v>
      </c>
      <c r="I132" s="80">
        <v>0</v>
      </c>
      <c r="J132" s="80">
        <v>0</v>
      </c>
      <c r="K132" s="80">
        <v>0</v>
      </c>
      <c r="L132" s="80">
        <v>0</v>
      </c>
      <c r="M132" s="80">
        <v>0</v>
      </c>
      <c r="N132" s="80">
        <v>0</v>
      </c>
      <c r="O132" s="80">
        <v>0</v>
      </c>
      <c r="P132" s="80">
        <v>0</v>
      </c>
      <c r="Q132" s="80">
        <v>0</v>
      </c>
      <c r="R132" s="80">
        <v>0</v>
      </c>
      <c r="S132" s="80">
        <v>0</v>
      </c>
      <c r="T132" s="80">
        <v>0</v>
      </c>
      <c r="U132" s="80">
        <v>0</v>
      </c>
      <c r="V132" s="80">
        <v>0</v>
      </c>
      <c r="W132" s="80">
        <v>0</v>
      </c>
      <c r="X132" s="80">
        <v>0</v>
      </c>
      <c r="Y132" s="80">
        <v>0</v>
      </c>
      <c r="Z132" s="80">
        <v>0</v>
      </c>
      <c r="AA132" s="80">
        <v>0</v>
      </c>
      <c r="AB132" s="80">
        <v>0</v>
      </c>
      <c r="AC132" s="80">
        <v>0</v>
      </c>
      <c r="AD132" s="80">
        <v>0</v>
      </c>
      <c r="AE132" s="80">
        <v>0</v>
      </c>
      <c r="AF132" s="80">
        <v>0</v>
      </c>
      <c r="AG132" s="80">
        <v>0</v>
      </c>
      <c r="AH132" s="80">
        <v>0</v>
      </c>
      <c r="AI132" s="80">
        <v>0</v>
      </c>
      <c r="AJ132" s="80">
        <v>0</v>
      </c>
      <c r="AK132" s="81" t="s">
        <v>263</v>
      </c>
    </row>
    <row r="133" spans="1:37" ht="15" customHeight="1" x14ac:dyDescent="0.45">
      <c r="A133" s="75" t="s">
        <v>353</v>
      </c>
      <c r="B133" s="79" t="s">
        <v>243</v>
      </c>
      <c r="C133" s="80">
        <v>31.052944</v>
      </c>
      <c r="D133" s="80">
        <v>30.935385</v>
      </c>
      <c r="E133" s="80">
        <v>31.390553000000001</v>
      </c>
      <c r="F133" s="80">
        <v>31.604368000000001</v>
      </c>
      <c r="G133" s="80">
        <v>32.046768</v>
      </c>
      <c r="H133" s="80">
        <v>32.852539</v>
      </c>
      <c r="I133" s="80">
        <v>33.716434</v>
      </c>
      <c r="J133" s="80">
        <v>34.763629999999999</v>
      </c>
      <c r="K133" s="80">
        <v>35.97784</v>
      </c>
      <c r="L133" s="80">
        <v>37.056106999999997</v>
      </c>
      <c r="M133" s="80">
        <v>37.930779000000001</v>
      </c>
      <c r="N133" s="80">
        <v>38.862895999999999</v>
      </c>
      <c r="O133" s="80">
        <v>39.693134000000001</v>
      </c>
      <c r="P133" s="80">
        <v>40.682682</v>
      </c>
      <c r="Q133" s="80">
        <v>41.616576999999999</v>
      </c>
      <c r="R133" s="80">
        <v>42.741706999999998</v>
      </c>
      <c r="S133" s="80">
        <v>43.780349999999999</v>
      </c>
      <c r="T133" s="80">
        <v>44.804271999999997</v>
      </c>
      <c r="U133" s="80">
        <v>45.805653</v>
      </c>
      <c r="V133" s="80">
        <v>46.914368000000003</v>
      </c>
      <c r="W133" s="80">
        <v>48.056666999999997</v>
      </c>
      <c r="X133" s="80">
        <v>49.083958000000003</v>
      </c>
      <c r="Y133" s="80">
        <v>50.089134000000001</v>
      </c>
      <c r="Z133" s="80">
        <v>50.992016</v>
      </c>
      <c r="AA133" s="80">
        <v>52.283969999999997</v>
      </c>
      <c r="AB133" s="80">
        <v>53.330452000000001</v>
      </c>
      <c r="AC133" s="80">
        <v>54.512824999999999</v>
      </c>
      <c r="AD133" s="80">
        <v>55.700817000000001</v>
      </c>
      <c r="AE133" s="80">
        <v>57.034229000000003</v>
      </c>
      <c r="AF133" s="80">
        <v>58.435993000000003</v>
      </c>
      <c r="AG133" s="80">
        <v>59.902256000000001</v>
      </c>
      <c r="AH133" s="80">
        <v>61.432453000000002</v>
      </c>
      <c r="AI133" s="80">
        <v>62.939335</v>
      </c>
      <c r="AJ133" s="80">
        <v>64.392798999999997</v>
      </c>
      <c r="AK133" s="81">
        <v>2.3174E-2</v>
      </c>
    </row>
    <row r="135" spans="1:37" ht="15" customHeight="1" x14ac:dyDescent="0.45">
      <c r="B135" s="78" t="s">
        <v>300</v>
      </c>
    </row>
    <row r="136" spans="1:37" ht="15" customHeight="1" x14ac:dyDescent="0.45">
      <c r="B136" s="78" t="s">
        <v>354</v>
      </c>
    </row>
    <row r="137" spans="1:37" ht="15" customHeight="1" x14ac:dyDescent="0.45">
      <c r="A137" s="75" t="s">
        <v>355</v>
      </c>
      <c r="B137" s="79" t="s">
        <v>235</v>
      </c>
      <c r="C137" s="82">
        <v>243.18483000000001</v>
      </c>
      <c r="D137" s="82">
        <v>255.95361299999999</v>
      </c>
      <c r="E137" s="82">
        <v>258.12356599999998</v>
      </c>
      <c r="F137" s="82">
        <v>264.503784</v>
      </c>
      <c r="G137" s="82">
        <v>270.19378699999999</v>
      </c>
      <c r="H137" s="82">
        <v>277.95639</v>
      </c>
      <c r="I137" s="82">
        <v>287.03527800000001</v>
      </c>
      <c r="J137" s="82">
        <v>297.06582600000002</v>
      </c>
      <c r="K137" s="82">
        <v>307.46069299999999</v>
      </c>
      <c r="L137" s="82">
        <v>317.29620399999999</v>
      </c>
      <c r="M137" s="82">
        <v>326.08898900000003</v>
      </c>
      <c r="N137" s="82">
        <v>335.47280899999998</v>
      </c>
      <c r="O137" s="82">
        <v>345.969696</v>
      </c>
      <c r="P137" s="82">
        <v>355.27868699999999</v>
      </c>
      <c r="Q137" s="82">
        <v>364.90289300000001</v>
      </c>
      <c r="R137" s="82">
        <v>375.83236699999998</v>
      </c>
      <c r="S137" s="82">
        <v>386.585083</v>
      </c>
      <c r="T137" s="82">
        <v>397.39798000000002</v>
      </c>
      <c r="U137" s="82">
        <v>408.45361300000002</v>
      </c>
      <c r="V137" s="82">
        <v>420.32702599999999</v>
      </c>
      <c r="W137" s="82">
        <v>432.616241</v>
      </c>
      <c r="X137" s="82">
        <v>444.29089399999998</v>
      </c>
      <c r="Y137" s="82">
        <v>456.11712599999998</v>
      </c>
      <c r="Z137" s="82">
        <v>467.68533300000001</v>
      </c>
      <c r="AA137" s="82">
        <v>481.41033900000002</v>
      </c>
      <c r="AB137" s="82">
        <v>494.180542</v>
      </c>
      <c r="AC137" s="82">
        <v>507.94241299999999</v>
      </c>
      <c r="AD137" s="82">
        <v>522.24408000000005</v>
      </c>
      <c r="AE137" s="82">
        <v>537.96612500000003</v>
      </c>
      <c r="AF137" s="82">
        <v>554.32232699999997</v>
      </c>
      <c r="AG137" s="82">
        <v>571.238159</v>
      </c>
      <c r="AH137" s="82">
        <v>589.03820800000005</v>
      </c>
      <c r="AI137" s="82">
        <v>606.942993</v>
      </c>
      <c r="AJ137" s="82">
        <v>624.61309800000004</v>
      </c>
      <c r="AK137" s="81">
        <v>2.8271999999999999E-2</v>
      </c>
    </row>
    <row r="138" spans="1:37" ht="15" customHeight="1" x14ac:dyDescent="0.45">
      <c r="A138" s="75" t="s">
        <v>356</v>
      </c>
      <c r="B138" s="79" t="s">
        <v>244</v>
      </c>
      <c r="C138" s="82">
        <v>188.06220999999999</v>
      </c>
      <c r="D138" s="82">
        <v>194.48608400000001</v>
      </c>
      <c r="E138" s="82">
        <v>196.78689600000001</v>
      </c>
      <c r="F138" s="82">
        <v>200.54539500000001</v>
      </c>
      <c r="G138" s="82">
        <v>205.11764500000001</v>
      </c>
      <c r="H138" s="82">
        <v>211.71525600000001</v>
      </c>
      <c r="I138" s="82">
        <v>218.60600299999999</v>
      </c>
      <c r="J138" s="82">
        <v>226.82427999999999</v>
      </c>
      <c r="K138" s="82">
        <v>235.745926</v>
      </c>
      <c r="L138" s="82">
        <v>243.25460799999999</v>
      </c>
      <c r="M138" s="82">
        <v>250.08058199999999</v>
      </c>
      <c r="N138" s="82">
        <v>257.31518599999998</v>
      </c>
      <c r="O138" s="82">
        <v>265.50207499999999</v>
      </c>
      <c r="P138" s="82">
        <v>272.60150099999998</v>
      </c>
      <c r="Q138" s="82">
        <v>279.85720800000001</v>
      </c>
      <c r="R138" s="82">
        <v>288.43734699999999</v>
      </c>
      <c r="S138" s="82">
        <v>296.60424799999998</v>
      </c>
      <c r="T138" s="82">
        <v>304.80285600000002</v>
      </c>
      <c r="U138" s="82">
        <v>313.23895299999998</v>
      </c>
      <c r="V138" s="82">
        <v>322.60736100000003</v>
      </c>
      <c r="W138" s="82">
        <v>332.00582900000001</v>
      </c>
      <c r="X138" s="82">
        <v>341.09362800000002</v>
      </c>
      <c r="Y138" s="82">
        <v>350.31601000000001</v>
      </c>
      <c r="Z138" s="82">
        <v>358.977844</v>
      </c>
      <c r="AA138" s="82">
        <v>370.037689</v>
      </c>
      <c r="AB138" s="82">
        <v>380.28634599999998</v>
      </c>
      <c r="AC138" s="82">
        <v>391.73684700000001</v>
      </c>
      <c r="AD138" s="82">
        <v>403.41439800000001</v>
      </c>
      <c r="AE138" s="82">
        <v>416.48529100000002</v>
      </c>
      <c r="AF138" s="82">
        <v>430.23178100000001</v>
      </c>
      <c r="AG138" s="82">
        <v>444.87072799999999</v>
      </c>
      <c r="AH138" s="82">
        <v>460.70248400000003</v>
      </c>
      <c r="AI138" s="82">
        <v>476.97256499999997</v>
      </c>
      <c r="AJ138" s="82">
        <v>493.19854700000002</v>
      </c>
      <c r="AK138" s="81">
        <v>2.9506999999999999E-2</v>
      </c>
    </row>
    <row r="139" spans="1:37" ht="15" customHeight="1" x14ac:dyDescent="0.45">
      <c r="A139" s="75" t="s">
        <v>357</v>
      </c>
      <c r="B139" s="79" t="s">
        <v>251</v>
      </c>
      <c r="C139" s="82">
        <v>172.930939</v>
      </c>
      <c r="D139" s="82">
        <v>194.92755099999999</v>
      </c>
      <c r="E139" s="82">
        <v>206.476257</v>
      </c>
      <c r="F139" s="82">
        <v>210.30462600000001</v>
      </c>
      <c r="G139" s="82">
        <v>221.490341</v>
      </c>
      <c r="H139" s="82">
        <v>233.32557700000001</v>
      </c>
      <c r="I139" s="82">
        <v>245.87338299999999</v>
      </c>
      <c r="J139" s="82">
        <v>262.07217400000002</v>
      </c>
      <c r="K139" s="82">
        <v>279.37091099999998</v>
      </c>
      <c r="L139" s="82">
        <v>293.48620599999998</v>
      </c>
      <c r="M139" s="82">
        <v>308.749573</v>
      </c>
      <c r="N139" s="82">
        <v>321.96218900000002</v>
      </c>
      <c r="O139" s="82">
        <v>335.90963699999998</v>
      </c>
      <c r="P139" s="82">
        <v>346.95919800000001</v>
      </c>
      <c r="Q139" s="82">
        <v>358.79119900000001</v>
      </c>
      <c r="R139" s="82">
        <v>374.26342799999998</v>
      </c>
      <c r="S139" s="82">
        <v>388.59182700000002</v>
      </c>
      <c r="T139" s="82">
        <v>400.038116</v>
      </c>
      <c r="U139" s="82">
        <v>414.40261800000002</v>
      </c>
      <c r="V139" s="82">
        <v>432.29702800000001</v>
      </c>
      <c r="W139" s="82">
        <v>444.73144500000001</v>
      </c>
      <c r="X139" s="82">
        <v>461.262451</v>
      </c>
      <c r="Y139" s="82">
        <v>476.702698</v>
      </c>
      <c r="Z139" s="82">
        <v>492.00366200000002</v>
      </c>
      <c r="AA139" s="82">
        <v>508.13815299999999</v>
      </c>
      <c r="AB139" s="82">
        <v>525.92511000000002</v>
      </c>
      <c r="AC139" s="82">
        <v>541.96405000000004</v>
      </c>
      <c r="AD139" s="82">
        <v>559.605591</v>
      </c>
      <c r="AE139" s="82">
        <v>579.30181900000002</v>
      </c>
      <c r="AF139" s="82">
        <v>598.58435099999997</v>
      </c>
      <c r="AG139" s="82">
        <v>619.24157700000001</v>
      </c>
      <c r="AH139" s="82">
        <v>643.88647500000002</v>
      </c>
      <c r="AI139" s="82">
        <v>664.81011999999998</v>
      </c>
      <c r="AJ139" s="82">
        <v>687.45916699999998</v>
      </c>
      <c r="AK139" s="81">
        <v>4.0173E-2</v>
      </c>
    </row>
    <row r="140" spans="1:37" ht="15" customHeight="1" x14ac:dyDescent="0.45">
      <c r="A140" s="75" t="s">
        <v>358</v>
      </c>
      <c r="B140" s="79" t="s">
        <v>265</v>
      </c>
      <c r="C140" s="82">
        <v>522.878784</v>
      </c>
      <c r="D140" s="82">
        <v>619.67913799999997</v>
      </c>
      <c r="E140" s="82">
        <v>641.01934800000004</v>
      </c>
      <c r="F140" s="82">
        <v>681.36505099999999</v>
      </c>
      <c r="G140" s="82">
        <v>692.21716300000003</v>
      </c>
      <c r="H140" s="82">
        <v>700.27374299999997</v>
      </c>
      <c r="I140" s="82">
        <v>717.38043200000004</v>
      </c>
      <c r="J140" s="82">
        <v>734.75122099999999</v>
      </c>
      <c r="K140" s="82">
        <v>749.13269000000003</v>
      </c>
      <c r="L140" s="82">
        <v>764.88861099999997</v>
      </c>
      <c r="M140" s="82">
        <v>790.58422900000005</v>
      </c>
      <c r="N140" s="82">
        <v>807.25701900000001</v>
      </c>
      <c r="O140" s="82">
        <v>838.46380599999998</v>
      </c>
      <c r="P140" s="82">
        <v>852.18957499999999</v>
      </c>
      <c r="Q140" s="82">
        <v>871.98144500000001</v>
      </c>
      <c r="R140" s="82">
        <v>892.88830600000006</v>
      </c>
      <c r="S140" s="82">
        <v>911.39569100000006</v>
      </c>
      <c r="T140" s="82">
        <v>931.16302499999995</v>
      </c>
      <c r="U140" s="82">
        <v>954.72210700000005</v>
      </c>
      <c r="V140" s="82">
        <v>982.57501200000002</v>
      </c>
      <c r="W140" s="82">
        <v>1002.867371</v>
      </c>
      <c r="X140" s="82">
        <v>1031.0703120000001</v>
      </c>
      <c r="Y140" s="82">
        <v>1061.169067</v>
      </c>
      <c r="Z140" s="82">
        <v>1092.580933</v>
      </c>
      <c r="AA140" s="82">
        <v>1123.371216</v>
      </c>
      <c r="AB140" s="82">
        <v>1161.0238039999999</v>
      </c>
      <c r="AC140" s="82">
        <v>1194.9298100000001</v>
      </c>
      <c r="AD140" s="82">
        <v>1226.846802</v>
      </c>
      <c r="AE140" s="82">
        <v>1265.732422</v>
      </c>
      <c r="AF140" s="82">
        <v>1305.8740230000001</v>
      </c>
      <c r="AG140" s="82">
        <v>1348.778442</v>
      </c>
      <c r="AH140" s="82">
        <v>1396.231812</v>
      </c>
      <c r="AI140" s="82">
        <v>1437.176025</v>
      </c>
      <c r="AJ140" s="82">
        <v>1480.4395750000001</v>
      </c>
      <c r="AK140" s="81">
        <v>2.7588999999999999E-2</v>
      </c>
    </row>
    <row r="141" spans="1:37" ht="15" customHeight="1" x14ac:dyDescent="0.45">
      <c r="A141" s="75" t="s">
        <v>359</v>
      </c>
      <c r="B141" s="79" t="s">
        <v>307</v>
      </c>
      <c r="C141" s="82">
        <v>1127.056763</v>
      </c>
      <c r="D141" s="82">
        <v>1265.0463870000001</v>
      </c>
      <c r="E141" s="82">
        <v>1302.4061280000001</v>
      </c>
      <c r="F141" s="82">
        <v>1356.7188719999999</v>
      </c>
      <c r="G141" s="82">
        <v>1389.0187989999999</v>
      </c>
      <c r="H141" s="82">
        <v>1423.270874</v>
      </c>
      <c r="I141" s="82">
        <v>1468.8951420000001</v>
      </c>
      <c r="J141" s="82">
        <v>1520.7136230000001</v>
      </c>
      <c r="K141" s="82">
        <v>1571.710327</v>
      </c>
      <c r="L141" s="82">
        <v>1618.9255370000001</v>
      </c>
      <c r="M141" s="82">
        <v>1675.5032960000001</v>
      </c>
      <c r="N141" s="82">
        <v>1722.007202</v>
      </c>
      <c r="O141" s="82">
        <v>1785.8452150000001</v>
      </c>
      <c r="P141" s="82">
        <v>1827.0289310000001</v>
      </c>
      <c r="Q141" s="82">
        <v>1875.532837</v>
      </c>
      <c r="R141" s="82">
        <v>1931.4212649999999</v>
      </c>
      <c r="S141" s="82">
        <v>1983.17688</v>
      </c>
      <c r="T141" s="82">
        <v>2033.4021</v>
      </c>
      <c r="U141" s="82">
        <v>2090.8171390000002</v>
      </c>
      <c r="V141" s="82">
        <v>2157.8063959999999</v>
      </c>
      <c r="W141" s="82">
        <v>2212.2209469999998</v>
      </c>
      <c r="X141" s="82">
        <v>2277.717529</v>
      </c>
      <c r="Y141" s="82">
        <v>2344.3051759999998</v>
      </c>
      <c r="Z141" s="82">
        <v>2411.2478030000002</v>
      </c>
      <c r="AA141" s="82">
        <v>2482.9572750000002</v>
      </c>
      <c r="AB141" s="82">
        <v>2561.4157709999999</v>
      </c>
      <c r="AC141" s="82">
        <v>2636.5732419999999</v>
      </c>
      <c r="AD141" s="82">
        <v>2712.110596</v>
      </c>
      <c r="AE141" s="82">
        <v>2799.485596</v>
      </c>
      <c r="AF141" s="82">
        <v>2889.0124510000001</v>
      </c>
      <c r="AG141" s="82">
        <v>2984.1289059999999</v>
      </c>
      <c r="AH141" s="82">
        <v>3089.8591310000002</v>
      </c>
      <c r="AI141" s="82">
        <v>3185.9018550000001</v>
      </c>
      <c r="AJ141" s="82">
        <v>3285.7104490000002</v>
      </c>
      <c r="AK141" s="81">
        <v>3.0276999999999998E-2</v>
      </c>
    </row>
    <row r="142" spans="1:37" ht="15" customHeight="1" x14ac:dyDescent="0.45">
      <c r="A142" s="75" t="s">
        <v>360</v>
      </c>
      <c r="B142" s="79" t="s">
        <v>309</v>
      </c>
      <c r="C142" s="82">
        <v>0.19928599999999999</v>
      </c>
      <c r="D142" s="82">
        <v>1.197551</v>
      </c>
      <c r="E142" s="82">
        <v>1.4815970000000001</v>
      </c>
      <c r="F142" s="82">
        <v>1.7405379999999999</v>
      </c>
      <c r="G142" s="82">
        <v>2.1381429999999999</v>
      </c>
      <c r="H142" s="82">
        <v>2.3998910000000002</v>
      </c>
      <c r="I142" s="82">
        <v>2.6259459999999999</v>
      </c>
      <c r="J142" s="82">
        <v>3.4103309999999998</v>
      </c>
      <c r="K142" s="82">
        <v>4.3967280000000004</v>
      </c>
      <c r="L142" s="82">
        <v>4.5747609999999996</v>
      </c>
      <c r="M142" s="82">
        <v>5.1675199999999997</v>
      </c>
      <c r="N142" s="82">
        <v>5.6038860000000001</v>
      </c>
      <c r="O142" s="82">
        <v>6.2784680000000002</v>
      </c>
      <c r="P142" s="82">
        <v>6.809761</v>
      </c>
      <c r="Q142" s="82">
        <v>7.1398820000000001</v>
      </c>
      <c r="R142" s="82">
        <v>7.3992899999999997</v>
      </c>
      <c r="S142" s="82">
        <v>7.7033149999999999</v>
      </c>
      <c r="T142" s="82">
        <v>8.1701390000000007</v>
      </c>
      <c r="U142" s="82">
        <v>8.4984380000000002</v>
      </c>
      <c r="V142" s="82">
        <v>8.9535490000000006</v>
      </c>
      <c r="W142" s="82">
        <v>9.3010020000000004</v>
      </c>
      <c r="X142" s="82">
        <v>9.6879050000000007</v>
      </c>
      <c r="Y142" s="82">
        <v>9.9978130000000007</v>
      </c>
      <c r="Z142" s="82">
        <v>10.303668</v>
      </c>
      <c r="AA142" s="82">
        <v>10.35652</v>
      </c>
      <c r="AB142" s="82">
        <v>10.4573</v>
      </c>
      <c r="AC142" s="82">
        <v>10.271963</v>
      </c>
      <c r="AD142" s="82">
        <v>10.16719</v>
      </c>
      <c r="AE142" s="82">
        <v>10.121464</v>
      </c>
      <c r="AF142" s="82">
        <v>9.3999120000000005</v>
      </c>
      <c r="AG142" s="82">
        <v>8.2141079999999995</v>
      </c>
      <c r="AH142" s="82">
        <v>7.4732419999999999</v>
      </c>
      <c r="AI142" s="82">
        <v>7.6345689999999999</v>
      </c>
      <c r="AJ142" s="82">
        <v>7.8015749999999997</v>
      </c>
      <c r="AK142" s="81">
        <v>6.0312999999999999E-2</v>
      </c>
    </row>
    <row r="143" spans="1:37" ht="15" customHeight="1" x14ac:dyDescent="0.45">
      <c r="A143" s="75" t="s">
        <v>361</v>
      </c>
      <c r="B143" s="79" t="s">
        <v>311</v>
      </c>
      <c r="C143" s="82">
        <v>1127.2561040000001</v>
      </c>
      <c r="D143" s="82">
        <v>1266.2438959999999</v>
      </c>
      <c r="E143" s="82">
        <v>1303.887573</v>
      </c>
      <c r="F143" s="82">
        <v>1358.459351</v>
      </c>
      <c r="G143" s="82">
        <v>1391.156982</v>
      </c>
      <c r="H143" s="82">
        <v>1425.6707759999999</v>
      </c>
      <c r="I143" s="82">
        <v>1471.5211179999999</v>
      </c>
      <c r="J143" s="82">
        <v>1524.1240230000001</v>
      </c>
      <c r="K143" s="82">
        <v>1576.1069339999999</v>
      </c>
      <c r="L143" s="82">
        <v>1623.5002440000001</v>
      </c>
      <c r="M143" s="82">
        <v>1680.6708980000001</v>
      </c>
      <c r="N143" s="82">
        <v>1727.6110839999999</v>
      </c>
      <c r="O143" s="82">
        <v>1792.1239009999999</v>
      </c>
      <c r="P143" s="82">
        <v>1833.838745</v>
      </c>
      <c r="Q143" s="82">
        <v>1882.6728519999999</v>
      </c>
      <c r="R143" s="82">
        <v>1938.8206789999999</v>
      </c>
      <c r="S143" s="82">
        <v>1990.8801269999999</v>
      </c>
      <c r="T143" s="82">
        <v>2041.572144</v>
      </c>
      <c r="U143" s="82">
        <v>2099.3156739999999</v>
      </c>
      <c r="V143" s="82">
        <v>2166.76001</v>
      </c>
      <c r="W143" s="82">
        <v>2221.5219729999999</v>
      </c>
      <c r="X143" s="82">
        <v>2287.4052729999999</v>
      </c>
      <c r="Y143" s="82">
        <v>2354.3027339999999</v>
      </c>
      <c r="Z143" s="82">
        <v>2421.5515140000002</v>
      </c>
      <c r="AA143" s="82">
        <v>2493.3139649999998</v>
      </c>
      <c r="AB143" s="82">
        <v>2571.873047</v>
      </c>
      <c r="AC143" s="82">
        <v>2646.8452149999998</v>
      </c>
      <c r="AD143" s="82">
        <v>2722.2778320000002</v>
      </c>
      <c r="AE143" s="82">
        <v>2809.6071780000002</v>
      </c>
      <c r="AF143" s="82">
        <v>2898.4125979999999</v>
      </c>
      <c r="AG143" s="82">
        <v>2992.343018</v>
      </c>
      <c r="AH143" s="82">
        <v>3097.3322750000002</v>
      </c>
      <c r="AI143" s="82">
        <v>3193.5363769999999</v>
      </c>
      <c r="AJ143" s="82">
        <v>3293.5117190000001</v>
      </c>
      <c r="AK143" s="81">
        <v>3.0322999999999999E-2</v>
      </c>
    </row>
    <row r="145" spans="2:37" ht="15" customHeight="1" thickBot="1" x14ac:dyDescent="0.5"/>
    <row r="146" spans="2:37" ht="15" customHeight="1" x14ac:dyDescent="0.45">
      <c r="B146" s="94" t="s">
        <v>362</v>
      </c>
      <c r="C146" s="94"/>
      <c r="D146" s="94"/>
      <c r="E146" s="94"/>
      <c r="F146" s="94"/>
      <c r="G146" s="94"/>
      <c r="H146" s="94"/>
      <c r="I146" s="94"/>
      <c r="J146" s="94"/>
      <c r="K146" s="94"/>
      <c r="L146" s="94"/>
      <c r="M146" s="94"/>
      <c r="N146" s="94"/>
      <c r="O146" s="94"/>
      <c r="P146" s="94"/>
      <c r="Q146" s="94"/>
      <c r="R146" s="94"/>
      <c r="S146" s="94"/>
      <c r="T146" s="94"/>
      <c r="U146" s="94"/>
      <c r="V146" s="94"/>
      <c r="W146" s="94"/>
      <c r="X146" s="94"/>
      <c r="Y146" s="94"/>
      <c r="Z146" s="94"/>
      <c r="AA146" s="94"/>
      <c r="AB146" s="94"/>
      <c r="AC146" s="94"/>
      <c r="AD146" s="94"/>
      <c r="AE146" s="94"/>
      <c r="AF146" s="94"/>
      <c r="AG146" s="94"/>
      <c r="AH146" s="94"/>
      <c r="AI146" s="94"/>
      <c r="AJ146" s="94"/>
      <c r="AK146" s="94"/>
    </row>
    <row r="147" spans="2:37" ht="15" customHeight="1" x14ac:dyDescent="0.45">
      <c r="B147" s="85" t="s">
        <v>363</v>
      </c>
    </row>
    <row r="148" spans="2:37" ht="15" customHeight="1" x14ac:dyDescent="0.45">
      <c r="B148" s="85" t="s">
        <v>364</v>
      </c>
    </row>
    <row r="149" spans="2:37" ht="15" customHeight="1" x14ac:dyDescent="0.45">
      <c r="B149" s="85" t="s">
        <v>365</v>
      </c>
    </row>
    <row r="150" spans="2:37" ht="15" customHeight="1" x14ac:dyDescent="0.45">
      <c r="B150" s="85" t="s">
        <v>366</v>
      </c>
    </row>
    <row r="151" spans="2:37" ht="15" customHeight="1" x14ac:dyDescent="0.45">
      <c r="B151" s="85" t="s">
        <v>367</v>
      </c>
    </row>
    <row r="152" spans="2:37" ht="15" customHeight="1" x14ac:dyDescent="0.45">
      <c r="B152" s="85" t="s">
        <v>368</v>
      </c>
    </row>
    <row r="153" spans="2:37" ht="15" customHeight="1" x14ac:dyDescent="0.45">
      <c r="B153" s="85" t="s">
        <v>369</v>
      </c>
    </row>
    <row r="154" spans="2:37" ht="15" customHeight="1" x14ac:dyDescent="0.45">
      <c r="B154" s="85" t="s">
        <v>370</v>
      </c>
    </row>
    <row r="155" spans="2:37" ht="15" customHeight="1" x14ac:dyDescent="0.45">
      <c r="B155" s="85" t="s">
        <v>371</v>
      </c>
    </row>
    <row r="156" spans="2:37" ht="15" customHeight="1" x14ac:dyDescent="0.45">
      <c r="B156" s="85" t="s">
        <v>372</v>
      </c>
    </row>
    <row r="157" spans="2:37" ht="15" customHeight="1" x14ac:dyDescent="0.45">
      <c r="B157" s="85" t="s">
        <v>373</v>
      </c>
    </row>
    <row r="158" spans="2:37" ht="15" customHeight="1" x14ac:dyDescent="0.45">
      <c r="B158" s="85" t="s">
        <v>374</v>
      </c>
    </row>
    <row r="159" spans="2:37" ht="15" customHeight="1" x14ac:dyDescent="0.45">
      <c r="B159" s="85" t="s">
        <v>375</v>
      </c>
    </row>
    <row r="160" spans="2:37" ht="15" customHeight="1" x14ac:dyDescent="0.45">
      <c r="B160" s="85" t="s">
        <v>376</v>
      </c>
    </row>
    <row r="161" spans="2:2" ht="15" customHeight="1" x14ac:dyDescent="0.45">
      <c r="B161" s="85" t="s">
        <v>377</v>
      </c>
    </row>
    <row r="162" spans="2:2" ht="15" customHeight="1" x14ac:dyDescent="0.45">
      <c r="B162" s="85" t="s">
        <v>378</v>
      </c>
    </row>
    <row r="163" spans="2:2" ht="15" customHeight="1" x14ac:dyDescent="0.45">
      <c r="B163" s="85" t="s">
        <v>379</v>
      </c>
    </row>
    <row r="164" spans="2:2" ht="15" customHeight="1" x14ac:dyDescent="0.45">
      <c r="B164" s="85" t="s">
        <v>380</v>
      </c>
    </row>
    <row r="165" spans="2:2" ht="15" customHeight="1" x14ac:dyDescent="0.45">
      <c r="B165" s="85" t="s">
        <v>381</v>
      </c>
    </row>
    <row r="166" spans="2:2" ht="15" customHeight="1" x14ac:dyDescent="0.45">
      <c r="B166" s="85" t="s">
        <v>382</v>
      </c>
    </row>
    <row r="167" spans="2:2" ht="15" customHeight="1" x14ac:dyDescent="0.45">
      <c r="B167" s="85" t="s">
        <v>383</v>
      </c>
    </row>
    <row r="168" spans="2:2" ht="15" customHeight="1" x14ac:dyDescent="0.45">
      <c r="B168" s="85" t="s">
        <v>384</v>
      </c>
    </row>
    <row r="169" spans="2:2" ht="15" customHeight="1" x14ac:dyDescent="0.45">
      <c r="B169" s="85" t="s">
        <v>385</v>
      </c>
    </row>
    <row r="170" spans="2:2" ht="15" customHeight="1" x14ac:dyDescent="0.45">
      <c r="B170" s="85" t="s">
        <v>386</v>
      </c>
    </row>
    <row r="171" spans="2:2" ht="15" customHeight="1" x14ac:dyDescent="0.45">
      <c r="B171" s="85" t="s">
        <v>387</v>
      </c>
    </row>
  </sheetData>
  <mergeCells count="1">
    <mergeCell ref="B146:AK146"/>
  </mergeCells>
  <pageMargins left="0.75" right="0.75" top="1" bottom="1" header="0.5" footer="0.5"/>
  <pageSetup orientation="portrai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2060"/>
  </sheetPr>
  <dimension ref="A1:AM9"/>
  <sheetViews>
    <sheetView workbookViewId="0">
      <pane xSplit="1" ySplit="1" topLeftCell="B2" activePane="bottomRight" state="frozen"/>
      <selection activeCell="B9" sqref="B9:AJ9"/>
      <selection pane="topRight" activeCell="B9" sqref="B9:AJ9"/>
      <selection pane="bottomLeft" activeCell="B9" sqref="B9:AJ9"/>
      <selection pane="bottomRight" activeCell="B9" sqref="B9:AJ9"/>
    </sheetView>
  </sheetViews>
  <sheetFormatPr defaultColWidth="9.1328125" defaultRowHeight="14.25" x14ac:dyDescent="0.45"/>
  <cols>
    <col min="1" max="1" width="41.3984375" style="1" customWidth="1"/>
    <col min="2" max="3" width="10" style="7" customWidth="1"/>
    <col min="4" max="26" width="10" style="1" customWidth="1"/>
    <col min="27" max="16384" width="9.1328125" style="1"/>
  </cols>
  <sheetData>
    <row r="1" spans="1:39" x14ac:dyDescent="0.45">
      <c r="A1" s="8" t="s">
        <v>122</v>
      </c>
      <c r="B1" s="8">
        <v>2016</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c r="AK1" s="7"/>
      <c r="AL1" s="7"/>
      <c r="AM1" s="7"/>
    </row>
    <row r="2" spans="1:39" x14ac:dyDescent="0.45">
      <c r="A2" s="8" t="s">
        <v>157</v>
      </c>
      <c r="B2" s="20">
        <f>$D2</f>
        <v>0</v>
      </c>
      <c r="C2" s="20">
        <f>$D2</f>
        <v>0</v>
      </c>
      <c r="D2" s="7">
        <v>0</v>
      </c>
      <c r="E2" s="7">
        <v>0</v>
      </c>
      <c r="F2" s="7">
        <v>0</v>
      </c>
      <c r="G2" s="7">
        <v>0</v>
      </c>
      <c r="H2" s="7">
        <v>0</v>
      </c>
      <c r="I2" s="7">
        <v>0</v>
      </c>
      <c r="J2" s="7">
        <v>0</v>
      </c>
      <c r="K2" s="7">
        <v>0</v>
      </c>
      <c r="L2" s="7">
        <v>0</v>
      </c>
      <c r="M2" s="7">
        <v>0</v>
      </c>
      <c r="N2" s="7">
        <v>0</v>
      </c>
      <c r="O2" s="7">
        <v>0</v>
      </c>
      <c r="P2" s="7">
        <v>0</v>
      </c>
      <c r="Q2" s="7">
        <v>0</v>
      </c>
      <c r="R2" s="7">
        <v>0</v>
      </c>
      <c r="S2" s="7">
        <v>0</v>
      </c>
      <c r="T2" s="7">
        <v>0</v>
      </c>
      <c r="U2" s="7">
        <v>0</v>
      </c>
      <c r="V2" s="7">
        <v>0</v>
      </c>
      <c r="W2" s="7">
        <v>0</v>
      </c>
      <c r="X2" s="7">
        <v>0</v>
      </c>
      <c r="Y2" s="7">
        <v>0</v>
      </c>
      <c r="Z2" s="7">
        <v>0</v>
      </c>
      <c r="AA2" s="7">
        <f>TREND($Q2:$Z2,$Q$1:$Z$1,AA$1)</f>
        <v>0</v>
      </c>
      <c r="AB2" s="7">
        <f t="shared" ref="AB2:AJ2" si="0">TREND($Q2:$Z2,$Q$1:$Z$1,AB$1)</f>
        <v>0</v>
      </c>
      <c r="AC2" s="7">
        <f t="shared" si="0"/>
        <v>0</v>
      </c>
      <c r="AD2" s="7">
        <f t="shared" si="0"/>
        <v>0</v>
      </c>
      <c r="AE2" s="7">
        <f t="shared" si="0"/>
        <v>0</v>
      </c>
      <c r="AF2" s="7">
        <f t="shared" si="0"/>
        <v>0</v>
      </c>
      <c r="AG2" s="7">
        <f t="shared" si="0"/>
        <v>0</v>
      </c>
      <c r="AH2" s="7">
        <f t="shared" si="0"/>
        <v>0</v>
      </c>
      <c r="AI2" s="7">
        <f t="shared" si="0"/>
        <v>0</v>
      </c>
      <c r="AJ2" s="7">
        <f t="shared" si="0"/>
        <v>0</v>
      </c>
      <c r="AK2" s="7"/>
      <c r="AL2" s="7"/>
      <c r="AM2" s="7"/>
    </row>
    <row r="3" spans="1:39" x14ac:dyDescent="0.45">
      <c r="A3" s="8" t="s">
        <v>158</v>
      </c>
      <c r="B3" s="7">
        <v>0</v>
      </c>
      <c r="C3" s="7">
        <v>0</v>
      </c>
      <c r="D3" s="7">
        <v>0</v>
      </c>
      <c r="E3" s="7">
        <v>0</v>
      </c>
      <c r="F3" s="7">
        <v>0</v>
      </c>
      <c r="G3" s="7">
        <v>0</v>
      </c>
      <c r="H3" s="7">
        <v>0</v>
      </c>
      <c r="I3" s="7">
        <v>0</v>
      </c>
      <c r="J3" s="7">
        <v>0</v>
      </c>
      <c r="K3" s="7">
        <v>0</v>
      </c>
      <c r="L3" s="7">
        <v>0</v>
      </c>
      <c r="M3" s="7">
        <v>0</v>
      </c>
      <c r="N3" s="7">
        <v>0</v>
      </c>
      <c r="O3" s="7">
        <v>0</v>
      </c>
      <c r="P3" s="7">
        <v>0</v>
      </c>
      <c r="Q3" s="7">
        <v>0</v>
      </c>
      <c r="R3" s="7">
        <v>0</v>
      </c>
      <c r="S3" s="7">
        <v>0</v>
      </c>
      <c r="T3" s="7">
        <v>0</v>
      </c>
      <c r="U3" s="7">
        <v>0</v>
      </c>
      <c r="V3" s="7">
        <v>0</v>
      </c>
      <c r="W3" s="7">
        <v>0</v>
      </c>
      <c r="X3" s="7">
        <v>0</v>
      </c>
      <c r="Y3" s="7">
        <v>0</v>
      </c>
      <c r="Z3" s="7">
        <v>0</v>
      </c>
      <c r="AA3" s="7">
        <f t="shared" ref="AA3:AJ8" si="1">TREND($Q3:$Z3,$Q$1:$Z$1,AA$1)</f>
        <v>0</v>
      </c>
      <c r="AB3" s="7">
        <f t="shared" si="1"/>
        <v>0</v>
      </c>
      <c r="AC3" s="7">
        <f t="shared" si="1"/>
        <v>0</v>
      </c>
      <c r="AD3" s="7">
        <f t="shared" si="1"/>
        <v>0</v>
      </c>
      <c r="AE3" s="7">
        <f t="shared" si="1"/>
        <v>0</v>
      </c>
      <c r="AF3" s="7">
        <f t="shared" si="1"/>
        <v>0</v>
      </c>
      <c r="AG3" s="7">
        <f t="shared" si="1"/>
        <v>0</v>
      </c>
      <c r="AH3" s="7">
        <f t="shared" si="1"/>
        <v>0</v>
      </c>
      <c r="AI3" s="7">
        <f t="shared" si="1"/>
        <v>0</v>
      </c>
      <c r="AJ3" s="7">
        <f t="shared" si="1"/>
        <v>0</v>
      </c>
      <c r="AK3" s="7"/>
      <c r="AL3" s="7"/>
      <c r="AM3" s="7"/>
    </row>
    <row r="4" spans="1:39" x14ac:dyDescent="0.45">
      <c r="A4" s="8" t="s">
        <v>159</v>
      </c>
      <c r="B4" s="7">
        <v>0</v>
      </c>
      <c r="C4" s="7">
        <v>0</v>
      </c>
      <c r="D4" s="19">
        <v>0</v>
      </c>
      <c r="E4" s="19">
        <v>0</v>
      </c>
      <c r="F4" s="19">
        <v>0</v>
      </c>
      <c r="G4" s="19">
        <v>0</v>
      </c>
      <c r="H4" s="19">
        <v>0</v>
      </c>
      <c r="I4" s="19">
        <v>0</v>
      </c>
      <c r="J4" s="19">
        <v>0</v>
      </c>
      <c r="K4" s="19">
        <v>0</v>
      </c>
      <c r="L4" s="19">
        <v>0</v>
      </c>
      <c r="M4" s="19">
        <v>0</v>
      </c>
      <c r="N4" s="19">
        <v>0</v>
      </c>
      <c r="O4" s="19">
        <v>0</v>
      </c>
      <c r="P4" s="19">
        <v>0</v>
      </c>
      <c r="Q4" s="19">
        <v>0</v>
      </c>
      <c r="R4" s="19">
        <v>0</v>
      </c>
      <c r="S4" s="19">
        <v>0</v>
      </c>
      <c r="T4" s="19">
        <v>0</v>
      </c>
      <c r="U4" s="19">
        <v>0</v>
      </c>
      <c r="V4" s="19">
        <v>0</v>
      </c>
      <c r="W4" s="19">
        <v>0</v>
      </c>
      <c r="X4" s="19">
        <v>0</v>
      </c>
      <c r="Y4" s="19">
        <v>0</v>
      </c>
      <c r="Z4" s="19">
        <v>0</v>
      </c>
      <c r="AA4" s="19">
        <v>0</v>
      </c>
      <c r="AB4" s="19">
        <v>0</v>
      </c>
      <c r="AC4" s="19">
        <v>0</v>
      </c>
      <c r="AD4" s="19">
        <v>0</v>
      </c>
      <c r="AE4" s="19">
        <v>0</v>
      </c>
      <c r="AF4" s="19">
        <v>0</v>
      </c>
      <c r="AG4" s="19">
        <v>0</v>
      </c>
      <c r="AH4" s="19">
        <v>0</v>
      </c>
      <c r="AI4" s="19">
        <v>0</v>
      </c>
      <c r="AJ4" s="19">
        <v>0</v>
      </c>
      <c r="AK4" s="7"/>
      <c r="AL4" s="7"/>
      <c r="AM4" s="7"/>
    </row>
    <row r="5" spans="1:39" x14ac:dyDescent="0.45">
      <c r="A5" s="8" t="s">
        <v>160</v>
      </c>
      <c r="B5" s="7">
        <v>0</v>
      </c>
      <c r="C5" s="7">
        <v>0</v>
      </c>
      <c r="D5" s="19">
        <v>0</v>
      </c>
      <c r="E5" s="19">
        <v>0</v>
      </c>
      <c r="F5" s="19">
        <v>0</v>
      </c>
      <c r="G5" s="19">
        <v>0</v>
      </c>
      <c r="H5" s="19">
        <v>0</v>
      </c>
      <c r="I5" s="19">
        <v>0</v>
      </c>
      <c r="J5" s="19">
        <v>0</v>
      </c>
      <c r="K5" s="19">
        <v>0</v>
      </c>
      <c r="L5" s="19">
        <v>0</v>
      </c>
      <c r="M5" s="19">
        <v>0</v>
      </c>
      <c r="N5" s="19">
        <v>0</v>
      </c>
      <c r="O5" s="19">
        <v>0</v>
      </c>
      <c r="P5" s="19">
        <v>0</v>
      </c>
      <c r="Q5" s="19">
        <v>0</v>
      </c>
      <c r="R5" s="19">
        <v>0</v>
      </c>
      <c r="S5" s="19">
        <v>0</v>
      </c>
      <c r="T5" s="19">
        <v>0</v>
      </c>
      <c r="U5" s="19">
        <v>0</v>
      </c>
      <c r="V5" s="19">
        <v>0</v>
      </c>
      <c r="W5" s="19">
        <v>0</v>
      </c>
      <c r="X5" s="19">
        <v>0</v>
      </c>
      <c r="Y5" s="19">
        <v>0</v>
      </c>
      <c r="Z5" s="19">
        <v>0</v>
      </c>
      <c r="AA5" s="19">
        <v>0</v>
      </c>
      <c r="AB5" s="19">
        <v>0</v>
      </c>
      <c r="AC5" s="19">
        <v>0</v>
      </c>
      <c r="AD5" s="19">
        <v>0</v>
      </c>
      <c r="AE5" s="19">
        <v>0</v>
      </c>
      <c r="AF5" s="19">
        <v>0</v>
      </c>
      <c r="AG5" s="19">
        <v>0</v>
      </c>
      <c r="AH5" s="19">
        <v>0</v>
      </c>
      <c r="AI5" s="19">
        <v>0</v>
      </c>
      <c r="AJ5" s="19">
        <v>0</v>
      </c>
      <c r="AK5" s="7"/>
      <c r="AL5" s="7"/>
      <c r="AM5" s="7"/>
    </row>
    <row r="6" spans="1:39" x14ac:dyDescent="0.45">
      <c r="A6" s="8" t="s">
        <v>161</v>
      </c>
      <c r="B6" s="7">
        <v>0</v>
      </c>
      <c r="C6" s="7">
        <v>0</v>
      </c>
      <c r="D6" s="7">
        <v>0</v>
      </c>
      <c r="E6" s="7">
        <v>0</v>
      </c>
      <c r="F6" s="7">
        <v>0</v>
      </c>
      <c r="G6" s="7">
        <v>0</v>
      </c>
      <c r="H6" s="7">
        <v>0</v>
      </c>
      <c r="I6" s="7">
        <v>0</v>
      </c>
      <c r="J6" s="7">
        <v>0</v>
      </c>
      <c r="K6" s="7">
        <v>0</v>
      </c>
      <c r="L6" s="7">
        <v>0</v>
      </c>
      <c r="M6" s="7">
        <v>0</v>
      </c>
      <c r="N6" s="7">
        <v>0</v>
      </c>
      <c r="O6" s="7">
        <v>0</v>
      </c>
      <c r="P6" s="7">
        <v>0</v>
      </c>
      <c r="Q6" s="7">
        <v>0</v>
      </c>
      <c r="R6" s="7">
        <v>0</v>
      </c>
      <c r="S6" s="7">
        <v>0</v>
      </c>
      <c r="T6" s="7">
        <v>0</v>
      </c>
      <c r="U6" s="7">
        <v>0</v>
      </c>
      <c r="V6" s="7">
        <v>0</v>
      </c>
      <c r="W6" s="7">
        <v>0</v>
      </c>
      <c r="X6" s="7">
        <v>0</v>
      </c>
      <c r="Y6" s="7">
        <v>0</v>
      </c>
      <c r="Z6" s="7">
        <v>0</v>
      </c>
      <c r="AA6" s="7">
        <f t="shared" si="1"/>
        <v>0</v>
      </c>
      <c r="AB6" s="7">
        <f t="shared" si="1"/>
        <v>0</v>
      </c>
      <c r="AC6" s="7">
        <f t="shared" si="1"/>
        <v>0</v>
      </c>
      <c r="AD6" s="7">
        <f t="shared" si="1"/>
        <v>0</v>
      </c>
      <c r="AE6" s="7">
        <f t="shared" si="1"/>
        <v>0</v>
      </c>
      <c r="AF6" s="7">
        <f t="shared" si="1"/>
        <v>0</v>
      </c>
      <c r="AG6" s="7">
        <f t="shared" si="1"/>
        <v>0</v>
      </c>
      <c r="AH6" s="7">
        <f t="shared" si="1"/>
        <v>0</v>
      </c>
      <c r="AI6" s="7">
        <f t="shared" si="1"/>
        <v>0</v>
      </c>
      <c r="AJ6" s="7">
        <f t="shared" si="1"/>
        <v>0</v>
      </c>
      <c r="AK6" s="7"/>
      <c r="AL6" s="7"/>
      <c r="AM6" s="7"/>
    </row>
    <row r="7" spans="1:39" x14ac:dyDescent="0.45">
      <c r="A7" s="8" t="s">
        <v>162</v>
      </c>
      <c r="B7" s="7">
        <v>0</v>
      </c>
      <c r="C7" s="7">
        <v>0</v>
      </c>
      <c r="D7" s="7">
        <f t="shared" ref="D7:Z7" si="2">D3</f>
        <v>0</v>
      </c>
      <c r="E7" s="7">
        <f t="shared" si="2"/>
        <v>0</v>
      </c>
      <c r="F7" s="7">
        <f t="shared" si="2"/>
        <v>0</v>
      </c>
      <c r="G7" s="7">
        <f t="shared" si="2"/>
        <v>0</v>
      </c>
      <c r="H7" s="7">
        <f t="shared" si="2"/>
        <v>0</v>
      </c>
      <c r="I7" s="7">
        <f t="shared" si="2"/>
        <v>0</v>
      </c>
      <c r="J7" s="7">
        <f t="shared" si="2"/>
        <v>0</v>
      </c>
      <c r="K7" s="7">
        <f t="shared" si="2"/>
        <v>0</v>
      </c>
      <c r="L7" s="7">
        <f t="shared" si="2"/>
        <v>0</v>
      </c>
      <c r="M7" s="7">
        <f t="shared" si="2"/>
        <v>0</v>
      </c>
      <c r="N7" s="7">
        <f t="shared" si="2"/>
        <v>0</v>
      </c>
      <c r="O7" s="7">
        <f t="shared" si="2"/>
        <v>0</v>
      </c>
      <c r="P7" s="7">
        <f t="shared" si="2"/>
        <v>0</v>
      </c>
      <c r="Q7" s="7">
        <f t="shared" si="2"/>
        <v>0</v>
      </c>
      <c r="R7" s="7">
        <f t="shared" si="2"/>
        <v>0</v>
      </c>
      <c r="S7" s="7">
        <f t="shared" si="2"/>
        <v>0</v>
      </c>
      <c r="T7" s="7">
        <f t="shared" si="2"/>
        <v>0</v>
      </c>
      <c r="U7" s="7">
        <f t="shared" si="2"/>
        <v>0</v>
      </c>
      <c r="V7" s="7">
        <f t="shared" si="2"/>
        <v>0</v>
      </c>
      <c r="W7" s="7">
        <f t="shared" si="2"/>
        <v>0</v>
      </c>
      <c r="X7" s="7">
        <f t="shared" si="2"/>
        <v>0</v>
      </c>
      <c r="Y7" s="7">
        <f t="shared" si="2"/>
        <v>0</v>
      </c>
      <c r="Z7" s="7">
        <f t="shared" si="2"/>
        <v>0</v>
      </c>
      <c r="AA7" s="7">
        <f t="shared" si="1"/>
        <v>0</v>
      </c>
      <c r="AB7" s="7">
        <f t="shared" si="1"/>
        <v>0</v>
      </c>
      <c r="AC7" s="7">
        <f t="shared" si="1"/>
        <v>0</v>
      </c>
      <c r="AD7" s="7">
        <f t="shared" si="1"/>
        <v>0</v>
      </c>
      <c r="AE7" s="7">
        <f t="shared" si="1"/>
        <v>0</v>
      </c>
      <c r="AF7" s="7">
        <f t="shared" si="1"/>
        <v>0</v>
      </c>
      <c r="AG7" s="7">
        <f t="shared" si="1"/>
        <v>0</v>
      </c>
      <c r="AH7" s="7">
        <f t="shared" si="1"/>
        <v>0</v>
      </c>
      <c r="AI7" s="7">
        <f t="shared" si="1"/>
        <v>0</v>
      </c>
      <c r="AJ7" s="7">
        <f t="shared" si="1"/>
        <v>0</v>
      </c>
      <c r="AK7" s="7"/>
      <c r="AL7" s="7"/>
      <c r="AM7" s="7"/>
    </row>
    <row r="8" spans="1:39" x14ac:dyDescent="0.45">
      <c r="A8" s="8" t="s">
        <v>163</v>
      </c>
      <c r="B8" s="7">
        <v>0</v>
      </c>
      <c r="C8" s="7">
        <v>0</v>
      </c>
      <c r="D8" s="7">
        <v>0</v>
      </c>
      <c r="E8" s="7">
        <v>0</v>
      </c>
      <c r="F8" s="7">
        <v>0</v>
      </c>
      <c r="G8" s="7">
        <v>0</v>
      </c>
      <c r="H8" s="7">
        <v>0</v>
      </c>
      <c r="I8" s="7">
        <v>0</v>
      </c>
      <c r="J8" s="7">
        <v>0</v>
      </c>
      <c r="K8" s="7">
        <v>0</v>
      </c>
      <c r="L8" s="7">
        <v>0</v>
      </c>
      <c r="M8" s="7">
        <v>0</v>
      </c>
      <c r="N8" s="7">
        <v>0</v>
      </c>
      <c r="O8" s="7">
        <v>0</v>
      </c>
      <c r="P8" s="7">
        <v>0</v>
      </c>
      <c r="Q8" s="7">
        <v>0</v>
      </c>
      <c r="R8" s="7">
        <v>0</v>
      </c>
      <c r="S8" s="7">
        <v>0</v>
      </c>
      <c r="T8" s="7">
        <v>0</v>
      </c>
      <c r="U8" s="7">
        <v>0</v>
      </c>
      <c r="V8" s="7">
        <v>0</v>
      </c>
      <c r="W8" s="7">
        <v>0</v>
      </c>
      <c r="X8" s="7">
        <v>0</v>
      </c>
      <c r="Y8" s="7">
        <v>0</v>
      </c>
      <c r="Z8" s="7">
        <v>0</v>
      </c>
      <c r="AA8" s="7">
        <f t="shared" si="1"/>
        <v>0</v>
      </c>
      <c r="AB8" s="7">
        <f t="shared" si="1"/>
        <v>0</v>
      </c>
      <c r="AC8" s="7">
        <f t="shared" si="1"/>
        <v>0</v>
      </c>
      <c r="AD8" s="7">
        <f t="shared" si="1"/>
        <v>0</v>
      </c>
      <c r="AE8" s="7">
        <f t="shared" si="1"/>
        <v>0</v>
      </c>
      <c r="AF8" s="7">
        <f t="shared" si="1"/>
        <v>0</v>
      </c>
      <c r="AG8" s="7">
        <f t="shared" si="1"/>
        <v>0</v>
      </c>
      <c r="AH8" s="7">
        <f t="shared" si="1"/>
        <v>0</v>
      </c>
      <c r="AI8" s="7">
        <f t="shared" si="1"/>
        <v>0</v>
      </c>
      <c r="AJ8" s="7">
        <f t="shared" si="1"/>
        <v>0</v>
      </c>
      <c r="AK8" s="7"/>
      <c r="AL8" s="7"/>
      <c r="AM8" s="7"/>
    </row>
    <row r="9" spans="1:39" x14ac:dyDescent="0.45">
      <c r="A9" s="105" t="s">
        <v>416</v>
      </c>
      <c r="B9" s="7">
        <f>B6</f>
        <v>0</v>
      </c>
      <c r="C9" s="7">
        <f t="shared" ref="C9:AJ9" si="3">C6</f>
        <v>0</v>
      </c>
      <c r="D9" s="7">
        <f t="shared" si="3"/>
        <v>0</v>
      </c>
      <c r="E9" s="7">
        <f t="shared" si="3"/>
        <v>0</v>
      </c>
      <c r="F9" s="7">
        <f t="shared" si="3"/>
        <v>0</v>
      </c>
      <c r="G9" s="7">
        <f t="shared" si="3"/>
        <v>0</v>
      </c>
      <c r="H9" s="7">
        <f t="shared" si="3"/>
        <v>0</v>
      </c>
      <c r="I9" s="7">
        <f t="shared" si="3"/>
        <v>0</v>
      </c>
      <c r="J9" s="7">
        <f t="shared" si="3"/>
        <v>0</v>
      </c>
      <c r="K9" s="7">
        <f t="shared" si="3"/>
        <v>0</v>
      </c>
      <c r="L9" s="7">
        <f t="shared" si="3"/>
        <v>0</v>
      </c>
      <c r="M9" s="7">
        <f t="shared" si="3"/>
        <v>0</v>
      </c>
      <c r="N9" s="7">
        <f t="shared" si="3"/>
        <v>0</v>
      </c>
      <c r="O9" s="7">
        <f t="shared" si="3"/>
        <v>0</v>
      </c>
      <c r="P9" s="7">
        <f t="shared" si="3"/>
        <v>0</v>
      </c>
      <c r="Q9" s="7">
        <f t="shared" si="3"/>
        <v>0</v>
      </c>
      <c r="R9" s="7">
        <f t="shared" si="3"/>
        <v>0</v>
      </c>
      <c r="S9" s="7">
        <f t="shared" si="3"/>
        <v>0</v>
      </c>
      <c r="T9" s="7">
        <f t="shared" si="3"/>
        <v>0</v>
      </c>
      <c r="U9" s="7">
        <f t="shared" si="3"/>
        <v>0</v>
      </c>
      <c r="V9" s="7">
        <f t="shared" si="3"/>
        <v>0</v>
      </c>
      <c r="W9" s="7">
        <f t="shared" si="3"/>
        <v>0</v>
      </c>
      <c r="X9" s="7">
        <f t="shared" si="3"/>
        <v>0</v>
      </c>
      <c r="Y9" s="7">
        <f t="shared" si="3"/>
        <v>0</v>
      </c>
      <c r="Z9" s="7">
        <f t="shared" si="3"/>
        <v>0</v>
      </c>
      <c r="AA9" s="7">
        <f t="shared" si="3"/>
        <v>0</v>
      </c>
      <c r="AB9" s="7">
        <f t="shared" si="3"/>
        <v>0</v>
      </c>
      <c r="AC9" s="7">
        <f t="shared" si="3"/>
        <v>0</v>
      </c>
      <c r="AD9" s="7">
        <f t="shared" si="3"/>
        <v>0</v>
      </c>
      <c r="AE9" s="7">
        <f t="shared" si="3"/>
        <v>0</v>
      </c>
      <c r="AF9" s="7">
        <f t="shared" si="3"/>
        <v>0</v>
      </c>
      <c r="AG9" s="7">
        <f t="shared" si="3"/>
        <v>0</v>
      </c>
      <c r="AH9" s="7">
        <f t="shared" si="3"/>
        <v>0</v>
      </c>
      <c r="AI9" s="7">
        <f t="shared" si="3"/>
        <v>0</v>
      </c>
      <c r="AJ9" s="7">
        <f t="shared" si="3"/>
        <v>0</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2060"/>
  </sheetPr>
  <dimension ref="A1:AJ9"/>
  <sheetViews>
    <sheetView workbookViewId="0">
      <pane xSplit="1" ySplit="1" topLeftCell="B2" activePane="bottomRight" state="frozen"/>
      <selection activeCell="B9" sqref="B9:AJ9"/>
      <selection pane="topRight" activeCell="B9" sqref="B9:AJ9"/>
      <selection pane="bottomLeft" activeCell="B9" sqref="B9:AJ9"/>
      <selection pane="bottomRight" activeCell="B9" sqref="B9:AJ9"/>
    </sheetView>
  </sheetViews>
  <sheetFormatPr defaultColWidth="9.1328125" defaultRowHeight="14.25" x14ac:dyDescent="0.45"/>
  <cols>
    <col min="1" max="1" width="41.3984375" style="7" customWidth="1"/>
    <col min="2" max="3" width="10" style="7" customWidth="1"/>
    <col min="4" max="4" width="10" style="6" customWidth="1"/>
    <col min="5" max="26" width="10" style="7" customWidth="1"/>
    <col min="27" max="16384" width="9.1328125" style="7"/>
  </cols>
  <sheetData>
    <row r="1" spans="1:36" x14ac:dyDescent="0.45">
      <c r="A1" s="8" t="s">
        <v>122</v>
      </c>
      <c r="B1" s="8">
        <v>2016</v>
      </c>
      <c r="C1" s="8">
        <v>2017</v>
      </c>
      <c r="D1" s="9">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6" x14ac:dyDescent="0.45">
      <c r="A2" s="8" t="s">
        <v>157</v>
      </c>
      <c r="B2" s="20">
        <f>$D2</f>
        <v>0</v>
      </c>
      <c r="C2" s="20">
        <f>$D2</f>
        <v>0</v>
      </c>
      <c r="D2" s="3">
        <v>0</v>
      </c>
      <c r="E2" s="3">
        <v>0</v>
      </c>
      <c r="F2" s="3">
        <v>0</v>
      </c>
      <c r="G2" s="3">
        <v>0</v>
      </c>
      <c r="H2" s="3">
        <v>0</v>
      </c>
      <c r="I2" s="3">
        <v>0</v>
      </c>
      <c r="J2" s="3">
        <v>0</v>
      </c>
      <c r="K2" s="3">
        <v>0</v>
      </c>
      <c r="L2" s="3">
        <v>0</v>
      </c>
      <c r="M2" s="3">
        <v>0</v>
      </c>
      <c r="N2" s="3">
        <v>0</v>
      </c>
      <c r="O2" s="3">
        <v>0</v>
      </c>
      <c r="P2" s="3">
        <v>0</v>
      </c>
      <c r="Q2" s="3">
        <v>0</v>
      </c>
      <c r="R2" s="3">
        <v>0</v>
      </c>
      <c r="S2" s="3">
        <v>0</v>
      </c>
      <c r="T2" s="3">
        <v>0</v>
      </c>
      <c r="U2" s="3">
        <v>0</v>
      </c>
      <c r="V2" s="3">
        <v>0</v>
      </c>
      <c r="W2" s="3">
        <v>0</v>
      </c>
      <c r="X2" s="3">
        <v>0</v>
      </c>
      <c r="Y2" s="3">
        <v>0</v>
      </c>
      <c r="Z2" s="3">
        <v>0</v>
      </c>
      <c r="AA2" s="7">
        <f>TREND($Q2:$Z2,$Q$1:$Z$1,AA$1)</f>
        <v>0</v>
      </c>
      <c r="AB2" s="7">
        <f t="shared" ref="AB2:AJ2" si="0">TREND($Q2:$Z2,$Q$1:$Z$1,AB$1)</f>
        <v>0</v>
      </c>
      <c r="AC2" s="7">
        <f t="shared" si="0"/>
        <v>0</v>
      </c>
      <c r="AD2" s="7">
        <f t="shared" si="0"/>
        <v>0</v>
      </c>
      <c r="AE2" s="7">
        <f t="shared" si="0"/>
        <v>0</v>
      </c>
      <c r="AF2" s="7">
        <f t="shared" si="0"/>
        <v>0</v>
      </c>
      <c r="AG2" s="7">
        <f t="shared" si="0"/>
        <v>0</v>
      </c>
      <c r="AH2" s="7">
        <f t="shared" si="0"/>
        <v>0</v>
      </c>
      <c r="AI2" s="7">
        <f t="shared" si="0"/>
        <v>0</v>
      </c>
      <c r="AJ2" s="7">
        <f t="shared" si="0"/>
        <v>0</v>
      </c>
    </row>
    <row r="3" spans="1:36" x14ac:dyDescent="0.45">
      <c r="A3" s="8" t="s">
        <v>158</v>
      </c>
      <c r="B3" s="7">
        <v>0</v>
      </c>
      <c r="C3" s="7">
        <v>0</v>
      </c>
      <c r="D3" s="6">
        <v>0</v>
      </c>
      <c r="E3" s="6">
        <v>0</v>
      </c>
      <c r="F3" s="6">
        <v>0</v>
      </c>
      <c r="G3" s="6">
        <v>0</v>
      </c>
      <c r="H3" s="6">
        <v>0</v>
      </c>
      <c r="I3" s="6">
        <v>0</v>
      </c>
      <c r="J3" s="6">
        <v>0</v>
      </c>
      <c r="K3" s="6">
        <v>0</v>
      </c>
      <c r="L3" s="6">
        <v>0</v>
      </c>
      <c r="M3" s="6">
        <v>0</v>
      </c>
      <c r="N3" s="6">
        <v>0</v>
      </c>
      <c r="O3" s="6">
        <v>0</v>
      </c>
      <c r="P3" s="6">
        <v>0</v>
      </c>
      <c r="Q3" s="6">
        <v>0</v>
      </c>
      <c r="R3" s="6">
        <v>0</v>
      </c>
      <c r="S3" s="6">
        <v>0</v>
      </c>
      <c r="T3" s="6">
        <v>0</v>
      </c>
      <c r="U3" s="6">
        <v>0</v>
      </c>
      <c r="V3" s="6">
        <v>0</v>
      </c>
      <c r="W3" s="6">
        <v>0</v>
      </c>
      <c r="X3" s="6">
        <v>0</v>
      </c>
      <c r="Y3" s="6">
        <v>0</v>
      </c>
      <c r="Z3" s="6">
        <v>0</v>
      </c>
      <c r="AA3" s="6">
        <v>0</v>
      </c>
      <c r="AB3" s="6">
        <v>0</v>
      </c>
      <c r="AC3" s="6">
        <v>0</v>
      </c>
      <c r="AD3" s="6">
        <v>0</v>
      </c>
      <c r="AE3" s="6">
        <v>0</v>
      </c>
      <c r="AF3" s="6">
        <v>0</v>
      </c>
      <c r="AG3" s="6">
        <v>0</v>
      </c>
      <c r="AH3" s="6">
        <v>0</v>
      </c>
      <c r="AI3" s="6">
        <v>0</v>
      </c>
      <c r="AJ3" s="6">
        <v>0</v>
      </c>
    </row>
    <row r="4" spans="1:36" x14ac:dyDescent="0.45">
      <c r="A4" s="8" t="s">
        <v>159</v>
      </c>
      <c r="B4" s="7">
        <v>0</v>
      </c>
      <c r="C4" s="7">
        <v>0</v>
      </c>
      <c r="D4" s="7">
        <v>0</v>
      </c>
      <c r="E4" s="7">
        <v>0</v>
      </c>
      <c r="F4" s="7">
        <v>0</v>
      </c>
      <c r="G4" s="7">
        <v>0</v>
      </c>
      <c r="H4" s="7">
        <v>0</v>
      </c>
      <c r="I4" s="7">
        <v>0</v>
      </c>
      <c r="J4" s="7">
        <v>0</v>
      </c>
      <c r="K4" s="7">
        <v>0</v>
      </c>
      <c r="L4" s="7">
        <v>0</v>
      </c>
      <c r="M4" s="7">
        <v>0</v>
      </c>
      <c r="N4" s="7">
        <v>0</v>
      </c>
      <c r="O4" s="7">
        <v>0</v>
      </c>
      <c r="P4" s="7">
        <v>0</v>
      </c>
      <c r="Q4" s="7">
        <v>0</v>
      </c>
      <c r="R4" s="7">
        <v>0</v>
      </c>
      <c r="S4" s="7">
        <v>0</v>
      </c>
      <c r="T4" s="7">
        <v>0</v>
      </c>
      <c r="U4" s="7">
        <v>0</v>
      </c>
      <c r="V4" s="7">
        <v>0</v>
      </c>
      <c r="W4" s="7">
        <v>0</v>
      </c>
      <c r="X4" s="7">
        <v>0</v>
      </c>
      <c r="Y4" s="7">
        <v>0</v>
      </c>
      <c r="Z4" s="7">
        <v>0</v>
      </c>
      <c r="AA4" s="7">
        <f t="shared" ref="AA4:AJ8" si="1">TREND($Q4:$Z4,$Q$1:$Z$1,AA$1)</f>
        <v>0</v>
      </c>
      <c r="AB4" s="7">
        <f t="shared" si="1"/>
        <v>0</v>
      </c>
      <c r="AC4" s="7">
        <f t="shared" si="1"/>
        <v>0</v>
      </c>
      <c r="AD4" s="7">
        <f t="shared" si="1"/>
        <v>0</v>
      </c>
      <c r="AE4" s="7">
        <f t="shared" si="1"/>
        <v>0</v>
      </c>
      <c r="AF4" s="7">
        <f t="shared" si="1"/>
        <v>0</v>
      </c>
      <c r="AG4" s="7">
        <f t="shared" si="1"/>
        <v>0</v>
      </c>
      <c r="AH4" s="7">
        <f t="shared" si="1"/>
        <v>0</v>
      </c>
      <c r="AI4" s="7">
        <f t="shared" si="1"/>
        <v>0</v>
      </c>
      <c r="AJ4" s="7">
        <f t="shared" si="1"/>
        <v>0</v>
      </c>
    </row>
    <row r="5" spans="1:36" x14ac:dyDescent="0.45">
      <c r="A5" s="8" t="s">
        <v>160</v>
      </c>
      <c r="B5" s="7">
        <v>0</v>
      </c>
      <c r="C5" s="7">
        <v>0</v>
      </c>
      <c r="D5" s="7">
        <v>0</v>
      </c>
      <c r="E5" s="7">
        <v>0</v>
      </c>
      <c r="F5" s="7">
        <v>0</v>
      </c>
      <c r="G5" s="7">
        <v>0</v>
      </c>
      <c r="H5" s="7">
        <v>0</v>
      </c>
      <c r="I5" s="7">
        <v>0</v>
      </c>
      <c r="J5" s="7">
        <v>0</v>
      </c>
      <c r="K5" s="7">
        <v>0</v>
      </c>
      <c r="L5" s="7">
        <v>0</v>
      </c>
      <c r="M5" s="7">
        <v>0</v>
      </c>
      <c r="N5" s="7">
        <v>0</v>
      </c>
      <c r="O5" s="7">
        <v>0</v>
      </c>
      <c r="P5" s="7">
        <v>0</v>
      </c>
      <c r="Q5" s="7">
        <v>0</v>
      </c>
      <c r="R5" s="7">
        <v>0</v>
      </c>
      <c r="S5" s="7">
        <v>0</v>
      </c>
      <c r="T5" s="7">
        <v>0</v>
      </c>
      <c r="U5" s="7">
        <v>0</v>
      </c>
      <c r="V5" s="7">
        <v>0</v>
      </c>
      <c r="W5" s="7">
        <v>0</v>
      </c>
      <c r="X5" s="7">
        <v>0</v>
      </c>
      <c r="Y5" s="7">
        <v>0</v>
      </c>
      <c r="Z5" s="7">
        <v>0</v>
      </c>
      <c r="AA5" s="7">
        <f t="shared" si="1"/>
        <v>0</v>
      </c>
      <c r="AB5" s="7">
        <f t="shared" si="1"/>
        <v>0</v>
      </c>
      <c r="AC5" s="7">
        <f t="shared" si="1"/>
        <v>0</v>
      </c>
      <c r="AD5" s="7">
        <f t="shared" si="1"/>
        <v>0</v>
      </c>
      <c r="AE5" s="7">
        <f t="shared" si="1"/>
        <v>0</v>
      </c>
      <c r="AF5" s="7">
        <f t="shared" si="1"/>
        <v>0</v>
      </c>
      <c r="AG5" s="7">
        <f t="shared" si="1"/>
        <v>0</v>
      </c>
      <c r="AH5" s="7">
        <f t="shared" si="1"/>
        <v>0</v>
      </c>
      <c r="AI5" s="7">
        <f t="shared" si="1"/>
        <v>0</v>
      </c>
      <c r="AJ5" s="7">
        <f t="shared" si="1"/>
        <v>0</v>
      </c>
    </row>
    <row r="6" spans="1:36" x14ac:dyDescent="0.45">
      <c r="A6" s="8" t="s">
        <v>161</v>
      </c>
      <c r="B6" s="7">
        <v>0</v>
      </c>
      <c r="C6" s="7">
        <v>0</v>
      </c>
      <c r="D6" s="7">
        <v>0</v>
      </c>
      <c r="E6" s="7">
        <v>0</v>
      </c>
      <c r="F6" s="7">
        <v>0</v>
      </c>
      <c r="G6" s="7">
        <v>0</v>
      </c>
      <c r="H6" s="7">
        <v>0</v>
      </c>
      <c r="I6" s="7">
        <v>0</v>
      </c>
      <c r="J6" s="7">
        <v>0</v>
      </c>
      <c r="K6" s="7">
        <v>0</v>
      </c>
      <c r="L6" s="7">
        <v>0</v>
      </c>
      <c r="M6" s="7">
        <v>0</v>
      </c>
      <c r="N6" s="7">
        <v>0</v>
      </c>
      <c r="O6" s="7">
        <v>0</v>
      </c>
      <c r="P6" s="7">
        <v>0</v>
      </c>
      <c r="Q6" s="7">
        <v>0</v>
      </c>
      <c r="R6" s="7">
        <v>0</v>
      </c>
      <c r="S6" s="7">
        <v>0</v>
      </c>
      <c r="T6" s="7">
        <v>0</v>
      </c>
      <c r="U6" s="7">
        <v>0</v>
      </c>
      <c r="V6" s="7">
        <v>0</v>
      </c>
      <c r="W6" s="7">
        <v>0</v>
      </c>
      <c r="X6" s="7">
        <v>0</v>
      </c>
      <c r="Y6" s="7">
        <v>0</v>
      </c>
      <c r="Z6" s="7">
        <v>0</v>
      </c>
      <c r="AA6" s="7">
        <f t="shared" si="1"/>
        <v>0</v>
      </c>
      <c r="AB6" s="7">
        <f t="shared" si="1"/>
        <v>0</v>
      </c>
      <c r="AC6" s="7">
        <f t="shared" si="1"/>
        <v>0</v>
      </c>
      <c r="AD6" s="7">
        <f t="shared" si="1"/>
        <v>0</v>
      </c>
      <c r="AE6" s="7">
        <f t="shared" si="1"/>
        <v>0</v>
      </c>
      <c r="AF6" s="7">
        <f t="shared" si="1"/>
        <v>0</v>
      </c>
      <c r="AG6" s="7">
        <f t="shared" si="1"/>
        <v>0</v>
      </c>
      <c r="AH6" s="7">
        <f t="shared" si="1"/>
        <v>0</v>
      </c>
      <c r="AI6" s="7">
        <f t="shared" si="1"/>
        <v>0</v>
      </c>
      <c r="AJ6" s="7">
        <f t="shared" si="1"/>
        <v>0</v>
      </c>
    </row>
    <row r="7" spans="1:36" x14ac:dyDescent="0.45">
      <c r="A7" s="8" t="s">
        <v>162</v>
      </c>
      <c r="B7" s="7">
        <v>0</v>
      </c>
      <c r="C7" s="7">
        <v>0</v>
      </c>
      <c r="D7" s="6">
        <v>0</v>
      </c>
      <c r="E7" s="6">
        <v>0</v>
      </c>
      <c r="F7" s="6">
        <v>0</v>
      </c>
      <c r="G7" s="6">
        <v>0</v>
      </c>
      <c r="H7" s="6">
        <v>0</v>
      </c>
      <c r="I7" s="6">
        <v>0</v>
      </c>
      <c r="J7" s="6">
        <v>0</v>
      </c>
      <c r="K7" s="6">
        <v>0</v>
      </c>
      <c r="L7" s="6">
        <v>0</v>
      </c>
      <c r="M7" s="6">
        <v>0</v>
      </c>
      <c r="N7" s="6">
        <v>0</v>
      </c>
      <c r="O7" s="6">
        <v>0</v>
      </c>
      <c r="P7" s="6">
        <v>0</v>
      </c>
      <c r="Q7" s="6">
        <v>0</v>
      </c>
      <c r="R7" s="6">
        <v>0</v>
      </c>
      <c r="S7" s="6">
        <v>0</v>
      </c>
      <c r="T7" s="6">
        <v>0</v>
      </c>
      <c r="U7" s="6">
        <v>0</v>
      </c>
      <c r="V7" s="6">
        <v>0</v>
      </c>
      <c r="W7" s="6">
        <v>0</v>
      </c>
      <c r="X7" s="6">
        <v>0</v>
      </c>
      <c r="Y7" s="6">
        <v>0</v>
      </c>
      <c r="Z7" s="6">
        <v>0</v>
      </c>
      <c r="AA7" s="7">
        <f t="shared" si="1"/>
        <v>0</v>
      </c>
      <c r="AB7" s="7">
        <f t="shared" si="1"/>
        <v>0</v>
      </c>
      <c r="AC7" s="7">
        <f t="shared" si="1"/>
        <v>0</v>
      </c>
      <c r="AD7" s="7">
        <f t="shared" si="1"/>
        <v>0</v>
      </c>
      <c r="AE7" s="7">
        <f t="shared" si="1"/>
        <v>0</v>
      </c>
      <c r="AF7" s="7">
        <f t="shared" si="1"/>
        <v>0</v>
      </c>
      <c r="AG7" s="7">
        <f t="shared" si="1"/>
        <v>0</v>
      </c>
      <c r="AH7" s="7">
        <f t="shared" si="1"/>
        <v>0</v>
      </c>
      <c r="AI7" s="7">
        <f t="shared" si="1"/>
        <v>0</v>
      </c>
      <c r="AJ7" s="7">
        <f t="shared" si="1"/>
        <v>0</v>
      </c>
    </row>
    <row r="8" spans="1:36" x14ac:dyDescent="0.45">
      <c r="A8" s="8" t="s">
        <v>163</v>
      </c>
      <c r="B8" s="7">
        <v>0</v>
      </c>
      <c r="C8" s="7">
        <v>0</v>
      </c>
      <c r="D8" s="7">
        <v>0</v>
      </c>
      <c r="E8" s="7">
        <v>0</v>
      </c>
      <c r="F8" s="7">
        <v>0</v>
      </c>
      <c r="G8" s="7">
        <v>0</v>
      </c>
      <c r="H8" s="7">
        <v>0</v>
      </c>
      <c r="I8" s="7">
        <v>0</v>
      </c>
      <c r="J8" s="7">
        <v>0</v>
      </c>
      <c r="K8" s="7">
        <v>0</v>
      </c>
      <c r="L8" s="7">
        <v>0</v>
      </c>
      <c r="M8" s="7">
        <v>0</v>
      </c>
      <c r="N8" s="7">
        <v>0</v>
      </c>
      <c r="O8" s="7">
        <v>0</v>
      </c>
      <c r="P8" s="7">
        <v>0</v>
      </c>
      <c r="Q8" s="7">
        <v>0</v>
      </c>
      <c r="R8" s="7">
        <v>0</v>
      </c>
      <c r="S8" s="7">
        <v>0</v>
      </c>
      <c r="T8" s="7">
        <v>0</v>
      </c>
      <c r="U8" s="7">
        <v>0</v>
      </c>
      <c r="V8" s="7">
        <v>0</v>
      </c>
      <c r="W8" s="7">
        <v>0</v>
      </c>
      <c r="X8" s="7">
        <v>0</v>
      </c>
      <c r="Y8" s="7">
        <v>0</v>
      </c>
      <c r="Z8" s="7">
        <v>0</v>
      </c>
      <c r="AA8" s="7">
        <f t="shared" si="1"/>
        <v>0</v>
      </c>
      <c r="AB8" s="7">
        <f t="shared" si="1"/>
        <v>0</v>
      </c>
      <c r="AC8" s="7">
        <f t="shared" si="1"/>
        <v>0</v>
      </c>
      <c r="AD8" s="7">
        <f t="shared" si="1"/>
        <v>0</v>
      </c>
      <c r="AE8" s="7">
        <f t="shared" si="1"/>
        <v>0</v>
      </c>
      <c r="AF8" s="7">
        <f t="shared" si="1"/>
        <v>0</v>
      </c>
      <c r="AG8" s="7">
        <f t="shared" si="1"/>
        <v>0</v>
      </c>
      <c r="AH8" s="7">
        <f t="shared" si="1"/>
        <v>0</v>
      </c>
      <c r="AI8" s="7">
        <f t="shared" si="1"/>
        <v>0</v>
      </c>
      <c r="AJ8" s="7">
        <f t="shared" si="1"/>
        <v>0</v>
      </c>
    </row>
    <row r="9" spans="1:36" x14ac:dyDescent="0.45">
      <c r="A9" s="105" t="s">
        <v>416</v>
      </c>
      <c r="B9" s="7">
        <f>B6</f>
        <v>0</v>
      </c>
      <c r="C9" s="7">
        <f t="shared" ref="C9:AJ9" si="2">C6</f>
        <v>0</v>
      </c>
      <c r="D9" s="7">
        <f t="shared" si="2"/>
        <v>0</v>
      </c>
      <c r="E9" s="7">
        <f t="shared" si="2"/>
        <v>0</v>
      </c>
      <c r="F9" s="7">
        <f t="shared" si="2"/>
        <v>0</v>
      </c>
      <c r="G9" s="7">
        <f t="shared" si="2"/>
        <v>0</v>
      </c>
      <c r="H9" s="7">
        <f t="shared" si="2"/>
        <v>0</v>
      </c>
      <c r="I9" s="7">
        <f t="shared" si="2"/>
        <v>0</v>
      </c>
      <c r="J9" s="7">
        <f t="shared" si="2"/>
        <v>0</v>
      </c>
      <c r="K9" s="7">
        <f t="shared" si="2"/>
        <v>0</v>
      </c>
      <c r="L9" s="7">
        <f t="shared" si="2"/>
        <v>0</v>
      </c>
      <c r="M9" s="7">
        <f t="shared" si="2"/>
        <v>0</v>
      </c>
      <c r="N9" s="7">
        <f t="shared" si="2"/>
        <v>0</v>
      </c>
      <c r="O9" s="7">
        <f t="shared" si="2"/>
        <v>0</v>
      </c>
      <c r="P9" s="7">
        <f t="shared" si="2"/>
        <v>0</v>
      </c>
      <c r="Q9" s="7">
        <f t="shared" si="2"/>
        <v>0</v>
      </c>
      <c r="R9" s="7">
        <f t="shared" si="2"/>
        <v>0</v>
      </c>
      <c r="S9" s="7">
        <f t="shared" si="2"/>
        <v>0</v>
      </c>
      <c r="T9" s="7">
        <f t="shared" si="2"/>
        <v>0</v>
      </c>
      <c r="U9" s="7">
        <f t="shared" si="2"/>
        <v>0</v>
      </c>
      <c r="V9" s="7">
        <f t="shared" si="2"/>
        <v>0</v>
      </c>
      <c r="W9" s="7">
        <f t="shared" si="2"/>
        <v>0</v>
      </c>
      <c r="X9" s="7">
        <f t="shared" si="2"/>
        <v>0</v>
      </c>
      <c r="Y9" s="7">
        <f t="shared" si="2"/>
        <v>0</v>
      </c>
      <c r="Z9" s="7">
        <f t="shared" si="2"/>
        <v>0</v>
      </c>
      <c r="AA9" s="7">
        <f t="shared" si="2"/>
        <v>0</v>
      </c>
      <c r="AB9" s="7">
        <f t="shared" si="2"/>
        <v>0</v>
      </c>
      <c r="AC9" s="7">
        <f t="shared" si="2"/>
        <v>0</v>
      </c>
      <c r="AD9" s="7">
        <f t="shared" si="2"/>
        <v>0</v>
      </c>
      <c r="AE9" s="7">
        <f t="shared" si="2"/>
        <v>0</v>
      </c>
      <c r="AF9" s="7">
        <f t="shared" si="2"/>
        <v>0</v>
      </c>
      <c r="AG9" s="7">
        <f t="shared" si="2"/>
        <v>0</v>
      </c>
      <c r="AH9" s="7">
        <f t="shared" si="2"/>
        <v>0</v>
      </c>
      <c r="AI9" s="7">
        <f t="shared" si="2"/>
        <v>0</v>
      </c>
      <c r="AJ9" s="7">
        <f t="shared" si="2"/>
        <v>0</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2060"/>
  </sheetPr>
  <dimension ref="A1:AJ9"/>
  <sheetViews>
    <sheetView workbookViewId="0">
      <pane xSplit="1" ySplit="1" topLeftCell="B2" activePane="bottomRight" state="frozen"/>
      <selection activeCell="B9" sqref="B9:AJ9"/>
      <selection pane="topRight" activeCell="B9" sqref="B9:AJ9"/>
      <selection pane="bottomLeft" activeCell="B9" sqref="B9:AJ9"/>
      <selection pane="bottomRight" activeCell="B9" sqref="B9:AJ9"/>
    </sheetView>
  </sheetViews>
  <sheetFormatPr defaultColWidth="9.1328125" defaultRowHeight="14.25" x14ac:dyDescent="0.45"/>
  <cols>
    <col min="1" max="1" width="41.3984375" style="7" customWidth="1"/>
    <col min="2" max="26" width="10" style="7" customWidth="1"/>
    <col min="27" max="16384" width="9.1328125" style="7"/>
  </cols>
  <sheetData>
    <row r="1" spans="1:36" x14ac:dyDescent="0.45">
      <c r="A1" s="8" t="s">
        <v>122</v>
      </c>
      <c r="B1" s="8">
        <v>2016</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6" x14ac:dyDescent="0.45">
      <c r="A2" s="8" t="s">
        <v>157</v>
      </c>
      <c r="B2" s="20">
        <f>$D2</f>
        <v>0</v>
      </c>
      <c r="C2" s="20">
        <f>$D2</f>
        <v>0</v>
      </c>
      <c r="D2" s="7">
        <v>0</v>
      </c>
      <c r="E2" s="7">
        <v>0</v>
      </c>
      <c r="F2" s="7">
        <v>0</v>
      </c>
      <c r="G2" s="7">
        <v>0</v>
      </c>
      <c r="H2" s="7">
        <v>0</v>
      </c>
      <c r="I2" s="7">
        <v>0</v>
      </c>
      <c r="J2" s="7">
        <v>0</v>
      </c>
      <c r="K2" s="7">
        <v>0</v>
      </c>
      <c r="L2" s="7">
        <v>0</v>
      </c>
      <c r="M2" s="7">
        <v>0</v>
      </c>
      <c r="N2" s="7">
        <v>0</v>
      </c>
      <c r="O2" s="7">
        <v>0</v>
      </c>
      <c r="P2" s="7">
        <v>0</v>
      </c>
      <c r="Q2" s="7">
        <v>0</v>
      </c>
      <c r="R2" s="7">
        <v>0</v>
      </c>
      <c r="S2" s="7">
        <v>0</v>
      </c>
      <c r="T2" s="7">
        <v>0</v>
      </c>
      <c r="U2" s="7">
        <v>0</v>
      </c>
      <c r="V2" s="7">
        <v>0</v>
      </c>
      <c r="W2" s="7">
        <v>0</v>
      </c>
      <c r="X2" s="7">
        <v>0</v>
      </c>
      <c r="Y2" s="7">
        <v>0</v>
      </c>
      <c r="Z2" s="7">
        <v>0</v>
      </c>
      <c r="AA2" s="7">
        <f>TREND($Q2:$Z2,$Q$1:$Z$1,AA$1)</f>
        <v>0</v>
      </c>
      <c r="AB2" s="7">
        <f t="shared" ref="AB2:AJ3" si="0">TREND($Q2:$Z2,$Q$1:$Z$1,AB$1)</f>
        <v>0</v>
      </c>
      <c r="AC2" s="7">
        <f t="shared" si="0"/>
        <v>0</v>
      </c>
      <c r="AD2" s="7">
        <f t="shared" si="0"/>
        <v>0</v>
      </c>
      <c r="AE2" s="7">
        <f t="shared" si="0"/>
        <v>0</v>
      </c>
      <c r="AF2" s="7">
        <f t="shared" si="0"/>
        <v>0</v>
      </c>
      <c r="AG2" s="7">
        <f t="shared" si="0"/>
        <v>0</v>
      </c>
      <c r="AH2" s="7">
        <f t="shared" si="0"/>
        <v>0</v>
      </c>
      <c r="AI2" s="7">
        <f t="shared" si="0"/>
        <v>0</v>
      </c>
      <c r="AJ2" s="7">
        <f t="shared" si="0"/>
        <v>0</v>
      </c>
    </row>
    <row r="3" spans="1:36" x14ac:dyDescent="0.45">
      <c r="A3" s="8" t="s">
        <v>158</v>
      </c>
      <c r="B3" s="7">
        <v>0</v>
      </c>
      <c r="C3" s="7">
        <v>0</v>
      </c>
      <c r="D3" s="7">
        <v>0</v>
      </c>
      <c r="E3" s="7">
        <v>0</v>
      </c>
      <c r="F3" s="7">
        <v>0</v>
      </c>
      <c r="G3" s="7">
        <v>0</v>
      </c>
      <c r="H3" s="7">
        <v>0</v>
      </c>
      <c r="I3" s="7">
        <v>0</v>
      </c>
      <c r="J3" s="7">
        <v>0</v>
      </c>
      <c r="K3" s="7">
        <v>0</v>
      </c>
      <c r="L3" s="7">
        <v>0</v>
      </c>
      <c r="M3" s="7">
        <v>0</v>
      </c>
      <c r="N3" s="7">
        <v>0</v>
      </c>
      <c r="O3" s="7">
        <v>0</v>
      </c>
      <c r="P3" s="7">
        <v>0</v>
      </c>
      <c r="Q3" s="7">
        <v>0</v>
      </c>
      <c r="R3" s="7">
        <v>0</v>
      </c>
      <c r="S3" s="7">
        <v>0</v>
      </c>
      <c r="T3" s="7">
        <v>0</v>
      </c>
      <c r="U3" s="7">
        <v>0</v>
      </c>
      <c r="V3" s="7">
        <v>0</v>
      </c>
      <c r="W3" s="7">
        <v>0</v>
      </c>
      <c r="X3" s="7">
        <v>0</v>
      </c>
      <c r="Y3" s="7">
        <v>0</v>
      </c>
      <c r="Z3" s="7">
        <v>0</v>
      </c>
      <c r="AA3" s="7">
        <f>TREND($Q3:$Z3,$Q$1:$Z$1,AA$1)</f>
        <v>0</v>
      </c>
      <c r="AB3" s="7">
        <f t="shared" si="0"/>
        <v>0</v>
      </c>
      <c r="AC3" s="7">
        <f t="shared" si="0"/>
        <v>0</v>
      </c>
      <c r="AD3" s="7">
        <f t="shared" si="0"/>
        <v>0</v>
      </c>
      <c r="AE3" s="7">
        <f t="shared" si="0"/>
        <v>0</v>
      </c>
      <c r="AF3" s="7">
        <f t="shared" si="0"/>
        <v>0</v>
      </c>
      <c r="AG3" s="7">
        <f t="shared" si="0"/>
        <v>0</v>
      </c>
      <c r="AH3" s="7">
        <f t="shared" si="0"/>
        <v>0</v>
      </c>
      <c r="AI3" s="7">
        <f t="shared" si="0"/>
        <v>0</v>
      </c>
      <c r="AJ3" s="7">
        <f t="shared" si="0"/>
        <v>0</v>
      </c>
    </row>
    <row r="4" spans="1:36" x14ac:dyDescent="0.45">
      <c r="A4" s="8" t="s">
        <v>159</v>
      </c>
      <c r="B4" s="7">
        <v>0</v>
      </c>
      <c r="C4" s="7">
        <v>0</v>
      </c>
      <c r="D4" s="7">
        <v>0</v>
      </c>
      <c r="E4" s="7">
        <v>0</v>
      </c>
      <c r="F4" s="7">
        <v>0</v>
      </c>
      <c r="G4" s="7">
        <v>0</v>
      </c>
      <c r="H4" s="7">
        <v>0</v>
      </c>
      <c r="I4" s="7">
        <v>0</v>
      </c>
      <c r="J4" s="7">
        <v>0</v>
      </c>
      <c r="K4" s="7">
        <v>0</v>
      </c>
      <c r="L4" s="7">
        <v>0</v>
      </c>
      <c r="M4" s="7">
        <v>0</v>
      </c>
      <c r="N4" s="7">
        <v>0</v>
      </c>
      <c r="O4" s="7">
        <v>0</v>
      </c>
      <c r="P4" s="7">
        <v>0</v>
      </c>
      <c r="Q4" s="7">
        <v>0</v>
      </c>
      <c r="R4" s="7">
        <v>0</v>
      </c>
      <c r="S4" s="7">
        <v>0</v>
      </c>
      <c r="T4" s="7">
        <v>0</v>
      </c>
      <c r="U4" s="7">
        <v>0</v>
      </c>
      <c r="V4" s="7">
        <v>0</v>
      </c>
      <c r="W4" s="7">
        <v>0</v>
      </c>
      <c r="X4" s="7">
        <v>0</v>
      </c>
      <c r="Y4" s="7">
        <v>0</v>
      </c>
      <c r="Z4" s="7">
        <v>0</v>
      </c>
      <c r="AA4" s="7">
        <f t="shared" ref="AA4:AJ8" si="1">TREND($Q4:$Z4,$Q$1:$Z$1,AA$1)</f>
        <v>0</v>
      </c>
      <c r="AB4" s="7">
        <f t="shared" si="1"/>
        <v>0</v>
      </c>
      <c r="AC4" s="7">
        <f t="shared" si="1"/>
        <v>0</v>
      </c>
      <c r="AD4" s="7">
        <f t="shared" si="1"/>
        <v>0</v>
      </c>
      <c r="AE4" s="7">
        <f t="shared" si="1"/>
        <v>0</v>
      </c>
      <c r="AF4" s="7">
        <f t="shared" si="1"/>
        <v>0</v>
      </c>
      <c r="AG4" s="7">
        <f t="shared" si="1"/>
        <v>0</v>
      </c>
      <c r="AH4" s="7">
        <f t="shared" si="1"/>
        <v>0</v>
      </c>
      <c r="AI4" s="7">
        <f t="shared" si="1"/>
        <v>0</v>
      </c>
      <c r="AJ4" s="7">
        <f t="shared" si="1"/>
        <v>0</v>
      </c>
    </row>
    <row r="5" spans="1:36" x14ac:dyDescent="0.45">
      <c r="A5" s="8" t="s">
        <v>160</v>
      </c>
      <c r="B5" s="7">
        <v>0</v>
      </c>
      <c r="C5" s="7">
        <v>0</v>
      </c>
      <c r="D5" s="7">
        <v>0</v>
      </c>
      <c r="E5" s="7">
        <v>0</v>
      </c>
      <c r="F5" s="7">
        <v>0</v>
      </c>
      <c r="G5" s="7">
        <v>0</v>
      </c>
      <c r="H5" s="7">
        <v>0</v>
      </c>
      <c r="I5" s="7">
        <v>0</v>
      </c>
      <c r="J5" s="7">
        <v>0</v>
      </c>
      <c r="K5" s="7">
        <v>0</v>
      </c>
      <c r="L5" s="7">
        <v>0</v>
      </c>
      <c r="M5" s="7">
        <v>0</v>
      </c>
      <c r="N5" s="7">
        <v>0</v>
      </c>
      <c r="O5" s="7">
        <v>0</v>
      </c>
      <c r="P5" s="7">
        <v>0</v>
      </c>
      <c r="Q5" s="7">
        <v>0</v>
      </c>
      <c r="R5" s="7">
        <v>0</v>
      </c>
      <c r="S5" s="7">
        <v>0</v>
      </c>
      <c r="T5" s="7">
        <v>0</v>
      </c>
      <c r="U5" s="7">
        <v>0</v>
      </c>
      <c r="V5" s="7">
        <v>0</v>
      </c>
      <c r="W5" s="7">
        <v>0</v>
      </c>
      <c r="X5" s="7">
        <v>0</v>
      </c>
      <c r="Y5" s="7">
        <v>0</v>
      </c>
      <c r="Z5" s="7">
        <v>0</v>
      </c>
      <c r="AA5" s="7">
        <f t="shared" si="1"/>
        <v>0</v>
      </c>
      <c r="AB5" s="7">
        <f t="shared" si="1"/>
        <v>0</v>
      </c>
      <c r="AC5" s="7">
        <f t="shared" si="1"/>
        <v>0</v>
      </c>
      <c r="AD5" s="7">
        <f t="shared" si="1"/>
        <v>0</v>
      </c>
      <c r="AE5" s="7">
        <f t="shared" si="1"/>
        <v>0</v>
      </c>
      <c r="AF5" s="7">
        <f t="shared" si="1"/>
        <v>0</v>
      </c>
      <c r="AG5" s="7">
        <f t="shared" si="1"/>
        <v>0</v>
      </c>
      <c r="AH5" s="7">
        <f t="shared" si="1"/>
        <v>0</v>
      </c>
      <c r="AI5" s="7">
        <f t="shared" si="1"/>
        <v>0</v>
      </c>
      <c r="AJ5" s="7">
        <f t="shared" si="1"/>
        <v>0</v>
      </c>
    </row>
    <row r="6" spans="1:36" x14ac:dyDescent="0.45">
      <c r="A6" s="8" t="s">
        <v>161</v>
      </c>
      <c r="B6" s="7">
        <v>0</v>
      </c>
      <c r="C6" s="7">
        <v>0</v>
      </c>
      <c r="D6" s="7">
        <v>0</v>
      </c>
      <c r="E6" s="7">
        <v>0</v>
      </c>
      <c r="F6" s="7">
        <v>0</v>
      </c>
      <c r="G6" s="7">
        <v>0</v>
      </c>
      <c r="H6" s="7">
        <v>0</v>
      </c>
      <c r="I6" s="7">
        <v>0</v>
      </c>
      <c r="J6" s="7">
        <v>0</v>
      </c>
      <c r="K6" s="7">
        <v>0</v>
      </c>
      <c r="L6" s="7">
        <v>0</v>
      </c>
      <c r="M6" s="7">
        <v>0</v>
      </c>
      <c r="N6" s="7">
        <v>0</v>
      </c>
      <c r="O6" s="7">
        <v>0</v>
      </c>
      <c r="P6" s="7">
        <v>0</v>
      </c>
      <c r="Q6" s="7">
        <v>0</v>
      </c>
      <c r="R6" s="7">
        <v>0</v>
      </c>
      <c r="S6" s="7">
        <v>0</v>
      </c>
      <c r="T6" s="7">
        <v>0</v>
      </c>
      <c r="U6" s="7">
        <v>0</v>
      </c>
      <c r="V6" s="7">
        <v>0</v>
      </c>
      <c r="W6" s="7">
        <v>0</v>
      </c>
      <c r="X6" s="7">
        <v>0</v>
      </c>
      <c r="Y6" s="7">
        <v>0</v>
      </c>
      <c r="Z6" s="7">
        <v>0</v>
      </c>
      <c r="AA6" s="7">
        <f t="shared" si="1"/>
        <v>0</v>
      </c>
      <c r="AB6" s="7">
        <f t="shared" si="1"/>
        <v>0</v>
      </c>
      <c r="AC6" s="7">
        <f t="shared" si="1"/>
        <v>0</v>
      </c>
      <c r="AD6" s="7">
        <f t="shared" si="1"/>
        <v>0</v>
      </c>
      <c r="AE6" s="7">
        <f t="shared" si="1"/>
        <v>0</v>
      </c>
      <c r="AF6" s="7">
        <f t="shared" si="1"/>
        <v>0</v>
      </c>
      <c r="AG6" s="7">
        <f t="shared" si="1"/>
        <v>0</v>
      </c>
      <c r="AH6" s="7">
        <f t="shared" si="1"/>
        <v>0</v>
      </c>
      <c r="AI6" s="7">
        <f t="shared" si="1"/>
        <v>0</v>
      </c>
      <c r="AJ6" s="7">
        <f t="shared" si="1"/>
        <v>0</v>
      </c>
    </row>
    <row r="7" spans="1:36" x14ac:dyDescent="0.45">
      <c r="A7" s="8" t="s">
        <v>162</v>
      </c>
      <c r="B7" s="7">
        <v>0</v>
      </c>
      <c r="C7" s="7">
        <v>0</v>
      </c>
      <c r="D7" s="7">
        <v>0</v>
      </c>
      <c r="E7" s="7">
        <v>0</v>
      </c>
      <c r="F7" s="7">
        <v>0</v>
      </c>
      <c r="G7" s="7">
        <v>0</v>
      </c>
      <c r="H7" s="7">
        <v>0</v>
      </c>
      <c r="I7" s="7">
        <v>0</v>
      </c>
      <c r="J7" s="7">
        <v>0</v>
      </c>
      <c r="K7" s="7">
        <v>0</v>
      </c>
      <c r="L7" s="7">
        <v>0</v>
      </c>
      <c r="M7" s="7">
        <v>0</v>
      </c>
      <c r="N7" s="7">
        <v>0</v>
      </c>
      <c r="O7" s="7">
        <v>0</v>
      </c>
      <c r="P7" s="7">
        <v>0</v>
      </c>
      <c r="Q7" s="7">
        <v>0</v>
      </c>
      <c r="R7" s="7">
        <v>0</v>
      </c>
      <c r="S7" s="7">
        <v>0</v>
      </c>
      <c r="T7" s="7">
        <v>0</v>
      </c>
      <c r="U7" s="7">
        <v>0</v>
      </c>
      <c r="V7" s="7">
        <v>0</v>
      </c>
      <c r="W7" s="7">
        <v>0</v>
      </c>
      <c r="X7" s="7">
        <v>0</v>
      </c>
      <c r="Y7" s="7">
        <v>0</v>
      </c>
      <c r="Z7" s="7">
        <v>0</v>
      </c>
      <c r="AA7" s="7">
        <f t="shared" si="1"/>
        <v>0</v>
      </c>
      <c r="AB7" s="7">
        <f t="shared" si="1"/>
        <v>0</v>
      </c>
      <c r="AC7" s="7">
        <f t="shared" si="1"/>
        <v>0</v>
      </c>
      <c r="AD7" s="7">
        <f t="shared" si="1"/>
        <v>0</v>
      </c>
      <c r="AE7" s="7">
        <f t="shared" si="1"/>
        <v>0</v>
      </c>
      <c r="AF7" s="7">
        <f t="shared" si="1"/>
        <v>0</v>
      </c>
      <c r="AG7" s="7">
        <f t="shared" si="1"/>
        <v>0</v>
      </c>
      <c r="AH7" s="7">
        <f t="shared" si="1"/>
        <v>0</v>
      </c>
      <c r="AI7" s="7">
        <f t="shared" si="1"/>
        <v>0</v>
      </c>
      <c r="AJ7" s="7">
        <f t="shared" si="1"/>
        <v>0</v>
      </c>
    </row>
    <row r="8" spans="1:36" x14ac:dyDescent="0.45">
      <c r="A8" s="8" t="s">
        <v>163</v>
      </c>
      <c r="B8" s="7">
        <v>0</v>
      </c>
      <c r="C8" s="7">
        <v>0</v>
      </c>
      <c r="D8" s="7">
        <v>0</v>
      </c>
      <c r="E8" s="7">
        <v>0</v>
      </c>
      <c r="F8" s="7">
        <v>0</v>
      </c>
      <c r="G8" s="7">
        <v>0</v>
      </c>
      <c r="H8" s="7">
        <v>0</v>
      </c>
      <c r="I8" s="7">
        <v>0</v>
      </c>
      <c r="J8" s="7">
        <v>0</v>
      </c>
      <c r="K8" s="7">
        <v>0</v>
      </c>
      <c r="L8" s="7">
        <v>0</v>
      </c>
      <c r="M8" s="7">
        <v>0</v>
      </c>
      <c r="N8" s="7">
        <v>0</v>
      </c>
      <c r="O8" s="7">
        <v>0</v>
      </c>
      <c r="P8" s="7">
        <v>0</v>
      </c>
      <c r="Q8" s="7">
        <v>0</v>
      </c>
      <c r="R8" s="7">
        <v>0</v>
      </c>
      <c r="S8" s="7">
        <v>0</v>
      </c>
      <c r="T8" s="7">
        <v>0</v>
      </c>
      <c r="U8" s="7">
        <v>0</v>
      </c>
      <c r="V8" s="7">
        <v>0</v>
      </c>
      <c r="W8" s="7">
        <v>0</v>
      </c>
      <c r="X8" s="7">
        <v>0</v>
      </c>
      <c r="Y8" s="7">
        <v>0</v>
      </c>
      <c r="Z8" s="7">
        <v>0</v>
      </c>
      <c r="AA8" s="7">
        <f t="shared" si="1"/>
        <v>0</v>
      </c>
      <c r="AB8" s="7">
        <f t="shared" si="1"/>
        <v>0</v>
      </c>
      <c r="AC8" s="7">
        <f t="shared" si="1"/>
        <v>0</v>
      </c>
      <c r="AD8" s="7">
        <f t="shared" si="1"/>
        <v>0</v>
      </c>
      <c r="AE8" s="7">
        <f t="shared" si="1"/>
        <v>0</v>
      </c>
      <c r="AF8" s="7">
        <f t="shared" si="1"/>
        <v>0</v>
      </c>
      <c r="AG8" s="7">
        <f t="shared" si="1"/>
        <v>0</v>
      </c>
      <c r="AH8" s="7">
        <f t="shared" si="1"/>
        <v>0</v>
      </c>
      <c r="AI8" s="7">
        <f t="shared" si="1"/>
        <v>0</v>
      </c>
      <c r="AJ8" s="7">
        <f t="shared" si="1"/>
        <v>0</v>
      </c>
    </row>
    <row r="9" spans="1:36" x14ac:dyDescent="0.45">
      <c r="A9" s="105" t="s">
        <v>416</v>
      </c>
      <c r="B9" s="7">
        <f>B6</f>
        <v>0</v>
      </c>
      <c r="C9" s="7">
        <f t="shared" ref="C9:AJ9" si="2">C6</f>
        <v>0</v>
      </c>
      <c r="D9" s="7">
        <f t="shared" si="2"/>
        <v>0</v>
      </c>
      <c r="E9" s="7">
        <f t="shared" si="2"/>
        <v>0</v>
      </c>
      <c r="F9" s="7">
        <f t="shared" si="2"/>
        <v>0</v>
      </c>
      <c r="G9" s="7">
        <f t="shared" si="2"/>
        <v>0</v>
      </c>
      <c r="H9" s="7">
        <f t="shared" si="2"/>
        <v>0</v>
      </c>
      <c r="I9" s="7">
        <f t="shared" si="2"/>
        <v>0</v>
      </c>
      <c r="J9" s="7">
        <f t="shared" si="2"/>
        <v>0</v>
      </c>
      <c r="K9" s="7">
        <f t="shared" si="2"/>
        <v>0</v>
      </c>
      <c r="L9" s="7">
        <f t="shared" si="2"/>
        <v>0</v>
      </c>
      <c r="M9" s="7">
        <f t="shared" si="2"/>
        <v>0</v>
      </c>
      <c r="N9" s="7">
        <f t="shared" si="2"/>
        <v>0</v>
      </c>
      <c r="O9" s="7">
        <f t="shared" si="2"/>
        <v>0</v>
      </c>
      <c r="P9" s="7">
        <f t="shared" si="2"/>
        <v>0</v>
      </c>
      <c r="Q9" s="7">
        <f t="shared" si="2"/>
        <v>0</v>
      </c>
      <c r="R9" s="7">
        <f t="shared" si="2"/>
        <v>0</v>
      </c>
      <c r="S9" s="7">
        <f t="shared" si="2"/>
        <v>0</v>
      </c>
      <c r="T9" s="7">
        <f t="shared" si="2"/>
        <v>0</v>
      </c>
      <c r="U9" s="7">
        <f t="shared" si="2"/>
        <v>0</v>
      </c>
      <c r="V9" s="7">
        <f t="shared" si="2"/>
        <v>0</v>
      </c>
      <c r="W9" s="7">
        <f t="shared" si="2"/>
        <v>0</v>
      </c>
      <c r="X9" s="7">
        <f t="shared" si="2"/>
        <v>0</v>
      </c>
      <c r="Y9" s="7">
        <f t="shared" si="2"/>
        <v>0</v>
      </c>
      <c r="Z9" s="7">
        <f t="shared" si="2"/>
        <v>0</v>
      </c>
      <c r="AA9" s="7">
        <f t="shared" si="2"/>
        <v>0</v>
      </c>
      <c r="AB9" s="7">
        <f t="shared" si="2"/>
        <v>0</v>
      </c>
      <c r="AC9" s="7">
        <f t="shared" si="2"/>
        <v>0</v>
      </c>
      <c r="AD9" s="7">
        <f t="shared" si="2"/>
        <v>0</v>
      </c>
      <c r="AE9" s="7">
        <f t="shared" si="2"/>
        <v>0</v>
      </c>
      <c r="AF9" s="7">
        <f t="shared" si="2"/>
        <v>0</v>
      </c>
      <c r="AG9" s="7">
        <f t="shared" si="2"/>
        <v>0</v>
      </c>
      <c r="AH9" s="7">
        <f t="shared" si="2"/>
        <v>0</v>
      </c>
      <c r="AI9" s="7">
        <f t="shared" si="2"/>
        <v>0</v>
      </c>
      <c r="AJ9" s="7">
        <f t="shared" si="2"/>
        <v>0</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AJ19"/>
  <sheetViews>
    <sheetView showGridLines="0" workbookViewId="0">
      <selection activeCell="B9" sqref="B9:AJ9"/>
    </sheetView>
  </sheetViews>
  <sheetFormatPr defaultRowHeight="14.25" x14ac:dyDescent="0.45"/>
  <cols>
    <col min="1" max="1" width="40.73046875" customWidth="1"/>
    <col min="7" max="7" width="15.73046875" customWidth="1"/>
    <col min="8" max="8" width="12" customWidth="1"/>
    <col min="12" max="12" width="11.3984375" customWidth="1"/>
    <col min="15" max="15" width="12" bestFit="1" customWidth="1"/>
    <col min="17" max="17" width="12" bestFit="1" customWidth="1"/>
  </cols>
  <sheetData>
    <row r="1" spans="1:36" x14ac:dyDescent="0.45">
      <c r="A1" s="8" t="s">
        <v>122</v>
      </c>
      <c r="B1" s="8">
        <v>2016</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6" x14ac:dyDescent="0.45">
      <c r="A2" s="8" t="s">
        <v>157</v>
      </c>
      <c r="B2" s="7">
        <v>0</v>
      </c>
      <c r="C2" s="7">
        <v>0</v>
      </c>
      <c r="D2" s="7">
        <v>0</v>
      </c>
      <c r="E2" s="7">
        <v>0</v>
      </c>
      <c r="F2" s="7">
        <v>0</v>
      </c>
      <c r="G2" s="7">
        <v>0</v>
      </c>
      <c r="H2" s="7">
        <v>0</v>
      </c>
      <c r="I2" s="7">
        <v>0</v>
      </c>
      <c r="J2" s="7">
        <v>0</v>
      </c>
      <c r="K2" s="7">
        <v>0</v>
      </c>
      <c r="L2" s="7">
        <v>0</v>
      </c>
      <c r="M2" s="7">
        <v>0</v>
      </c>
      <c r="N2" s="7">
        <v>0</v>
      </c>
      <c r="O2" s="7">
        <v>0</v>
      </c>
      <c r="P2" s="7">
        <v>0</v>
      </c>
      <c r="Q2" s="7">
        <v>0</v>
      </c>
      <c r="R2" s="7">
        <v>0</v>
      </c>
      <c r="S2" s="7">
        <v>0</v>
      </c>
      <c r="T2" s="7">
        <v>0</v>
      </c>
      <c r="U2" s="7">
        <v>0</v>
      </c>
      <c r="V2" s="7">
        <v>0</v>
      </c>
      <c r="W2" s="7">
        <v>0</v>
      </c>
      <c r="X2" s="7">
        <v>0</v>
      </c>
      <c r="Y2" s="7">
        <v>0</v>
      </c>
      <c r="Z2" s="7">
        <v>0</v>
      </c>
      <c r="AA2" s="7">
        <f>TREND($Q2:$Z2,$Q$1:$Z$1,AA$1)</f>
        <v>0</v>
      </c>
      <c r="AB2" s="7">
        <f t="shared" ref="AB2:AJ2" si="0">TREND($Q2:$Z2,$Q$1:$Z$1,AB$1)</f>
        <v>0</v>
      </c>
      <c r="AC2" s="7">
        <f t="shared" si="0"/>
        <v>0</v>
      </c>
      <c r="AD2" s="7">
        <f t="shared" si="0"/>
        <v>0</v>
      </c>
      <c r="AE2" s="7">
        <f t="shared" si="0"/>
        <v>0</v>
      </c>
      <c r="AF2" s="7">
        <f t="shared" si="0"/>
        <v>0</v>
      </c>
      <c r="AG2" s="7">
        <f t="shared" si="0"/>
        <v>0</v>
      </c>
      <c r="AH2" s="7">
        <f t="shared" si="0"/>
        <v>0</v>
      </c>
      <c r="AI2" s="7">
        <f t="shared" si="0"/>
        <v>0</v>
      </c>
      <c r="AJ2" s="7">
        <f t="shared" si="0"/>
        <v>0</v>
      </c>
    </row>
    <row r="3" spans="1:36" s="89" customFormat="1" x14ac:dyDescent="0.45">
      <c r="A3" s="88" t="s">
        <v>158</v>
      </c>
      <c r="B3" s="89">
        <v>0</v>
      </c>
      <c r="C3" s="89">
        <v>0</v>
      </c>
      <c r="D3" s="89">
        <v>0</v>
      </c>
      <c r="E3" s="89">
        <v>0</v>
      </c>
      <c r="F3" s="89">
        <v>0</v>
      </c>
      <c r="G3" s="89">
        <v>0</v>
      </c>
      <c r="H3" s="89">
        <v>0</v>
      </c>
      <c r="I3" s="91">
        <f>$O$19</f>
        <v>1.9538074074074077E-6</v>
      </c>
      <c r="J3" s="91">
        <f t="shared" ref="J3:AJ3" si="1">$O$19</f>
        <v>1.9538074074074077E-6</v>
      </c>
      <c r="K3" s="91">
        <f t="shared" si="1"/>
        <v>1.9538074074074077E-6</v>
      </c>
      <c r="L3" s="91">
        <f t="shared" si="1"/>
        <v>1.9538074074074077E-6</v>
      </c>
      <c r="M3" s="91">
        <f t="shared" si="1"/>
        <v>1.9538074074074077E-6</v>
      </c>
      <c r="N3" s="91">
        <f t="shared" si="1"/>
        <v>1.9538074074074077E-6</v>
      </c>
      <c r="O3" s="91">
        <f t="shared" si="1"/>
        <v>1.9538074074074077E-6</v>
      </c>
      <c r="P3" s="91">
        <f t="shared" si="1"/>
        <v>1.9538074074074077E-6</v>
      </c>
      <c r="Q3" s="91">
        <f t="shared" si="1"/>
        <v>1.9538074074074077E-6</v>
      </c>
      <c r="R3" s="91">
        <f t="shared" si="1"/>
        <v>1.9538074074074077E-6</v>
      </c>
      <c r="S3" s="91">
        <f t="shared" si="1"/>
        <v>1.9538074074074077E-6</v>
      </c>
      <c r="T3" s="91">
        <f t="shared" si="1"/>
        <v>1.9538074074074077E-6</v>
      </c>
      <c r="U3" s="91">
        <f t="shared" si="1"/>
        <v>1.9538074074074077E-6</v>
      </c>
      <c r="V3" s="91">
        <f t="shared" si="1"/>
        <v>1.9538074074074077E-6</v>
      </c>
      <c r="W3" s="91">
        <f t="shared" si="1"/>
        <v>1.9538074074074077E-6</v>
      </c>
      <c r="X3" s="91">
        <f t="shared" si="1"/>
        <v>1.9538074074074077E-6</v>
      </c>
      <c r="Y3" s="91">
        <f t="shared" si="1"/>
        <v>1.9538074074074077E-6</v>
      </c>
      <c r="Z3" s="91">
        <f t="shared" si="1"/>
        <v>1.9538074074074077E-6</v>
      </c>
      <c r="AA3" s="91">
        <f t="shared" si="1"/>
        <v>1.9538074074074077E-6</v>
      </c>
      <c r="AB3" s="91">
        <f t="shared" si="1"/>
        <v>1.9538074074074077E-6</v>
      </c>
      <c r="AC3" s="91">
        <f t="shared" si="1"/>
        <v>1.9538074074074077E-6</v>
      </c>
      <c r="AD3" s="91">
        <f t="shared" si="1"/>
        <v>1.9538074074074077E-6</v>
      </c>
      <c r="AE3" s="91">
        <f t="shared" si="1"/>
        <v>1.9538074074074077E-6</v>
      </c>
      <c r="AF3" s="91">
        <f t="shared" si="1"/>
        <v>1.9538074074074077E-6</v>
      </c>
      <c r="AG3" s="91">
        <f t="shared" si="1"/>
        <v>1.9538074074074077E-6</v>
      </c>
      <c r="AH3" s="91">
        <f t="shared" si="1"/>
        <v>1.9538074074074077E-6</v>
      </c>
      <c r="AI3" s="91">
        <f t="shared" si="1"/>
        <v>1.9538074074074077E-6</v>
      </c>
      <c r="AJ3" s="91">
        <f t="shared" si="1"/>
        <v>1.9538074074074077E-6</v>
      </c>
    </row>
    <row r="4" spans="1:36" x14ac:dyDescent="0.45">
      <c r="A4" s="8" t="s">
        <v>159</v>
      </c>
      <c r="B4" s="7">
        <v>0</v>
      </c>
      <c r="C4" s="7">
        <v>0</v>
      </c>
      <c r="D4" s="7">
        <v>0</v>
      </c>
      <c r="E4" s="7">
        <v>0</v>
      </c>
      <c r="F4" s="7">
        <v>0</v>
      </c>
      <c r="G4" s="7">
        <v>0</v>
      </c>
      <c r="H4" s="7">
        <v>0</v>
      </c>
      <c r="I4" s="7">
        <v>0</v>
      </c>
      <c r="J4" s="7">
        <v>0</v>
      </c>
      <c r="K4" s="7">
        <v>0</v>
      </c>
      <c r="L4" s="7">
        <v>0</v>
      </c>
      <c r="M4" s="7">
        <v>0</v>
      </c>
      <c r="N4" s="7">
        <v>0</v>
      </c>
      <c r="O4" s="7">
        <v>0</v>
      </c>
      <c r="P4" s="7">
        <v>0</v>
      </c>
      <c r="Q4" s="7">
        <v>0</v>
      </c>
      <c r="R4" s="7">
        <v>0</v>
      </c>
      <c r="S4" s="7">
        <v>0</v>
      </c>
      <c r="T4" s="7">
        <v>0</v>
      </c>
      <c r="U4" s="7">
        <v>0</v>
      </c>
      <c r="V4" s="7">
        <v>0</v>
      </c>
      <c r="W4" s="7">
        <v>0</v>
      </c>
      <c r="X4" s="7">
        <v>0</v>
      </c>
      <c r="Y4" s="7">
        <v>0</v>
      </c>
      <c r="Z4" s="7">
        <v>0</v>
      </c>
      <c r="AA4" s="7">
        <f t="shared" ref="AA4:AJ8" si="2">TREND($Q4:$Z4,$Q$1:$Z$1,AA$1)</f>
        <v>0</v>
      </c>
      <c r="AB4" s="7">
        <f t="shared" si="2"/>
        <v>0</v>
      </c>
      <c r="AC4" s="7">
        <f t="shared" si="2"/>
        <v>0</v>
      </c>
      <c r="AD4" s="7">
        <f t="shared" si="2"/>
        <v>0</v>
      </c>
      <c r="AE4" s="7">
        <f t="shared" si="2"/>
        <v>0</v>
      </c>
      <c r="AF4" s="7">
        <f t="shared" si="2"/>
        <v>0</v>
      </c>
      <c r="AG4" s="7">
        <f t="shared" si="2"/>
        <v>0</v>
      </c>
      <c r="AH4" s="7">
        <f t="shared" si="2"/>
        <v>0</v>
      </c>
      <c r="AI4" s="7">
        <f t="shared" si="2"/>
        <v>0</v>
      </c>
      <c r="AJ4" s="7">
        <f t="shared" si="2"/>
        <v>0</v>
      </c>
    </row>
    <row r="5" spans="1:36" x14ac:dyDescent="0.45">
      <c r="A5" s="8" t="s">
        <v>160</v>
      </c>
      <c r="B5" s="7">
        <v>0</v>
      </c>
      <c r="C5" s="7">
        <v>0</v>
      </c>
      <c r="D5" s="7">
        <v>0</v>
      </c>
      <c r="E5" s="7">
        <v>0</v>
      </c>
      <c r="F5" s="7">
        <v>0</v>
      </c>
      <c r="G5" s="7">
        <v>0</v>
      </c>
      <c r="H5" s="7">
        <v>0</v>
      </c>
      <c r="I5" s="7">
        <v>0</v>
      </c>
      <c r="J5" s="7">
        <v>0</v>
      </c>
      <c r="K5" s="7">
        <v>0</v>
      </c>
      <c r="L5" s="7">
        <v>0</v>
      </c>
      <c r="M5" s="7">
        <v>0</v>
      </c>
      <c r="N5" s="7">
        <v>0</v>
      </c>
      <c r="O5" s="7">
        <v>0</v>
      </c>
      <c r="P5" s="7">
        <v>0</v>
      </c>
      <c r="Q5" s="7">
        <v>0</v>
      </c>
      <c r="R5" s="7">
        <v>0</v>
      </c>
      <c r="S5" s="7">
        <v>0</v>
      </c>
      <c r="T5" s="7">
        <v>0</v>
      </c>
      <c r="U5" s="7">
        <v>0</v>
      </c>
      <c r="V5" s="7">
        <v>0</v>
      </c>
      <c r="W5" s="7">
        <v>0</v>
      </c>
      <c r="X5" s="7">
        <v>0</v>
      </c>
      <c r="Y5" s="7">
        <v>0</v>
      </c>
      <c r="Z5" s="7">
        <v>0</v>
      </c>
      <c r="AA5" s="7">
        <f t="shared" si="2"/>
        <v>0</v>
      </c>
      <c r="AB5" s="7">
        <f t="shared" si="2"/>
        <v>0</v>
      </c>
      <c r="AC5" s="7">
        <f t="shared" si="2"/>
        <v>0</v>
      </c>
      <c r="AD5" s="7">
        <f t="shared" si="2"/>
        <v>0</v>
      </c>
      <c r="AE5" s="7">
        <f t="shared" si="2"/>
        <v>0</v>
      </c>
      <c r="AF5" s="7">
        <f t="shared" si="2"/>
        <v>0</v>
      </c>
      <c r="AG5" s="7">
        <f t="shared" si="2"/>
        <v>0</v>
      </c>
      <c r="AH5" s="7">
        <f t="shared" si="2"/>
        <v>0</v>
      </c>
      <c r="AI5" s="7">
        <f t="shared" si="2"/>
        <v>0</v>
      </c>
      <c r="AJ5" s="7">
        <f t="shared" si="2"/>
        <v>0</v>
      </c>
    </row>
    <row r="6" spans="1:36" x14ac:dyDescent="0.45">
      <c r="A6" s="8" t="s">
        <v>161</v>
      </c>
      <c r="B6" s="7">
        <v>0</v>
      </c>
      <c r="C6" s="7">
        <v>0</v>
      </c>
      <c r="D6" s="7">
        <v>0</v>
      </c>
      <c r="E6" s="7">
        <v>0</v>
      </c>
      <c r="F6" s="7">
        <v>0</v>
      </c>
      <c r="G6" s="7">
        <v>0</v>
      </c>
      <c r="H6" s="7">
        <v>0</v>
      </c>
      <c r="I6" s="7">
        <v>0</v>
      </c>
      <c r="J6" s="7">
        <v>0</v>
      </c>
      <c r="K6" s="7">
        <v>0</v>
      </c>
      <c r="L6" s="7">
        <v>0</v>
      </c>
      <c r="M6" s="7">
        <v>0</v>
      </c>
      <c r="N6" s="7">
        <v>0</v>
      </c>
      <c r="O6" s="7">
        <v>0</v>
      </c>
      <c r="P6" s="7">
        <v>0</v>
      </c>
      <c r="Q6" s="7">
        <v>0</v>
      </c>
      <c r="R6" s="7">
        <v>0</v>
      </c>
      <c r="S6" s="7">
        <v>0</v>
      </c>
      <c r="T6" s="7">
        <v>0</v>
      </c>
      <c r="U6" s="7">
        <v>0</v>
      </c>
      <c r="V6" s="7">
        <v>0</v>
      </c>
      <c r="W6" s="7">
        <v>0</v>
      </c>
      <c r="X6" s="7">
        <v>0</v>
      </c>
      <c r="Y6" s="7">
        <v>0</v>
      </c>
      <c r="Z6" s="7">
        <v>0</v>
      </c>
      <c r="AA6" s="7">
        <f t="shared" si="2"/>
        <v>0</v>
      </c>
      <c r="AB6" s="7">
        <f t="shared" si="2"/>
        <v>0</v>
      </c>
      <c r="AC6" s="7">
        <f t="shared" si="2"/>
        <v>0</v>
      </c>
      <c r="AD6" s="7">
        <f t="shared" si="2"/>
        <v>0</v>
      </c>
      <c r="AE6" s="7">
        <f t="shared" si="2"/>
        <v>0</v>
      </c>
      <c r="AF6" s="7">
        <f t="shared" si="2"/>
        <v>0</v>
      </c>
      <c r="AG6" s="7">
        <f t="shared" si="2"/>
        <v>0</v>
      </c>
      <c r="AH6" s="7">
        <f t="shared" si="2"/>
        <v>0</v>
      </c>
      <c r="AI6" s="7">
        <f t="shared" si="2"/>
        <v>0</v>
      </c>
      <c r="AJ6" s="7">
        <f t="shared" si="2"/>
        <v>0</v>
      </c>
    </row>
    <row r="7" spans="1:36" x14ac:dyDescent="0.45">
      <c r="A7" s="8" t="s">
        <v>162</v>
      </c>
      <c r="B7" s="7">
        <v>0</v>
      </c>
      <c r="C7" s="7">
        <v>0</v>
      </c>
      <c r="D7" s="7">
        <v>0</v>
      </c>
      <c r="E7" s="7">
        <v>0</v>
      </c>
      <c r="F7" s="7">
        <v>0</v>
      </c>
      <c r="G7" s="7">
        <v>0</v>
      </c>
      <c r="H7" s="7">
        <v>0</v>
      </c>
      <c r="I7" s="7">
        <v>0</v>
      </c>
      <c r="J7" s="7">
        <v>0</v>
      </c>
      <c r="K7" s="7">
        <v>0</v>
      </c>
      <c r="L7" s="7">
        <v>0</v>
      </c>
      <c r="M7" s="7">
        <v>0</v>
      </c>
      <c r="N7" s="7">
        <v>0</v>
      </c>
      <c r="O7" s="7">
        <v>0</v>
      </c>
      <c r="P7" s="7">
        <v>0</v>
      </c>
      <c r="Q7" s="7">
        <v>0</v>
      </c>
      <c r="R7" s="7">
        <v>0</v>
      </c>
      <c r="S7" s="7">
        <v>0</v>
      </c>
      <c r="T7" s="7">
        <v>0</v>
      </c>
      <c r="U7" s="7">
        <v>0</v>
      </c>
      <c r="V7" s="7">
        <v>0</v>
      </c>
      <c r="W7" s="7">
        <v>0</v>
      </c>
      <c r="X7" s="7">
        <v>0</v>
      </c>
      <c r="Y7" s="7">
        <v>0</v>
      </c>
      <c r="Z7" s="7">
        <v>0</v>
      </c>
      <c r="AA7" s="7">
        <f t="shared" si="2"/>
        <v>0</v>
      </c>
      <c r="AB7" s="7">
        <f t="shared" si="2"/>
        <v>0</v>
      </c>
      <c r="AC7" s="7">
        <f t="shared" si="2"/>
        <v>0</v>
      </c>
      <c r="AD7" s="7">
        <f t="shared" si="2"/>
        <v>0</v>
      </c>
      <c r="AE7" s="7">
        <f t="shared" si="2"/>
        <v>0</v>
      </c>
      <c r="AF7" s="7">
        <f t="shared" si="2"/>
        <v>0</v>
      </c>
      <c r="AG7" s="7">
        <f t="shared" si="2"/>
        <v>0</v>
      </c>
      <c r="AH7" s="7">
        <f t="shared" si="2"/>
        <v>0</v>
      </c>
      <c r="AI7" s="7">
        <f t="shared" si="2"/>
        <v>0</v>
      </c>
      <c r="AJ7" s="7">
        <f t="shared" si="2"/>
        <v>0</v>
      </c>
    </row>
    <row r="8" spans="1:36" x14ac:dyDescent="0.45">
      <c r="A8" s="8" t="s">
        <v>163</v>
      </c>
      <c r="B8" s="7">
        <v>0</v>
      </c>
      <c r="C8" s="7">
        <v>0</v>
      </c>
      <c r="D8" s="7">
        <v>0</v>
      </c>
      <c r="E8" s="7">
        <v>0</v>
      </c>
      <c r="F8" s="7">
        <v>0</v>
      </c>
      <c r="G8" s="7">
        <v>0</v>
      </c>
      <c r="H8" s="7">
        <v>0</v>
      </c>
      <c r="I8" s="7">
        <v>0</v>
      </c>
      <c r="J8" s="7">
        <v>0</v>
      </c>
      <c r="K8" s="7">
        <v>0</v>
      </c>
      <c r="L8" s="7">
        <v>0</v>
      </c>
      <c r="M8" s="7">
        <v>0</v>
      </c>
      <c r="N8" s="7">
        <v>0</v>
      </c>
      <c r="O8" s="7">
        <v>0</v>
      </c>
      <c r="P8" s="7">
        <v>0</v>
      </c>
      <c r="Q8" s="7">
        <v>0</v>
      </c>
      <c r="R8" s="7">
        <v>0</v>
      </c>
      <c r="S8" s="7">
        <v>0</v>
      </c>
      <c r="T8" s="7">
        <v>0</v>
      </c>
      <c r="U8" s="7">
        <v>0</v>
      </c>
      <c r="V8" s="7">
        <v>0</v>
      </c>
      <c r="W8" s="7">
        <v>0</v>
      </c>
      <c r="X8" s="7">
        <v>0</v>
      </c>
      <c r="Y8" s="7">
        <v>0</v>
      </c>
      <c r="Z8" s="7">
        <v>0</v>
      </c>
      <c r="AA8" s="7">
        <f t="shared" si="2"/>
        <v>0</v>
      </c>
      <c r="AB8" s="7">
        <f t="shared" si="2"/>
        <v>0</v>
      </c>
      <c r="AC8" s="7">
        <f t="shared" si="2"/>
        <v>0</v>
      </c>
      <c r="AD8" s="7">
        <f t="shared" si="2"/>
        <v>0</v>
      </c>
      <c r="AE8" s="7">
        <f t="shared" si="2"/>
        <v>0</v>
      </c>
      <c r="AF8" s="7">
        <f t="shared" si="2"/>
        <v>0</v>
      </c>
      <c r="AG8" s="7">
        <f t="shared" si="2"/>
        <v>0</v>
      </c>
      <c r="AH8" s="7">
        <f t="shared" si="2"/>
        <v>0</v>
      </c>
      <c r="AI8" s="7">
        <f t="shared" si="2"/>
        <v>0</v>
      </c>
      <c r="AJ8" s="7">
        <f t="shared" si="2"/>
        <v>0</v>
      </c>
    </row>
    <row r="9" spans="1:36" x14ac:dyDescent="0.45">
      <c r="A9" s="105" t="s">
        <v>416</v>
      </c>
      <c r="B9">
        <f>B6</f>
        <v>0</v>
      </c>
      <c r="C9" s="7">
        <f t="shared" ref="C9:AJ9" si="3">C6</f>
        <v>0</v>
      </c>
      <c r="D9" s="7">
        <f t="shared" si="3"/>
        <v>0</v>
      </c>
      <c r="E9" s="7">
        <f t="shared" si="3"/>
        <v>0</v>
      </c>
      <c r="F9" s="7">
        <f t="shared" si="3"/>
        <v>0</v>
      </c>
      <c r="G9" s="7">
        <f t="shared" si="3"/>
        <v>0</v>
      </c>
      <c r="H9" s="7">
        <f t="shared" si="3"/>
        <v>0</v>
      </c>
      <c r="I9" s="7">
        <f t="shared" si="3"/>
        <v>0</v>
      </c>
      <c r="J9" s="7">
        <f t="shared" si="3"/>
        <v>0</v>
      </c>
      <c r="K9" s="7">
        <f t="shared" si="3"/>
        <v>0</v>
      </c>
      <c r="L9" s="7">
        <f t="shared" si="3"/>
        <v>0</v>
      </c>
      <c r="M9" s="7">
        <f t="shared" si="3"/>
        <v>0</v>
      </c>
      <c r="N9" s="7">
        <f t="shared" si="3"/>
        <v>0</v>
      </c>
      <c r="O9" s="7">
        <f t="shared" si="3"/>
        <v>0</v>
      </c>
      <c r="P9" s="7">
        <f t="shared" si="3"/>
        <v>0</v>
      </c>
      <c r="Q9" s="7">
        <f t="shared" si="3"/>
        <v>0</v>
      </c>
      <c r="R9" s="7">
        <f t="shared" si="3"/>
        <v>0</v>
      </c>
      <c r="S9" s="7">
        <f t="shared" si="3"/>
        <v>0</v>
      </c>
      <c r="T9" s="7">
        <f t="shared" si="3"/>
        <v>0</v>
      </c>
      <c r="U9" s="7">
        <f t="shared" si="3"/>
        <v>0</v>
      </c>
      <c r="V9" s="7">
        <f t="shared" si="3"/>
        <v>0</v>
      </c>
      <c r="W9" s="7">
        <f t="shared" si="3"/>
        <v>0</v>
      </c>
      <c r="X9" s="7">
        <f t="shared" si="3"/>
        <v>0</v>
      </c>
      <c r="Y9" s="7">
        <f t="shared" si="3"/>
        <v>0</v>
      </c>
      <c r="Z9" s="7">
        <f t="shared" si="3"/>
        <v>0</v>
      </c>
      <c r="AA9" s="7">
        <f t="shared" si="3"/>
        <v>0</v>
      </c>
      <c r="AB9" s="7">
        <f t="shared" si="3"/>
        <v>0</v>
      </c>
      <c r="AC9" s="7">
        <f t="shared" si="3"/>
        <v>0</v>
      </c>
      <c r="AD9" s="7">
        <f t="shared" si="3"/>
        <v>0</v>
      </c>
      <c r="AE9" s="7">
        <f t="shared" si="3"/>
        <v>0</v>
      </c>
      <c r="AF9" s="7">
        <f t="shared" si="3"/>
        <v>0</v>
      </c>
      <c r="AG9" s="7">
        <f t="shared" si="3"/>
        <v>0</v>
      </c>
      <c r="AH9" s="7">
        <f t="shared" si="3"/>
        <v>0</v>
      </c>
      <c r="AI9" s="7">
        <f t="shared" si="3"/>
        <v>0</v>
      </c>
      <c r="AJ9" s="7">
        <f t="shared" si="3"/>
        <v>0</v>
      </c>
    </row>
    <row r="11" spans="1:36" x14ac:dyDescent="0.45">
      <c r="G11" t="s">
        <v>405</v>
      </c>
      <c r="H11">
        <v>13.38</v>
      </c>
      <c r="I11" t="s">
        <v>400</v>
      </c>
      <c r="L11" t="s">
        <v>401</v>
      </c>
      <c r="N11">
        <v>7.8259999999999996</v>
      </c>
      <c r="O11" t="s">
        <v>414</v>
      </c>
    </row>
    <row r="12" spans="1:36" x14ac:dyDescent="0.45">
      <c r="H12">
        <f>H11/N11/15</f>
        <v>0.11397904421160236</v>
      </c>
      <c r="I12" t="s">
        <v>402</v>
      </c>
      <c r="L12" t="s">
        <v>403</v>
      </c>
      <c r="M12" s="90">
        <v>5400</v>
      </c>
      <c r="N12" t="s">
        <v>404</v>
      </c>
      <c r="O12" t="s">
        <v>415</v>
      </c>
      <c r="P12">
        <f>10*3000*365</f>
        <v>10950000</v>
      </c>
      <c r="Q12" s="93">
        <f>P12/(H12*10^9)</f>
        <v>9.6070291479820616E-2</v>
      </c>
    </row>
    <row r="13" spans="1:36" x14ac:dyDescent="0.45">
      <c r="G13" t="s">
        <v>406</v>
      </c>
      <c r="H13" t="s">
        <v>407</v>
      </c>
    </row>
    <row r="14" spans="1:36" x14ac:dyDescent="0.45">
      <c r="H14">
        <f>3000*365</f>
        <v>1095000</v>
      </c>
      <c r="I14" t="s">
        <v>408</v>
      </c>
    </row>
    <row r="15" spans="1:36" x14ac:dyDescent="0.45">
      <c r="H15">
        <f>M12*H14*10^6</f>
        <v>5913000000000000</v>
      </c>
      <c r="I15" t="s">
        <v>410</v>
      </c>
      <c r="K15" t="s">
        <v>409</v>
      </c>
      <c r="L15" t="s">
        <v>411</v>
      </c>
    </row>
    <row r="16" spans="1:36" x14ac:dyDescent="0.45">
      <c r="H16" t="s">
        <v>413</v>
      </c>
    </row>
    <row r="17" spans="7:15" x14ac:dyDescent="0.45">
      <c r="H17" s="89">
        <f>H15/1055.056</f>
        <v>5604441849532.1572</v>
      </c>
      <c r="I17" s="89" t="s">
        <v>30</v>
      </c>
    </row>
    <row r="19" spans="7:15" x14ac:dyDescent="0.45">
      <c r="G19" t="s">
        <v>412</v>
      </c>
      <c r="H19" s="5">
        <f>H12*10^9/H17</f>
        <v>2.0337269485830602E-5</v>
      </c>
      <c r="K19" t="s">
        <v>81</v>
      </c>
      <c r="O19" s="92">
        <f>P12/H17</f>
        <v>1.9538074074074077E-6</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5"/>
  <sheetViews>
    <sheetView workbookViewId="0">
      <selection activeCell="B35" sqref="A34:B35"/>
    </sheetView>
  </sheetViews>
  <sheetFormatPr defaultRowHeight="14.25" x14ac:dyDescent="0.45"/>
  <cols>
    <col min="1" max="1" width="37.3984375" customWidth="1"/>
  </cols>
  <sheetData>
    <row r="1" spans="1:14" x14ac:dyDescent="0.45">
      <c r="A1" s="47" t="s">
        <v>38</v>
      </c>
      <c r="B1" s="95" t="s">
        <v>39</v>
      </c>
      <c r="C1" s="96"/>
      <c r="D1" s="96"/>
      <c r="E1" s="96"/>
      <c r="F1" s="96"/>
      <c r="G1" s="96"/>
      <c r="H1" s="96"/>
      <c r="I1" s="96"/>
      <c r="J1" s="96"/>
      <c r="K1" s="96"/>
      <c r="L1" s="96"/>
      <c r="M1" s="97"/>
      <c r="N1" s="7"/>
    </row>
    <row r="2" spans="1:14" x14ac:dyDescent="0.45">
      <c r="A2" s="50"/>
      <c r="B2" s="51" t="s">
        <v>40</v>
      </c>
      <c r="C2" s="51" t="s">
        <v>41</v>
      </c>
      <c r="D2" s="51" t="s">
        <v>42</v>
      </c>
      <c r="E2" s="51" t="s">
        <v>43</v>
      </c>
      <c r="F2" s="51" t="s">
        <v>44</v>
      </c>
      <c r="G2" s="51" t="s">
        <v>45</v>
      </c>
      <c r="H2" s="51" t="s">
        <v>46</v>
      </c>
      <c r="I2" s="51" t="s">
        <v>47</v>
      </c>
      <c r="J2" s="51" t="s">
        <v>48</v>
      </c>
      <c r="K2" s="51" t="s">
        <v>49</v>
      </c>
      <c r="L2" s="51" t="s">
        <v>50</v>
      </c>
      <c r="M2" s="52" t="s">
        <v>51</v>
      </c>
      <c r="N2" s="7"/>
    </row>
    <row r="3" spans="1:14" x14ac:dyDescent="0.45">
      <c r="A3" s="50" t="s">
        <v>52</v>
      </c>
      <c r="B3" s="98">
        <v>4.04</v>
      </c>
      <c r="C3" s="98">
        <v>4.07</v>
      </c>
      <c r="D3" s="98">
        <v>3.79</v>
      </c>
      <c r="E3" s="98">
        <v>3.61</v>
      </c>
      <c r="F3" s="98">
        <v>3.63</v>
      </c>
      <c r="G3" s="98">
        <v>3.77</v>
      </c>
      <c r="H3" s="98">
        <v>4.01</v>
      </c>
      <c r="I3" s="98">
        <v>4.04</v>
      </c>
      <c r="J3" s="98">
        <v>4.1399999999999997</v>
      </c>
      <c r="K3" s="98">
        <v>4.29</v>
      </c>
      <c r="L3" s="98">
        <v>4.42</v>
      </c>
      <c r="M3" s="101">
        <v>3.88</v>
      </c>
      <c r="N3" s="7"/>
    </row>
    <row r="4" spans="1:14" x14ac:dyDescent="0.45">
      <c r="A4" s="48" t="s">
        <v>53</v>
      </c>
      <c r="B4" s="99"/>
      <c r="C4" s="99"/>
      <c r="D4" s="99"/>
      <c r="E4" s="99"/>
      <c r="F4" s="99"/>
      <c r="G4" s="99"/>
      <c r="H4" s="99"/>
      <c r="I4" s="99"/>
      <c r="J4" s="99"/>
      <c r="K4" s="99"/>
      <c r="L4" s="99"/>
      <c r="M4" s="103"/>
      <c r="N4" s="7"/>
    </row>
    <row r="5" spans="1:14" x14ac:dyDescent="0.45">
      <c r="A5" s="50" t="s">
        <v>54</v>
      </c>
      <c r="B5" s="98">
        <v>4.04</v>
      </c>
      <c r="C5" s="98">
        <v>4.07</v>
      </c>
      <c r="D5" s="98">
        <v>3.79</v>
      </c>
      <c r="E5" s="98">
        <v>3.61</v>
      </c>
      <c r="F5" s="98">
        <v>3.63</v>
      </c>
      <c r="G5" s="98">
        <v>3.77</v>
      </c>
      <c r="H5" s="98">
        <v>4.01</v>
      </c>
      <c r="I5" s="98">
        <v>4.04</v>
      </c>
      <c r="J5" s="98">
        <v>4.1399999999999997</v>
      </c>
      <c r="K5" s="98">
        <v>4.29</v>
      </c>
      <c r="L5" s="98">
        <v>4.42</v>
      </c>
      <c r="M5" s="101">
        <v>3.88</v>
      </c>
      <c r="N5" s="7"/>
    </row>
    <row r="6" spans="1:14" x14ac:dyDescent="0.45">
      <c r="A6" s="48" t="s">
        <v>55</v>
      </c>
      <c r="B6" s="99"/>
      <c r="C6" s="99"/>
      <c r="D6" s="99"/>
      <c r="E6" s="99"/>
      <c r="F6" s="99"/>
      <c r="G6" s="99"/>
      <c r="H6" s="99"/>
      <c r="I6" s="99"/>
      <c r="J6" s="99"/>
      <c r="K6" s="99"/>
      <c r="L6" s="99"/>
      <c r="M6" s="103"/>
      <c r="N6" s="7"/>
    </row>
    <row r="7" spans="1:14" x14ac:dyDescent="0.45">
      <c r="A7" s="50" t="s">
        <v>56</v>
      </c>
      <c r="B7" s="98">
        <v>3.72</v>
      </c>
      <c r="C7" s="98">
        <v>3.75</v>
      </c>
      <c r="D7" s="98">
        <v>3.47</v>
      </c>
      <c r="E7" s="98">
        <v>3.29</v>
      </c>
      <c r="F7" s="98">
        <v>3.3</v>
      </c>
      <c r="G7" s="98">
        <v>3.44</v>
      </c>
      <c r="H7" s="98">
        <v>3.69</v>
      </c>
      <c r="I7" s="98">
        <v>3.71</v>
      </c>
      <c r="J7" s="98">
        <v>3.82</v>
      </c>
      <c r="K7" s="98">
        <v>3.97</v>
      </c>
      <c r="L7" s="98">
        <v>4.0999999999999996</v>
      </c>
      <c r="M7" s="101">
        <v>3.55</v>
      </c>
      <c r="N7" s="7"/>
    </row>
    <row r="8" spans="1:14" x14ac:dyDescent="0.45">
      <c r="A8" s="48" t="s">
        <v>57</v>
      </c>
      <c r="B8" s="99"/>
      <c r="C8" s="99"/>
      <c r="D8" s="99"/>
      <c r="E8" s="99"/>
      <c r="F8" s="99"/>
      <c r="G8" s="99"/>
      <c r="H8" s="99"/>
      <c r="I8" s="99"/>
      <c r="J8" s="99"/>
      <c r="K8" s="99"/>
      <c r="L8" s="99"/>
      <c r="M8" s="103"/>
      <c r="N8" s="7"/>
    </row>
    <row r="9" spans="1:14" x14ac:dyDescent="0.45">
      <c r="A9" s="50" t="s">
        <v>58</v>
      </c>
      <c r="B9" s="98">
        <v>3.72</v>
      </c>
      <c r="C9" s="98">
        <v>3.75</v>
      </c>
      <c r="D9" s="98">
        <v>3.47</v>
      </c>
      <c r="E9" s="98">
        <v>3.29</v>
      </c>
      <c r="F9" s="98">
        <v>3.3</v>
      </c>
      <c r="G9" s="98">
        <v>3.44</v>
      </c>
      <c r="H9" s="98">
        <v>3.69</v>
      </c>
      <c r="I9" s="98">
        <v>3.71</v>
      </c>
      <c r="J9" s="98">
        <v>3.82</v>
      </c>
      <c r="K9" s="98">
        <v>3.97</v>
      </c>
      <c r="L9" s="98">
        <v>4.0999999999999996</v>
      </c>
      <c r="M9" s="101">
        <v>3.55</v>
      </c>
      <c r="N9" s="7"/>
    </row>
    <row r="10" spans="1:14" x14ac:dyDescent="0.45">
      <c r="A10" s="48" t="s">
        <v>59</v>
      </c>
      <c r="B10" s="99"/>
      <c r="C10" s="99"/>
      <c r="D10" s="99"/>
      <c r="E10" s="99"/>
      <c r="F10" s="99"/>
      <c r="G10" s="99"/>
      <c r="H10" s="99"/>
      <c r="I10" s="99"/>
      <c r="J10" s="99"/>
      <c r="K10" s="99"/>
      <c r="L10" s="99"/>
      <c r="M10" s="103"/>
      <c r="N10" s="7"/>
    </row>
    <row r="11" spans="1:14" x14ac:dyDescent="0.45">
      <c r="A11" s="50" t="s">
        <v>60</v>
      </c>
      <c r="B11" s="98">
        <v>3.72</v>
      </c>
      <c r="C11" s="98">
        <v>3.74</v>
      </c>
      <c r="D11" s="98">
        <v>3.46</v>
      </c>
      <c r="E11" s="98">
        <v>3.28</v>
      </c>
      <c r="F11" s="98">
        <v>3.3</v>
      </c>
      <c r="G11" s="98">
        <v>3.44</v>
      </c>
      <c r="H11" s="98">
        <v>3.68</v>
      </c>
      <c r="I11" s="98">
        <v>3.71</v>
      </c>
      <c r="J11" s="98">
        <v>3.81</v>
      </c>
      <c r="K11" s="98">
        <v>3.96</v>
      </c>
      <c r="L11" s="98">
        <v>4.09</v>
      </c>
      <c r="M11" s="101">
        <v>3.55</v>
      </c>
      <c r="N11" s="7"/>
    </row>
    <row r="12" spans="1:14" x14ac:dyDescent="0.45">
      <c r="A12" s="48" t="s">
        <v>61</v>
      </c>
      <c r="B12" s="99"/>
      <c r="C12" s="99"/>
      <c r="D12" s="99"/>
      <c r="E12" s="99"/>
      <c r="F12" s="99"/>
      <c r="G12" s="99"/>
      <c r="H12" s="99"/>
      <c r="I12" s="99"/>
      <c r="J12" s="99"/>
      <c r="K12" s="99"/>
      <c r="L12" s="99"/>
      <c r="M12" s="103"/>
      <c r="N12" s="7"/>
    </row>
    <row r="13" spans="1:14" x14ac:dyDescent="0.45">
      <c r="A13" s="50" t="s">
        <v>62</v>
      </c>
      <c r="B13" s="98">
        <v>3.65</v>
      </c>
      <c r="C13" s="98">
        <v>3.67</v>
      </c>
      <c r="D13" s="98">
        <v>3.39</v>
      </c>
      <c r="E13" s="98">
        <v>3.22</v>
      </c>
      <c r="F13" s="98">
        <v>3.23</v>
      </c>
      <c r="G13" s="98">
        <v>3.37</v>
      </c>
      <c r="H13" s="98">
        <v>3.61</v>
      </c>
      <c r="I13" s="98">
        <v>3.64</v>
      </c>
      <c r="J13" s="98">
        <v>3.75</v>
      </c>
      <c r="K13" s="98">
        <v>3.89</v>
      </c>
      <c r="L13" s="98">
        <v>4.0199999999999996</v>
      </c>
      <c r="M13" s="101">
        <v>3.48</v>
      </c>
      <c r="N13" s="7"/>
    </row>
    <row r="14" spans="1:14" x14ac:dyDescent="0.45">
      <c r="A14" s="48" t="s">
        <v>63</v>
      </c>
      <c r="B14" s="99"/>
      <c r="C14" s="99"/>
      <c r="D14" s="99"/>
      <c r="E14" s="99"/>
      <c r="F14" s="99"/>
      <c r="G14" s="99"/>
      <c r="H14" s="99"/>
      <c r="I14" s="99"/>
      <c r="J14" s="99"/>
      <c r="K14" s="99"/>
      <c r="L14" s="99"/>
      <c r="M14" s="103"/>
      <c r="N14" s="7"/>
    </row>
    <row r="15" spans="1:14" x14ac:dyDescent="0.45">
      <c r="A15" s="50" t="s">
        <v>64</v>
      </c>
      <c r="B15" s="98">
        <v>3.65</v>
      </c>
      <c r="C15" s="98">
        <v>3.67</v>
      </c>
      <c r="D15" s="98">
        <v>3.39</v>
      </c>
      <c r="E15" s="98">
        <v>3.22</v>
      </c>
      <c r="F15" s="98">
        <v>3.23</v>
      </c>
      <c r="G15" s="98">
        <v>3.37</v>
      </c>
      <c r="H15" s="98">
        <v>3.61</v>
      </c>
      <c r="I15" s="98">
        <v>3.64</v>
      </c>
      <c r="J15" s="98">
        <v>3.75</v>
      </c>
      <c r="K15" s="98">
        <v>3.89</v>
      </c>
      <c r="L15" s="98">
        <v>4.0199999999999996</v>
      </c>
      <c r="M15" s="101">
        <v>3.48</v>
      </c>
      <c r="N15" s="7"/>
    </row>
    <row r="16" spans="1:14" x14ac:dyDescent="0.45">
      <c r="A16" s="48" t="s">
        <v>65</v>
      </c>
      <c r="B16" s="99"/>
      <c r="C16" s="99"/>
      <c r="D16" s="99"/>
      <c r="E16" s="99"/>
      <c r="F16" s="99"/>
      <c r="G16" s="99"/>
      <c r="H16" s="99"/>
      <c r="I16" s="99"/>
      <c r="J16" s="99"/>
      <c r="K16" s="99"/>
      <c r="L16" s="99"/>
      <c r="M16" s="103"/>
      <c r="N16" s="7"/>
    </row>
    <row r="17" spans="1:14" x14ac:dyDescent="0.45">
      <c r="A17" s="50" t="s">
        <v>66</v>
      </c>
      <c r="B17" s="98">
        <v>3.65</v>
      </c>
      <c r="C17" s="98">
        <v>3.67</v>
      </c>
      <c r="D17" s="98">
        <v>3.39</v>
      </c>
      <c r="E17" s="98">
        <v>3.22</v>
      </c>
      <c r="F17" s="98">
        <v>3.23</v>
      </c>
      <c r="G17" s="98">
        <v>3.37</v>
      </c>
      <c r="H17" s="98">
        <v>3.61</v>
      </c>
      <c r="I17" s="98">
        <v>3.64</v>
      </c>
      <c r="J17" s="98">
        <v>3.75</v>
      </c>
      <c r="K17" s="98">
        <v>3.89</v>
      </c>
      <c r="L17" s="98">
        <v>4.0199999999999996</v>
      </c>
      <c r="M17" s="101">
        <v>3.48</v>
      </c>
      <c r="N17" s="7"/>
    </row>
    <row r="18" spans="1:14" x14ac:dyDescent="0.45">
      <c r="A18" s="48" t="s">
        <v>67</v>
      </c>
      <c r="B18" s="99"/>
      <c r="C18" s="99"/>
      <c r="D18" s="99"/>
      <c r="E18" s="99"/>
      <c r="F18" s="99"/>
      <c r="G18" s="99"/>
      <c r="H18" s="99"/>
      <c r="I18" s="99"/>
      <c r="J18" s="99"/>
      <c r="K18" s="99"/>
      <c r="L18" s="99"/>
      <c r="M18" s="103"/>
      <c r="N18" s="7"/>
    </row>
    <row r="19" spans="1:14" x14ac:dyDescent="0.45">
      <c r="A19" s="50" t="s">
        <v>68</v>
      </c>
      <c r="B19" s="98">
        <v>3.7</v>
      </c>
      <c r="C19" s="98">
        <v>3.72</v>
      </c>
      <c r="D19" s="98">
        <v>3.44</v>
      </c>
      <c r="E19" s="98">
        <v>3.26</v>
      </c>
      <c r="F19" s="98">
        <v>3.28</v>
      </c>
      <c r="G19" s="98">
        <v>3.42</v>
      </c>
      <c r="H19" s="98">
        <v>3.66</v>
      </c>
      <c r="I19" s="98">
        <v>3.68</v>
      </c>
      <c r="J19" s="98">
        <v>3.79</v>
      </c>
      <c r="K19" s="98">
        <v>3.94</v>
      </c>
      <c r="L19" s="98">
        <v>4.07</v>
      </c>
      <c r="M19" s="101">
        <v>3.53</v>
      </c>
      <c r="N19" s="7"/>
    </row>
    <row r="20" spans="1:14" x14ac:dyDescent="0.45">
      <c r="A20" s="48" t="s">
        <v>69</v>
      </c>
      <c r="B20" s="99"/>
      <c r="C20" s="99"/>
      <c r="D20" s="99"/>
      <c r="E20" s="99"/>
      <c r="F20" s="99"/>
      <c r="G20" s="99"/>
      <c r="H20" s="99"/>
      <c r="I20" s="99"/>
      <c r="J20" s="99"/>
      <c r="K20" s="99"/>
      <c r="L20" s="99"/>
      <c r="M20" s="103"/>
      <c r="N20" s="7"/>
    </row>
    <row r="21" spans="1:14" x14ac:dyDescent="0.45">
      <c r="A21" s="50" t="s">
        <v>70</v>
      </c>
      <c r="B21" s="98">
        <v>3.7</v>
      </c>
      <c r="C21" s="98">
        <v>3.72</v>
      </c>
      <c r="D21" s="98">
        <v>3.44</v>
      </c>
      <c r="E21" s="98">
        <v>3.26</v>
      </c>
      <c r="F21" s="98">
        <v>3.28</v>
      </c>
      <c r="G21" s="98">
        <v>3.42</v>
      </c>
      <c r="H21" s="98">
        <v>3.66</v>
      </c>
      <c r="I21" s="98">
        <v>3.68</v>
      </c>
      <c r="J21" s="98">
        <v>3.79</v>
      </c>
      <c r="K21" s="98">
        <v>3.94</v>
      </c>
      <c r="L21" s="98">
        <v>4.07</v>
      </c>
      <c r="M21" s="101">
        <v>3.53</v>
      </c>
      <c r="N21" s="7"/>
    </row>
    <row r="22" spans="1:14" x14ac:dyDescent="0.45">
      <c r="A22" s="48" t="s">
        <v>71</v>
      </c>
      <c r="B22" s="99"/>
      <c r="C22" s="99"/>
      <c r="D22" s="99"/>
      <c r="E22" s="99"/>
      <c r="F22" s="99"/>
      <c r="G22" s="99"/>
      <c r="H22" s="99"/>
      <c r="I22" s="99"/>
      <c r="J22" s="99"/>
      <c r="K22" s="99"/>
      <c r="L22" s="99"/>
      <c r="M22" s="103"/>
      <c r="N22" s="7"/>
    </row>
    <row r="23" spans="1:14" x14ac:dyDescent="0.45">
      <c r="A23" s="50" t="s">
        <v>72</v>
      </c>
      <c r="B23" s="98">
        <v>3.52</v>
      </c>
      <c r="C23" s="98">
        <v>3.54</v>
      </c>
      <c r="D23" s="98">
        <v>3.26</v>
      </c>
      <c r="E23" s="98">
        <v>3.08</v>
      </c>
      <c r="F23" s="98">
        <v>3.09</v>
      </c>
      <c r="G23" s="98">
        <v>3.23</v>
      </c>
      <c r="H23" s="98">
        <v>3.48</v>
      </c>
      <c r="I23" s="98">
        <v>3.5</v>
      </c>
      <c r="J23" s="98">
        <v>3.61</v>
      </c>
      <c r="K23" s="98">
        <v>3.76</v>
      </c>
      <c r="L23" s="98">
        <v>3.89</v>
      </c>
      <c r="M23" s="101">
        <v>3.34</v>
      </c>
      <c r="N23" s="7"/>
    </row>
    <row r="24" spans="1:14" x14ac:dyDescent="0.45">
      <c r="A24" s="48" t="s">
        <v>73</v>
      </c>
      <c r="B24" s="99"/>
      <c r="C24" s="99"/>
      <c r="D24" s="99"/>
      <c r="E24" s="99"/>
      <c r="F24" s="99"/>
      <c r="G24" s="99"/>
      <c r="H24" s="99"/>
      <c r="I24" s="99"/>
      <c r="J24" s="99"/>
      <c r="K24" s="99"/>
      <c r="L24" s="99"/>
      <c r="M24" s="103"/>
      <c r="N24" s="7"/>
    </row>
    <row r="25" spans="1:14" x14ac:dyDescent="0.45">
      <c r="A25" s="50" t="s">
        <v>74</v>
      </c>
      <c r="B25" s="98">
        <v>3.52</v>
      </c>
      <c r="C25" s="98">
        <v>3.54</v>
      </c>
      <c r="D25" s="98">
        <v>3.26</v>
      </c>
      <c r="E25" s="98">
        <v>3.08</v>
      </c>
      <c r="F25" s="98">
        <v>3.09</v>
      </c>
      <c r="G25" s="98">
        <v>3.23</v>
      </c>
      <c r="H25" s="98">
        <v>3.48</v>
      </c>
      <c r="I25" s="98">
        <v>3.5</v>
      </c>
      <c r="J25" s="98">
        <v>3.61</v>
      </c>
      <c r="K25" s="98">
        <v>3.76</v>
      </c>
      <c r="L25" s="98">
        <v>3.89</v>
      </c>
      <c r="M25" s="101">
        <v>3.34</v>
      </c>
      <c r="N25" s="7"/>
    </row>
    <row r="26" spans="1:14" x14ac:dyDescent="0.45">
      <c r="A26" s="49" t="s">
        <v>75</v>
      </c>
      <c r="B26" s="100"/>
      <c r="C26" s="100"/>
      <c r="D26" s="100"/>
      <c r="E26" s="100"/>
      <c r="F26" s="100"/>
      <c r="G26" s="100"/>
      <c r="H26" s="100"/>
      <c r="I26" s="100"/>
      <c r="J26" s="100"/>
      <c r="K26" s="100"/>
      <c r="L26" s="100"/>
      <c r="M26" s="102"/>
      <c r="N26" s="7"/>
    </row>
    <row r="27" spans="1:14" x14ac:dyDescent="0.45">
      <c r="A27" s="7"/>
      <c r="B27" s="7"/>
      <c r="C27" s="7"/>
      <c r="D27" s="7"/>
      <c r="E27" s="7"/>
      <c r="F27" s="7"/>
      <c r="G27" s="7"/>
      <c r="H27" s="7"/>
      <c r="I27" s="7"/>
      <c r="J27" s="7"/>
      <c r="K27" s="7"/>
      <c r="L27" s="7"/>
      <c r="M27" s="7"/>
      <c r="N27" s="7"/>
    </row>
    <row r="28" spans="1:14" x14ac:dyDescent="0.45">
      <c r="A28" s="17" t="s">
        <v>76</v>
      </c>
      <c r="B28" s="17">
        <v>3.65</v>
      </c>
      <c r="C28" s="7"/>
      <c r="D28" s="7"/>
      <c r="E28" s="7"/>
      <c r="F28" s="7"/>
      <c r="G28" s="7"/>
      <c r="H28" s="7"/>
      <c r="I28" s="7"/>
      <c r="J28" s="7"/>
      <c r="K28" s="7"/>
      <c r="L28" s="7"/>
      <c r="M28" s="7"/>
      <c r="N28" s="7"/>
    </row>
    <row r="29" spans="1:14" x14ac:dyDescent="0.45">
      <c r="A29" s="6" t="s">
        <v>77</v>
      </c>
      <c r="B29" s="4" t="s">
        <v>78</v>
      </c>
      <c r="C29" s="7"/>
      <c r="D29" s="7"/>
      <c r="E29" s="7"/>
      <c r="F29" s="7"/>
      <c r="G29" s="7"/>
      <c r="H29" s="7"/>
      <c r="I29" s="7"/>
      <c r="J29" s="7"/>
      <c r="K29" s="7"/>
      <c r="L29" s="7"/>
      <c r="M29" s="7"/>
      <c r="N29" s="7"/>
    </row>
    <row r="30" spans="1:14" x14ac:dyDescent="0.45">
      <c r="A30" s="7" t="s">
        <v>79</v>
      </c>
      <c r="B30" s="7">
        <f>B28/25</f>
        <v>0.14599999999999999</v>
      </c>
      <c r="C30" s="7"/>
      <c r="D30" s="7"/>
      <c r="E30" s="7"/>
      <c r="F30" s="7"/>
      <c r="G30" s="7"/>
      <c r="H30" s="7"/>
      <c r="I30" s="7"/>
      <c r="J30" s="7"/>
      <c r="K30" s="7"/>
      <c r="L30" s="7"/>
      <c r="M30" s="7"/>
      <c r="N30" s="7"/>
    </row>
    <row r="31" spans="1:14" x14ac:dyDescent="0.45">
      <c r="A31" s="7" t="s">
        <v>80</v>
      </c>
      <c r="B31" s="7">
        <f>B30/947.817</f>
        <v>1.540381740357052E-4</v>
      </c>
      <c r="C31" s="7"/>
      <c r="D31" s="7"/>
      <c r="E31" s="7"/>
      <c r="F31" s="7"/>
      <c r="G31" s="7"/>
      <c r="H31" s="7"/>
      <c r="I31" s="7"/>
      <c r="J31" s="7"/>
      <c r="K31" s="7"/>
      <c r="L31" s="7"/>
      <c r="M31" s="7"/>
      <c r="N31" s="7"/>
    </row>
    <row r="32" spans="1:14" x14ac:dyDescent="0.45">
      <c r="A32" s="7" t="s">
        <v>81</v>
      </c>
      <c r="B32" s="5">
        <f>B31/7.826</f>
        <v>1.9682874269831998E-5</v>
      </c>
      <c r="C32" s="7"/>
      <c r="D32" s="7"/>
      <c r="E32" s="7"/>
      <c r="F32" s="7"/>
      <c r="G32" s="7"/>
      <c r="H32" s="7"/>
      <c r="I32" s="7"/>
      <c r="J32" s="7"/>
      <c r="K32" s="7"/>
      <c r="L32" s="7"/>
      <c r="M32" s="7"/>
      <c r="N32" s="7"/>
    </row>
    <row r="34" spans="1:2" x14ac:dyDescent="0.45">
      <c r="A34" s="7" t="s">
        <v>32</v>
      </c>
      <c r="B34" s="7" t="s">
        <v>33</v>
      </c>
    </row>
    <row r="35" spans="1:2" x14ac:dyDescent="0.45">
      <c r="A35" s="7" t="s">
        <v>34</v>
      </c>
      <c r="B35" s="7" t="s">
        <v>35</v>
      </c>
    </row>
  </sheetData>
  <mergeCells count="145">
    <mergeCell ref="K3:K4"/>
    <mergeCell ref="K5:K6"/>
    <mergeCell ref="L3:L4"/>
    <mergeCell ref="L5:L6"/>
    <mergeCell ref="M3:M4"/>
    <mergeCell ref="M5:M6"/>
    <mergeCell ref="G5:G6"/>
    <mergeCell ref="H5:H6"/>
    <mergeCell ref="I5:I6"/>
    <mergeCell ref="I3:I4"/>
    <mergeCell ref="J3:J4"/>
    <mergeCell ref="J5:J6"/>
    <mergeCell ref="B5:B6"/>
    <mergeCell ref="C5:C6"/>
    <mergeCell ref="H3:H4"/>
    <mergeCell ref="E3:E4"/>
    <mergeCell ref="D3:D4"/>
    <mergeCell ref="D5:D6"/>
    <mergeCell ref="E5:E6"/>
    <mergeCell ref="F5:F6"/>
    <mergeCell ref="F3:F4"/>
    <mergeCell ref="G3:G4"/>
    <mergeCell ref="L9:L10"/>
    <mergeCell ref="L11:L12"/>
    <mergeCell ref="L7:L8"/>
    <mergeCell ref="M7:M8"/>
    <mergeCell ref="M9:M10"/>
    <mergeCell ref="M11:M12"/>
    <mergeCell ref="J11:J12"/>
    <mergeCell ref="J9:J10"/>
    <mergeCell ref="J7:J8"/>
    <mergeCell ref="K7:K8"/>
    <mergeCell ref="K9:K10"/>
    <mergeCell ref="K11:K12"/>
    <mergeCell ref="I7:I8"/>
    <mergeCell ref="I9:I10"/>
    <mergeCell ref="I11:I12"/>
    <mergeCell ref="E13:E14"/>
    <mergeCell ref="G13:G14"/>
    <mergeCell ref="F13:F14"/>
    <mergeCell ref="F11:F12"/>
    <mergeCell ref="F9:F10"/>
    <mergeCell ref="G7:G8"/>
    <mergeCell ref="G9:G10"/>
    <mergeCell ref="F7:F8"/>
    <mergeCell ref="D11:D12"/>
    <mergeCell ref="D9:D10"/>
    <mergeCell ref="D7:D8"/>
    <mergeCell ref="E7:E8"/>
    <mergeCell ref="E9:E10"/>
    <mergeCell ref="E11:E12"/>
    <mergeCell ref="H13:H14"/>
    <mergeCell ref="B13:B14"/>
    <mergeCell ref="B11:B12"/>
    <mergeCell ref="B9:B10"/>
    <mergeCell ref="B7:B8"/>
    <mergeCell ref="C7:C8"/>
    <mergeCell ref="C9:C10"/>
    <mergeCell ref="C11:C12"/>
    <mergeCell ref="C13:C14"/>
    <mergeCell ref="D13:D14"/>
    <mergeCell ref="H7:H8"/>
    <mergeCell ref="G11:G12"/>
    <mergeCell ref="H11:H12"/>
    <mergeCell ref="H9:H10"/>
    <mergeCell ref="K13:K14"/>
    <mergeCell ref="L13:L14"/>
    <mergeCell ref="M13:M14"/>
    <mergeCell ref="I17:I18"/>
    <mergeCell ref="J17:J18"/>
    <mergeCell ref="J19:J20"/>
    <mergeCell ref="K19:K20"/>
    <mergeCell ref="K17:K18"/>
    <mergeCell ref="K15:K16"/>
    <mergeCell ref="J15:J16"/>
    <mergeCell ref="I15:I16"/>
    <mergeCell ref="I13:I14"/>
    <mergeCell ref="J13:J14"/>
    <mergeCell ref="G15:G16"/>
    <mergeCell ref="H15:H16"/>
    <mergeCell ref="H17:H18"/>
    <mergeCell ref="J23:J24"/>
    <mergeCell ref="K21:K22"/>
    <mergeCell ref="L21:L22"/>
    <mergeCell ref="M21:M22"/>
    <mergeCell ref="M19:M20"/>
    <mergeCell ref="I23:I24"/>
    <mergeCell ref="H23:H24"/>
    <mergeCell ref="H21:H22"/>
    <mergeCell ref="H19:H20"/>
    <mergeCell ref="I19:I20"/>
    <mergeCell ref="I21:I22"/>
    <mergeCell ref="G23:G24"/>
    <mergeCell ref="G21:G22"/>
    <mergeCell ref="G19:G20"/>
    <mergeCell ref="L15:L16"/>
    <mergeCell ref="L17:L18"/>
    <mergeCell ref="L19:L20"/>
    <mergeCell ref="M17:M18"/>
    <mergeCell ref="M15:M16"/>
    <mergeCell ref="M25:M26"/>
    <mergeCell ref="J21:J22"/>
    <mergeCell ref="J25:J26"/>
    <mergeCell ref="L25:L26"/>
    <mergeCell ref="K25:K26"/>
    <mergeCell ref="M23:M24"/>
    <mergeCell ref="L23:L24"/>
    <mergeCell ref="K23:K24"/>
    <mergeCell ref="G17:G18"/>
    <mergeCell ref="F19:F20"/>
    <mergeCell ref="B17:B18"/>
    <mergeCell ref="C17:C18"/>
    <mergeCell ref="D17:D18"/>
    <mergeCell ref="E17:E18"/>
    <mergeCell ref="F25:F26"/>
    <mergeCell ref="G25:G26"/>
    <mergeCell ref="H25:H26"/>
    <mergeCell ref="I25:I26"/>
    <mergeCell ref="F23:F24"/>
    <mergeCell ref="F17:F18"/>
    <mergeCell ref="F21:F22"/>
    <mergeCell ref="B1:M1"/>
    <mergeCell ref="B3:B4"/>
    <mergeCell ref="C3:C4"/>
    <mergeCell ref="B25:B26"/>
    <mergeCell ref="B23:B24"/>
    <mergeCell ref="B21:B22"/>
    <mergeCell ref="B19:B20"/>
    <mergeCell ref="C19:C20"/>
    <mergeCell ref="C23:C24"/>
    <mergeCell ref="C21:C22"/>
    <mergeCell ref="C25:C26"/>
    <mergeCell ref="D25:D26"/>
    <mergeCell ref="D23:D24"/>
    <mergeCell ref="D21:D22"/>
    <mergeCell ref="D19:D20"/>
    <mergeCell ref="E19:E20"/>
    <mergeCell ref="E21:E22"/>
    <mergeCell ref="E23:E24"/>
    <mergeCell ref="E25:E26"/>
    <mergeCell ref="F15:F16"/>
    <mergeCell ref="E15:E16"/>
    <mergeCell ref="D15:D16"/>
    <mergeCell ref="C15:C16"/>
    <mergeCell ref="B15:B16"/>
  </mergeCells>
  <hyperlinks>
    <hyperlink ref="B29" r:id="rId1"/>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50"/>
  <sheetViews>
    <sheetView workbookViewId="0">
      <selection activeCell="F7" sqref="F7"/>
    </sheetView>
  </sheetViews>
  <sheetFormatPr defaultRowHeight="14.25" x14ac:dyDescent="0.45"/>
  <cols>
    <col min="1" max="1" width="14.86328125" customWidth="1"/>
    <col min="2" max="2" width="14.59765625" customWidth="1"/>
    <col min="3" max="3" width="14.59765625" style="7" customWidth="1"/>
    <col min="4" max="4" width="15" customWidth="1"/>
    <col min="5" max="5" width="11.59765625" customWidth="1"/>
    <col min="6" max="6" width="11.3984375" customWidth="1"/>
    <col min="7" max="7" width="15.3984375" customWidth="1"/>
    <col min="8" max="8" width="13.1328125" customWidth="1"/>
    <col min="9" max="9" width="14" customWidth="1"/>
    <col min="10" max="10" width="11.3984375" customWidth="1"/>
    <col min="11" max="11" width="13.3984375" customWidth="1"/>
  </cols>
  <sheetData>
    <row r="1" spans="1:20" s="7" customFormat="1" x14ac:dyDescent="0.45"/>
    <row r="2" spans="1:20" x14ac:dyDescent="0.45">
      <c r="A2" s="43" t="s">
        <v>4</v>
      </c>
      <c r="B2" s="57" t="s">
        <v>82</v>
      </c>
      <c r="C2" s="57" t="s">
        <v>80</v>
      </c>
      <c r="D2" s="57" t="s">
        <v>81</v>
      </c>
      <c r="E2" s="58" t="s">
        <v>83</v>
      </c>
      <c r="F2" s="28" t="s">
        <v>84</v>
      </c>
      <c r="G2" s="46" t="s">
        <v>85</v>
      </c>
      <c r="H2" s="7" t="s">
        <v>86</v>
      </c>
      <c r="I2" s="4" t="s">
        <v>87</v>
      </c>
      <c r="J2" s="7" t="s">
        <v>88</v>
      </c>
      <c r="K2" s="7"/>
      <c r="L2" s="7"/>
      <c r="M2" s="7"/>
      <c r="N2" s="7"/>
      <c r="O2" s="7"/>
      <c r="P2" s="7"/>
      <c r="Q2" s="7"/>
      <c r="R2" s="7"/>
      <c r="S2" s="7"/>
      <c r="T2" s="7"/>
    </row>
    <row r="3" spans="1:20" x14ac:dyDescent="0.45">
      <c r="A3" s="30" t="s">
        <v>89</v>
      </c>
      <c r="B3" s="29">
        <v>1.1539999999999999</v>
      </c>
      <c r="C3" s="29">
        <f>1.154/3412.14</f>
        <v>3.3820417685089123E-4</v>
      </c>
      <c r="D3" s="36">
        <f>C3/7.826</f>
        <v>4.3215458324928606E-5</v>
      </c>
      <c r="E3" s="31">
        <v>112.5</v>
      </c>
      <c r="F3" s="7"/>
      <c r="G3" s="46" t="s">
        <v>8</v>
      </c>
      <c r="H3" s="7"/>
      <c r="I3" s="7"/>
      <c r="J3" s="7"/>
      <c r="K3" s="7"/>
      <c r="L3" s="7"/>
      <c r="M3" s="7"/>
      <c r="N3" s="7"/>
      <c r="O3" s="7"/>
      <c r="P3" s="7"/>
      <c r="Q3" s="7"/>
      <c r="R3" s="7"/>
      <c r="S3" s="7"/>
      <c r="T3" s="7"/>
    </row>
    <row r="4" spans="1:20" x14ac:dyDescent="0.45">
      <c r="A4" s="32" t="s">
        <v>90</v>
      </c>
      <c r="B4" s="33">
        <v>1.004</v>
      </c>
      <c r="C4" s="33">
        <f>1.004/3412.14</f>
        <v>2.9424349528448424E-4</v>
      </c>
      <c r="D4" s="5">
        <f>C4/7.826</f>
        <v>3.7598197710769775E-5</v>
      </c>
      <c r="E4" s="35"/>
      <c r="F4" s="7"/>
      <c r="G4" s="46" t="s">
        <v>10</v>
      </c>
      <c r="H4" s="7"/>
      <c r="I4" s="7"/>
      <c r="J4" s="7"/>
      <c r="K4" s="7"/>
      <c r="L4" s="7"/>
      <c r="M4" s="7"/>
      <c r="N4" s="7"/>
      <c r="O4" s="7"/>
      <c r="P4" s="7"/>
      <c r="Q4" s="7"/>
      <c r="R4" s="7"/>
      <c r="S4" s="7"/>
      <c r="T4" s="7"/>
    </row>
    <row r="5" spans="1:20" x14ac:dyDescent="0.45">
      <c r="A5" s="7"/>
      <c r="B5" s="21"/>
      <c r="C5" s="21"/>
      <c r="D5" s="21"/>
      <c r="E5" s="21"/>
      <c r="F5" s="21"/>
      <c r="G5" s="7"/>
      <c r="H5" s="7"/>
      <c r="I5" s="7"/>
      <c r="J5" s="7"/>
      <c r="K5" s="7"/>
      <c r="L5" s="7"/>
      <c r="M5" s="7"/>
      <c r="N5" s="7"/>
      <c r="O5" s="7"/>
      <c r="P5" s="7"/>
      <c r="Q5" s="7"/>
      <c r="R5" s="7"/>
      <c r="S5" s="7"/>
      <c r="T5" s="7"/>
    </row>
    <row r="6" spans="1:20" x14ac:dyDescent="0.45">
      <c r="A6" s="40" t="s">
        <v>4</v>
      </c>
      <c r="B6" s="57" t="s">
        <v>91</v>
      </c>
      <c r="C6" s="57" t="s">
        <v>92</v>
      </c>
      <c r="D6" s="7"/>
      <c r="E6" s="43" t="s">
        <v>93</v>
      </c>
      <c r="F6" s="57" t="s">
        <v>94</v>
      </c>
      <c r="G6" s="57" t="s">
        <v>80</v>
      </c>
      <c r="H6" s="58" t="s">
        <v>95</v>
      </c>
      <c r="I6" s="7"/>
      <c r="J6" s="7"/>
      <c r="K6" s="7"/>
      <c r="L6" s="7"/>
      <c r="M6" s="7"/>
      <c r="N6" s="7"/>
      <c r="O6" s="7"/>
      <c r="P6" s="7"/>
      <c r="Q6" s="7"/>
      <c r="R6" s="7"/>
      <c r="S6" s="7"/>
      <c r="T6" s="7"/>
    </row>
    <row r="7" spans="1:20" x14ac:dyDescent="0.45">
      <c r="A7" s="41" t="s">
        <v>96</v>
      </c>
      <c r="B7" s="42">
        <v>873</v>
      </c>
      <c r="C7" s="42">
        <v>304</v>
      </c>
      <c r="D7" s="6"/>
      <c r="E7" s="41" t="s">
        <v>96</v>
      </c>
      <c r="F7" s="44">
        <v>26.9</v>
      </c>
      <c r="G7" s="29">
        <f>F7/947817</f>
        <v>2.8381006038085408E-5</v>
      </c>
      <c r="H7" s="37">
        <f>G7/7.826</f>
        <v>3.6265021771128812E-6</v>
      </c>
      <c r="I7" s="7"/>
      <c r="J7" s="7"/>
      <c r="K7" s="7"/>
      <c r="L7" s="7"/>
      <c r="M7" s="7"/>
      <c r="N7" s="7"/>
      <c r="O7" s="7"/>
      <c r="P7" s="7"/>
      <c r="Q7" s="7"/>
      <c r="R7" s="7"/>
      <c r="S7" s="7"/>
      <c r="T7" s="7"/>
    </row>
    <row r="8" spans="1:20" x14ac:dyDescent="0.45">
      <c r="A8" s="41" t="s">
        <v>97</v>
      </c>
      <c r="B8" s="42">
        <v>554</v>
      </c>
      <c r="C8" s="42">
        <v>292</v>
      </c>
      <c r="D8" s="6"/>
      <c r="E8" s="41" t="s">
        <v>98</v>
      </c>
      <c r="F8" s="29">
        <v>54.1</v>
      </c>
      <c r="G8" s="29">
        <f>F8/947817</f>
        <v>5.7078528872134602E-5</v>
      </c>
      <c r="H8" s="37">
        <f t="shared" ref="H8:H9" si="0">G8/7.826</f>
        <v>7.2934486164240489E-6</v>
      </c>
      <c r="I8" s="7"/>
      <c r="J8" s="7"/>
      <c r="K8" s="7"/>
      <c r="L8" s="7"/>
      <c r="M8" s="7"/>
      <c r="N8" s="7"/>
      <c r="O8" s="7"/>
      <c r="P8" s="7"/>
      <c r="Q8" s="7"/>
      <c r="R8" s="7"/>
      <c r="S8" s="7"/>
      <c r="T8" s="7"/>
    </row>
    <row r="9" spans="1:20" x14ac:dyDescent="0.45">
      <c r="A9" s="41" t="s">
        <v>98</v>
      </c>
      <c r="B9" s="42">
        <v>670</v>
      </c>
      <c r="C9" s="42">
        <v>486</v>
      </c>
      <c r="D9" s="6"/>
      <c r="E9" s="32" t="s">
        <v>99</v>
      </c>
      <c r="F9" s="33">
        <v>108</v>
      </c>
      <c r="G9" s="33">
        <f>F9/947817</f>
        <v>1.1394604654696001E-4</v>
      </c>
      <c r="H9" s="37">
        <f t="shared" si="0"/>
        <v>1.4559934391382574E-5</v>
      </c>
      <c r="I9" s="7"/>
      <c r="J9" s="7"/>
      <c r="K9" s="7"/>
      <c r="L9" s="7"/>
      <c r="M9" s="7"/>
      <c r="N9" s="7"/>
      <c r="O9" s="7"/>
      <c r="P9" s="7"/>
      <c r="Q9" s="7"/>
      <c r="R9" s="7"/>
      <c r="S9" s="7"/>
      <c r="T9" s="7"/>
    </row>
    <row r="10" spans="1:20" x14ac:dyDescent="0.45">
      <c r="A10" s="30" t="s">
        <v>100</v>
      </c>
      <c r="B10" s="29">
        <v>1</v>
      </c>
      <c r="C10" s="29">
        <v>94.5</v>
      </c>
      <c r="D10" s="7"/>
      <c r="E10" s="7"/>
      <c r="F10" s="7"/>
      <c r="G10" s="7"/>
      <c r="H10" s="7"/>
      <c r="I10" s="7"/>
      <c r="J10" s="7"/>
      <c r="K10" s="7"/>
      <c r="L10" s="7"/>
      <c r="M10" s="7"/>
      <c r="N10" s="7"/>
      <c r="O10" s="7"/>
      <c r="P10" s="7"/>
      <c r="Q10" s="7"/>
      <c r="R10" s="7"/>
      <c r="S10" s="7"/>
      <c r="T10" s="7"/>
    </row>
    <row r="11" spans="1:20" x14ac:dyDescent="0.45">
      <c r="A11" s="32" t="s">
        <v>101</v>
      </c>
      <c r="B11" s="33">
        <v>1</v>
      </c>
      <c r="C11" s="33">
        <v>100.4</v>
      </c>
      <c r="D11" s="7"/>
      <c r="E11" s="7"/>
      <c r="F11" s="7"/>
      <c r="G11" s="7"/>
      <c r="H11" s="7"/>
      <c r="I11" s="7"/>
      <c r="J11" s="7"/>
      <c r="K11" s="7"/>
      <c r="L11" s="7"/>
      <c r="M11" s="7"/>
      <c r="N11" s="7"/>
      <c r="O11" s="7"/>
      <c r="P11" s="7"/>
      <c r="Q11" s="7"/>
      <c r="R11" s="7"/>
      <c r="S11" s="7"/>
      <c r="T11" s="7"/>
    </row>
    <row r="12" spans="1:20" s="7" customFormat="1" x14ac:dyDescent="0.45">
      <c r="A12" s="8" t="s">
        <v>102</v>
      </c>
      <c r="B12" s="22" t="s">
        <v>5</v>
      </c>
      <c r="F12" s="5"/>
      <c r="H12" s="8" t="s">
        <v>103</v>
      </c>
      <c r="I12" s="4" t="s">
        <v>104</v>
      </c>
    </row>
    <row r="13" spans="1:20" s="7" customFormat="1" x14ac:dyDescent="0.45">
      <c r="F13" s="5"/>
      <c r="K13" s="5"/>
    </row>
    <row r="14" spans="1:20" s="7" customFormat="1" x14ac:dyDescent="0.45"/>
    <row r="15" spans="1:20" x14ac:dyDescent="0.45">
      <c r="A15" s="43" t="s">
        <v>13</v>
      </c>
      <c r="B15" s="57" t="s">
        <v>105</v>
      </c>
      <c r="C15" s="57" t="s">
        <v>106</v>
      </c>
      <c r="D15" s="58" t="s">
        <v>80</v>
      </c>
      <c r="E15" s="57" t="s">
        <v>95</v>
      </c>
      <c r="F15" s="4" t="s">
        <v>107</v>
      </c>
      <c r="G15" s="7"/>
      <c r="H15" s="7"/>
      <c r="I15" s="7"/>
      <c r="J15" s="7"/>
      <c r="K15" s="7"/>
      <c r="L15" s="7"/>
      <c r="M15" s="7"/>
      <c r="N15" s="7"/>
      <c r="O15" s="7"/>
      <c r="P15" s="7"/>
      <c r="Q15" s="7"/>
      <c r="R15" s="7"/>
      <c r="S15" s="7"/>
      <c r="T15" s="7"/>
    </row>
    <row r="16" spans="1:20" x14ac:dyDescent="0.45">
      <c r="A16" s="30" t="s">
        <v>108</v>
      </c>
      <c r="B16" s="29">
        <v>15000</v>
      </c>
      <c r="C16" s="29">
        <v>0.25</v>
      </c>
      <c r="D16" s="29">
        <f>C16/947.817</f>
        <v>2.6376399663648149E-4</v>
      </c>
      <c r="E16" s="31">
        <f>D16/7.826</f>
        <v>3.3703551831904105E-5</v>
      </c>
      <c r="F16" s="5"/>
      <c r="G16" s="7"/>
      <c r="H16" s="7"/>
      <c r="I16" s="7"/>
      <c r="J16" s="7"/>
      <c r="K16" s="7"/>
      <c r="L16" s="7"/>
      <c r="M16" s="7"/>
      <c r="N16" s="7"/>
      <c r="O16" s="7"/>
      <c r="P16" s="7"/>
      <c r="Q16" s="7"/>
      <c r="R16" s="7"/>
      <c r="S16" s="7"/>
      <c r="T16" s="7"/>
    </row>
    <row r="17" spans="1:20" x14ac:dyDescent="0.45">
      <c r="A17" s="30" t="s">
        <v>109</v>
      </c>
      <c r="B17" s="29">
        <v>12000</v>
      </c>
      <c r="C17" s="29">
        <v>0.245</v>
      </c>
      <c r="D17" s="29">
        <f t="shared" ref="D17:D18" si="1">C17/947.817</f>
        <v>2.5848871670375187E-4</v>
      </c>
      <c r="E17" s="31">
        <f>D17/7.826</f>
        <v>3.3029480795266019E-5</v>
      </c>
      <c r="F17" s="7"/>
      <c r="G17" s="7"/>
      <c r="H17" s="7"/>
      <c r="I17" s="7"/>
      <c r="J17" s="7"/>
      <c r="K17" s="7"/>
      <c r="L17" s="7"/>
      <c r="M17" s="7"/>
      <c r="N17" s="7"/>
      <c r="O17" s="7"/>
      <c r="P17" s="7"/>
      <c r="Q17" s="7"/>
      <c r="R17" s="7"/>
      <c r="S17" s="7"/>
      <c r="T17" s="7"/>
    </row>
    <row r="18" spans="1:20" x14ac:dyDescent="0.45">
      <c r="A18" s="30" t="s">
        <v>110</v>
      </c>
      <c r="B18" s="29">
        <v>2049</v>
      </c>
      <c r="C18" s="29">
        <v>0.245</v>
      </c>
      <c r="D18" s="29">
        <f t="shared" si="1"/>
        <v>2.5848871670375187E-4</v>
      </c>
      <c r="E18" s="31">
        <f>D18/7.826</f>
        <v>3.3029480795266019E-5</v>
      </c>
      <c r="F18" s="5"/>
      <c r="G18" s="7"/>
      <c r="H18" s="7"/>
      <c r="I18" s="7"/>
      <c r="J18" s="7"/>
      <c r="K18" s="7"/>
      <c r="L18" s="7"/>
      <c r="M18" s="7"/>
      <c r="N18" s="7"/>
      <c r="O18" s="7"/>
      <c r="P18" s="7"/>
      <c r="Q18" s="7"/>
      <c r="R18" s="7"/>
      <c r="S18" s="7"/>
      <c r="T18" s="7"/>
    </row>
    <row r="19" spans="1:20" x14ac:dyDescent="0.45">
      <c r="A19" s="32" t="s">
        <v>111</v>
      </c>
      <c r="B19" s="45">
        <v>29049</v>
      </c>
      <c r="C19" s="33"/>
      <c r="D19" s="33"/>
      <c r="E19" s="35"/>
      <c r="F19" s="7"/>
      <c r="G19" s="7"/>
      <c r="H19" s="7"/>
      <c r="I19" s="7"/>
      <c r="J19" s="7"/>
      <c r="K19" s="7"/>
      <c r="L19" s="7"/>
      <c r="M19" s="7"/>
      <c r="N19" s="7"/>
      <c r="O19" s="7"/>
      <c r="P19" s="7"/>
      <c r="Q19" s="7"/>
      <c r="R19" s="7"/>
      <c r="S19" s="7"/>
      <c r="T19" s="7"/>
    </row>
    <row r="20" spans="1:20" x14ac:dyDescent="0.45">
      <c r="A20" s="7"/>
      <c r="B20" s="7"/>
      <c r="D20" s="7"/>
      <c r="E20" s="7"/>
      <c r="F20" s="7"/>
      <c r="G20" s="7"/>
      <c r="H20" s="7"/>
      <c r="I20" s="7"/>
      <c r="J20" s="7"/>
      <c r="K20" s="7"/>
      <c r="L20" s="7"/>
      <c r="M20" s="7"/>
      <c r="N20" s="7"/>
      <c r="O20" s="7"/>
      <c r="P20" s="7"/>
      <c r="Q20" s="7"/>
      <c r="R20" s="7"/>
      <c r="S20" s="7"/>
      <c r="T20" s="7"/>
    </row>
    <row r="21" spans="1:20" x14ac:dyDescent="0.45">
      <c r="A21" s="59"/>
      <c r="B21" s="57" t="s">
        <v>112</v>
      </c>
      <c r="C21" s="57" t="s">
        <v>30</v>
      </c>
      <c r="D21" s="57" t="s">
        <v>113</v>
      </c>
      <c r="E21" s="58" t="s">
        <v>30</v>
      </c>
      <c r="F21" s="7"/>
      <c r="G21" s="8" t="s">
        <v>102</v>
      </c>
      <c r="H21" s="7"/>
      <c r="I21" s="7"/>
      <c r="J21" s="7"/>
      <c r="K21" s="7"/>
      <c r="L21" s="7"/>
      <c r="M21" s="7"/>
      <c r="N21" s="7"/>
      <c r="O21" s="7"/>
      <c r="P21" s="7"/>
      <c r="Q21" s="7"/>
      <c r="R21" s="7"/>
      <c r="S21" s="7"/>
      <c r="T21" s="7"/>
    </row>
    <row r="22" spans="1:20" x14ac:dyDescent="0.45">
      <c r="A22" s="30" t="s">
        <v>108</v>
      </c>
      <c r="B22" s="29">
        <v>43120</v>
      </c>
      <c r="C22" s="36">
        <v>40869900000000</v>
      </c>
      <c r="D22" s="29"/>
      <c r="E22" s="31"/>
      <c r="F22" s="7"/>
      <c r="G22" s="63" t="s">
        <v>114</v>
      </c>
      <c r="H22" s="7"/>
      <c r="I22" s="7"/>
      <c r="J22" s="7"/>
      <c r="K22" s="7"/>
      <c r="L22" s="7"/>
      <c r="M22" s="7"/>
      <c r="N22" s="7"/>
      <c r="O22" s="7"/>
      <c r="P22" s="7"/>
      <c r="Q22" s="7"/>
      <c r="R22" s="7"/>
      <c r="S22" s="7"/>
      <c r="T22" s="7"/>
    </row>
    <row r="23" spans="1:20" x14ac:dyDescent="0.45">
      <c r="A23" s="30" t="s">
        <v>109</v>
      </c>
      <c r="B23" s="29">
        <v>103881</v>
      </c>
      <c r="C23" s="36">
        <v>98460190000000</v>
      </c>
      <c r="D23" s="29">
        <v>5164</v>
      </c>
      <c r="E23" s="37">
        <v>4894500000000</v>
      </c>
      <c r="F23" s="7"/>
      <c r="G23" s="7" t="s">
        <v>115</v>
      </c>
      <c r="H23" s="7" t="s">
        <v>116</v>
      </c>
      <c r="I23" s="7"/>
      <c r="J23" s="7"/>
      <c r="K23" s="7"/>
      <c r="L23" s="7"/>
      <c r="M23" s="7"/>
      <c r="N23" s="7"/>
      <c r="O23" s="7"/>
      <c r="P23" s="7"/>
      <c r="Q23" s="7"/>
      <c r="R23" s="7"/>
      <c r="S23" s="7"/>
      <c r="T23" s="7"/>
    </row>
    <row r="24" spans="1:20" x14ac:dyDescent="0.45">
      <c r="A24" s="30" t="s">
        <v>110</v>
      </c>
      <c r="B24" s="29">
        <v>8709</v>
      </c>
      <c r="C24" s="36">
        <v>8254500000000</v>
      </c>
      <c r="D24" s="29">
        <v>4112</v>
      </c>
      <c r="E24" s="37">
        <v>3897400000000</v>
      </c>
      <c r="F24" s="7"/>
      <c r="G24" s="7" t="s">
        <v>117</v>
      </c>
      <c r="H24" s="7" t="s">
        <v>118</v>
      </c>
      <c r="I24" s="7"/>
      <c r="J24" s="7"/>
      <c r="K24" s="7"/>
      <c r="L24" s="7"/>
      <c r="M24" s="7"/>
      <c r="N24" s="7"/>
      <c r="O24" s="7"/>
      <c r="P24" s="7"/>
      <c r="Q24" s="7"/>
      <c r="R24" s="7"/>
      <c r="S24" s="7"/>
      <c r="T24" s="7"/>
    </row>
    <row r="25" spans="1:20" x14ac:dyDescent="0.45">
      <c r="A25" s="32" t="s">
        <v>119</v>
      </c>
      <c r="B25" s="33">
        <v>2951</v>
      </c>
      <c r="C25" s="38">
        <v>2797000000000</v>
      </c>
      <c r="D25" s="33">
        <v>71900</v>
      </c>
      <c r="E25" s="39">
        <v>68148100000000</v>
      </c>
      <c r="F25" s="7"/>
      <c r="G25" s="7" t="s">
        <v>120</v>
      </c>
      <c r="H25" s="7" t="s">
        <v>121</v>
      </c>
      <c r="I25" s="7"/>
      <c r="J25" s="7"/>
      <c r="K25" s="7"/>
      <c r="L25" s="7"/>
      <c r="M25" s="7"/>
      <c r="N25" s="7"/>
      <c r="O25" s="7"/>
      <c r="P25" s="7"/>
      <c r="Q25" s="7"/>
      <c r="R25" s="7"/>
      <c r="S25" s="7"/>
      <c r="T25" s="7"/>
    </row>
    <row r="26" spans="1:20" x14ac:dyDescent="0.45">
      <c r="A26" s="7"/>
      <c r="B26" s="7"/>
      <c r="D26" s="7"/>
      <c r="E26" s="7"/>
      <c r="F26" s="7"/>
      <c r="G26" s="7"/>
      <c r="H26" s="7"/>
      <c r="I26" s="7"/>
      <c r="J26" s="7"/>
      <c r="K26" s="7"/>
      <c r="L26" s="7"/>
      <c r="M26" s="7"/>
      <c r="N26" s="7"/>
      <c r="O26" s="7"/>
      <c r="P26" s="7"/>
      <c r="Q26" s="7"/>
      <c r="R26" s="7"/>
      <c r="S26" s="7"/>
      <c r="T26" s="7"/>
    </row>
    <row r="27" spans="1:20" ht="42.75" x14ac:dyDescent="0.45">
      <c r="A27" s="65" t="s">
        <v>122</v>
      </c>
      <c r="B27" s="68" t="s">
        <v>123</v>
      </c>
      <c r="C27" s="68" t="s">
        <v>124</v>
      </c>
      <c r="D27" s="68" t="s">
        <v>125</v>
      </c>
      <c r="E27" s="68" t="s">
        <v>126</v>
      </c>
      <c r="F27" s="68" t="s">
        <v>127</v>
      </c>
      <c r="G27" s="68" t="s">
        <v>128</v>
      </c>
      <c r="H27" s="69" t="s">
        <v>129</v>
      </c>
      <c r="I27" s="7"/>
      <c r="J27" s="7"/>
      <c r="K27" s="7"/>
      <c r="L27" s="7"/>
      <c r="M27" s="7"/>
      <c r="N27" s="7"/>
      <c r="O27" s="7"/>
      <c r="P27" s="7"/>
      <c r="Q27" s="7"/>
      <c r="R27" s="7"/>
      <c r="S27" s="7"/>
      <c r="T27" s="7"/>
    </row>
    <row r="28" spans="1:20" x14ac:dyDescent="0.45">
      <c r="A28" s="65" t="s">
        <v>130</v>
      </c>
      <c r="B28" s="66" t="s">
        <v>131</v>
      </c>
      <c r="C28" s="66" t="s">
        <v>132</v>
      </c>
      <c r="D28" s="66" t="s">
        <v>133</v>
      </c>
      <c r="E28" s="66">
        <v>2.46</v>
      </c>
      <c r="F28" s="66">
        <v>4.5</v>
      </c>
      <c r="G28" s="66">
        <v>584</v>
      </c>
      <c r="H28" s="67">
        <v>3.72</v>
      </c>
      <c r="I28" s="21" t="s">
        <v>134</v>
      </c>
      <c r="J28" s="7"/>
      <c r="K28" s="7"/>
      <c r="L28" s="7"/>
      <c r="M28" s="7"/>
      <c r="N28" s="7"/>
      <c r="O28" s="7"/>
      <c r="P28" s="7"/>
      <c r="Q28" s="7"/>
      <c r="R28" s="7"/>
      <c r="S28" s="7"/>
      <c r="T28" s="7"/>
    </row>
    <row r="29" spans="1:20" x14ac:dyDescent="0.45">
      <c r="A29" s="30" t="s">
        <v>135</v>
      </c>
      <c r="B29" s="29"/>
      <c r="C29" s="29"/>
      <c r="D29" s="29"/>
      <c r="E29" s="29"/>
      <c r="F29" s="29">
        <f>F28/46452</f>
        <v>9.6874192715060714E-5</v>
      </c>
      <c r="G29" s="29">
        <f>G28/21000000</f>
        <v>2.7809523809523809E-5</v>
      </c>
      <c r="H29" s="37">
        <f>H28/I29</f>
        <v>1.3545300290568541E-2</v>
      </c>
      <c r="I29" s="7">
        <f>(0.00778*35300)</f>
        <v>274.63399999999996</v>
      </c>
      <c r="J29" s="7"/>
      <c r="K29" s="7"/>
      <c r="L29" s="7"/>
      <c r="M29" s="7"/>
      <c r="N29" s="7"/>
      <c r="O29" s="7"/>
      <c r="P29" s="7"/>
      <c r="Q29" s="7"/>
      <c r="R29" s="7"/>
      <c r="S29" s="7"/>
      <c r="T29" s="7"/>
    </row>
    <row r="30" spans="1:20" x14ac:dyDescent="0.45">
      <c r="A30" s="32" t="s">
        <v>95</v>
      </c>
      <c r="B30" s="33"/>
      <c r="C30" s="33"/>
      <c r="D30" s="33"/>
      <c r="E30" s="33"/>
      <c r="F30" s="34">
        <v>1.2E-5</v>
      </c>
      <c r="G30" s="34">
        <f>G29/7.826</f>
        <v>3.5534786365351151E-6</v>
      </c>
      <c r="H30" s="39">
        <f>H29/7.826</f>
        <v>1.7308076016571098E-3</v>
      </c>
      <c r="I30" s="7"/>
      <c r="J30" s="7"/>
      <c r="K30" s="7"/>
      <c r="L30" s="7"/>
      <c r="M30" s="7"/>
      <c r="N30" s="7"/>
      <c r="O30" s="7"/>
      <c r="P30" s="7"/>
      <c r="Q30" s="7"/>
      <c r="R30" s="7"/>
      <c r="S30" s="7"/>
      <c r="T30" s="7"/>
    </row>
    <row r="31" spans="1:20" x14ac:dyDescent="0.45">
      <c r="A31" s="7"/>
      <c r="B31" s="7"/>
      <c r="D31" s="7"/>
      <c r="E31" s="7"/>
      <c r="F31" s="7"/>
      <c r="G31" s="7"/>
      <c r="H31" s="7"/>
      <c r="I31" s="7"/>
      <c r="J31" s="7"/>
      <c r="K31" s="7"/>
      <c r="L31" s="7"/>
      <c r="M31" s="7"/>
      <c r="N31" s="7"/>
      <c r="O31" s="7"/>
      <c r="P31" s="7"/>
      <c r="Q31" s="7"/>
      <c r="R31" s="7"/>
      <c r="S31" s="7"/>
      <c r="T31" s="7"/>
    </row>
    <row r="32" spans="1:20" x14ac:dyDescent="0.45">
      <c r="A32" s="7" t="s">
        <v>102</v>
      </c>
      <c r="B32" s="4" t="s">
        <v>136</v>
      </c>
      <c r="D32" s="7"/>
      <c r="E32" s="7"/>
      <c r="F32" s="7" t="s">
        <v>137</v>
      </c>
      <c r="G32" s="7"/>
      <c r="H32" s="7"/>
      <c r="I32" s="7"/>
      <c r="J32" s="7"/>
      <c r="K32" s="7"/>
      <c r="L32" s="7"/>
      <c r="M32" s="7"/>
      <c r="N32" s="7"/>
      <c r="O32" s="7"/>
      <c r="P32" s="7"/>
      <c r="Q32" s="7"/>
      <c r="R32" s="7"/>
      <c r="S32" s="7"/>
      <c r="T32" s="7"/>
    </row>
    <row r="33" spans="1:20" x14ac:dyDescent="0.45">
      <c r="A33" s="7" t="s">
        <v>138</v>
      </c>
      <c r="B33" s="7"/>
      <c r="C33" s="63" t="s">
        <v>139</v>
      </c>
      <c r="D33" s="7"/>
      <c r="E33" s="7"/>
      <c r="F33" s="7"/>
      <c r="G33" s="7"/>
      <c r="H33" s="7"/>
      <c r="I33" s="7"/>
      <c r="J33" s="7"/>
      <c r="K33" s="7"/>
      <c r="L33" s="7"/>
      <c r="M33" s="7"/>
      <c r="N33" s="7"/>
      <c r="O33" s="7"/>
      <c r="P33" s="7"/>
      <c r="Q33" s="7"/>
      <c r="R33" s="7"/>
      <c r="S33" s="7"/>
      <c r="T33" s="7"/>
    </row>
    <row r="34" spans="1:20" x14ac:dyDescent="0.45">
      <c r="A34" s="7" t="s">
        <v>140</v>
      </c>
      <c r="B34" s="7" t="s">
        <v>141</v>
      </c>
      <c r="D34" s="7"/>
      <c r="E34" s="63" t="s">
        <v>142</v>
      </c>
      <c r="F34" s="7"/>
      <c r="G34" s="7"/>
      <c r="H34" s="7"/>
      <c r="I34" s="7"/>
      <c r="J34" s="7"/>
      <c r="K34" s="7"/>
      <c r="L34" s="7"/>
      <c r="M34" s="7"/>
      <c r="N34" s="7"/>
      <c r="O34" s="7"/>
      <c r="P34" s="7"/>
      <c r="Q34" s="7"/>
      <c r="R34" s="7"/>
      <c r="S34" s="7"/>
      <c r="T34" s="7"/>
    </row>
    <row r="35" spans="1:20" x14ac:dyDescent="0.45">
      <c r="A35" s="7"/>
      <c r="B35" s="7"/>
      <c r="D35" s="7"/>
      <c r="E35" s="7"/>
      <c r="F35" s="7"/>
      <c r="G35" s="7"/>
      <c r="H35" s="7"/>
      <c r="I35" s="7"/>
      <c r="J35" s="7"/>
      <c r="K35" s="7"/>
      <c r="L35" s="7"/>
      <c r="M35" s="7"/>
      <c r="N35" s="7"/>
      <c r="O35" s="7"/>
      <c r="P35" s="7"/>
      <c r="Q35" s="7"/>
      <c r="R35" s="7"/>
      <c r="S35" s="7"/>
      <c r="T35" s="7"/>
    </row>
    <row r="36" spans="1:20" x14ac:dyDescent="0.45">
      <c r="A36" s="7"/>
      <c r="B36" s="7"/>
      <c r="D36" s="7"/>
      <c r="E36" s="7"/>
      <c r="F36" s="7"/>
      <c r="G36" s="7"/>
      <c r="H36" s="7"/>
      <c r="I36" s="7"/>
      <c r="J36" s="7"/>
      <c r="K36" s="7"/>
      <c r="L36" s="7"/>
      <c r="M36" s="7"/>
      <c r="N36" s="7"/>
      <c r="O36" s="7"/>
      <c r="P36" s="7"/>
      <c r="Q36" s="7"/>
      <c r="R36" s="7"/>
      <c r="S36" s="7"/>
      <c r="T36" s="7"/>
    </row>
    <row r="37" spans="1:20" x14ac:dyDescent="0.45">
      <c r="A37" s="7"/>
      <c r="B37" s="7"/>
      <c r="D37" s="7"/>
      <c r="E37" s="7"/>
      <c r="F37" s="7"/>
      <c r="G37" s="7"/>
      <c r="H37" s="7"/>
      <c r="I37" s="7"/>
      <c r="J37" s="7"/>
      <c r="K37" s="7"/>
      <c r="L37" s="7"/>
      <c r="M37" s="7"/>
      <c r="N37" s="7"/>
      <c r="O37" s="7"/>
      <c r="P37" s="7"/>
      <c r="Q37" s="7"/>
      <c r="R37" s="7"/>
      <c r="S37" s="7"/>
      <c r="T37" s="7"/>
    </row>
    <row r="38" spans="1:20" x14ac:dyDescent="0.45">
      <c r="A38" s="7"/>
      <c r="B38" s="7"/>
      <c r="D38" s="7"/>
      <c r="E38" s="7"/>
      <c r="F38" s="7"/>
      <c r="G38" s="7"/>
      <c r="H38" s="7"/>
      <c r="I38" s="7"/>
      <c r="J38" s="7"/>
      <c r="K38" s="7"/>
      <c r="L38" s="7"/>
      <c r="M38" s="7"/>
      <c r="N38" s="7"/>
      <c r="O38" s="7"/>
      <c r="P38" s="7"/>
      <c r="Q38" s="7"/>
      <c r="R38" s="7"/>
      <c r="S38" s="7"/>
      <c r="T38" s="7"/>
    </row>
    <row r="39" spans="1:20" x14ac:dyDescent="0.45">
      <c r="A39" s="7"/>
      <c r="B39" s="7"/>
      <c r="D39" s="7"/>
      <c r="E39" s="7"/>
      <c r="F39" s="7"/>
      <c r="G39" s="7"/>
      <c r="H39" s="7"/>
      <c r="I39" s="7"/>
      <c r="J39" s="7"/>
      <c r="K39" s="7"/>
      <c r="L39" s="7"/>
      <c r="M39" s="7"/>
      <c r="N39" s="7"/>
      <c r="O39" s="7"/>
      <c r="P39" s="7"/>
      <c r="Q39" s="7"/>
      <c r="R39" s="7"/>
      <c r="S39" s="7"/>
      <c r="T39" s="7"/>
    </row>
    <row r="40" spans="1:20" x14ac:dyDescent="0.45">
      <c r="A40" s="7"/>
      <c r="B40" s="7"/>
      <c r="D40" s="7"/>
      <c r="E40" s="7"/>
      <c r="F40" s="7"/>
      <c r="G40" s="7"/>
      <c r="H40" s="7"/>
      <c r="I40" s="7"/>
      <c r="J40" s="7"/>
      <c r="K40" s="7"/>
      <c r="L40" s="7"/>
      <c r="M40" s="7"/>
      <c r="N40" s="7"/>
      <c r="O40" s="7"/>
      <c r="P40" s="7"/>
      <c r="Q40" s="7"/>
      <c r="R40" s="7"/>
      <c r="S40" s="7"/>
      <c r="T40" s="7"/>
    </row>
    <row r="41" spans="1:20" x14ac:dyDescent="0.45">
      <c r="A41" s="7"/>
      <c r="B41" s="7"/>
      <c r="D41" s="7"/>
      <c r="E41" s="7"/>
      <c r="F41" s="7"/>
      <c r="G41" s="7"/>
      <c r="H41" s="7"/>
      <c r="I41" s="7"/>
      <c r="J41" s="7"/>
      <c r="K41" s="7"/>
      <c r="L41" s="7"/>
      <c r="M41" s="7"/>
      <c r="N41" s="7"/>
      <c r="O41" s="7"/>
      <c r="P41" s="7"/>
      <c r="Q41" s="7"/>
      <c r="R41" s="7"/>
      <c r="S41" s="7"/>
      <c r="T41" s="7"/>
    </row>
    <row r="42" spans="1:20" x14ac:dyDescent="0.45">
      <c r="A42" s="7"/>
      <c r="B42" s="7"/>
      <c r="D42" s="7"/>
      <c r="E42" s="7"/>
      <c r="F42" s="7"/>
      <c r="G42" s="7"/>
      <c r="H42" s="7"/>
      <c r="I42" s="7"/>
      <c r="J42" s="7"/>
      <c r="K42" s="7"/>
      <c r="L42" s="7"/>
      <c r="M42" s="7"/>
      <c r="N42" s="7"/>
      <c r="O42" s="7"/>
      <c r="P42" s="7"/>
      <c r="Q42" s="7"/>
      <c r="R42" s="7"/>
      <c r="S42" s="7"/>
      <c r="T42" s="7"/>
    </row>
    <row r="43" spans="1:20" x14ac:dyDescent="0.45">
      <c r="A43" s="7"/>
      <c r="B43" s="7"/>
      <c r="D43" s="7"/>
      <c r="E43" s="7"/>
      <c r="F43" s="7"/>
      <c r="G43" s="7"/>
      <c r="H43" s="7"/>
      <c r="I43" s="7"/>
      <c r="J43" s="7"/>
      <c r="K43" s="7"/>
      <c r="L43" s="7"/>
      <c r="M43" s="7"/>
      <c r="N43" s="7"/>
      <c r="O43" s="7"/>
      <c r="P43" s="7"/>
      <c r="Q43" s="7"/>
      <c r="R43" s="7"/>
      <c r="S43" s="7"/>
      <c r="T43" s="7"/>
    </row>
    <row r="44" spans="1:20" x14ac:dyDescent="0.45">
      <c r="A44" s="7"/>
      <c r="B44" s="7"/>
      <c r="D44" s="7"/>
      <c r="E44" s="7"/>
      <c r="F44" s="7"/>
      <c r="G44" s="7"/>
      <c r="H44" s="7"/>
      <c r="I44" s="7"/>
      <c r="J44" s="7"/>
      <c r="K44" s="7"/>
      <c r="L44" s="7"/>
      <c r="M44" s="7"/>
      <c r="N44" s="7"/>
      <c r="O44" s="7"/>
      <c r="P44" s="7"/>
      <c r="Q44" s="7"/>
      <c r="R44" s="7"/>
      <c r="S44" s="7"/>
      <c r="T44" s="7"/>
    </row>
    <row r="45" spans="1:20" x14ac:dyDescent="0.45">
      <c r="A45" s="7"/>
      <c r="B45" s="7"/>
      <c r="D45" s="7"/>
      <c r="E45" s="7"/>
      <c r="F45" s="7"/>
      <c r="G45" s="7"/>
      <c r="H45" s="7"/>
      <c r="I45" s="7"/>
      <c r="J45" s="7"/>
      <c r="K45" s="7"/>
      <c r="L45" s="7"/>
      <c r="M45" s="7"/>
      <c r="N45" s="7"/>
      <c r="O45" s="7"/>
      <c r="P45" s="7"/>
      <c r="Q45" s="7"/>
      <c r="R45" s="7"/>
      <c r="S45" s="7"/>
      <c r="T45" s="7"/>
    </row>
    <row r="46" spans="1:20" x14ac:dyDescent="0.45">
      <c r="A46" s="7"/>
      <c r="B46" s="7"/>
      <c r="D46" s="7"/>
      <c r="E46" s="7"/>
      <c r="F46" s="7"/>
      <c r="G46" s="7"/>
      <c r="H46" s="7"/>
      <c r="I46" s="7"/>
      <c r="J46" s="7"/>
      <c r="K46" s="7"/>
      <c r="L46" s="7"/>
      <c r="M46" s="7"/>
      <c r="N46" s="7"/>
      <c r="O46" s="7"/>
      <c r="P46" s="7"/>
      <c r="Q46" s="7"/>
      <c r="R46" s="7"/>
      <c r="S46" s="7"/>
      <c r="T46" s="7"/>
    </row>
    <row r="47" spans="1:20" x14ac:dyDescent="0.45">
      <c r="A47" s="7"/>
      <c r="B47" s="7"/>
      <c r="D47" s="7"/>
      <c r="E47" s="7"/>
      <c r="F47" s="7"/>
      <c r="G47" s="7"/>
      <c r="H47" s="7"/>
      <c r="I47" s="7"/>
      <c r="J47" s="7"/>
      <c r="K47" s="7"/>
      <c r="L47" s="7"/>
      <c r="M47" s="7"/>
      <c r="N47" s="7"/>
      <c r="O47" s="7"/>
      <c r="P47" s="7"/>
      <c r="Q47" s="7"/>
      <c r="R47" s="7"/>
      <c r="S47" s="7"/>
      <c r="T47" s="7"/>
    </row>
    <row r="48" spans="1:20" x14ac:dyDescent="0.45">
      <c r="A48" s="7"/>
      <c r="B48" s="7"/>
      <c r="D48" s="7"/>
      <c r="E48" s="7"/>
      <c r="F48" s="7"/>
      <c r="G48" s="7"/>
      <c r="H48" s="7"/>
      <c r="I48" s="7"/>
      <c r="J48" s="7"/>
      <c r="K48" s="7"/>
      <c r="L48" s="7"/>
      <c r="M48" s="7"/>
      <c r="N48" s="7"/>
      <c r="O48" s="7"/>
      <c r="P48" s="7"/>
      <c r="Q48" s="7"/>
      <c r="R48" s="7"/>
      <c r="S48" s="7"/>
      <c r="T48" s="7"/>
    </row>
    <row r="49" spans="1:20" x14ac:dyDescent="0.45">
      <c r="A49" s="7"/>
      <c r="B49" s="7"/>
      <c r="D49" s="7"/>
      <c r="E49" s="7"/>
      <c r="F49" s="7"/>
      <c r="G49" s="7"/>
      <c r="H49" s="7"/>
      <c r="I49" s="7"/>
      <c r="J49" s="7"/>
      <c r="K49" s="7"/>
      <c r="L49" s="7"/>
      <c r="M49" s="7"/>
      <c r="N49" s="7"/>
      <c r="O49" s="7"/>
      <c r="P49" s="7"/>
      <c r="Q49" s="7"/>
      <c r="R49" s="7"/>
      <c r="S49" s="7"/>
      <c r="T49" s="7"/>
    </row>
    <row r="50" spans="1:20" x14ac:dyDescent="0.45">
      <c r="A50" s="7"/>
      <c r="B50" s="7"/>
      <c r="D50" s="7"/>
      <c r="E50" s="7"/>
      <c r="F50" s="7"/>
      <c r="G50" s="7"/>
      <c r="H50" s="7"/>
      <c r="I50" s="7"/>
      <c r="J50" s="7"/>
      <c r="K50" s="7"/>
      <c r="L50" s="7"/>
      <c r="M50" s="7"/>
      <c r="N50" s="7"/>
      <c r="O50" s="7"/>
      <c r="P50" s="7"/>
      <c r="Q50" s="7"/>
      <c r="R50" s="7"/>
      <c r="S50" s="7"/>
      <c r="T50" s="7"/>
    </row>
  </sheetData>
  <hyperlinks>
    <hyperlink ref="G3" r:id="rId1"/>
    <hyperlink ref="G4" r:id="rId2"/>
    <hyperlink ref="F15" r:id="rId3"/>
    <hyperlink ref="B12" r:id="rId4"/>
    <hyperlink ref="G2" r:id="rId5"/>
    <hyperlink ref="I12" r:id="rId6"/>
    <hyperlink ref="I2" r:id="rId7"/>
    <hyperlink ref="B32" r:id="rId8"/>
    <hyperlink ref="G22" r:id="rId9"/>
    <hyperlink ref="C33" r:id="rId10"/>
    <hyperlink ref="E34" r:id="rId11"/>
  </hyperlinks>
  <pageMargins left="0.7" right="0.7" top="0.75" bottom="0.75" header="0.3" footer="0.3"/>
  <pageSetup orientation="portrait" r:id="rId1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6"/>
  <sheetViews>
    <sheetView workbookViewId="0">
      <selection activeCell="L37" sqref="L37"/>
    </sheetView>
  </sheetViews>
  <sheetFormatPr defaultRowHeight="14.25" x14ac:dyDescent="0.45"/>
  <cols>
    <col min="14" max="14" width="13" customWidth="1"/>
  </cols>
  <sheetData>
    <row r="1" spans="1:15" x14ac:dyDescent="0.45">
      <c r="A1" s="7" t="s">
        <v>143</v>
      </c>
      <c r="B1" s="7"/>
      <c r="C1" s="7"/>
      <c r="D1" s="7"/>
      <c r="E1" s="7"/>
      <c r="F1" s="7"/>
      <c r="G1" s="7"/>
      <c r="H1" s="7"/>
      <c r="I1" s="7"/>
      <c r="J1" s="7"/>
      <c r="K1" s="7"/>
      <c r="L1" s="7"/>
      <c r="M1" s="7"/>
      <c r="N1" s="7"/>
      <c r="O1" s="7"/>
    </row>
    <row r="11" spans="1:15" x14ac:dyDescent="0.45">
      <c r="A11" s="7"/>
      <c r="B11" s="7"/>
      <c r="C11" s="7"/>
      <c r="D11" s="7"/>
      <c r="E11" s="7"/>
      <c r="F11" s="7"/>
      <c r="G11" s="7"/>
      <c r="H11" s="7"/>
      <c r="I11" s="7"/>
      <c r="J11" s="7"/>
      <c r="K11" s="7" t="s">
        <v>144</v>
      </c>
      <c r="L11" s="7"/>
      <c r="M11" s="7"/>
      <c r="N11" s="7">
        <f>701*10^6</f>
        <v>701000000</v>
      </c>
      <c r="O11" s="7" t="s">
        <v>145</v>
      </c>
    </row>
    <row r="12" spans="1:15" x14ac:dyDescent="0.45">
      <c r="A12" s="7"/>
      <c r="B12" s="7"/>
      <c r="C12" s="7"/>
      <c r="D12" s="7"/>
      <c r="E12" s="7"/>
      <c r="F12" s="7"/>
      <c r="G12" s="7"/>
      <c r="H12" s="7"/>
      <c r="I12" s="7"/>
      <c r="J12" s="7"/>
      <c r="K12" s="7"/>
      <c r="L12" s="7"/>
      <c r="M12" s="7"/>
      <c r="N12" s="7">
        <f>N11*About!B57</f>
        <v>2391911290761.6001</v>
      </c>
      <c r="O12" s="7" t="s">
        <v>30</v>
      </c>
    </row>
    <row r="22" spans="11:19" x14ac:dyDescent="0.45">
      <c r="K22" s="7" t="s">
        <v>146</v>
      </c>
      <c r="L22" s="7"/>
      <c r="M22" s="7"/>
      <c r="N22" s="7">
        <f>370*10^6</f>
        <v>370000000</v>
      </c>
      <c r="O22" s="7" t="s">
        <v>147</v>
      </c>
      <c r="P22" s="7"/>
      <c r="Q22" s="7"/>
      <c r="R22" s="7"/>
      <c r="S22" s="7"/>
    </row>
    <row r="23" spans="11:19" x14ac:dyDescent="0.45">
      <c r="K23" s="7"/>
      <c r="L23" s="7"/>
      <c r="M23" s="7"/>
      <c r="N23" s="7">
        <f>N22/About!B58</f>
        <v>47278303.092256583</v>
      </c>
      <c r="O23" s="7" t="s">
        <v>148</v>
      </c>
      <c r="P23" s="7"/>
      <c r="Q23" s="7"/>
      <c r="R23" s="7"/>
      <c r="S23" s="7"/>
    </row>
    <row r="27" spans="11:19" x14ac:dyDescent="0.45">
      <c r="K27" s="7"/>
      <c r="L27" s="7" t="s">
        <v>149</v>
      </c>
      <c r="M27" s="7"/>
      <c r="N27" s="7">
        <f>N23/N12</f>
        <v>1.976590991265519E-5</v>
      </c>
      <c r="O27" s="7"/>
      <c r="P27" s="7"/>
      <c r="Q27" s="7"/>
      <c r="R27" s="7"/>
      <c r="S27" s="7"/>
    </row>
    <row r="28" spans="11:19" x14ac:dyDescent="0.45">
      <c r="K28" s="7"/>
      <c r="L28" s="7" t="s">
        <v>150</v>
      </c>
      <c r="M28" s="7"/>
      <c r="N28" s="7"/>
      <c r="O28" s="7"/>
      <c r="P28" s="7"/>
      <c r="Q28" s="7"/>
      <c r="R28" s="7"/>
      <c r="S28" s="7"/>
    </row>
    <row r="30" spans="11:19" x14ac:dyDescent="0.45">
      <c r="K30" s="7"/>
      <c r="L30" s="7" t="s">
        <v>151</v>
      </c>
      <c r="M30" s="7"/>
      <c r="N30" s="7"/>
      <c r="O30" s="7"/>
      <c r="P30" s="7"/>
      <c r="Q30" s="70">
        <v>0.33</v>
      </c>
      <c r="R30" s="7" t="s">
        <v>102</v>
      </c>
      <c r="S30" s="4" t="s">
        <v>152</v>
      </c>
    </row>
    <row r="32" spans="11:19" x14ac:dyDescent="0.45">
      <c r="K32" s="71" t="s">
        <v>153</v>
      </c>
      <c r="L32" s="7" t="s">
        <v>149</v>
      </c>
      <c r="M32" s="7"/>
      <c r="N32" s="7">
        <f>N27*Q30</f>
        <v>6.5227502711762127E-6</v>
      </c>
      <c r="O32" s="7"/>
      <c r="P32" s="7"/>
      <c r="Q32" s="7"/>
      <c r="R32" s="7"/>
      <c r="S32" s="7"/>
    </row>
    <row r="33" spans="2:12" x14ac:dyDescent="0.45">
      <c r="L33" s="7" t="s">
        <v>154</v>
      </c>
    </row>
    <row r="35" spans="2:12" x14ac:dyDescent="0.45">
      <c r="L35" s="7" t="s">
        <v>155</v>
      </c>
    </row>
    <row r="36" spans="2:12" x14ac:dyDescent="0.45">
      <c r="L36" s="7" t="s">
        <v>156</v>
      </c>
    </row>
    <row r="39" spans="2:12" x14ac:dyDescent="0.45">
      <c r="B39" s="17" t="s">
        <v>215</v>
      </c>
      <c r="C39" s="17"/>
    </row>
    <row r="40" spans="2:12" x14ac:dyDescent="0.45">
      <c r="C40" s="104" t="s">
        <v>216</v>
      </c>
      <c r="D40" s="104"/>
      <c r="E40" s="104"/>
      <c r="F40" s="104"/>
      <c r="G40" s="104"/>
      <c r="H40" s="104"/>
      <c r="I40" s="104"/>
      <c r="J40" s="104"/>
      <c r="K40" s="104"/>
      <c r="L40" s="104"/>
    </row>
    <row r="41" spans="2:12" x14ac:dyDescent="0.45">
      <c r="C41" s="104"/>
      <c r="D41" s="104"/>
      <c r="E41" s="104"/>
      <c r="F41" s="104"/>
      <c r="G41" s="104"/>
      <c r="H41" s="104"/>
      <c r="I41" s="104"/>
      <c r="J41" s="104"/>
      <c r="K41" s="104"/>
      <c r="L41" s="104"/>
    </row>
    <row r="42" spans="2:12" x14ac:dyDescent="0.45">
      <c r="C42" s="104"/>
      <c r="D42" s="104"/>
      <c r="E42" s="104"/>
      <c r="F42" s="104"/>
      <c r="G42" s="104"/>
      <c r="H42" s="104"/>
      <c r="I42" s="104"/>
      <c r="J42" s="104"/>
      <c r="K42" s="104"/>
      <c r="L42" s="104"/>
    </row>
    <row r="43" spans="2:12" x14ac:dyDescent="0.45">
      <c r="C43" s="104"/>
      <c r="D43" s="104"/>
      <c r="E43" s="104"/>
      <c r="F43" s="104"/>
      <c r="G43" s="104"/>
      <c r="H43" s="104"/>
      <c r="I43" s="104"/>
      <c r="J43" s="104"/>
      <c r="K43" s="104"/>
      <c r="L43" s="104"/>
    </row>
    <row r="45" spans="2:12" x14ac:dyDescent="0.45">
      <c r="C45" t="s">
        <v>218</v>
      </c>
    </row>
    <row r="46" spans="2:12" x14ac:dyDescent="0.45">
      <c r="C46" s="7" t="s">
        <v>217</v>
      </c>
    </row>
  </sheetData>
  <mergeCells count="1">
    <mergeCell ref="C40:L43"/>
  </mergeCells>
  <hyperlinks>
    <hyperlink ref="S30" r:id="rId1"/>
  </hyperlinks>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2060"/>
  </sheetPr>
  <dimension ref="A1:AM9"/>
  <sheetViews>
    <sheetView workbookViewId="0">
      <pane xSplit="1" ySplit="1" topLeftCell="Y2" activePane="bottomRight" state="frozen"/>
      <selection activeCell="B9" sqref="B9:AJ9"/>
      <selection pane="topRight" activeCell="B9" sqref="B9:AJ9"/>
      <selection pane="bottomLeft" activeCell="B9" sqref="B9:AJ9"/>
      <selection pane="bottomRight" activeCell="B9" sqref="B9:AJ9"/>
    </sheetView>
  </sheetViews>
  <sheetFormatPr defaultColWidth="9.1328125" defaultRowHeight="14.25" x14ac:dyDescent="0.45"/>
  <cols>
    <col min="1" max="1" width="41.3984375" style="1" customWidth="1"/>
    <col min="2" max="9" width="10" style="6" customWidth="1"/>
    <col min="10" max="26" width="10" style="1" customWidth="1"/>
    <col min="27" max="27" width="9.1328125" style="1" customWidth="1"/>
    <col min="28" max="16384" width="9.1328125" style="1"/>
  </cols>
  <sheetData>
    <row r="1" spans="1:39" x14ac:dyDescent="0.45">
      <c r="A1" s="8" t="s">
        <v>122</v>
      </c>
      <c r="B1" s="9">
        <v>2016</v>
      </c>
      <c r="C1" s="9">
        <v>2017</v>
      </c>
      <c r="D1" s="9">
        <v>2018</v>
      </c>
      <c r="E1" s="9">
        <v>2019</v>
      </c>
      <c r="F1" s="9">
        <v>2020</v>
      </c>
      <c r="G1" s="9">
        <v>2021</v>
      </c>
      <c r="H1" s="9">
        <v>2022</v>
      </c>
      <c r="I1" s="9">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c r="AK1" s="7"/>
      <c r="AL1" s="7"/>
      <c r="AM1" s="7"/>
    </row>
    <row r="2" spans="1:39" x14ac:dyDescent="0.45">
      <c r="A2" s="8" t="s">
        <v>157</v>
      </c>
      <c r="B2" s="20">
        <f>'Energy Sources'!D4</f>
        <v>3.7598197710769775E-5</v>
      </c>
      <c r="C2" s="20">
        <f>$B$2</f>
        <v>3.7598197710769775E-5</v>
      </c>
      <c r="D2" s="20">
        <f>$B$2</f>
        <v>3.7598197710769775E-5</v>
      </c>
      <c r="E2" s="20">
        <f>$B$2</f>
        <v>3.7598197710769775E-5</v>
      </c>
      <c r="F2" s="20">
        <f t="shared" ref="F2:AJ2" si="0">$D2</f>
        <v>3.7598197710769775E-5</v>
      </c>
      <c r="G2" s="20">
        <f t="shared" si="0"/>
        <v>3.7598197710769775E-5</v>
      </c>
      <c r="H2" s="20">
        <f t="shared" si="0"/>
        <v>3.7598197710769775E-5</v>
      </c>
      <c r="I2" s="20">
        <f t="shared" si="0"/>
        <v>3.7598197710769775E-5</v>
      </c>
      <c r="J2" s="20">
        <f t="shared" si="0"/>
        <v>3.7598197710769775E-5</v>
      </c>
      <c r="K2" s="20">
        <f t="shared" si="0"/>
        <v>3.7598197710769775E-5</v>
      </c>
      <c r="L2" s="20">
        <f t="shared" si="0"/>
        <v>3.7598197710769775E-5</v>
      </c>
      <c r="M2" s="20">
        <f t="shared" si="0"/>
        <v>3.7598197710769775E-5</v>
      </c>
      <c r="N2" s="20">
        <f t="shared" si="0"/>
        <v>3.7598197710769775E-5</v>
      </c>
      <c r="O2" s="20">
        <f t="shared" si="0"/>
        <v>3.7598197710769775E-5</v>
      </c>
      <c r="P2" s="20">
        <f t="shared" si="0"/>
        <v>3.7598197710769775E-5</v>
      </c>
      <c r="Q2" s="20">
        <f t="shared" si="0"/>
        <v>3.7598197710769775E-5</v>
      </c>
      <c r="R2" s="20">
        <f t="shared" si="0"/>
        <v>3.7598197710769775E-5</v>
      </c>
      <c r="S2" s="20">
        <f t="shared" si="0"/>
        <v>3.7598197710769775E-5</v>
      </c>
      <c r="T2" s="20">
        <f t="shared" si="0"/>
        <v>3.7598197710769775E-5</v>
      </c>
      <c r="U2" s="20">
        <f t="shared" si="0"/>
        <v>3.7598197710769775E-5</v>
      </c>
      <c r="V2" s="20">
        <f t="shared" si="0"/>
        <v>3.7598197710769775E-5</v>
      </c>
      <c r="W2" s="20">
        <f t="shared" si="0"/>
        <v>3.7598197710769775E-5</v>
      </c>
      <c r="X2" s="20">
        <f t="shared" si="0"/>
        <v>3.7598197710769775E-5</v>
      </c>
      <c r="Y2" s="20">
        <f t="shared" si="0"/>
        <v>3.7598197710769775E-5</v>
      </c>
      <c r="Z2" s="20">
        <f t="shared" si="0"/>
        <v>3.7598197710769775E-5</v>
      </c>
      <c r="AA2" s="20">
        <f t="shared" si="0"/>
        <v>3.7598197710769775E-5</v>
      </c>
      <c r="AB2" s="20">
        <f t="shared" si="0"/>
        <v>3.7598197710769775E-5</v>
      </c>
      <c r="AC2" s="20">
        <f t="shared" si="0"/>
        <v>3.7598197710769775E-5</v>
      </c>
      <c r="AD2" s="20">
        <f t="shared" si="0"/>
        <v>3.7598197710769775E-5</v>
      </c>
      <c r="AE2" s="20">
        <f t="shared" si="0"/>
        <v>3.7598197710769775E-5</v>
      </c>
      <c r="AF2" s="20">
        <f t="shared" si="0"/>
        <v>3.7598197710769775E-5</v>
      </c>
      <c r="AG2" s="20">
        <f t="shared" si="0"/>
        <v>3.7598197710769775E-5</v>
      </c>
      <c r="AH2" s="20">
        <f t="shared" si="0"/>
        <v>3.7598197710769775E-5</v>
      </c>
      <c r="AI2" s="20">
        <f t="shared" si="0"/>
        <v>3.7598197710769775E-5</v>
      </c>
      <c r="AJ2" s="20">
        <f t="shared" si="0"/>
        <v>3.7598197710769775E-5</v>
      </c>
      <c r="AK2" s="7"/>
      <c r="AL2" s="7"/>
      <c r="AM2" s="7"/>
    </row>
    <row r="3" spans="1:39" x14ac:dyDescent="0.45">
      <c r="A3" s="8" t="s">
        <v>158</v>
      </c>
      <c r="B3" s="6">
        <v>0</v>
      </c>
      <c r="C3" s="6">
        <v>0</v>
      </c>
      <c r="D3" s="6">
        <v>0</v>
      </c>
      <c r="E3" s="6">
        <v>0</v>
      </c>
      <c r="F3" s="6">
        <v>0</v>
      </c>
      <c r="G3" s="6">
        <v>0</v>
      </c>
      <c r="H3" s="6">
        <v>0</v>
      </c>
      <c r="I3" s="6">
        <v>0</v>
      </c>
      <c r="J3" s="6">
        <v>0</v>
      </c>
      <c r="K3" s="6">
        <v>0</v>
      </c>
      <c r="L3" s="6">
        <v>0</v>
      </c>
      <c r="M3" s="6">
        <v>0</v>
      </c>
      <c r="N3" s="6">
        <v>0</v>
      </c>
      <c r="O3" s="6">
        <v>0</v>
      </c>
      <c r="P3" s="6">
        <v>0</v>
      </c>
      <c r="Q3" s="6">
        <v>0</v>
      </c>
      <c r="R3" s="6">
        <v>0</v>
      </c>
      <c r="S3" s="6">
        <v>0</v>
      </c>
      <c r="T3" s="6">
        <v>0</v>
      </c>
      <c r="U3" s="6">
        <v>0</v>
      </c>
      <c r="V3" s="6">
        <v>0</v>
      </c>
      <c r="W3" s="6">
        <v>0</v>
      </c>
      <c r="X3" s="6">
        <v>0</v>
      </c>
      <c r="Y3" s="6">
        <v>0</v>
      </c>
      <c r="Z3" s="6">
        <v>0</v>
      </c>
      <c r="AA3" s="7">
        <f t="shared" ref="AA3:AJ3" si="1">TREND($Q3:$Z3,$Q$1:$Z$1,AA$1)</f>
        <v>0</v>
      </c>
      <c r="AB3" s="7">
        <f t="shared" si="1"/>
        <v>0</v>
      </c>
      <c r="AC3" s="7">
        <f t="shared" si="1"/>
        <v>0</v>
      </c>
      <c r="AD3" s="7">
        <f t="shared" si="1"/>
        <v>0</v>
      </c>
      <c r="AE3" s="7">
        <f t="shared" si="1"/>
        <v>0</v>
      </c>
      <c r="AF3" s="7">
        <f t="shared" si="1"/>
        <v>0</v>
      </c>
      <c r="AG3" s="7">
        <f t="shared" si="1"/>
        <v>0</v>
      </c>
      <c r="AH3" s="7">
        <f t="shared" si="1"/>
        <v>0</v>
      </c>
      <c r="AI3" s="7">
        <f t="shared" si="1"/>
        <v>0</v>
      </c>
      <c r="AJ3" s="7">
        <f t="shared" si="1"/>
        <v>0</v>
      </c>
      <c r="AK3" s="7"/>
      <c r="AL3" s="7"/>
      <c r="AM3" s="7"/>
    </row>
    <row r="4" spans="1:39" x14ac:dyDescent="0.45">
      <c r="A4" s="8" t="s">
        <v>159</v>
      </c>
      <c r="B4" s="20">
        <f>$D4</f>
        <v>4.3215458324928606E-5</v>
      </c>
      <c r="C4" s="20">
        <f>$D4</f>
        <v>4.3215458324928606E-5</v>
      </c>
      <c r="D4" s="20">
        <f>'Energy Sources'!D3</f>
        <v>4.3215458324928606E-5</v>
      </c>
      <c r="E4" s="20">
        <f>$D4</f>
        <v>4.3215458324928606E-5</v>
      </c>
      <c r="F4" s="20">
        <f t="shared" ref="F4:AJ6" si="2">$D4</f>
        <v>4.3215458324928606E-5</v>
      </c>
      <c r="G4" s="20">
        <f t="shared" si="2"/>
        <v>4.3215458324928606E-5</v>
      </c>
      <c r="H4" s="20">
        <f t="shared" si="2"/>
        <v>4.3215458324928606E-5</v>
      </c>
      <c r="I4" s="20">
        <f t="shared" si="2"/>
        <v>4.3215458324928606E-5</v>
      </c>
      <c r="J4" s="20">
        <f t="shared" si="2"/>
        <v>4.3215458324928606E-5</v>
      </c>
      <c r="K4" s="20">
        <f t="shared" si="2"/>
        <v>4.3215458324928606E-5</v>
      </c>
      <c r="L4" s="20">
        <f t="shared" si="2"/>
        <v>4.3215458324928606E-5</v>
      </c>
      <c r="M4" s="20">
        <f t="shared" si="2"/>
        <v>4.3215458324928606E-5</v>
      </c>
      <c r="N4" s="20">
        <f t="shared" si="2"/>
        <v>4.3215458324928606E-5</v>
      </c>
      <c r="O4" s="20">
        <f t="shared" si="2"/>
        <v>4.3215458324928606E-5</v>
      </c>
      <c r="P4" s="20">
        <f t="shared" si="2"/>
        <v>4.3215458324928606E-5</v>
      </c>
      <c r="Q4" s="20">
        <f t="shared" si="2"/>
        <v>4.3215458324928606E-5</v>
      </c>
      <c r="R4" s="20">
        <f t="shared" si="2"/>
        <v>4.3215458324928606E-5</v>
      </c>
      <c r="S4" s="20">
        <f t="shared" si="2"/>
        <v>4.3215458324928606E-5</v>
      </c>
      <c r="T4" s="20">
        <f t="shared" si="2"/>
        <v>4.3215458324928606E-5</v>
      </c>
      <c r="U4" s="20">
        <f t="shared" si="2"/>
        <v>4.3215458324928606E-5</v>
      </c>
      <c r="V4" s="20">
        <f t="shared" si="2"/>
        <v>4.3215458324928606E-5</v>
      </c>
      <c r="W4" s="20">
        <f t="shared" si="2"/>
        <v>4.3215458324928606E-5</v>
      </c>
      <c r="X4" s="20">
        <f t="shared" si="2"/>
        <v>4.3215458324928606E-5</v>
      </c>
      <c r="Y4" s="20">
        <f t="shared" si="2"/>
        <v>4.3215458324928606E-5</v>
      </c>
      <c r="Z4" s="20">
        <f t="shared" si="2"/>
        <v>4.3215458324928606E-5</v>
      </c>
      <c r="AA4" s="20">
        <f t="shared" si="2"/>
        <v>4.3215458324928606E-5</v>
      </c>
      <c r="AB4" s="20">
        <f t="shared" si="2"/>
        <v>4.3215458324928606E-5</v>
      </c>
      <c r="AC4" s="20">
        <f t="shared" si="2"/>
        <v>4.3215458324928606E-5</v>
      </c>
      <c r="AD4" s="20">
        <f t="shared" si="2"/>
        <v>4.3215458324928606E-5</v>
      </c>
      <c r="AE4" s="20">
        <f t="shared" si="2"/>
        <v>4.3215458324928606E-5</v>
      </c>
      <c r="AF4" s="20">
        <f t="shared" si="2"/>
        <v>4.3215458324928606E-5</v>
      </c>
      <c r="AG4" s="20">
        <f t="shared" si="2"/>
        <v>4.3215458324928606E-5</v>
      </c>
      <c r="AH4" s="20">
        <f t="shared" si="2"/>
        <v>4.3215458324928606E-5</v>
      </c>
      <c r="AI4" s="20">
        <f t="shared" si="2"/>
        <v>4.3215458324928606E-5</v>
      </c>
      <c r="AJ4" s="20">
        <f t="shared" si="2"/>
        <v>4.3215458324928606E-5</v>
      </c>
      <c r="AK4" s="7"/>
      <c r="AL4" s="7"/>
      <c r="AM4" s="7"/>
    </row>
    <row r="5" spans="1:39" x14ac:dyDescent="0.45">
      <c r="A5" s="8" t="s">
        <v>160</v>
      </c>
      <c r="B5" s="20">
        <f t="shared" ref="B5:T6" si="3">$D5</f>
        <v>3.7598197710769775E-5</v>
      </c>
      <c r="C5" s="20">
        <f t="shared" si="3"/>
        <v>3.7598197710769775E-5</v>
      </c>
      <c r="D5" s="20">
        <f>'Energy Sources'!D4</f>
        <v>3.7598197710769775E-5</v>
      </c>
      <c r="E5" s="20">
        <f t="shared" si="3"/>
        <v>3.7598197710769775E-5</v>
      </c>
      <c r="F5" s="20">
        <f t="shared" si="3"/>
        <v>3.7598197710769775E-5</v>
      </c>
      <c r="G5" s="20">
        <f t="shared" si="3"/>
        <v>3.7598197710769775E-5</v>
      </c>
      <c r="H5" s="20">
        <f t="shared" si="3"/>
        <v>3.7598197710769775E-5</v>
      </c>
      <c r="I5" s="20">
        <f t="shared" si="3"/>
        <v>3.7598197710769775E-5</v>
      </c>
      <c r="J5" s="20">
        <f t="shared" si="3"/>
        <v>3.7598197710769775E-5</v>
      </c>
      <c r="K5" s="20">
        <f t="shared" si="3"/>
        <v>3.7598197710769775E-5</v>
      </c>
      <c r="L5" s="20">
        <f t="shared" si="3"/>
        <v>3.7598197710769775E-5</v>
      </c>
      <c r="M5" s="20">
        <f t="shared" si="3"/>
        <v>3.7598197710769775E-5</v>
      </c>
      <c r="N5" s="20">
        <f t="shared" si="3"/>
        <v>3.7598197710769775E-5</v>
      </c>
      <c r="O5" s="20">
        <f t="shared" si="3"/>
        <v>3.7598197710769775E-5</v>
      </c>
      <c r="P5" s="20">
        <f t="shared" si="3"/>
        <v>3.7598197710769775E-5</v>
      </c>
      <c r="Q5" s="20">
        <f t="shared" si="3"/>
        <v>3.7598197710769775E-5</v>
      </c>
      <c r="R5" s="20">
        <f t="shared" si="3"/>
        <v>3.7598197710769775E-5</v>
      </c>
      <c r="S5" s="20">
        <f t="shared" si="3"/>
        <v>3.7598197710769775E-5</v>
      </c>
      <c r="T5" s="20">
        <f t="shared" si="3"/>
        <v>3.7598197710769775E-5</v>
      </c>
      <c r="U5" s="20">
        <f t="shared" si="2"/>
        <v>3.7598197710769775E-5</v>
      </c>
      <c r="V5" s="20">
        <f t="shared" si="2"/>
        <v>3.7598197710769775E-5</v>
      </c>
      <c r="W5" s="20">
        <f t="shared" si="2"/>
        <v>3.7598197710769775E-5</v>
      </c>
      <c r="X5" s="20">
        <f t="shared" si="2"/>
        <v>3.7598197710769775E-5</v>
      </c>
      <c r="Y5" s="20">
        <f t="shared" si="2"/>
        <v>3.7598197710769775E-5</v>
      </c>
      <c r="Z5" s="20">
        <f t="shared" si="2"/>
        <v>3.7598197710769775E-5</v>
      </c>
      <c r="AA5" s="20">
        <f t="shared" si="2"/>
        <v>3.7598197710769775E-5</v>
      </c>
      <c r="AB5" s="20">
        <f t="shared" si="2"/>
        <v>3.7598197710769775E-5</v>
      </c>
      <c r="AC5" s="20">
        <f t="shared" si="2"/>
        <v>3.7598197710769775E-5</v>
      </c>
      <c r="AD5" s="20">
        <f t="shared" si="2"/>
        <v>3.7598197710769775E-5</v>
      </c>
      <c r="AE5" s="20">
        <f t="shared" si="2"/>
        <v>3.7598197710769775E-5</v>
      </c>
      <c r="AF5" s="20">
        <f t="shared" si="2"/>
        <v>3.7598197710769775E-5</v>
      </c>
      <c r="AG5" s="20">
        <f t="shared" si="2"/>
        <v>3.7598197710769775E-5</v>
      </c>
      <c r="AH5" s="20">
        <f t="shared" si="2"/>
        <v>3.7598197710769775E-5</v>
      </c>
      <c r="AI5" s="20">
        <f t="shared" si="2"/>
        <v>3.7598197710769775E-5</v>
      </c>
      <c r="AJ5" s="20">
        <f t="shared" si="2"/>
        <v>3.7598197710769775E-5</v>
      </c>
      <c r="AK5" s="7"/>
      <c r="AL5" s="7"/>
      <c r="AM5" s="7"/>
    </row>
    <row r="6" spans="1:39" x14ac:dyDescent="0.45">
      <c r="A6" s="8" t="s">
        <v>161</v>
      </c>
      <c r="B6" s="20">
        <f t="shared" si="3"/>
        <v>3.7598197710769775E-5</v>
      </c>
      <c r="C6" s="20">
        <f t="shared" si="3"/>
        <v>3.7598197710769775E-5</v>
      </c>
      <c r="D6" s="20">
        <f>'Energy Sources'!D4</f>
        <v>3.7598197710769775E-5</v>
      </c>
      <c r="E6" s="20">
        <f t="shared" si="3"/>
        <v>3.7598197710769775E-5</v>
      </c>
      <c r="F6" s="20">
        <f t="shared" si="2"/>
        <v>3.7598197710769775E-5</v>
      </c>
      <c r="G6" s="20">
        <f t="shared" si="2"/>
        <v>3.7598197710769775E-5</v>
      </c>
      <c r="H6" s="20">
        <f t="shared" si="2"/>
        <v>3.7598197710769775E-5</v>
      </c>
      <c r="I6" s="20">
        <f t="shared" si="2"/>
        <v>3.7598197710769775E-5</v>
      </c>
      <c r="J6" s="20">
        <f t="shared" si="2"/>
        <v>3.7598197710769775E-5</v>
      </c>
      <c r="K6" s="20">
        <f t="shared" si="2"/>
        <v>3.7598197710769775E-5</v>
      </c>
      <c r="L6" s="20">
        <f t="shared" si="2"/>
        <v>3.7598197710769775E-5</v>
      </c>
      <c r="M6" s="20">
        <f t="shared" si="2"/>
        <v>3.7598197710769775E-5</v>
      </c>
      <c r="N6" s="20">
        <f t="shared" si="2"/>
        <v>3.7598197710769775E-5</v>
      </c>
      <c r="O6" s="20">
        <f t="shared" si="2"/>
        <v>3.7598197710769775E-5</v>
      </c>
      <c r="P6" s="20">
        <f t="shared" si="2"/>
        <v>3.7598197710769775E-5</v>
      </c>
      <c r="Q6" s="20">
        <f t="shared" si="2"/>
        <v>3.7598197710769775E-5</v>
      </c>
      <c r="R6" s="20">
        <f t="shared" si="2"/>
        <v>3.7598197710769775E-5</v>
      </c>
      <c r="S6" s="20">
        <f t="shared" si="2"/>
        <v>3.7598197710769775E-5</v>
      </c>
      <c r="T6" s="20">
        <f t="shared" si="2"/>
        <v>3.7598197710769775E-5</v>
      </c>
      <c r="U6" s="20">
        <f t="shared" si="2"/>
        <v>3.7598197710769775E-5</v>
      </c>
      <c r="V6" s="20">
        <f t="shared" si="2"/>
        <v>3.7598197710769775E-5</v>
      </c>
      <c r="W6" s="20">
        <f t="shared" si="2"/>
        <v>3.7598197710769775E-5</v>
      </c>
      <c r="X6" s="20">
        <f t="shared" si="2"/>
        <v>3.7598197710769775E-5</v>
      </c>
      <c r="Y6" s="20">
        <f t="shared" si="2"/>
        <v>3.7598197710769775E-5</v>
      </c>
      <c r="Z6" s="20">
        <f t="shared" si="2"/>
        <v>3.7598197710769775E-5</v>
      </c>
      <c r="AA6" s="20">
        <f t="shared" si="2"/>
        <v>3.7598197710769775E-5</v>
      </c>
      <c r="AB6" s="20">
        <f t="shared" si="2"/>
        <v>3.7598197710769775E-5</v>
      </c>
      <c r="AC6" s="20">
        <f t="shared" si="2"/>
        <v>3.7598197710769775E-5</v>
      </c>
      <c r="AD6" s="20">
        <f t="shared" si="2"/>
        <v>3.7598197710769775E-5</v>
      </c>
      <c r="AE6" s="20">
        <f t="shared" si="2"/>
        <v>3.7598197710769775E-5</v>
      </c>
      <c r="AF6" s="20">
        <f t="shared" si="2"/>
        <v>3.7598197710769775E-5</v>
      </c>
      <c r="AG6" s="20">
        <f t="shared" si="2"/>
        <v>3.7598197710769775E-5</v>
      </c>
      <c r="AH6" s="20">
        <f t="shared" si="2"/>
        <v>3.7598197710769775E-5</v>
      </c>
      <c r="AI6" s="20">
        <f t="shared" si="2"/>
        <v>3.7598197710769775E-5</v>
      </c>
      <c r="AJ6" s="20">
        <f t="shared" si="2"/>
        <v>3.7598197710769775E-5</v>
      </c>
      <c r="AK6" s="7"/>
      <c r="AL6" s="7"/>
      <c r="AM6" s="7"/>
    </row>
    <row r="7" spans="1:39" x14ac:dyDescent="0.45">
      <c r="A7" s="8" t="s">
        <v>162</v>
      </c>
      <c r="B7" s="6">
        <f t="shared" ref="B7:C7" si="4">B3</f>
        <v>0</v>
      </c>
      <c r="C7" s="6">
        <f t="shared" si="4"/>
        <v>0</v>
      </c>
      <c r="D7" s="6">
        <f t="shared" ref="D7:Z7" si="5">D3</f>
        <v>0</v>
      </c>
      <c r="E7" s="6">
        <f t="shared" si="5"/>
        <v>0</v>
      </c>
      <c r="F7" s="6">
        <f t="shared" si="5"/>
        <v>0</v>
      </c>
      <c r="G7" s="6">
        <f t="shared" si="5"/>
        <v>0</v>
      </c>
      <c r="H7" s="6">
        <f t="shared" si="5"/>
        <v>0</v>
      </c>
      <c r="I7" s="6">
        <f t="shared" si="5"/>
        <v>0</v>
      </c>
      <c r="J7" s="6">
        <f t="shared" si="5"/>
        <v>0</v>
      </c>
      <c r="K7" s="6">
        <f t="shared" si="5"/>
        <v>0</v>
      </c>
      <c r="L7" s="6">
        <f t="shared" si="5"/>
        <v>0</v>
      </c>
      <c r="M7" s="6">
        <f t="shared" si="5"/>
        <v>0</v>
      </c>
      <c r="N7" s="6">
        <f t="shared" si="5"/>
        <v>0</v>
      </c>
      <c r="O7" s="6">
        <f t="shared" si="5"/>
        <v>0</v>
      </c>
      <c r="P7" s="6">
        <f t="shared" si="5"/>
        <v>0</v>
      </c>
      <c r="Q7" s="6">
        <f t="shared" si="5"/>
        <v>0</v>
      </c>
      <c r="R7" s="6">
        <f t="shared" si="5"/>
        <v>0</v>
      </c>
      <c r="S7" s="6">
        <f t="shared" si="5"/>
        <v>0</v>
      </c>
      <c r="T7" s="6">
        <f t="shared" si="5"/>
        <v>0</v>
      </c>
      <c r="U7" s="6">
        <f t="shared" si="5"/>
        <v>0</v>
      </c>
      <c r="V7" s="6">
        <f t="shared" si="5"/>
        <v>0</v>
      </c>
      <c r="W7" s="6">
        <f t="shared" si="5"/>
        <v>0</v>
      </c>
      <c r="X7" s="6">
        <f t="shared" si="5"/>
        <v>0</v>
      </c>
      <c r="Y7" s="6">
        <f t="shared" si="5"/>
        <v>0</v>
      </c>
      <c r="Z7" s="6">
        <f t="shared" si="5"/>
        <v>0</v>
      </c>
      <c r="AA7" s="7">
        <f t="shared" ref="AA7:AJ8" si="6">TREND($Q7:$Z7,$Q$1:$Z$1,AA$1)</f>
        <v>0</v>
      </c>
      <c r="AB7" s="7">
        <f t="shared" si="6"/>
        <v>0</v>
      </c>
      <c r="AC7" s="7">
        <f t="shared" si="6"/>
        <v>0</v>
      </c>
      <c r="AD7" s="7">
        <f t="shared" si="6"/>
        <v>0</v>
      </c>
      <c r="AE7" s="7">
        <f t="shared" si="6"/>
        <v>0</v>
      </c>
      <c r="AF7" s="7">
        <f t="shared" si="6"/>
        <v>0</v>
      </c>
      <c r="AG7" s="7">
        <f t="shared" si="6"/>
        <v>0</v>
      </c>
      <c r="AH7" s="7">
        <f t="shared" si="6"/>
        <v>0</v>
      </c>
      <c r="AI7" s="7">
        <f t="shared" si="6"/>
        <v>0</v>
      </c>
      <c r="AJ7" s="7">
        <f t="shared" si="6"/>
        <v>0</v>
      </c>
      <c r="AK7" s="7"/>
      <c r="AL7" s="7"/>
      <c r="AM7" s="7"/>
    </row>
    <row r="8" spans="1:39" x14ac:dyDescent="0.45">
      <c r="A8" s="8" t="s">
        <v>163</v>
      </c>
      <c r="B8" s="6">
        <v>0</v>
      </c>
      <c r="C8" s="6">
        <v>0</v>
      </c>
      <c r="D8" s="6">
        <v>0</v>
      </c>
      <c r="E8" s="6">
        <v>0</v>
      </c>
      <c r="F8" s="6">
        <v>0</v>
      </c>
      <c r="G8" s="6">
        <v>0</v>
      </c>
      <c r="H8" s="6">
        <v>0</v>
      </c>
      <c r="I8" s="6">
        <v>0</v>
      </c>
      <c r="J8" s="6">
        <v>0</v>
      </c>
      <c r="K8" s="6">
        <v>0</v>
      </c>
      <c r="L8" s="6">
        <v>0</v>
      </c>
      <c r="M8" s="6">
        <v>0</v>
      </c>
      <c r="N8" s="6">
        <v>0</v>
      </c>
      <c r="O8" s="6">
        <v>0</v>
      </c>
      <c r="P8" s="6">
        <v>0</v>
      </c>
      <c r="Q8" s="6">
        <v>0</v>
      </c>
      <c r="R8" s="6">
        <v>0</v>
      </c>
      <c r="S8" s="6">
        <v>0</v>
      </c>
      <c r="T8" s="6">
        <v>0</v>
      </c>
      <c r="U8" s="6">
        <v>0</v>
      </c>
      <c r="V8" s="6">
        <v>0</v>
      </c>
      <c r="W8" s="6">
        <v>0</v>
      </c>
      <c r="X8" s="6">
        <v>0</v>
      </c>
      <c r="Y8" s="6">
        <v>0</v>
      </c>
      <c r="Z8" s="6">
        <v>0</v>
      </c>
      <c r="AA8" s="7">
        <f t="shared" si="6"/>
        <v>0</v>
      </c>
      <c r="AB8" s="7">
        <f t="shared" si="6"/>
        <v>0</v>
      </c>
      <c r="AC8" s="7">
        <f t="shared" si="6"/>
        <v>0</v>
      </c>
      <c r="AD8" s="7">
        <f t="shared" si="6"/>
        <v>0</v>
      </c>
      <c r="AE8" s="7">
        <f t="shared" si="6"/>
        <v>0</v>
      </c>
      <c r="AF8" s="7">
        <f t="shared" si="6"/>
        <v>0</v>
      </c>
      <c r="AG8" s="7">
        <f t="shared" si="6"/>
        <v>0</v>
      </c>
      <c r="AH8" s="7">
        <f t="shared" si="6"/>
        <v>0</v>
      </c>
      <c r="AI8" s="7">
        <f t="shared" si="6"/>
        <v>0</v>
      </c>
      <c r="AJ8" s="7">
        <f t="shared" si="6"/>
        <v>0</v>
      </c>
      <c r="AK8" s="7"/>
      <c r="AL8" s="7"/>
      <c r="AM8" s="7"/>
    </row>
    <row r="9" spans="1:39" x14ac:dyDescent="0.45">
      <c r="A9" s="8" t="s">
        <v>416</v>
      </c>
      <c r="B9" s="20">
        <f>B6</f>
        <v>3.7598197710769775E-5</v>
      </c>
      <c r="C9" s="20">
        <f t="shared" ref="C9:AJ9" si="7">C6</f>
        <v>3.7598197710769775E-5</v>
      </c>
      <c r="D9" s="20">
        <f t="shared" si="7"/>
        <v>3.7598197710769775E-5</v>
      </c>
      <c r="E9" s="20">
        <f t="shared" si="7"/>
        <v>3.7598197710769775E-5</v>
      </c>
      <c r="F9" s="20">
        <f t="shared" si="7"/>
        <v>3.7598197710769775E-5</v>
      </c>
      <c r="G9" s="20">
        <f t="shared" si="7"/>
        <v>3.7598197710769775E-5</v>
      </c>
      <c r="H9" s="20">
        <f t="shared" si="7"/>
        <v>3.7598197710769775E-5</v>
      </c>
      <c r="I9" s="20">
        <f t="shared" si="7"/>
        <v>3.7598197710769775E-5</v>
      </c>
      <c r="J9" s="20">
        <f t="shared" si="7"/>
        <v>3.7598197710769775E-5</v>
      </c>
      <c r="K9" s="20">
        <f t="shared" si="7"/>
        <v>3.7598197710769775E-5</v>
      </c>
      <c r="L9" s="20">
        <f t="shared" si="7"/>
        <v>3.7598197710769775E-5</v>
      </c>
      <c r="M9" s="20">
        <f t="shared" si="7"/>
        <v>3.7598197710769775E-5</v>
      </c>
      <c r="N9" s="20">
        <f t="shared" si="7"/>
        <v>3.7598197710769775E-5</v>
      </c>
      <c r="O9" s="20">
        <f t="shared" si="7"/>
        <v>3.7598197710769775E-5</v>
      </c>
      <c r="P9" s="20">
        <f t="shared" si="7"/>
        <v>3.7598197710769775E-5</v>
      </c>
      <c r="Q9" s="20">
        <f t="shared" si="7"/>
        <v>3.7598197710769775E-5</v>
      </c>
      <c r="R9" s="20">
        <f t="shared" si="7"/>
        <v>3.7598197710769775E-5</v>
      </c>
      <c r="S9" s="20">
        <f t="shared" si="7"/>
        <v>3.7598197710769775E-5</v>
      </c>
      <c r="T9" s="20">
        <f t="shared" si="7"/>
        <v>3.7598197710769775E-5</v>
      </c>
      <c r="U9" s="20">
        <f t="shared" si="7"/>
        <v>3.7598197710769775E-5</v>
      </c>
      <c r="V9" s="20">
        <f t="shared" si="7"/>
        <v>3.7598197710769775E-5</v>
      </c>
      <c r="W9" s="20">
        <f t="shared" si="7"/>
        <v>3.7598197710769775E-5</v>
      </c>
      <c r="X9" s="20">
        <f t="shared" si="7"/>
        <v>3.7598197710769775E-5</v>
      </c>
      <c r="Y9" s="20">
        <f t="shared" si="7"/>
        <v>3.7598197710769775E-5</v>
      </c>
      <c r="Z9" s="20">
        <f t="shared" si="7"/>
        <v>3.7598197710769775E-5</v>
      </c>
      <c r="AA9" s="20">
        <f t="shared" si="7"/>
        <v>3.7598197710769775E-5</v>
      </c>
      <c r="AB9" s="20">
        <f t="shared" si="7"/>
        <v>3.7598197710769775E-5</v>
      </c>
      <c r="AC9" s="20">
        <f t="shared" si="7"/>
        <v>3.7598197710769775E-5</v>
      </c>
      <c r="AD9" s="20">
        <f t="shared" si="7"/>
        <v>3.7598197710769775E-5</v>
      </c>
      <c r="AE9" s="20">
        <f t="shared" si="7"/>
        <v>3.7598197710769775E-5</v>
      </c>
      <c r="AF9" s="20">
        <f t="shared" si="7"/>
        <v>3.7598197710769775E-5</v>
      </c>
      <c r="AG9" s="20">
        <f t="shared" si="7"/>
        <v>3.7598197710769775E-5</v>
      </c>
      <c r="AH9" s="20">
        <f t="shared" si="7"/>
        <v>3.7598197710769775E-5</v>
      </c>
      <c r="AI9" s="20">
        <f t="shared" si="7"/>
        <v>3.7598197710769775E-5</v>
      </c>
      <c r="AJ9" s="20">
        <f t="shared" si="7"/>
        <v>3.7598197710769775E-5</v>
      </c>
    </row>
  </sheetData>
  <pageMargins left="0.7" right="0.7" top="0.75" bottom="0.75" header="0.3" footer="0.3"/>
  <pageSetup orientation="portrait" horizontalDpi="4294967293" verticalDpi="4294967293"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2060"/>
  </sheetPr>
  <dimension ref="A1:AM9"/>
  <sheetViews>
    <sheetView workbookViewId="0">
      <pane xSplit="1" ySplit="1" topLeftCell="B2" activePane="bottomRight" state="frozen"/>
      <selection activeCell="B9" sqref="B9:AJ9"/>
      <selection pane="topRight" activeCell="B9" sqref="B9:AJ9"/>
      <selection pane="bottomLeft" activeCell="B9" sqref="B9:AJ9"/>
      <selection pane="bottomRight" activeCell="B9" sqref="B9:AJ9"/>
    </sheetView>
  </sheetViews>
  <sheetFormatPr defaultColWidth="9.1328125" defaultRowHeight="14.25" x14ac:dyDescent="0.45"/>
  <cols>
    <col min="1" max="1" width="41.3984375" style="1" customWidth="1"/>
    <col min="2" max="2" width="10" style="6" customWidth="1"/>
    <col min="3" max="3" width="10" style="1" customWidth="1"/>
    <col min="4" max="4" width="10" style="6" customWidth="1"/>
    <col min="5" max="5" width="10" style="7" customWidth="1"/>
    <col min="6" max="26" width="10" style="1" customWidth="1"/>
    <col min="27" max="16384" width="9.1328125" style="1"/>
  </cols>
  <sheetData>
    <row r="1" spans="1:39" x14ac:dyDescent="0.45">
      <c r="A1" s="8" t="s">
        <v>122</v>
      </c>
      <c r="B1" s="9">
        <v>2016</v>
      </c>
      <c r="C1" s="8">
        <v>2017</v>
      </c>
      <c r="D1" s="9">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c r="AK1" s="7"/>
      <c r="AL1" s="7"/>
      <c r="AM1" s="7"/>
    </row>
    <row r="2" spans="1:39" x14ac:dyDescent="0.45">
      <c r="A2" s="8" t="s">
        <v>157</v>
      </c>
      <c r="B2" s="3">
        <v>0</v>
      </c>
      <c r="C2" s="3">
        <v>0</v>
      </c>
      <c r="D2" s="3">
        <v>0</v>
      </c>
      <c r="E2" s="3">
        <v>0</v>
      </c>
      <c r="F2" s="3">
        <v>0</v>
      </c>
      <c r="G2" s="3">
        <v>0</v>
      </c>
      <c r="H2" s="3">
        <v>0</v>
      </c>
      <c r="I2" s="3">
        <v>0</v>
      </c>
      <c r="J2" s="3">
        <v>0</v>
      </c>
      <c r="K2" s="3">
        <v>0</v>
      </c>
      <c r="L2" s="3">
        <v>0</v>
      </c>
      <c r="M2" s="3">
        <v>0</v>
      </c>
      <c r="N2" s="3">
        <v>0</v>
      </c>
      <c r="O2" s="3">
        <v>0</v>
      </c>
      <c r="P2" s="3">
        <v>0</v>
      </c>
      <c r="Q2" s="3">
        <v>0</v>
      </c>
      <c r="R2" s="3">
        <v>0</v>
      </c>
      <c r="S2" s="3">
        <v>0</v>
      </c>
      <c r="T2" s="3">
        <v>0</v>
      </c>
      <c r="U2" s="3">
        <v>0</v>
      </c>
      <c r="V2" s="3">
        <v>0</v>
      </c>
      <c r="W2" s="3">
        <v>0</v>
      </c>
      <c r="X2" s="3">
        <v>0</v>
      </c>
      <c r="Y2" s="3">
        <v>0</v>
      </c>
      <c r="Z2" s="3">
        <v>0</v>
      </c>
      <c r="AA2" s="7">
        <f>TREND($Q2:$Z2,$Q$1:$Z$1,AA$1)</f>
        <v>0</v>
      </c>
      <c r="AB2" s="7">
        <f t="shared" ref="AB2:AJ2" si="0">TREND($Q2:$Z2,$Q$1:$Z$1,AB$1)</f>
        <v>0</v>
      </c>
      <c r="AC2" s="7">
        <f t="shared" si="0"/>
        <v>0</v>
      </c>
      <c r="AD2" s="7">
        <f t="shared" si="0"/>
        <v>0</v>
      </c>
      <c r="AE2" s="7">
        <f t="shared" si="0"/>
        <v>0</v>
      </c>
      <c r="AF2" s="7">
        <f t="shared" si="0"/>
        <v>0</v>
      </c>
      <c r="AG2" s="7">
        <f t="shared" si="0"/>
        <v>0</v>
      </c>
      <c r="AH2" s="7">
        <f t="shared" si="0"/>
        <v>0</v>
      </c>
      <c r="AI2" s="7">
        <f t="shared" si="0"/>
        <v>0</v>
      </c>
      <c r="AJ2" s="7">
        <f t="shared" si="0"/>
        <v>0</v>
      </c>
      <c r="AK2" s="7"/>
      <c r="AL2" s="7"/>
      <c r="AM2" s="7"/>
    </row>
    <row r="3" spans="1:39" s="26" customFormat="1" x14ac:dyDescent="0.45">
      <c r="A3" s="24" t="s">
        <v>158</v>
      </c>
      <c r="B3" s="56">
        <f t="shared" ref="B3:AJ3" si="1">$F3</f>
        <v>3.6265021771128812E-6</v>
      </c>
      <c r="C3" s="56">
        <f t="shared" si="1"/>
        <v>3.6265021771128812E-6</v>
      </c>
      <c r="D3" s="56">
        <f t="shared" si="1"/>
        <v>3.6265021771128812E-6</v>
      </c>
      <c r="E3" s="56">
        <f t="shared" si="1"/>
        <v>3.6265021771128812E-6</v>
      </c>
      <c r="F3" s="56">
        <f>'Energy Sources'!H7</f>
        <v>3.6265021771128812E-6</v>
      </c>
      <c r="G3" s="56">
        <f t="shared" si="1"/>
        <v>3.6265021771128812E-6</v>
      </c>
      <c r="H3" s="56">
        <f t="shared" si="1"/>
        <v>3.6265021771128812E-6</v>
      </c>
      <c r="I3" s="56">
        <f t="shared" si="1"/>
        <v>3.6265021771128812E-6</v>
      </c>
      <c r="J3" s="56">
        <f t="shared" si="1"/>
        <v>3.6265021771128812E-6</v>
      </c>
      <c r="K3" s="56">
        <f t="shared" si="1"/>
        <v>3.6265021771128812E-6</v>
      </c>
      <c r="L3" s="56">
        <f t="shared" si="1"/>
        <v>3.6265021771128812E-6</v>
      </c>
      <c r="M3" s="56">
        <f t="shared" si="1"/>
        <v>3.6265021771128812E-6</v>
      </c>
      <c r="N3" s="56">
        <f t="shared" si="1"/>
        <v>3.6265021771128812E-6</v>
      </c>
      <c r="O3" s="56">
        <f t="shared" si="1"/>
        <v>3.6265021771128812E-6</v>
      </c>
      <c r="P3" s="56">
        <f t="shared" si="1"/>
        <v>3.6265021771128812E-6</v>
      </c>
      <c r="Q3" s="56">
        <f t="shared" si="1"/>
        <v>3.6265021771128812E-6</v>
      </c>
      <c r="R3" s="56">
        <f t="shared" si="1"/>
        <v>3.6265021771128812E-6</v>
      </c>
      <c r="S3" s="56">
        <f t="shared" si="1"/>
        <v>3.6265021771128812E-6</v>
      </c>
      <c r="T3" s="56">
        <f t="shared" si="1"/>
        <v>3.6265021771128812E-6</v>
      </c>
      <c r="U3" s="56">
        <f t="shared" si="1"/>
        <v>3.6265021771128812E-6</v>
      </c>
      <c r="V3" s="56">
        <f t="shared" si="1"/>
        <v>3.6265021771128812E-6</v>
      </c>
      <c r="W3" s="56">
        <f t="shared" si="1"/>
        <v>3.6265021771128812E-6</v>
      </c>
      <c r="X3" s="56">
        <f t="shared" si="1"/>
        <v>3.6265021771128812E-6</v>
      </c>
      <c r="Y3" s="56">
        <f t="shared" si="1"/>
        <v>3.6265021771128812E-6</v>
      </c>
      <c r="Z3" s="56">
        <f t="shared" si="1"/>
        <v>3.6265021771128812E-6</v>
      </c>
      <c r="AA3" s="56">
        <f t="shared" si="1"/>
        <v>3.6265021771128812E-6</v>
      </c>
      <c r="AB3" s="56">
        <f t="shared" si="1"/>
        <v>3.6265021771128812E-6</v>
      </c>
      <c r="AC3" s="56">
        <f t="shared" si="1"/>
        <v>3.6265021771128812E-6</v>
      </c>
      <c r="AD3" s="56">
        <f t="shared" si="1"/>
        <v>3.6265021771128812E-6</v>
      </c>
      <c r="AE3" s="56">
        <f t="shared" si="1"/>
        <v>3.6265021771128812E-6</v>
      </c>
      <c r="AF3" s="56">
        <f t="shared" si="1"/>
        <v>3.6265021771128812E-6</v>
      </c>
      <c r="AG3" s="56">
        <f t="shared" si="1"/>
        <v>3.6265021771128812E-6</v>
      </c>
      <c r="AH3" s="56">
        <f t="shared" si="1"/>
        <v>3.6265021771128812E-6</v>
      </c>
      <c r="AI3" s="56">
        <f t="shared" si="1"/>
        <v>3.6265021771128812E-6</v>
      </c>
      <c r="AJ3" s="56">
        <f t="shared" si="1"/>
        <v>3.6265021771128812E-6</v>
      </c>
    </row>
    <row r="4" spans="1:39" x14ac:dyDescent="0.45">
      <c r="A4" s="8" t="s">
        <v>159</v>
      </c>
      <c r="B4" s="7">
        <v>0</v>
      </c>
      <c r="C4" s="7">
        <v>0</v>
      </c>
      <c r="D4" s="7">
        <v>0</v>
      </c>
      <c r="E4" s="7">
        <v>0</v>
      </c>
      <c r="F4" s="7">
        <v>0</v>
      </c>
      <c r="G4" s="7">
        <v>0</v>
      </c>
      <c r="H4" s="7">
        <v>0</v>
      </c>
      <c r="I4" s="7">
        <v>0</v>
      </c>
      <c r="J4" s="7">
        <v>0</v>
      </c>
      <c r="K4" s="7">
        <v>0</v>
      </c>
      <c r="L4" s="7">
        <v>0</v>
      </c>
      <c r="M4" s="7">
        <v>0</v>
      </c>
      <c r="N4" s="7">
        <v>0</v>
      </c>
      <c r="O4" s="7">
        <v>0</v>
      </c>
      <c r="P4" s="7">
        <v>0</v>
      </c>
      <c r="Q4" s="7">
        <v>0</v>
      </c>
      <c r="R4" s="7">
        <v>0</v>
      </c>
      <c r="S4" s="7">
        <v>0</v>
      </c>
      <c r="T4" s="7">
        <v>0</v>
      </c>
      <c r="U4" s="7">
        <v>0</v>
      </c>
      <c r="V4" s="7">
        <v>0</v>
      </c>
      <c r="W4" s="7">
        <v>0</v>
      </c>
      <c r="X4" s="7">
        <v>0</v>
      </c>
      <c r="Y4" s="7">
        <v>0</v>
      </c>
      <c r="Z4" s="7">
        <v>0</v>
      </c>
      <c r="AA4" s="7">
        <f t="shared" ref="AA4:AJ8" si="2">TREND($Q4:$Z4,$Q$1:$Z$1,AA$1)</f>
        <v>0</v>
      </c>
      <c r="AB4" s="7">
        <f t="shared" si="2"/>
        <v>0</v>
      </c>
      <c r="AC4" s="7">
        <f t="shared" si="2"/>
        <v>0</v>
      </c>
      <c r="AD4" s="7">
        <f t="shared" si="2"/>
        <v>0</v>
      </c>
      <c r="AE4" s="7">
        <f t="shared" si="2"/>
        <v>0</v>
      </c>
      <c r="AF4" s="7">
        <f t="shared" si="2"/>
        <v>0</v>
      </c>
      <c r="AG4" s="7">
        <f t="shared" si="2"/>
        <v>0</v>
      </c>
      <c r="AH4" s="7">
        <f t="shared" si="2"/>
        <v>0</v>
      </c>
      <c r="AI4" s="7">
        <f t="shared" si="2"/>
        <v>0</v>
      </c>
      <c r="AJ4" s="7">
        <f t="shared" si="2"/>
        <v>0</v>
      </c>
      <c r="AK4" s="7"/>
      <c r="AL4" s="7"/>
      <c r="AM4" s="7"/>
    </row>
    <row r="5" spans="1:39" x14ac:dyDescent="0.45">
      <c r="A5" s="8" t="s">
        <v>160</v>
      </c>
      <c r="B5" s="7">
        <v>0</v>
      </c>
      <c r="C5" s="7">
        <v>0</v>
      </c>
      <c r="D5" s="7">
        <v>0</v>
      </c>
      <c r="E5" s="7">
        <v>0</v>
      </c>
      <c r="F5" s="7">
        <v>0</v>
      </c>
      <c r="G5" s="7">
        <v>0</v>
      </c>
      <c r="H5" s="7">
        <v>0</v>
      </c>
      <c r="I5" s="7">
        <v>0</v>
      </c>
      <c r="J5" s="7">
        <v>0</v>
      </c>
      <c r="K5" s="7">
        <v>0</v>
      </c>
      <c r="L5" s="7">
        <v>0</v>
      </c>
      <c r="M5" s="7">
        <v>0</v>
      </c>
      <c r="N5" s="7">
        <v>0</v>
      </c>
      <c r="O5" s="7">
        <v>0</v>
      </c>
      <c r="P5" s="7">
        <v>0</v>
      </c>
      <c r="Q5" s="7">
        <v>0</v>
      </c>
      <c r="R5" s="7">
        <v>0</v>
      </c>
      <c r="S5" s="7">
        <v>0</v>
      </c>
      <c r="T5" s="7">
        <v>0</v>
      </c>
      <c r="U5" s="7">
        <v>0</v>
      </c>
      <c r="V5" s="7">
        <v>0</v>
      </c>
      <c r="W5" s="7">
        <v>0</v>
      </c>
      <c r="X5" s="7">
        <v>0</v>
      </c>
      <c r="Y5" s="7">
        <v>0</v>
      </c>
      <c r="Z5" s="7">
        <v>0</v>
      </c>
      <c r="AA5" s="7">
        <f t="shared" si="2"/>
        <v>0</v>
      </c>
      <c r="AB5" s="7">
        <f t="shared" si="2"/>
        <v>0</v>
      </c>
      <c r="AC5" s="7">
        <f t="shared" si="2"/>
        <v>0</v>
      </c>
      <c r="AD5" s="7">
        <f t="shared" si="2"/>
        <v>0</v>
      </c>
      <c r="AE5" s="7">
        <f t="shared" si="2"/>
        <v>0</v>
      </c>
      <c r="AF5" s="7">
        <f t="shared" si="2"/>
        <v>0</v>
      </c>
      <c r="AG5" s="7">
        <f t="shared" si="2"/>
        <v>0</v>
      </c>
      <c r="AH5" s="7">
        <f t="shared" si="2"/>
        <v>0</v>
      </c>
      <c r="AI5" s="7">
        <f t="shared" si="2"/>
        <v>0</v>
      </c>
      <c r="AJ5" s="7">
        <f t="shared" si="2"/>
        <v>0</v>
      </c>
      <c r="AK5" s="7"/>
      <c r="AL5" s="7"/>
      <c r="AM5" s="7"/>
    </row>
    <row r="6" spans="1:39" x14ac:dyDescent="0.45">
      <c r="A6" s="8" t="s">
        <v>161</v>
      </c>
      <c r="B6" s="7">
        <v>0</v>
      </c>
      <c r="C6" s="7">
        <v>0</v>
      </c>
      <c r="D6" s="7">
        <v>0</v>
      </c>
      <c r="E6" s="7">
        <v>0</v>
      </c>
      <c r="F6" s="7">
        <v>0</v>
      </c>
      <c r="G6" s="7">
        <v>0</v>
      </c>
      <c r="H6" s="7">
        <v>0</v>
      </c>
      <c r="I6" s="7">
        <v>0</v>
      </c>
      <c r="J6" s="7">
        <v>0</v>
      </c>
      <c r="K6" s="7">
        <v>0</v>
      </c>
      <c r="L6" s="7">
        <v>0</v>
      </c>
      <c r="M6" s="7">
        <v>0</v>
      </c>
      <c r="N6" s="7">
        <v>0</v>
      </c>
      <c r="O6" s="7">
        <v>0</v>
      </c>
      <c r="P6" s="7">
        <v>0</v>
      </c>
      <c r="Q6" s="7">
        <v>0</v>
      </c>
      <c r="R6" s="7">
        <v>0</v>
      </c>
      <c r="S6" s="7">
        <v>0</v>
      </c>
      <c r="T6" s="7">
        <v>0</v>
      </c>
      <c r="U6" s="7">
        <v>0</v>
      </c>
      <c r="V6" s="7">
        <v>0</v>
      </c>
      <c r="W6" s="7">
        <v>0</v>
      </c>
      <c r="X6" s="7">
        <v>0</v>
      </c>
      <c r="Y6" s="7">
        <v>0</v>
      </c>
      <c r="Z6" s="7">
        <v>0</v>
      </c>
      <c r="AA6" s="7">
        <v>0</v>
      </c>
      <c r="AB6" s="7">
        <v>0</v>
      </c>
      <c r="AC6" s="7">
        <v>0</v>
      </c>
      <c r="AD6" s="7">
        <v>0</v>
      </c>
      <c r="AE6" s="7">
        <v>0</v>
      </c>
      <c r="AF6" s="7">
        <v>0</v>
      </c>
      <c r="AG6" s="7">
        <v>0</v>
      </c>
      <c r="AH6" s="7">
        <v>0</v>
      </c>
      <c r="AI6" s="7">
        <v>0</v>
      </c>
      <c r="AJ6" s="7">
        <v>0</v>
      </c>
      <c r="AK6" s="7"/>
      <c r="AL6" s="7"/>
      <c r="AM6" s="7"/>
    </row>
    <row r="7" spans="1:39" x14ac:dyDescent="0.45">
      <c r="A7" s="8" t="s">
        <v>162</v>
      </c>
      <c r="B7" s="6">
        <v>0</v>
      </c>
      <c r="C7" s="6">
        <v>0</v>
      </c>
      <c r="D7" s="6">
        <v>0</v>
      </c>
      <c r="E7" s="6">
        <v>0</v>
      </c>
      <c r="F7" s="6">
        <v>0</v>
      </c>
      <c r="G7" s="6">
        <v>0</v>
      </c>
      <c r="H7" s="6">
        <v>0</v>
      </c>
      <c r="I7" s="6">
        <v>0</v>
      </c>
      <c r="J7" s="6">
        <v>0</v>
      </c>
      <c r="K7" s="6">
        <v>0</v>
      </c>
      <c r="L7" s="6">
        <v>0</v>
      </c>
      <c r="M7" s="6">
        <v>0</v>
      </c>
      <c r="N7" s="6">
        <v>0</v>
      </c>
      <c r="O7" s="6">
        <v>0</v>
      </c>
      <c r="P7" s="6">
        <v>0</v>
      </c>
      <c r="Q7" s="6">
        <v>0</v>
      </c>
      <c r="R7" s="6">
        <v>0</v>
      </c>
      <c r="S7" s="6">
        <v>0</v>
      </c>
      <c r="T7" s="6">
        <v>0</v>
      </c>
      <c r="U7" s="6">
        <v>0</v>
      </c>
      <c r="V7" s="6">
        <v>0</v>
      </c>
      <c r="W7" s="6">
        <v>0</v>
      </c>
      <c r="X7" s="6">
        <v>0</v>
      </c>
      <c r="Y7" s="6">
        <v>0</v>
      </c>
      <c r="Z7" s="6">
        <v>0</v>
      </c>
      <c r="AA7" s="6">
        <v>0</v>
      </c>
      <c r="AB7" s="6">
        <v>0</v>
      </c>
      <c r="AC7" s="6">
        <v>0</v>
      </c>
      <c r="AD7" s="6">
        <v>0</v>
      </c>
      <c r="AE7" s="6">
        <v>0</v>
      </c>
      <c r="AF7" s="6">
        <v>0</v>
      </c>
      <c r="AG7" s="6">
        <v>0</v>
      </c>
      <c r="AH7" s="6">
        <v>0</v>
      </c>
      <c r="AI7" s="6">
        <v>0</v>
      </c>
      <c r="AJ7" s="6">
        <v>0</v>
      </c>
      <c r="AK7" s="7"/>
      <c r="AL7" s="7"/>
      <c r="AM7" s="7"/>
    </row>
    <row r="8" spans="1:39" x14ac:dyDescent="0.45">
      <c r="A8" s="8" t="s">
        <v>163</v>
      </c>
      <c r="B8" s="7">
        <v>0</v>
      </c>
      <c r="C8" s="7">
        <v>0</v>
      </c>
      <c r="D8" s="7">
        <v>0</v>
      </c>
      <c r="E8" s="7">
        <v>0</v>
      </c>
      <c r="F8" s="7">
        <v>0</v>
      </c>
      <c r="G8" s="7">
        <v>0</v>
      </c>
      <c r="H8" s="7">
        <v>0</v>
      </c>
      <c r="I8" s="7">
        <v>0</v>
      </c>
      <c r="J8" s="7">
        <v>0</v>
      </c>
      <c r="K8" s="7">
        <v>0</v>
      </c>
      <c r="L8" s="7">
        <v>0</v>
      </c>
      <c r="M8" s="7">
        <v>0</v>
      </c>
      <c r="N8" s="7">
        <v>0</v>
      </c>
      <c r="O8" s="7">
        <v>0</v>
      </c>
      <c r="P8" s="7">
        <v>0</v>
      </c>
      <c r="Q8" s="7">
        <v>0</v>
      </c>
      <c r="R8" s="7">
        <v>0</v>
      </c>
      <c r="S8" s="7">
        <v>0</v>
      </c>
      <c r="T8" s="7">
        <v>0</v>
      </c>
      <c r="U8" s="7">
        <v>0</v>
      </c>
      <c r="V8" s="7">
        <v>0</v>
      </c>
      <c r="W8" s="7">
        <v>0</v>
      </c>
      <c r="X8" s="7">
        <v>0</v>
      </c>
      <c r="Y8" s="7">
        <v>0</v>
      </c>
      <c r="Z8" s="7">
        <v>0</v>
      </c>
      <c r="AA8" s="7">
        <f t="shared" si="2"/>
        <v>0</v>
      </c>
      <c r="AB8" s="7">
        <f t="shared" si="2"/>
        <v>0</v>
      </c>
      <c r="AC8" s="7">
        <f t="shared" si="2"/>
        <v>0</v>
      </c>
      <c r="AD8" s="7">
        <f t="shared" si="2"/>
        <v>0</v>
      </c>
      <c r="AE8" s="7">
        <f t="shared" si="2"/>
        <v>0</v>
      </c>
      <c r="AF8" s="7">
        <f t="shared" si="2"/>
        <v>0</v>
      </c>
      <c r="AG8" s="7">
        <f t="shared" si="2"/>
        <v>0</v>
      </c>
      <c r="AH8" s="7">
        <f t="shared" si="2"/>
        <v>0</v>
      </c>
      <c r="AI8" s="7">
        <f t="shared" si="2"/>
        <v>0</v>
      </c>
      <c r="AJ8" s="7">
        <f t="shared" si="2"/>
        <v>0</v>
      </c>
      <c r="AK8" s="7"/>
      <c r="AL8" s="7"/>
      <c r="AM8" s="7"/>
    </row>
    <row r="9" spans="1:39" x14ac:dyDescent="0.45">
      <c r="A9" s="105" t="s">
        <v>416</v>
      </c>
      <c r="B9" s="6">
        <f>B6</f>
        <v>0</v>
      </c>
      <c r="C9" s="6">
        <f t="shared" ref="C9:AJ9" si="3">C6</f>
        <v>0</v>
      </c>
      <c r="D9" s="6">
        <f t="shared" si="3"/>
        <v>0</v>
      </c>
      <c r="E9" s="6">
        <f t="shared" si="3"/>
        <v>0</v>
      </c>
      <c r="F9" s="6">
        <f t="shared" si="3"/>
        <v>0</v>
      </c>
      <c r="G9" s="6">
        <f t="shared" si="3"/>
        <v>0</v>
      </c>
      <c r="H9" s="6">
        <f t="shared" si="3"/>
        <v>0</v>
      </c>
      <c r="I9" s="6">
        <f t="shared" si="3"/>
        <v>0</v>
      </c>
      <c r="J9" s="6">
        <f t="shared" si="3"/>
        <v>0</v>
      </c>
      <c r="K9" s="6">
        <f t="shared" si="3"/>
        <v>0</v>
      </c>
      <c r="L9" s="6">
        <f t="shared" si="3"/>
        <v>0</v>
      </c>
      <c r="M9" s="6">
        <f t="shared" si="3"/>
        <v>0</v>
      </c>
      <c r="N9" s="6">
        <f t="shared" si="3"/>
        <v>0</v>
      </c>
      <c r="O9" s="6">
        <f t="shared" si="3"/>
        <v>0</v>
      </c>
      <c r="P9" s="6">
        <f t="shared" si="3"/>
        <v>0</v>
      </c>
      <c r="Q9" s="6">
        <f t="shared" si="3"/>
        <v>0</v>
      </c>
      <c r="R9" s="6">
        <f t="shared" si="3"/>
        <v>0</v>
      </c>
      <c r="S9" s="6">
        <f t="shared" si="3"/>
        <v>0</v>
      </c>
      <c r="T9" s="6">
        <f t="shared" si="3"/>
        <v>0</v>
      </c>
      <c r="U9" s="6">
        <f t="shared" si="3"/>
        <v>0</v>
      </c>
      <c r="V9" s="6">
        <f t="shared" si="3"/>
        <v>0</v>
      </c>
      <c r="W9" s="6">
        <f t="shared" si="3"/>
        <v>0</v>
      </c>
      <c r="X9" s="6">
        <f t="shared" si="3"/>
        <v>0</v>
      </c>
      <c r="Y9" s="6">
        <f t="shared" si="3"/>
        <v>0</v>
      </c>
      <c r="Z9" s="6">
        <f t="shared" si="3"/>
        <v>0</v>
      </c>
      <c r="AA9" s="6">
        <f t="shared" si="3"/>
        <v>0</v>
      </c>
      <c r="AB9" s="6">
        <f t="shared" si="3"/>
        <v>0</v>
      </c>
      <c r="AC9" s="6">
        <f t="shared" si="3"/>
        <v>0</v>
      </c>
      <c r="AD9" s="6">
        <f t="shared" si="3"/>
        <v>0</v>
      </c>
      <c r="AE9" s="6">
        <f t="shared" si="3"/>
        <v>0</v>
      </c>
      <c r="AF9" s="6">
        <f t="shared" si="3"/>
        <v>0</v>
      </c>
      <c r="AG9" s="6">
        <f t="shared" si="3"/>
        <v>0</v>
      </c>
      <c r="AH9" s="6">
        <f t="shared" si="3"/>
        <v>0</v>
      </c>
      <c r="AI9" s="6">
        <f t="shared" si="3"/>
        <v>0</v>
      </c>
      <c r="AJ9" s="6">
        <f t="shared" si="3"/>
        <v>0</v>
      </c>
      <c r="AK9" s="7"/>
      <c r="AL9" s="7"/>
      <c r="AM9" s="7"/>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2060"/>
  </sheetPr>
  <dimension ref="A1:AM12"/>
  <sheetViews>
    <sheetView zoomScaleNormal="100" workbookViewId="0">
      <pane xSplit="1" ySplit="1" topLeftCell="P2" activePane="bottomRight" state="frozen"/>
      <selection activeCell="B9" sqref="B9:AJ9"/>
      <selection pane="topRight" activeCell="B9" sqref="B9:AJ9"/>
      <selection pane="bottomLeft" activeCell="B9" sqref="B9:AJ9"/>
      <selection pane="bottomRight" activeCell="B9" sqref="B9:AJ9"/>
    </sheetView>
  </sheetViews>
  <sheetFormatPr defaultColWidth="9.1328125" defaultRowHeight="14.25" x14ac:dyDescent="0.45"/>
  <cols>
    <col min="1" max="1" width="41.3984375" style="1" customWidth="1"/>
    <col min="2" max="3" width="41.3984375" style="7" customWidth="1"/>
    <col min="4" max="4" width="10" style="6" customWidth="1"/>
    <col min="5" max="26" width="10" style="1" customWidth="1"/>
    <col min="27" max="16384" width="9.1328125" style="1"/>
  </cols>
  <sheetData>
    <row r="1" spans="1:39" x14ac:dyDescent="0.45">
      <c r="A1" s="8" t="s">
        <v>122</v>
      </c>
      <c r="B1" s="8">
        <v>2016</v>
      </c>
      <c r="C1" s="8">
        <v>2017</v>
      </c>
      <c r="D1" s="9">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c r="AK1" s="7"/>
      <c r="AL1" s="7"/>
      <c r="AM1" s="7"/>
    </row>
    <row r="2" spans="1:39" s="26" customFormat="1" x14ac:dyDescent="0.45">
      <c r="A2" s="24" t="s">
        <v>157</v>
      </c>
      <c r="B2" s="25">
        <f t="shared" ref="B2:C4" si="0">$D2</f>
        <v>1.9682874269831998E-5</v>
      </c>
      <c r="C2" s="25">
        <f t="shared" si="0"/>
        <v>1.9682874269831998E-5</v>
      </c>
      <c r="D2" s="25">
        <f>'LPG Ceiling Prices'!B32</f>
        <v>1.9682874269831998E-5</v>
      </c>
      <c r="E2" s="25">
        <f>$D2</f>
        <v>1.9682874269831998E-5</v>
      </c>
      <c r="F2" s="25">
        <f t="shared" ref="F2:AJ3" si="1">$D2</f>
        <v>1.9682874269831998E-5</v>
      </c>
      <c r="G2" s="25">
        <f t="shared" si="1"/>
        <v>1.9682874269831998E-5</v>
      </c>
      <c r="H2" s="25">
        <f t="shared" si="1"/>
        <v>1.9682874269831998E-5</v>
      </c>
      <c r="I2" s="25">
        <f t="shared" si="1"/>
        <v>1.9682874269831998E-5</v>
      </c>
      <c r="J2" s="25">
        <f t="shared" si="1"/>
        <v>1.9682874269831998E-5</v>
      </c>
      <c r="K2" s="25">
        <f t="shared" si="1"/>
        <v>1.9682874269831998E-5</v>
      </c>
      <c r="L2" s="25">
        <f t="shared" si="1"/>
        <v>1.9682874269831998E-5</v>
      </c>
      <c r="M2" s="25">
        <f t="shared" si="1"/>
        <v>1.9682874269831998E-5</v>
      </c>
      <c r="N2" s="25">
        <f t="shared" si="1"/>
        <v>1.9682874269831998E-5</v>
      </c>
      <c r="O2" s="25">
        <f t="shared" si="1"/>
        <v>1.9682874269831998E-5</v>
      </c>
      <c r="P2" s="25">
        <f t="shared" si="1"/>
        <v>1.9682874269831998E-5</v>
      </c>
      <c r="Q2" s="25">
        <f t="shared" si="1"/>
        <v>1.9682874269831998E-5</v>
      </c>
      <c r="R2" s="25">
        <f t="shared" si="1"/>
        <v>1.9682874269831998E-5</v>
      </c>
      <c r="S2" s="25">
        <f t="shared" si="1"/>
        <v>1.9682874269831998E-5</v>
      </c>
      <c r="T2" s="25">
        <f t="shared" si="1"/>
        <v>1.9682874269831998E-5</v>
      </c>
      <c r="U2" s="25">
        <f t="shared" si="1"/>
        <v>1.9682874269831998E-5</v>
      </c>
      <c r="V2" s="25">
        <f t="shared" si="1"/>
        <v>1.9682874269831998E-5</v>
      </c>
      <c r="W2" s="25">
        <f t="shared" si="1"/>
        <v>1.9682874269831998E-5</v>
      </c>
      <c r="X2" s="25">
        <f t="shared" si="1"/>
        <v>1.9682874269831998E-5</v>
      </c>
      <c r="Y2" s="25">
        <f t="shared" si="1"/>
        <v>1.9682874269831998E-5</v>
      </c>
      <c r="Z2" s="25">
        <f t="shared" si="1"/>
        <v>1.9682874269831998E-5</v>
      </c>
      <c r="AA2" s="25">
        <f t="shared" si="1"/>
        <v>1.9682874269831998E-5</v>
      </c>
      <c r="AB2" s="25">
        <f t="shared" si="1"/>
        <v>1.9682874269831998E-5</v>
      </c>
      <c r="AC2" s="25">
        <f t="shared" si="1"/>
        <v>1.9682874269831998E-5</v>
      </c>
      <c r="AD2" s="25">
        <f t="shared" si="1"/>
        <v>1.9682874269831998E-5</v>
      </c>
      <c r="AE2" s="25">
        <f t="shared" si="1"/>
        <v>1.9682874269831998E-5</v>
      </c>
      <c r="AF2" s="25">
        <f t="shared" si="1"/>
        <v>1.9682874269831998E-5</v>
      </c>
      <c r="AG2" s="25">
        <f t="shared" si="1"/>
        <v>1.9682874269831998E-5</v>
      </c>
      <c r="AH2" s="25">
        <f t="shared" si="1"/>
        <v>1.9682874269831998E-5</v>
      </c>
      <c r="AI2" s="25">
        <f t="shared" si="1"/>
        <v>1.9682874269831998E-5</v>
      </c>
      <c r="AJ2" s="25">
        <f t="shared" si="1"/>
        <v>1.9682874269831998E-5</v>
      </c>
    </row>
    <row r="3" spans="1:39" s="26" customFormat="1" x14ac:dyDescent="0.45">
      <c r="A3" s="24" t="s">
        <v>158</v>
      </c>
      <c r="B3" s="25">
        <f t="shared" si="0"/>
        <v>7.2934486164240489E-6</v>
      </c>
      <c r="C3" s="25">
        <f t="shared" si="0"/>
        <v>7.2934486164240489E-6</v>
      </c>
      <c r="D3" s="25">
        <f>'Energy Sources'!H8</f>
        <v>7.2934486164240489E-6</v>
      </c>
      <c r="E3" s="25">
        <f>$D3</f>
        <v>7.2934486164240489E-6</v>
      </c>
      <c r="F3" s="25">
        <f t="shared" si="1"/>
        <v>7.2934486164240489E-6</v>
      </c>
      <c r="G3" s="25">
        <f t="shared" si="1"/>
        <v>7.2934486164240489E-6</v>
      </c>
      <c r="H3" s="25">
        <f t="shared" si="1"/>
        <v>7.2934486164240489E-6</v>
      </c>
      <c r="I3" s="25">
        <f t="shared" si="1"/>
        <v>7.2934486164240489E-6</v>
      </c>
      <c r="J3" s="25">
        <f t="shared" si="1"/>
        <v>7.2934486164240489E-6</v>
      </c>
      <c r="K3" s="25">
        <f t="shared" si="1"/>
        <v>7.2934486164240489E-6</v>
      </c>
      <c r="L3" s="25">
        <f t="shared" si="1"/>
        <v>7.2934486164240489E-6</v>
      </c>
      <c r="M3" s="25">
        <f t="shared" si="1"/>
        <v>7.2934486164240489E-6</v>
      </c>
      <c r="N3" s="25">
        <f t="shared" si="1"/>
        <v>7.2934486164240489E-6</v>
      </c>
      <c r="O3" s="25">
        <f t="shared" si="1"/>
        <v>7.2934486164240489E-6</v>
      </c>
      <c r="P3" s="25">
        <f t="shared" si="1"/>
        <v>7.2934486164240489E-6</v>
      </c>
      <c r="Q3" s="25">
        <f t="shared" si="1"/>
        <v>7.2934486164240489E-6</v>
      </c>
      <c r="R3" s="25">
        <f t="shared" si="1"/>
        <v>7.2934486164240489E-6</v>
      </c>
      <c r="S3" s="25">
        <f t="shared" si="1"/>
        <v>7.2934486164240489E-6</v>
      </c>
      <c r="T3" s="25">
        <f t="shared" si="1"/>
        <v>7.2934486164240489E-6</v>
      </c>
      <c r="U3" s="25">
        <f t="shared" si="1"/>
        <v>7.2934486164240489E-6</v>
      </c>
      <c r="V3" s="25">
        <f t="shared" si="1"/>
        <v>7.2934486164240489E-6</v>
      </c>
      <c r="W3" s="25">
        <f t="shared" si="1"/>
        <v>7.2934486164240489E-6</v>
      </c>
      <c r="X3" s="25">
        <f t="shared" si="1"/>
        <v>7.2934486164240489E-6</v>
      </c>
      <c r="Y3" s="25">
        <f t="shared" si="1"/>
        <v>7.2934486164240489E-6</v>
      </c>
      <c r="Z3" s="25">
        <f t="shared" si="1"/>
        <v>7.2934486164240489E-6</v>
      </c>
      <c r="AA3" s="25">
        <f t="shared" si="1"/>
        <v>7.2934486164240489E-6</v>
      </c>
      <c r="AB3" s="25">
        <f t="shared" si="1"/>
        <v>7.2934486164240489E-6</v>
      </c>
      <c r="AC3" s="25">
        <f t="shared" si="1"/>
        <v>7.2934486164240489E-6</v>
      </c>
      <c r="AD3" s="25">
        <f t="shared" si="1"/>
        <v>7.2934486164240489E-6</v>
      </c>
      <c r="AE3" s="25">
        <f t="shared" si="1"/>
        <v>7.2934486164240489E-6</v>
      </c>
      <c r="AF3" s="25">
        <f t="shared" si="1"/>
        <v>7.2934486164240489E-6</v>
      </c>
      <c r="AG3" s="25">
        <f t="shared" si="1"/>
        <v>7.2934486164240489E-6</v>
      </c>
      <c r="AH3" s="25">
        <f t="shared" si="1"/>
        <v>7.2934486164240489E-6</v>
      </c>
      <c r="AI3" s="25">
        <f t="shared" si="1"/>
        <v>7.2934486164240489E-6</v>
      </c>
      <c r="AJ3" s="25">
        <f t="shared" si="1"/>
        <v>7.2934486164240489E-6</v>
      </c>
    </row>
    <row r="4" spans="1:39" s="26" customFormat="1" x14ac:dyDescent="0.45">
      <c r="A4" s="24" t="s">
        <v>159</v>
      </c>
      <c r="B4" s="25">
        <f t="shared" si="0"/>
        <v>3.3703551831904105E-5</v>
      </c>
      <c r="C4" s="25">
        <f t="shared" si="0"/>
        <v>3.3703551831904105E-5</v>
      </c>
      <c r="D4" s="25">
        <f>'Energy Sources'!E16</f>
        <v>3.3703551831904105E-5</v>
      </c>
      <c r="E4" s="25">
        <f>$D4</f>
        <v>3.3703551831904105E-5</v>
      </c>
      <c r="F4" s="25">
        <f t="shared" ref="F4:AJ6" si="2">$D4</f>
        <v>3.3703551831904105E-5</v>
      </c>
      <c r="G4" s="25">
        <f t="shared" si="2"/>
        <v>3.3703551831904105E-5</v>
      </c>
      <c r="H4" s="25">
        <f t="shared" si="2"/>
        <v>3.3703551831904105E-5</v>
      </c>
      <c r="I4" s="25">
        <f t="shared" si="2"/>
        <v>3.3703551831904105E-5</v>
      </c>
      <c r="J4" s="25">
        <f t="shared" si="2"/>
        <v>3.3703551831904105E-5</v>
      </c>
      <c r="K4" s="25">
        <f t="shared" si="2"/>
        <v>3.3703551831904105E-5</v>
      </c>
      <c r="L4" s="25">
        <f t="shared" si="2"/>
        <v>3.3703551831904105E-5</v>
      </c>
      <c r="M4" s="25">
        <f t="shared" si="2"/>
        <v>3.3703551831904105E-5</v>
      </c>
      <c r="N4" s="25">
        <f t="shared" si="2"/>
        <v>3.3703551831904105E-5</v>
      </c>
      <c r="O4" s="25">
        <f t="shared" si="2"/>
        <v>3.3703551831904105E-5</v>
      </c>
      <c r="P4" s="25">
        <f t="shared" si="2"/>
        <v>3.3703551831904105E-5</v>
      </c>
      <c r="Q4" s="25">
        <f t="shared" si="2"/>
        <v>3.3703551831904105E-5</v>
      </c>
      <c r="R4" s="25">
        <f t="shared" si="2"/>
        <v>3.3703551831904105E-5</v>
      </c>
      <c r="S4" s="25">
        <f t="shared" si="2"/>
        <v>3.3703551831904105E-5</v>
      </c>
      <c r="T4" s="25">
        <f t="shared" si="2"/>
        <v>3.3703551831904105E-5</v>
      </c>
      <c r="U4" s="25">
        <f t="shared" si="2"/>
        <v>3.3703551831904105E-5</v>
      </c>
      <c r="V4" s="25">
        <f t="shared" si="2"/>
        <v>3.3703551831904105E-5</v>
      </c>
      <c r="W4" s="25">
        <f t="shared" si="2"/>
        <v>3.3703551831904105E-5</v>
      </c>
      <c r="X4" s="25">
        <f t="shared" si="2"/>
        <v>3.3703551831904105E-5</v>
      </c>
      <c r="Y4" s="25">
        <f t="shared" si="2"/>
        <v>3.3703551831904105E-5</v>
      </c>
      <c r="Z4" s="25">
        <f t="shared" si="2"/>
        <v>3.3703551831904105E-5</v>
      </c>
      <c r="AA4" s="25">
        <f t="shared" si="2"/>
        <v>3.3703551831904105E-5</v>
      </c>
      <c r="AB4" s="25">
        <f t="shared" si="2"/>
        <v>3.3703551831904105E-5</v>
      </c>
      <c r="AC4" s="25">
        <f t="shared" si="2"/>
        <v>3.3703551831904105E-5</v>
      </c>
      <c r="AD4" s="25">
        <f t="shared" si="2"/>
        <v>3.3703551831904105E-5</v>
      </c>
      <c r="AE4" s="25">
        <f t="shared" si="2"/>
        <v>3.3703551831904105E-5</v>
      </c>
      <c r="AF4" s="25">
        <f t="shared" si="2"/>
        <v>3.3703551831904105E-5</v>
      </c>
      <c r="AG4" s="25">
        <f t="shared" si="2"/>
        <v>3.3703551831904105E-5</v>
      </c>
      <c r="AH4" s="25">
        <f t="shared" si="2"/>
        <v>3.3703551831904105E-5</v>
      </c>
      <c r="AI4" s="25">
        <f t="shared" si="2"/>
        <v>3.3703551831904105E-5</v>
      </c>
      <c r="AJ4" s="25">
        <f t="shared" si="2"/>
        <v>3.3703551831904105E-5</v>
      </c>
    </row>
    <row r="5" spans="1:39" s="26" customFormat="1" x14ac:dyDescent="0.45">
      <c r="A5" s="24" t="s">
        <v>160</v>
      </c>
      <c r="B5" s="25">
        <f t="shared" ref="B5:B6" si="3">$D5</f>
        <v>3.3029480795266019E-5</v>
      </c>
      <c r="C5" s="25">
        <f t="shared" ref="C5:T6" si="4">$D5</f>
        <v>3.3029480795266019E-5</v>
      </c>
      <c r="D5" s="25">
        <f>'Energy Sources'!E17</f>
        <v>3.3029480795266019E-5</v>
      </c>
      <c r="E5" s="25">
        <f t="shared" si="4"/>
        <v>3.3029480795266019E-5</v>
      </c>
      <c r="F5" s="25">
        <f t="shared" si="4"/>
        <v>3.3029480795266019E-5</v>
      </c>
      <c r="G5" s="25">
        <f t="shared" si="4"/>
        <v>3.3029480795266019E-5</v>
      </c>
      <c r="H5" s="25">
        <f t="shared" si="4"/>
        <v>3.3029480795266019E-5</v>
      </c>
      <c r="I5" s="25">
        <f t="shared" si="4"/>
        <v>3.3029480795266019E-5</v>
      </c>
      <c r="J5" s="25">
        <f t="shared" si="4"/>
        <v>3.3029480795266019E-5</v>
      </c>
      <c r="K5" s="25">
        <f t="shared" si="4"/>
        <v>3.3029480795266019E-5</v>
      </c>
      <c r="L5" s="25">
        <f t="shared" si="4"/>
        <v>3.3029480795266019E-5</v>
      </c>
      <c r="M5" s="25">
        <f t="shared" si="4"/>
        <v>3.3029480795266019E-5</v>
      </c>
      <c r="N5" s="25">
        <f t="shared" si="4"/>
        <v>3.3029480795266019E-5</v>
      </c>
      <c r="O5" s="25">
        <f t="shared" si="4"/>
        <v>3.3029480795266019E-5</v>
      </c>
      <c r="P5" s="25">
        <f t="shared" si="4"/>
        <v>3.3029480795266019E-5</v>
      </c>
      <c r="Q5" s="25">
        <f t="shared" si="4"/>
        <v>3.3029480795266019E-5</v>
      </c>
      <c r="R5" s="25">
        <f t="shared" si="4"/>
        <v>3.3029480795266019E-5</v>
      </c>
      <c r="S5" s="25">
        <f t="shared" si="4"/>
        <v>3.3029480795266019E-5</v>
      </c>
      <c r="T5" s="25">
        <f t="shared" si="4"/>
        <v>3.3029480795266019E-5</v>
      </c>
      <c r="U5" s="25">
        <f t="shared" si="2"/>
        <v>3.3029480795266019E-5</v>
      </c>
      <c r="V5" s="25">
        <f t="shared" si="2"/>
        <v>3.3029480795266019E-5</v>
      </c>
      <c r="W5" s="25">
        <f t="shared" si="2"/>
        <v>3.3029480795266019E-5</v>
      </c>
      <c r="X5" s="25">
        <f t="shared" si="2"/>
        <v>3.3029480795266019E-5</v>
      </c>
      <c r="Y5" s="25">
        <f t="shared" si="2"/>
        <v>3.3029480795266019E-5</v>
      </c>
      <c r="Z5" s="25">
        <f t="shared" si="2"/>
        <v>3.3029480795266019E-5</v>
      </c>
      <c r="AA5" s="25">
        <f t="shared" si="2"/>
        <v>3.3029480795266019E-5</v>
      </c>
      <c r="AB5" s="25">
        <f t="shared" si="2"/>
        <v>3.3029480795266019E-5</v>
      </c>
      <c r="AC5" s="25">
        <f t="shared" si="2"/>
        <v>3.3029480795266019E-5</v>
      </c>
      <c r="AD5" s="25">
        <f t="shared" si="2"/>
        <v>3.3029480795266019E-5</v>
      </c>
      <c r="AE5" s="25">
        <f t="shared" si="2"/>
        <v>3.3029480795266019E-5</v>
      </c>
      <c r="AF5" s="25">
        <f t="shared" si="2"/>
        <v>3.3029480795266019E-5</v>
      </c>
      <c r="AG5" s="25">
        <f t="shared" si="2"/>
        <v>3.3029480795266019E-5</v>
      </c>
      <c r="AH5" s="25">
        <f t="shared" si="2"/>
        <v>3.3029480795266019E-5</v>
      </c>
      <c r="AI5" s="25">
        <f t="shared" si="2"/>
        <v>3.3029480795266019E-5</v>
      </c>
      <c r="AJ5" s="25">
        <f t="shared" si="2"/>
        <v>3.3029480795266019E-5</v>
      </c>
    </row>
    <row r="6" spans="1:39" s="26" customFormat="1" x14ac:dyDescent="0.45">
      <c r="A6" s="24" t="s">
        <v>161</v>
      </c>
      <c r="B6" s="25">
        <f t="shared" si="3"/>
        <v>3.3029480795266019E-5</v>
      </c>
      <c r="C6" s="25">
        <f t="shared" si="4"/>
        <v>3.3029480795266019E-5</v>
      </c>
      <c r="D6" s="25">
        <f>'Energy Sources'!E18</f>
        <v>3.3029480795266019E-5</v>
      </c>
      <c r="E6" s="25">
        <f t="shared" si="4"/>
        <v>3.3029480795266019E-5</v>
      </c>
      <c r="F6" s="25">
        <f t="shared" si="2"/>
        <v>3.3029480795266019E-5</v>
      </c>
      <c r="G6" s="25">
        <f t="shared" si="2"/>
        <v>3.3029480795266019E-5</v>
      </c>
      <c r="H6" s="25">
        <f t="shared" si="2"/>
        <v>3.3029480795266019E-5</v>
      </c>
      <c r="I6" s="25">
        <f t="shared" si="2"/>
        <v>3.3029480795266019E-5</v>
      </c>
      <c r="J6" s="25">
        <f t="shared" si="2"/>
        <v>3.3029480795266019E-5</v>
      </c>
      <c r="K6" s="25">
        <f t="shared" si="2"/>
        <v>3.3029480795266019E-5</v>
      </c>
      <c r="L6" s="25">
        <f t="shared" si="2"/>
        <v>3.3029480795266019E-5</v>
      </c>
      <c r="M6" s="25">
        <f t="shared" si="2"/>
        <v>3.3029480795266019E-5</v>
      </c>
      <c r="N6" s="25">
        <f t="shared" si="2"/>
        <v>3.3029480795266019E-5</v>
      </c>
      <c r="O6" s="25">
        <f t="shared" si="2"/>
        <v>3.3029480795266019E-5</v>
      </c>
      <c r="P6" s="25">
        <f t="shared" si="2"/>
        <v>3.3029480795266019E-5</v>
      </c>
      <c r="Q6" s="25">
        <f t="shared" si="2"/>
        <v>3.3029480795266019E-5</v>
      </c>
      <c r="R6" s="25">
        <f t="shared" si="2"/>
        <v>3.3029480795266019E-5</v>
      </c>
      <c r="S6" s="25">
        <f t="shared" si="2"/>
        <v>3.3029480795266019E-5</v>
      </c>
      <c r="T6" s="25">
        <f t="shared" si="2"/>
        <v>3.3029480795266019E-5</v>
      </c>
      <c r="U6" s="25">
        <f t="shared" si="2"/>
        <v>3.3029480795266019E-5</v>
      </c>
      <c r="V6" s="25">
        <f t="shared" si="2"/>
        <v>3.3029480795266019E-5</v>
      </c>
      <c r="W6" s="25">
        <f t="shared" si="2"/>
        <v>3.3029480795266019E-5</v>
      </c>
      <c r="X6" s="25">
        <f t="shared" si="2"/>
        <v>3.3029480795266019E-5</v>
      </c>
      <c r="Y6" s="25">
        <f t="shared" si="2"/>
        <v>3.3029480795266019E-5</v>
      </c>
      <c r="Z6" s="25">
        <f t="shared" si="2"/>
        <v>3.3029480795266019E-5</v>
      </c>
      <c r="AA6" s="25">
        <f t="shared" si="2"/>
        <v>3.3029480795266019E-5</v>
      </c>
      <c r="AB6" s="25">
        <f t="shared" si="2"/>
        <v>3.3029480795266019E-5</v>
      </c>
      <c r="AC6" s="25">
        <f t="shared" si="2"/>
        <v>3.3029480795266019E-5</v>
      </c>
      <c r="AD6" s="25">
        <f t="shared" si="2"/>
        <v>3.3029480795266019E-5</v>
      </c>
      <c r="AE6" s="25">
        <f t="shared" si="2"/>
        <v>3.3029480795266019E-5</v>
      </c>
      <c r="AF6" s="25">
        <f t="shared" si="2"/>
        <v>3.3029480795266019E-5</v>
      </c>
      <c r="AG6" s="25">
        <f t="shared" si="2"/>
        <v>3.3029480795266019E-5</v>
      </c>
      <c r="AH6" s="25">
        <f t="shared" si="2"/>
        <v>3.3029480795266019E-5</v>
      </c>
      <c r="AI6" s="25">
        <f t="shared" si="2"/>
        <v>3.3029480795266019E-5</v>
      </c>
      <c r="AJ6" s="25">
        <f t="shared" si="2"/>
        <v>3.3029480795266019E-5</v>
      </c>
    </row>
    <row r="7" spans="1:39" x14ac:dyDescent="0.45">
      <c r="A7" s="8" t="s">
        <v>162</v>
      </c>
      <c r="B7" s="7">
        <v>0</v>
      </c>
      <c r="C7" s="7">
        <v>0</v>
      </c>
      <c r="D7" s="7">
        <v>0</v>
      </c>
      <c r="E7" s="7">
        <v>0</v>
      </c>
      <c r="F7" s="7">
        <v>0</v>
      </c>
      <c r="G7" s="7">
        <v>0</v>
      </c>
      <c r="H7" s="7">
        <v>0</v>
      </c>
      <c r="I7" s="7">
        <v>0</v>
      </c>
      <c r="J7" s="7">
        <v>0</v>
      </c>
      <c r="K7" s="7">
        <v>0</v>
      </c>
      <c r="L7" s="7">
        <v>0</v>
      </c>
      <c r="M7" s="7">
        <v>0</v>
      </c>
      <c r="N7" s="7">
        <v>0</v>
      </c>
      <c r="O7" s="7">
        <v>0</v>
      </c>
      <c r="P7" s="7">
        <v>0</v>
      </c>
      <c r="Q7" s="7">
        <v>0</v>
      </c>
      <c r="R7" s="7">
        <v>0</v>
      </c>
      <c r="S7" s="7">
        <v>0</v>
      </c>
      <c r="T7" s="7">
        <v>0</v>
      </c>
      <c r="U7" s="7">
        <v>0</v>
      </c>
      <c r="V7" s="7">
        <v>0</v>
      </c>
      <c r="W7" s="7">
        <v>0</v>
      </c>
      <c r="X7" s="7">
        <v>0</v>
      </c>
      <c r="Y7" s="7">
        <v>0</v>
      </c>
      <c r="Z7" s="7">
        <v>0</v>
      </c>
      <c r="AA7" s="7">
        <v>0</v>
      </c>
      <c r="AB7" s="7">
        <v>0</v>
      </c>
      <c r="AC7" s="7">
        <v>0</v>
      </c>
      <c r="AD7" s="7">
        <v>0</v>
      </c>
      <c r="AE7" s="7">
        <v>0</v>
      </c>
      <c r="AF7" s="7">
        <v>0</v>
      </c>
      <c r="AG7" s="7">
        <v>0</v>
      </c>
      <c r="AH7" s="7">
        <v>0</v>
      </c>
      <c r="AI7" s="7">
        <v>0</v>
      </c>
      <c r="AJ7" s="7">
        <v>0</v>
      </c>
      <c r="AK7" s="7"/>
      <c r="AL7" s="7"/>
      <c r="AM7" s="7"/>
    </row>
    <row r="8" spans="1:39" x14ac:dyDescent="0.45">
      <c r="A8" s="8" t="s">
        <v>163</v>
      </c>
      <c r="B8" s="7">
        <v>0</v>
      </c>
      <c r="C8" s="7">
        <v>0</v>
      </c>
      <c r="D8" s="6">
        <v>0</v>
      </c>
      <c r="E8" s="7">
        <v>0</v>
      </c>
      <c r="F8" s="7">
        <v>0</v>
      </c>
      <c r="G8" s="7">
        <v>0</v>
      </c>
      <c r="H8" s="7">
        <v>0</v>
      </c>
      <c r="I8" s="7">
        <v>0</v>
      </c>
      <c r="J8" s="7">
        <v>0</v>
      </c>
      <c r="K8" s="7">
        <v>0</v>
      </c>
      <c r="L8" s="7">
        <v>0</v>
      </c>
      <c r="M8" s="7">
        <v>0</v>
      </c>
      <c r="N8" s="7">
        <v>0</v>
      </c>
      <c r="O8" s="7">
        <v>0</v>
      </c>
      <c r="P8" s="7">
        <v>0</v>
      </c>
      <c r="Q8" s="7">
        <v>0</v>
      </c>
      <c r="R8" s="7">
        <v>0</v>
      </c>
      <c r="S8" s="7">
        <v>0</v>
      </c>
      <c r="T8" s="7">
        <v>0</v>
      </c>
      <c r="U8" s="7">
        <v>0</v>
      </c>
      <c r="V8" s="7">
        <v>0</v>
      </c>
      <c r="W8" s="7">
        <v>0</v>
      </c>
      <c r="X8" s="7">
        <v>0</v>
      </c>
      <c r="Y8" s="7">
        <v>0</v>
      </c>
      <c r="Z8" s="7">
        <v>0</v>
      </c>
      <c r="AA8" s="7">
        <f t="shared" ref="AA8:AJ8" si="5">TREND($Q8:$Z8,$Q$1:$Z$1,AA$1)</f>
        <v>0</v>
      </c>
      <c r="AB8" s="7">
        <f t="shared" si="5"/>
        <v>0</v>
      </c>
      <c r="AC8" s="7">
        <f t="shared" si="5"/>
        <v>0</v>
      </c>
      <c r="AD8" s="7">
        <f t="shared" si="5"/>
        <v>0</v>
      </c>
      <c r="AE8" s="7">
        <f t="shared" si="5"/>
        <v>0</v>
      </c>
      <c r="AF8" s="7">
        <f t="shared" si="5"/>
        <v>0</v>
      </c>
      <c r="AG8" s="7">
        <f t="shared" si="5"/>
        <v>0</v>
      </c>
      <c r="AH8" s="7">
        <f t="shared" si="5"/>
        <v>0</v>
      </c>
      <c r="AI8" s="7">
        <f t="shared" si="5"/>
        <v>0</v>
      </c>
      <c r="AJ8" s="7">
        <f t="shared" si="5"/>
        <v>0</v>
      </c>
      <c r="AK8" s="7"/>
      <c r="AL8" s="7"/>
      <c r="AM8" s="7"/>
    </row>
    <row r="9" spans="1:39" x14ac:dyDescent="0.45">
      <c r="A9" s="105" t="s">
        <v>416</v>
      </c>
      <c r="B9" s="86">
        <f>B6</f>
        <v>3.3029480795266019E-5</v>
      </c>
      <c r="C9" s="86">
        <f t="shared" ref="C9:AJ9" si="6">C6</f>
        <v>3.3029480795266019E-5</v>
      </c>
      <c r="D9" s="86">
        <f t="shared" si="6"/>
        <v>3.3029480795266019E-5</v>
      </c>
      <c r="E9" s="86">
        <f t="shared" si="6"/>
        <v>3.3029480795266019E-5</v>
      </c>
      <c r="F9" s="86">
        <f t="shared" si="6"/>
        <v>3.3029480795266019E-5</v>
      </c>
      <c r="G9" s="86">
        <f t="shared" si="6"/>
        <v>3.3029480795266019E-5</v>
      </c>
      <c r="H9" s="86">
        <f t="shared" si="6"/>
        <v>3.3029480795266019E-5</v>
      </c>
      <c r="I9" s="86">
        <f t="shared" si="6"/>
        <v>3.3029480795266019E-5</v>
      </c>
      <c r="J9" s="86">
        <f t="shared" si="6"/>
        <v>3.3029480795266019E-5</v>
      </c>
      <c r="K9" s="86">
        <f t="shared" si="6"/>
        <v>3.3029480795266019E-5</v>
      </c>
      <c r="L9" s="86">
        <f t="shared" si="6"/>
        <v>3.3029480795266019E-5</v>
      </c>
      <c r="M9" s="86">
        <f t="shared" si="6"/>
        <v>3.3029480795266019E-5</v>
      </c>
      <c r="N9" s="86">
        <f t="shared" si="6"/>
        <v>3.3029480795266019E-5</v>
      </c>
      <c r="O9" s="86">
        <f t="shared" si="6"/>
        <v>3.3029480795266019E-5</v>
      </c>
      <c r="P9" s="86">
        <f t="shared" si="6"/>
        <v>3.3029480795266019E-5</v>
      </c>
      <c r="Q9" s="86">
        <f t="shared" si="6"/>
        <v>3.3029480795266019E-5</v>
      </c>
      <c r="R9" s="86">
        <f t="shared" si="6"/>
        <v>3.3029480795266019E-5</v>
      </c>
      <c r="S9" s="86">
        <f t="shared" si="6"/>
        <v>3.3029480795266019E-5</v>
      </c>
      <c r="T9" s="86">
        <f t="shared" si="6"/>
        <v>3.3029480795266019E-5</v>
      </c>
      <c r="U9" s="86">
        <f t="shared" si="6"/>
        <v>3.3029480795266019E-5</v>
      </c>
      <c r="V9" s="86">
        <f t="shared" si="6"/>
        <v>3.3029480795266019E-5</v>
      </c>
      <c r="W9" s="86">
        <f t="shared" si="6"/>
        <v>3.3029480795266019E-5</v>
      </c>
      <c r="X9" s="86">
        <f t="shared" si="6"/>
        <v>3.3029480795266019E-5</v>
      </c>
      <c r="Y9" s="86">
        <f t="shared" si="6"/>
        <v>3.3029480795266019E-5</v>
      </c>
      <c r="Z9" s="86">
        <f t="shared" si="6"/>
        <v>3.3029480795266019E-5</v>
      </c>
      <c r="AA9" s="86">
        <f t="shared" si="6"/>
        <v>3.3029480795266019E-5</v>
      </c>
      <c r="AB9" s="86">
        <f t="shared" si="6"/>
        <v>3.3029480795266019E-5</v>
      </c>
      <c r="AC9" s="86">
        <f t="shared" si="6"/>
        <v>3.3029480795266019E-5</v>
      </c>
      <c r="AD9" s="86">
        <f t="shared" si="6"/>
        <v>3.3029480795266019E-5</v>
      </c>
      <c r="AE9" s="86">
        <f t="shared" si="6"/>
        <v>3.3029480795266019E-5</v>
      </c>
      <c r="AF9" s="86">
        <f t="shared" si="6"/>
        <v>3.3029480795266019E-5</v>
      </c>
      <c r="AG9" s="86">
        <f t="shared" si="6"/>
        <v>3.3029480795266019E-5</v>
      </c>
      <c r="AH9" s="86">
        <f t="shared" si="6"/>
        <v>3.3029480795266019E-5</v>
      </c>
      <c r="AI9" s="86">
        <f t="shared" si="6"/>
        <v>3.3029480795266019E-5</v>
      </c>
      <c r="AJ9" s="86">
        <f t="shared" si="6"/>
        <v>3.3029480795266019E-5</v>
      </c>
    </row>
    <row r="10" spans="1:39" x14ac:dyDescent="0.45">
      <c r="A10" s="7"/>
      <c r="E10" s="7"/>
      <c r="F10" s="7"/>
      <c r="G10" s="6"/>
      <c r="H10" s="6"/>
      <c r="I10" s="6"/>
      <c r="J10" s="6"/>
      <c r="K10" s="7"/>
      <c r="L10" s="7"/>
      <c r="M10" s="7"/>
      <c r="N10" s="7"/>
      <c r="O10" s="7"/>
      <c r="P10" s="7"/>
      <c r="Q10" s="7"/>
      <c r="R10" s="7"/>
      <c r="S10" s="7"/>
      <c r="T10" s="7"/>
      <c r="U10" s="7"/>
      <c r="V10" s="7"/>
      <c r="W10" s="7"/>
      <c r="X10" s="7"/>
      <c r="Y10" s="7"/>
      <c r="Z10" s="7"/>
      <c r="AA10" s="7"/>
      <c r="AB10" s="7"/>
      <c r="AC10" s="7"/>
      <c r="AD10" s="7"/>
      <c r="AE10" s="7"/>
      <c r="AF10" s="7"/>
      <c r="AG10" s="7"/>
      <c r="AH10" s="7"/>
      <c r="AI10" s="7"/>
      <c r="AJ10" s="7"/>
      <c r="AK10" s="7"/>
      <c r="AL10" s="7"/>
      <c r="AM10" s="7"/>
    </row>
    <row r="11" spans="1:39" x14ac:dyDescent="0.45">
      <c r="A11" s="7"/>
      <c r="E11" s="7"/>
      <c r="F11" s="7"/>
      <c r="G11" s="6"/>
      <c r="H11" s="6"/>
      <c r="I11" s="6"/>
      <c r="J11" s="6"/>
      <c r="K11" s="7"/>
      <c r="L11" s="7"/>
      <c r="M11" s="7"/>
      <c r="N11" s="7"/>
      <c r="O11" s="7"/>
      <c r="P11" s="7"/>
      <c r="Q11" s="7"/>
      <c r="R11" s="7"/>
      <c r="S11" s="7"/>
      <c r="T11" s="7"/>
      <c r="U11" s="7"/>
      <c r="V11" s="7"/>
      <c r="W11" s="7"/>
      <c r="X11" s="7"/>
      <c r="Y11" s="7"/>
      <c r="Z11" s="7"/>
      <c r="AA11" s="7"/>
      <c r="AB11" s="7"/>
      <c r="AC11" s="7"/>
      <c r="AD11" s="7"/>
      <c r="AE11" s="7"/>
      <c r="AF11" s="7"/>
      <c r="AG11" s="7"/>
      <c r="AH11" s="7"/>
      <c r="AI11" s="7"/>
      <c r="AJ11" s="7"/>
      <c r="AK11" s="7"/>
      <c r="AL11" s="7"/>
      <c r="AM11" s="7"/>
    </row>
    <row r="12" spans="1:39" x14ac:dyDescent="0.45">
      <c r="A12" s="7"/>
      <c r="E12" s="7"/>
      <c r="F12" s="7"/>
      <c r="G12" s="6"/>
      <c r="H12" s="6"/>
      <c r="I12" s="6"/>
      <c r="J12" s="6"/>
      <c r="K12" s="7"/>
      <c r="L12" s="7"/>
      <c r="M12" s="7"/>
      <c r="N12" s="7"/>
      <c r="O12" s="7"/>
      <c r="P12" s="7"/>
      <c r="Q12" s="7"/>
      <c r="R12" s="7"/>
      <c r="S12" s="7"/>
      <c r="T12" s="7"/>
      <c r="U12" s="7"/>
      <c r="V12" s="7"/>
      <c r="W12" s="7"/>
      <c r="X12" s="7"/>
      <c r="Y12" s="7"/>
      <c r="Z12" s="7"/>
      <c r="AA12" s="7"/>
      <c r="AB12" s="7"/>
      <c r="AC12" s="7"/>
      <c r="AD12" s="7"/>
      <c r="AE12" s="7"/>
      <c r="AF12" s="7"/>
      <c r="AG12" s="7"/>
      <c r="AH12" s="7"/>
      <c r="AI12" s="7"/>
      <c r="AJ12" s="7"/>
      <c r="AK12" s="7"/>
      <c r="AL12" s="7"/>
      <c r="AM12" s="7"/>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2060"/>
  </sheetPr>
  <dimension ref="A1:AK9"/>
  <sheetViews>
    <sheetView workbookViewId="0">
      <pane xSplit="1" ySplit="1" topLeftCell="B2" activePane="bottomRight" state="frozen"/>
      <selection activeCell="B9" sqref="B9:AJ9"/>
      <selection pane="topRight" activeCell="B9" sqref="B9:AJ9"/>
      <selection pane="bottomLeft" activeCell="B9" sqref="B9:AJ9"/>
      <selection pane="bottomRight" activeCell="B9" sqref="B9:AJ9"/>
    </sheetView>
  </sheetViews>
  <sheetFormatPr defaultColWidth="9.1328125" defaultRowHeight="14.25" x14ac:dyDescent="0.45"/>
  <cols>
    <col min="1" max="1" width="41.3984375" style="7" customWidth="1"/>
    <col min="2" max="27" width="10" style="7" customWidth="1"/>
    <col min="28" max="16384" width="9.1328125" style="7"/>
  </cols>
  <sheetData>
    <row r="1" spans="1:37" x14ac:dyDescent="0.45">
      <c r="A1" s="8" t="s">
        <v>388</v>
      </c>
      <c r="B1" s="8">
        <v>2017</v>
      </c>
      <c r="C1" s="8">
        <v>2018</v>
      </c>
      <c r="D1" s="8">
        <v>2019</v>
      </c>
      <c r="E1" s="8">
        <v>2020</v>
      </c>
      <c r="F1" s="8">
        <v>2021</v>
      </c>
      <c r="G1" s="8">
        <v>2022</v>
      </c>
      <c r="H1" s="8">
        <v>2023</v>
      </c>
      <c r="I1" s="8">
        <v>2024</v>
      </c>
      <c r="J1" s="8">
        <v>2025</v>
      </c>
      <c r="K1" s="8">
        <v>2026</v>
      </c>
      <c r="L1" s="8">
        <v>2027</v>
      </c>
      <c r="M1" s="8">
        <v>2028</v>
      </c>
      <c r="N1" s="8">
        <v>2029</v>
      </c>
      <c r="O1" s="8">
        <v>2030</v>
      </c>
      <c r="P1" s="8">
        <v>2031</v>
      </c>
      <c r="Q1" s="8">
        <v>2032</v>
      </c>
      <c r="R1" s="8">
        <v>2033</v>
      </c>
      <c r="S1" s="8">
        <v>2034</v>
      </c>
      <c r="T1" s="8">
        <v>2035</v>
      </c>
      <c r="U1" s="8">
        <v>2036</v>
      </c>
      <c r="V1" s="8">
        <v>2037</v>
      </c>
      <c r="W1" s="8">
        <v>2038</v>
      </c>
      <c r="X1" s="8">
        <v>2039</v>
      </c>
      <c r="Y1" s="8">
        <v>2040</v>
      </c>
      <c r="Z1" s="8">
        <v>2041</v>
      </c>
      <c r="AA1" s="8">
        <v>2042</v>
      </c>
      <c r="AB1" s="8">
        <v>2043</v>
      </c>
      <c r="AC1" s="8">
        <v>2044</v>
      </c>
      <c r="AD1" s="8">
        <v>2045</v>
      </c>
      <c r="AE1" s="8">
        <v>2046</v>
      </c>
      <c r="AF1" s="8">
        <v>2047</v>
      </c>
      <c r="AG1" s="8">
        <v>2048</v>
      </c>
      <c r="AH1" s="8">
        <v>2049</v>
      </c>
      <c r="AI1" s="8">
        <v>2050</v>
      </c>
      <c r="AJ1" s="8"/>
      <c r="AK1" s="8"/>
    </row>
    <row r="2" spans="1:37" x14ac:dyDescent="0.45">
      <c r="A2" s="8" t="s">
        <v>389</v>
      </c>
      <c r="B2" s="7">
        <v>0</v>
      </c>
      <c r="C2" s="7">
        <v>0</v>
      </c>
      <c r="D2" s="7">
        <v>0</v>
      </c>
      <c r="E2" s="7">
        <v>0</v>
      </c>
      <c r="F2" s="7">
        <v>0</v>
      </c>
      <c r="G2" s="7">
        <v>0</v>
      </c>
      <c r="H2" s="7">
        <v>0</v>
      </c>
      <c r="I2" s="7">
        <v>0</v>
      </c>
      <c r="J2" s="7">
        <v>0</v>
      </c>
      <c r="K2" s="7">
        <v>0</v>
      </c>
      <c r="L2" s="7">
        <v>0</v>
      </c>
      <c r="M2" s="7">
        <v>0</v>
      </c>
      <c r="N2" s="7">
        <v>0</v>
      </c>
      <c r="O2" s="7">
        <v>0</v>
      </c>
      <c r="P2" s="7">
        <v>0</v>
      </c>
      <c r="Q2" s="7">
        <v>0</v>
      </c>
      <c r="R2" s="7">
        <v>0</v>
      </c>
      <c r="S2" s="7">
        <v>0</v>
      </c>
      <c r="T2" s="7">
        <v>0</v>
      </c>
      <c r="U2" s="7">
        <v>0</v>
      </c>
      <c r="V2" s="7">
        <v>0</v>
      </c>
      <c r="W2" s="7">
        <v>0</v>
      </c>
      <c r="X2" s="7">
        <v>0</v>
      </c>
      <c r="Y2" s="7">
        <v>0</v>
      </c>
      <c r="Z2" s="7">
        <v>0</v>
      </c>
      <c r="AA2" s="7">
        <v>0</v>
      </c>
      <c r="AB2" s="7">
        <v>0</v>
      </c>
      <c r="AC2" s="7">
        <v>0</v>
      </c>
      <c r="AD2" s="7">
        <v>0</v>
      </c>
      <c r="AE2" s="7">
        <v>0</v>
      </c>
      <c r="AF2" s="7">
        <v>0</v>
      </c>
      <c r="AG2" s="7">
        <v>0</v>
      </c>
      <c r="AH2" s="7">
        <v>0</v>
      </c>
      <c r="AI2" s="7">
        <v>0</v>
      </c>
    </row>
    <row r="3" spans="1:37" x14ac:dyDescent="0.45">
      <c r="A3" s="8" t="s">
        <v>390</v>
      </c>
      <c r="B3" s="86">
        <f>INDEX('AEO Table 3'!$C$53:$AJ$53,MATCH(B$1,'AEO Table 3'!$C$1:$AJ$1,0))/10^6*[1]About!$A$81</f>
        <v>6.0297219800000004E-7</v>
      </c>
      <c r="C3" s="86">
        <f>INDEX('AEO Table 3'!$C$53:$AJ$53,MATCH(C$1,'AEO Table 3'!$C$1:$AJ$1,0))/10^6*[1]About!$A$81</f>
        <v>6.0483584400000002E-7</v>
      </c>
      <c r="D3" s="86">
        <f>INDEX('AEO Table 3'!$C$53:$AJ$53,MATCH(D$1,'AEO Table 3'!$C$1:$AJ$1,0))/10^6*[1]About!$A$81</f>
        <v>6.0576812399999998E-7</v>
      </c>
      <c r="E3" s="86">
        <f>INDEX('AEO Table 3'!$C$53:$AJ$53,MATCH(E$1,'AEO Table 3'!$C$1:$AJ$1,0))/10^6*[1]About!$A$81</f>
        <v>6.0763177000000006E-7</v>
      </c>
      <c r="F3" s="86">
        <f>INDEX('AEO Table 3'!$C$53:$AJ$53,MATCH(F$1,'AEO Table 3'!$C$1:$AJ$1,0))/10^6*[1]About!$A$81</f>
        <v>6.0856405000000002E-7</v>
      </c>
      <c r="G3" s="86">
        <f>INDEX('AEO Table 3'!$C$53:$AJ$53,MATCH(G$1,'AEO Table 3'!$C$1:$AJ$1,0))/10^6*[1]About!$A$81</f>
        <v>6.0949541599999994E-7</v>
      </c>
      <c r="H3" s="86">
        <f>INDEX('AEO Table 3'!$C$53:$AJ$53,MATCH(H$1,'AEO Table 3'!$C$1:$AJ$1,0))/10^6*[1]About!$A$81</f>
        <v>6.1135997600000006E-7</v>
      </c>
      <c r="I3" s="86">
        <f>INDEX('AEO Table 3'!$C$53:$AJ$53,MATCH(I$1,'AEO Table 3'!$C$1:$AJ$1,0))/10^6*[1]About!$A$81</f>
        <v>6.1229134199999998E-7</v>
      </c>
      <c r="J3" s="86">
        <f>INDEX('AEO Table 3'!$C$53:$AJ$53,MATCH(J$1,'AEO Table 3'!$C$1:$AJ$1,0))/10^6*[1]About!$A$81</f>
        <v>6.1415498800000007E-7</v>
      </c>
      <c r="K3" s="86">
        <f>INDEX('AEO Table 3'!$C$53:$AJ$53,MATCH(K$1,'AEO Table 3'!$C$1:$AJ$1,0))/10^6*[1]About!$A$81</f>
        <v>6.1508726800000003E-7</v>
      </c>
      <c r="L3" s="86">
        <f>INDEX('AEO Table 3'!$C$53:$AJ$53,MATCH(L$1,'AEO Table 3'!$C$1:$AJ$1,0))/10^6*[1]About!$A$81</f>
        <v>6.1601954799999998E-7</v>
      </c>
      <c r="M3" s="86">
        <f>INDEX('AEO Table 3'!$C$53:$AJ$53,MATCH(M$1,'AEO Table 3'!$C$1:$AJ$1,0))/10^6*[1]About!$A$81</f>
        <v>6.169509139999999E-7</v>
      </c>
      <c r="N3" s="86">
        <f>INDEX('AEO Table 3'!$C$53:$AJ$53,MATCH(N$1,'AEO Table 3'!$C$1:$AJ$1,0))/10^6*[1]About!$A$81</f>
        <v>6.1881547400000002E-7</v>
      </c>
      <c r="O3" s="86">
        <f>INDEX('AEO Table 3'!$C$53:$AJ$53,MATCH(O$1,'AEO Table 3'!$C$1:$AJ$1,0))/10^6*[1]About!$A$81</f>
        <v>6.2067912000000011E-7</v>
      </c>
      <c r="P3" s="86">
        <f>INDEX('AEO Table 3'!$C$53:$AJ$53,MATCH(P$1,'AEO Table 3'!$C$1:$AJ$1,0))/10^6*[1]About!$A$81</f>
        <v>6.2161140000000007E-7</v>
      </c>
      <c r="Q3" s="86">
        <f>INDEX('AEO Table 3'!$C$53:$AJ$53,MATCH(Q$1,'AEO Table 3'!$C$1:$AJ$1,0))/10^6*[1]About!$A$81</f>
        <v>6.2347504600000005E-7</v>
      </c>
      <c r="R3" s="86">
        <f>INDEX('AEO Table 3'!$C$53:$AJ$53,MATCH(R$1,'AEO Table 3'!$C$1:$AJ$1,0))/10^6*[1]About!$A$81</f>
        <v>6.2533869200000003E-7</v>
      </c>
      <c r="S3" s="86">
        <f>INDEX('AEO Table 3'!$C$53:$AJ$53,MATCH(S$1,'AEO Table 3'!$C$1:$AJ$1,0))/10^6*[1]About!$A$81</f>
        <v>6.2627097199999999E-7</v>
      </c>
      <c r="T3" s="86">
        <f>INDEX('AEO Table 3'!$C$53:$AJ$53,MATCH(T$1,'AEO Table 3'!$C$1:$AJ$1,0))/10^6*[1]About!$A$81</f>
        <v>6.2813461800000008E-7</v>
      </c>
      <c r="U3" s="86">
        <f>INDEX('AEO Table 3'!$C$53:$AJ$53,MATCH(U$1,'AEO Table 3'!$C$1:$AJ$1,0))/10^6*[1]About!$A$81</f>
        <v>6.2999826400000006E-7</v>
      </c>
      <c r="V3" s="86">
        <f>INDEX('AEO Table 3'!$C$53:$AJ$53,MATCH(V$1,'AEO Table 3'!$C$1:$AJ$1,0))/10^6*[1]About!$A$81</f>
        <v>6.3093054400000001E-7</v>
      </c>
      <c r="W3" s="86">
        <f>INDEX('AEO Table 3'!$C$53:$AJ$53,MATCH(W$1,'AEO Table 3'!$C$1:$AJ$1,0))/10^6*[1]About!$A$81</f>
        <v>6.327941900000001E-7</v>
      </c>
      <c r="X3" s="86">
        <f>INDEX('AEO Table 3'!$C$53:$AJ$53,MATCH(X$1,'AEO Table 3'!$C$1:$AJ$1,0))/10^6*[1]About!$A$81</f>
        <v>6.3465783599999998E-7</v>
      </c>
      <c r="Y3" s="86">
        <f>INDEX('AEO Table 3'!$C$53:$AJ$53,MATCH(Y$1,'AEO Table 3'!$C$1:$AJ$1,0))/10^6*[1]About!$A$81</f>
        <v>6.3652239599999999E-7</v>
      </c>
      <c r="Z3" s="86">
        <f>INDEX('AEO Table 3'!$C$53:$AJ$53,MATCH(Z$1,'AEO Table 3'!$C$1:$AJ$1,0))/10^6*[1]About!$A$81</f>
        <v>6.3745376200000002E-7</v>
      </c>
      <c r="AA3" s="86">
        <f>INDEX('AEO Table 3'!$C$53:$AJ$53,MATCH(AA$1,'AEO Table 3'!$C$1:$AJ$1,0))/10^6*[1]About!$A$81</f>
        <v>6.3931832200000004E-7</v>
      </c>
      <c r="AB3" s="86">
        <f>INDEX('AEO Table 3'!$C$53:$AJ$53,MATCH(AB$1,'AEO Table 3'!$C$1:$AJ$1,0))/10^6*[1]About!$A$81</f>
        <v>6.4118196800000002E-7</v>
      </c>
      <c r="AC3" s="86">
        <f>INDEX('AEO Table 3'!$C$53:$AJ$53,MATCH(AC$1,'AEO Table 3'!$C$1:$AJ$1,0))/10^6*[1]About!$A$81</f>
        <v>6.4304561400000011E-7</v>
      </c>
      <c r="AD3" s="86">
        <f>INDEX('AEO Table 3'!$C$53:$AJ$53,MATCH(AD$1,'AEO Table 3'!$C$1:$AJ$1,0))/10^6*[1]About!$A$81</f>
        <v>6.4490925999999998E-7</v>
      </c>
      <c r="AE3" s="86">
        <f>INDEX('AEO Table 3'!$C$53:$AJ$53,MATCH(AE$1,'AEO Table 3'!$C$1:$AJ$1,0))/10^6*[1]About!$A$81</f>
        <v>6.4677382E-7</v>
      </c>
      <c r="AF3" s="86">
        <f>INDEX('AEO Table 3'!$C$53:$AJ$53,MATCH(AF$1,'AEO Table 3'!$C$1:$AJ$1,0))/10^6*[1]About!$A$81</f>
        <v>6.4863746599999998E-7</v>
      </c>
      <c r="AG3" s="86">
        <f>INDEX('AEO Table 3'!$C$53:$AJ$53,MATCH(AG$1,'AEO Table 3'!$C$1:$AJ$1,0))/10^6*[1]About!$A$81</f>
        <v>6.5050111200000007E-7</v>
      </c>
      <c r="AH3" s="86">
        <f>INDEX('AEO Table 3'!$C$53:$AJ$53,MATCH(AH$1,'AEO Table 3'!$C$1:$AJ$1,0))/10^6*[1]About!$A$81</f>
        <v>6.5236567200000009E-7</v>
      </c>
      <c r="AI3" s="86">
        <f>INDEX('AEO Table 3'!$C$53:$AJ$53,MATCH(AI$1,'AEO Table 3'!$C$1:$AJ$1,0))/10^6*[1]About!$A$81</f>
        <v>6.5422931799999996E-7</v>
      </c>
      <c r="AJ3" s="5"/>
      <c r="AK3" s="5"/>
    </row>
    <row r="4" spans="1:37" x14ac:dyDescent="0.45">
      <c r="A4" s="8" t="s">
        <v>391</v>
      </c>
      <c r="B4" s="7">
        <v>0</v>
      </c>
      <c r="C4" s="7">
        <v>0</v>
      </c>
      <c r="D4" s="7">
        <v>0</v>
      </c>
      <c r="E4" s="7">
        <v>0</v>
      </c>
      <c r="F4" s="7">
        <v>0</v>
      </c>
      <c r="G4" s="7">
        <v>0</v>
      </c>
      <c r="H4" s="7">
        <v>0</v>
      </c>
      <c r="I4" s="7">
        <v>0</v>
      </c>
      <c r="J4" s="7">
        <v>0</v>
      </c>
      <c r="K4" s="7">
        <v>0</v>
      </c>
      <c r="L4" s="7">
        <v>0</v>
      </c>
      <c r="M4" s="7">
        <v>0</v>
      </c>
      <c r="N4" s="7">
        <v>0</v>
      </c>
      <c r="O4" s="7">
        <v>0</v>
      </c>
      <c r="P4" s="7">
        <v>0</v>
      </c>
      <c r="Q4" s="7">
        <v>0</v>
      </c>
      <c r="R4" s="7">
        <v>0</v>
      </c>
      <c r="S4" s="7">
        <v>0</v>
      </c>
      <c r="T4" s="7">
        <v>0</v>
      </c>
      <c r="U4" s="7">
        <v>0</v>
      </c>
      <c r="V4" s="7">
        <v>0</v>
      </c>
      <c r="W4" s="7">
        <v>0</v>
      </c>
      <c r="X4" s="7">
        <v>0</v>
      </c>
      <c r="Y4" s="7">
        <v>0</v>
      </c>
      <c r="Z4" s="7">
        <v>0</v>
      </c>
      <c r="AA4" s="7">
        <v>0</v>
      </c>
      <c r="AB4" s="7">
        <v>0</v>
      </c>
      <c r="AC4" s="7">
        <v>0</v>
      </c>
      <c r="AD4" s="7">
        <v>0</v>
      </c>
      <c r="AE4" s="7">
        <v>0</v>
      </c>
      <c r="AF4" s="7">
        <v>0</v>
      </c>
      <c r="AG4" s="7">
        <v>0</v>
      </c>
      <c r="AH4" s="7">
        <v>0</v>
      </c>
      <c r="AI4" s="7">
        <v>0</v>
      </c>
    </row>
    <row r="5" spans="1:37" x14ac:dyDescent="0.45">
      <c r="A5" s="8" t="s">
        <v>392</v>
      </c>
      <c r="B5" s="7">
        <v>0</v>
      </c>
      <c r="C5" s="7">
        <v>0</v>
      </c>
      <c r="D5" s="7">
        <v>0</v>
      </c>
      <c r="E5" s="7">
        <v>0</v>
      </c>
      <c r="F5" s="7">
        <v>0</v>
      </c>
      <c r="G5" s="7">
        <v>0</v>
      </c>
      <c r="H5" s="7">
        <v>0</v>
      </c>
      <c r="I5" s="7">
        <v>0</v>
      </c>
      <c r="J5" s="7">
        <v>0</v>
      </c>
      <c r="K5" s="7">
        <v>0</v>
      </c>
      <c r="L5" s="7">
        <v>0</v>
      </c>
      <c r="M5" s="7">
        <v>0</v>
      </c>
      <c r="N5" s="7">
        <v>0</v>
      </c>
      <c r="O5" s="7">
        <v>0</v>
      </c>
      <c r="P5" s="7">
        <v>0</v>
      </c>
      <c r="Q5" s="7">
        <v>0</v>
      </c>
      <c r="R5" s="7">
        <v>0</v>
      </c>
      <c r="S5" s="7">
        <v>0</v>
      </c>
      <c r="T5" s="7">
        <v>0</v>
      </c>
      <c r="U5" s="7">
        <v>0</v>
      </c>
      <c r="V5" s="7">
        <v>0</v>
      </c>
      <c r="W5" s="7">
        <v>0</v>
      </c>
      <c r="X5" s="7">
        <v>0</v>
      </c>
      <c r="Y5" s="7">
        <v>0</v>
      </c>
      <c r="Z5" s="7">
        <v>0</v>
      </c>
      <c r="AA5" s="7">
        <v>0</v>
      </c>
      <c r="AB5" s="7">
        <v>0</v>
      </c>
      <c r="AC5" s="7">
        <v>0</v>
      </c>
      <c r="AD5" s="7">
        <v>0</v>
      </c>
      <c r="AE5" s="7">
        <v>0</v>
      </c>
      <c r="AF5" s="7">
        <v>0</v>
      </c>
      <c r="AG5" s="7">
        <v>0</v>
      </c>
      <c r="AH5" s="7">
        <v>0</v>
      </c>
      <c r="AI5" s="7">
        <v>0</v>
      </c>
    </row>
    <row r="6" spans="1:37" x14ac:dyDescent="0.45">
      <c r="A6" s="8" t="s">
        <v>393</v>
      </c>
      <c r="B6" s="7">
        <v>0</v>
      </c>
      <c r="C6" s="7">
        <v>0</v>
      </c>
      <c r="D6" s="7">
        <v>0</v>
      </c>
      <c r="E6" s="7">
        <v>0</v>
      </c>
      <c r="F6" s="7">
        <v>0</v>
      </c>
      <c r="G6" s="7">
        <v>0</v>
      </c>
      <c r="H6" s="7">
        <v>0</v>
      </c>
      <c r="I6" s="7">
        <v>0</v>
      </c>
      <c r="J6" s="7">
        <v>0</v>
      </c>
      <c r="K6" s="7">
        <v>0</v>
      </c>
      <c r="L6" s="7">
        <v>0</v>
      </c>
      <c r="M6" s="7">
        <v>0</v>
      </c>
      <c r="N6" s="7">
        <v>0</v>
      </c>
      <c r="O6" s="7">
        <v>0</v>
      </c>
      <c r="P6" s="7">
        <v>0</v>
      </c>
      <c r="Q6" s="7">
        <v>0</v>
      </c>
      <c r="R6" s="7">
        <v>0</v>
      </c>
      <c r="S6" s="7">
        <v>0</v>
      </c>
      <c r="T6" s="7">
        <v>0</v>
      </c>
      <c r="U6" s="7">
        <v>0</v>
      </c>
      <c r="V6" s="7">
        <v>0</v>
      </c>
      <c r="W6" s="7">
        <v>0</v>
      </c>
      <c r="X6" s="7">
        <v>0</v>
      </c>
      <c r="Y6" s="7">
        <v>0</v>
      </c>
      <c r="Z6" s="7">
        <v>0</v>
      </c>
      <c r="AA6" s="7">
        <v>0</v>
      </c>
      <c r="AB6" s="7">
        <v>0</v>
      </c>
      <c r="AC6" s="7">
        <v>0</v>
      </c>
      <c r="AD6" s="7">
        <v>0</v>
      </c>
      <c r="AE6" s="7">
        <v>0</v>
      </c>
      <c r="AF6" s="7">
        <v>0</v>
      </c>
      <c r="AG6" s="7">
        <v>0</v>
      </c>
      <c r="AH6" s="7">
        <v>0</v>
      </c>
      <c r="AI6" s="7">
        <v>0</v>
      </c>
    </row>
    <row r="7" spans="1:37" x14ac:dyDescent="0.45">
      <c r="A7" s="8" t="s">
        <v>394</v>
      </c>
      <c r="B7" s="7">
        <v>0</v>
      </c>
      <c r="C7" s="7">
        <v>0</v>
      </c>
      <c r="D7" s="7">
        <v>0</v>
      </c>
      <c r="E7" s="7">
        <v>0</v>
      </c>
      <c r="F7" s="7">
        <v>0</v>
      </c>
      <c r="G7" s="7">
        <v>0</v>
      </c>
      <c r="H7" s="7">
        <v>0</v>
      </c>
      <c r="I7" s="7">
        <v>0</v>
      </c>
      <c r="J7" s="7">
        <v>0</v>
      </c>
      <c r="K7" s="7">
        <v>0</v>
      </c>
      <c r="L7" s="7">
        <v>0</v>
      </c>
      <c r="M7" s="7">
        <v>0</v>
      </c>
      <c r="N7" s="7">
        <v>0</v>
      </c>
      <c r="O7" s="7">
        <v>0</v>
      </c>
      <c r="P7" s="7">
        <v>0</v>
      </c>
      <c r="Q7" s="7">
        <v>0</v>
      </c>
      <c r="R7" s="7">
        <v>0</v>
      </c>
      <c r="S7" s="7">
        <v>0</v>
      </c>
      <c r="T7" s="7">
        <v>0</v>
      </c>
      <c r="U7" s="7">
        <v>0</v>
      </c>
      <c r="V7" s="7">
        <v>0</v>
      </c>
      <c r="W7" s="7">
        <v>0</v>
      </c>
      <c r="X7" s="7">
        <v>0</v>
      </c>
      <c r="Y7" s="7">
        <v>0</v>
      </c>
      <c r="Z7" s="7">
        <v>0</v>
      </c>
      <c r="AA7" s="7">
        <v>0</v>
      </c>
      <c r="AB7" s="7">
        <v>0</v>
      </c>
      <c r="AC7" s="7">
        <v>0</v>
      </c>
      <c r="AD7" s="7">
        <v>0</v>
      </c>
      <c r="AE7" s="7">
        <v>0</v>
      </c>
      <c r="AF7" s="7">
        <v>0</v>
      </c>
      <c r="AG7" s="7">
        <v>0</v>
      </c>
      <c r="AH7" s="7">
        <v>0</v>
      </c>
      <c r="AI7" s="7">
        <v>0</v>
      </c>
    </row>
    <row r="8" spans="1:37" x14ac:dyDescent="0.45">
      <c r="A8" s="8" t="s">
        <v>395</v>
      </c>
      <c r="B8" s="7">
        <v>0</v>
      </c>
      <c r="C8" s="7">
        <v>0</v>
      </c>
      <c r="D8" s="7">
        <v>0</v>
      </c>
      <c r="E8" s="7">
        <v>0</v>
      </c>
      <c r="F8" s="7">
        <v>0</v>
      </c>
      <c r="G8" s="7">
        <v>0</v>
      </c>
      <c r="H8" s="7">
        <v>0</v>
      </c>
      <c r="I8" s="7">
        <v>0</v>
      </c>
      <c r="J8" s="7">
        <v>0</v>
      </c>
      <c r="K8" s="7">
        <v>0</v>
      </c>
      <c r="L8" s="7">
        <v>0</v>
      </c>
      <c r="M8" s="7">
        <v>0</v>
      </c>
      <c r="N8" s="7">
        <v>0</v>
      </c>
      <c r="O8" s="7">
        <v>0</v>
      </c>
      <c r="P8" s="7">
        <v>0</v>
      </c>
      <c r="Q8" s="7">
        <v>0</v>
      </c>
      <c r="R8" s="7">
        <v>0</v>
      </c>
      <c r="S8" s="7">
        <v>0</v>
      </c>
      <c r="T8" s="7">
        <v>0</v>
      </c>
      <c r="U8" s="7">
        <v>0</v>
      </c>
      <c r="V8" s="7">
        <v>0</v>
      </c>
      <c r="W8" s="7">
        <v>0</v>
      </c>
      <c r="X8" s="7">
        <v>0</v>
      </c>
      <c r="Y8" s="7">
        <v>0</v>
      </c>
      <c r="Z8" s="7">
        <v>0</v>
      </c>
      <c r="AA8" s="7">
        <v>0</v>
      </c>
      <c r="AB8" s="7">
        <v>0</v>
      </c>
      <c r="AC8" s="7">
        <v>0</v>
      </c>
      <c r="AD8" s="7">
        <v>0</v>
      </c>
      <c r="AE8" s="7">
        <v>0</v>
      </c>
      <c r="AF8" s="7">
        <v>0</v>
      </c>
      <c r="AG8" s="7">
        <v>0</v>
      </c>
      <c r="AH8" s="7">
        <v>0</v>
      </c>
      <c r="AI8" s="7">
        <v>0</v>
      </c>
    </row>
    <row r="9" spans="1:37" x14ac:dyDescent="0.45">
      <c r="A9" s="105" t="s">
        <v>416</v>
      </c>
      <c r="B9" s="7">
        <f>B6</f>
        <v>0</v>
      </c>
      <c r="C9" s="7">
        <f t="shared" ref="C9:AJ9" si="0">C6</f>
        <v>0</v>
      </c>
      <c r="D9" s="7">
        <f t="shared" si="0"/>
        <v>0</v>
      </c>
      <c r="E9" s="7">
        <f t="shared" si="0"/>
        <v>0</v>
      </c>
      <c r="F9" s="7">
        <f t="shared" si="0"/>
        <v>0</v>
      </c>
      <c r="G9" s="7">
        <f t="shared" si="0"/>
        <v>0</v>
      </c>
      <c r="H9" s="7">
        <f t="shared" si="0"/>
        <v>0</v>
      </c>
      <c r="I9" s="7">
        <f t="shared" si="0"/>
        <v>0</v>
      </c>
      <c r="J9" s="7">
        <f t="shared" si="0"/>
        <v>0</v>
      </c>
      <c r="K9" s="7">
        <f t="shared" si="0"/>
        <v>0</v>
      </c>
      <c r="L9" s="7">
        <f t="shared" si="0"/>
        <v>0</v>
      </c>
      <c r="M9" s="7">
        <f t="shared" si="0"/>
        <v>0</v>
      </c>
      <c r="N9" s="7">
        <f t="shared" si="0"/>
        <v>0</v>
      </c>
      <c r="O9" s="7">
        <f t="shared" si="0"/>
        <v>0</v>
      </c>
      <c r="P9" s="7">
        <f t="shared" si="0"/>
        <v>0</v>
      </c>
      <c r="Q9" s="7">
        <f t="shared" si="0"/>
        <v>0</v>
      </c>
      <c r="R9" s="7">
        <f t="shared" si="0"/>
        <v>0</v>
      </c>
      <c r="S9" s="7">
        <f t="shared" si="0"/>
        <v>0</v>
      </c>
      <c r="T9" s="7">
        <f t="shared" si="0"/>
        <v>0</v>
      </c>
      <c r="U9" s="7">
        <f t="shared" si="0"/>
        <v>0</v>
      </c>
      <c r="V9" s="7">
        <f t="shared" si="0"/>
        <v>0</v>
      </c>
      <c r="W9" s="7">
        <f t="shared" si="0"/>
        <v>0</v>
      </c>
      <c r="X9" s="7">
        <f t="shared" si="0"/>
        <v>0</v>
      </c>
      <c r="Y9" s="7">
        <f t="shared" si="0"/>
        <v>0</v>
      </c>
      <c r="Z9" s="7">
        <f t="shared" si="0"/>
        <v>0</v>
      </c>
      <c r="AA9" s="7">
        <f t="shared" si="0"/>
        <v>0</v>
      </c>
      <c r="AB9" s="7">
        <f t="shared" si="0"/>
        <v>0</v>
      </c>
      <c r="AC9" s="7">
        <f t="shared" si="0"/>
        <v>0</v>
      </c>
      <c r="AD9" s="7">
        <f t="shared" si="0"/>
        <v>0</v>
      </c>
      <c r="AE9" s="7">
        <f t="shared" si="0"/>
        <v>0</v>
      </c>
      <c r="AF9" s="7">
        <f t="shared" si="0"/>
        <v>0</v>
      </c>
      <c r="AG9" s="7">
        <f t="shared" si="0"/>
        <v>0</v>
      </c>
      <c r="AH9" s="7">
        <f t="shared" si="0"/>
        <v>0</v>
      </c>
      <c r="AI9" s="7">
        <f t="shared" si="0"/>
        <v>0</v>
      </c>
      <c r="AJ9" s="7">
        <f t="shared" si="0"/>
        <v>0</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5990DC6317597479C114DD4E6AB1F33" ma:contentTypeVersion="14" ma:contentTypeDescription="Create a new document." ma:contentTypeScope="" ma:versionID="00c0eb7d4c43453177323eb1ac58d7e7">
  <xsd:schema xmlns:xsd="http://www.w3.org/2001/XMLSchema" xmlns:xs="http://www.w3.org/2001/XMLSchema" xmlns:p="http://schemas.microsoft.com/office/2006/metadata/properties" xmlns:ns1="http://schemas.microsoft.com/sharepoint/v3" xmlns:ns2="7889d872-e2a2-4afb-87bc-97561eced75f" xmlns:ns3="c9df191c-55f2-496b-9838-9a5abe4742ad" targetNamespace="http://schemas.microsoft.com/office/2006/metadata/properties" ma:root="true" ma:fieldsID="b5fe72540fcc493259a136614ad94e00" ns1:_="" ns2:_="" ns3:_="">
    <xsd:import namespace="http://schemas.microsoft.com/sharepoint/v3"/>
    <xsd:import namespace="7889d872-e2a2-4afb-87bc-97561eced75f"/>
    <xsd:import namespace="c9df191c-55f2-496b-9838-9a5abe4742ad"/>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ServiceAutoTags" minOccurs="0"/>
                <xsd:element ref="ns3:MediaServiceLocation" minOccurs="0"/>
                <xsd:element ref="ns3:MediaServiceOCR" minOccurs="0"/>
                <xsd:element ref="ns3:MediaServiceEventHashCode" minOccurs="0"/>
                <xsd:element ref="ns3:MediaServiceGenerationTime" minOccurs="0"/>
                <xsd:element ref="ns1:_ip_UnifiedCompliancePolicyProperties" minOccurs="0"/>
                <xsd:element ref="ns1:_ip_UnifiedCompliancePolicyUIAction"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8" nillable="true" ma:displayName="Unified Compliance Policy Properties" ma:hidden="true" ma:internalName="_ip_UnifiedCompliancePolicyProperties">
      <xsd:simpleType>
        <xsd:restriction base="dms:Note"/>
      </xsd:simpleType>
    </xsd:element>
    <xsd:element name="_ip_UnifiedCompliancePolicyUIAction" ma:index="19"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889d872-e2a2-4afb-87bc-97561eced75f"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9df191c-55f2-496b-9838-9a5abe4742ad"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DateTaken" ma:index="12" nillable="true" ma:displayName="MediaServiceDateTaken" ma:description="" ma:hidden="true" ma:internalName="MediaServiceDateTaken" ma:readOnly="true">
      <xsd:simpleType>
        <xsd:restriction base="dms:Text"/>
      </xsd:simpleType>
    </xsd:element>
    <xsd:element name="MediaServiceAutoTags" ma:index="13" nillable="true" ma:displayName="MediaServiceAutoTags" ma:description="" ma:internalName="MediaServiceAutoTags" ma:readOnly="true">
      <xsd:simpleType>
        <xsd:restriction base="dms:Text"/>
      </xsd:simpleType>
    </xsd:element>
    <xsd:element name="MediaServiceLocation" ma:index="14" nillable="true" ma:displayName="MediaServiceLocation" ma:description="" ma:internalName="MediaServiceLocation" ma:readOnly="true">
      <xsd:simpleType>
        <xsd:restriction base="dms:Text"/>
      </xsd:simpleType>
    </xsd:element>
    <xsd:element name="MediaServiceOCR" ma:index="15" nillable="true" ma:displayName="MediaServiceOCR" ma:internalName="MediaServiceOCR" ma:readOnly="true">
      <xsd:simpleType>
        <xsd:restriction base="dms:Note">
          <xsd:maxLength value="255"/>
        </xsd:restriction>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20" nillable="true" ma:displayName="MediaServiceAutoKeyPoints" ma:hidden="true" ma:internalName="MediaServiceAutoKeyPoints" ma:readOnly="true">
      <xsd:simpleType>
        <xsd:restriction base="dms:Note"/>
      </xsd:simpleType>
    </xsd:element>
    <xsd:element name="MediaServiceKeyPoints" ma:index="21"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43AD324-D3BF-4076-AA3D-BCB8685E28A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889d872-e2a2-4afb-87bc-97561eced75f"/>
    <ds:schemaRef ds:uri="c9df191c-55f2-496b-9838-9a5abe4742a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B38E398D-37A4-4BD9-8396-9039565793E5}">
  <ds:schemaRefs>
    <ds:schemaRef ds:uri="http://schemas.microsoft.com/office/2006/metadata/properties"/>
    <ds:schemaRef ds:uri="http://schemas.microsoft.com/office/infopath/2007/PartnerControls"/>
    <ds:schemaRef ds:uri="http://schemas.microsoft.com/sharepoint/v3"/>
  </ds:schemaRefs>
</ds:datastoreItem>
</file>

<file path=customXml/itemProps3.xml><?xml version="1.0" encoding="utf-8"?>
<ds:datastoreItem xmlns:ds="http://schemas.openxmlformats.org/officeDocument/2006/customXml" ds:itemID="{9C6DABA3-5766-4F7A-9DDB-F51C87D2E19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23</vt:i4>
      </vt:variant>
    </vt:vector>
  </HeadingPairs>
  <TitlesOfParts>
    <vt:vector size="23" baseType="lpstr">
      <vt:lpstr>About</vt:lpstr>
      <vt:lpstr>AEO Table 3</vt:lpstr>
      <vt:lpstr>LPG Ceiling Prices</vt:lpstr>
      <vt:lpstr>Energy Sources</vt:lpstr>
      <vt:lpstr>Nuclear</vt:lpstr>
      <vt:lpstr>BFCpUEbS-electricity</vt:lpstr>
      <vt:lpstr>BFCpUEbS-coal</vt:lpstr>
      <vt:lpstr>BFCpUEbS-natural-gas</vt:lpstr>
      <vt:lpstr>BFCpUEbS-nuclear</vt:lpstr>
      <vt:lpstr>BFCpUEbS-hydro</vt:lpstr>
      <vt:lpstr>BFCpUEbS-wind</vt:lpstr>
      <vt:lpstr>BFCpUEbS-solar</vt:lpstr>
      <vt:lpstr>BFCpUEbS-biomass</vt:lpstr>
      <vt:lpstr>Petroleum</vt:lpstr>
      <vt:lpstr>BFCpUEbS-petroleum-gasoline</vt:lpstr>
      <vt:lpstr>BFCpUEbS-petroleum-diesel</vt:lpstr>
      <vt:lpstr>BFCpUEbS-biofuel-gasoline</vt:lpstr>
      <vt:lpstr>BFCpUEbS-biofuel-diesel</vt:lpstr>
      <vt:lpstr>BFCpUEbS-jet-fuel</vt:lpstr>
      <vt:lpstr>BFCpUEbS-heat</vt:lpstr>
      <vt:lpstr>BFCpUEbS-lignite</vt:lpstr>
      <vt:lpstr>BFCpUEbS-geothermal</vt:lpstr>
      <vt:lpstr>BFCpUEbS-MSW</vt:lpstr>
    </vt:vector>
  </TitlesOfParts>
  <Manager/>
  <Company>EIA\DOE</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Johnson, Antoinette</dc:creator>
  <cp:keywords/>
  <dc:description/>
  <cp:lastModifiedBy>Megan Mahajan</cp:lastModifiedBy>
  <cp:revision/>
  <dcterms:created xsi:type="dcterms:W3CDTF">2012-03-07T20:42:24Z</dcterms:created>
  <dcterms:modified xsi:type="dcterms:W3CDTF">2020-06-04T22:02:07Z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0x01010095990DC6317597479C114DD4E6AB1F33</vt:lpwstr>
  </property>
  <property fmtid="{D5CDD505-2E9C-101B-9397-08002B2CF9AE}" pid="3" name="AuthorIds_UIVersion_512">
    <vt:lpwstr>313</vt:lpwstr>
  </property>
</Properties>
</file>