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C:\Users\Meghan\Documents\eps-hongkong\InputData\indst\BPEiC\"/>
    </mc:Choice>
  </mc:AlternateContent>
  <bookViews>
    <workbookView xWindow="4575" yWindow="1215" windowWidth="17145" windowHeight="10485"/>
  </bookViews>
  <sheets>
    <sheet name="About" sheetId="59" r:id="rId1"/>
    <sheet name="Climate Ready Hong Kong" sheetId="75" r:id="rId2"/>
    <sheet name="EDGAR data" sheetId="76" r:id="rId3"/>
    <sheet name="Country Selector" sheetId="49" r:id="rId4"/>
    <sheet name="Multipliers and Adjustments" sheetId="60" r:id="rId5"/>
    <sheet name="EPA non-CO2 Data" sheetId="51" r:id="rId6"/>
    <sheet name="EPA Source to Industry Map" sheetId="52" r:id="rId7"/>
    <sheet name="PRIMAP Historical CO2 Data" sheetId="56" r:id="rId8"/>
    <sheet name="Process CO2 Hist Year" sheetId="58" r:id="rId9"/>
    <sheet name="UN Pop Projections" sheetId="61" r:id="rId10"/>
    <sheet name="Process CO2 Growth" sheetId="57" r:id="rId11"/>
    <sheet name="BPEiC-CO2" sheetId="55" r:id="rId12"/>
    <sheet name="BPEiC-CH4" sheetId="32" r:id="rId13"/>
    <sheet name="BPEiC-N2O" sheetId="53" r:id="rId14"/>
    <sheet name="BPEiC-F-gases" sheetId="54" r:id="rId15"/>
    <sheet name="BPEiC-SoAPEfA" sheetId="47" r:id="rId16"/>
  </sheets>
  <definedNames>
    <definedName name="_xlnm._FilterDatabase" localSheetId="5" hidden="1">'EPA non-CO2 Data'!$A$1:$K$3173</definedName>
    <definedName name="_xlnm._FilterDatabase" localSheetId="7" hidden="1">'PRIMAP Historical CO2 Data'!$A$1:$V$35</definedName>
    <definedName name="CH4_to_CO2e">#REF!</definedName>
    <definedName name="N2O_to_CO2e">#REF!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4" i="32" l="1"/>
  <c r="I4" i="55"/>
  <c r="I4" i="53" l="1"/>
  <c r="I5" i="53"/>
  <c r="I6" i="53"/>
  <c r="I7" i="53"/>
  <c r="I8" i="53"/>
  <c r="I9" i="53"/>
  <c r="I10" i="53"/>
  <c r="I11" i="53"/>
  <c r="I12" i="53"/>
  <c r="I13" i="53"/>
  <c r="I14" i="53"/>
  <c r="I15" i="53"/>
  <c r="I16" i="53"/>
  <c r="I17" i="53"/>
  <c r="I18" i="53"/>
  <c r="I19" i="53"/>
  <c r="I20" i="53"/>
  <c r="I21" i="53"/>
  <c r="I22" i="53"/>
  <c r="I23" i="53"/>
  <c r="I24" i="53"/>
  <c r="I25" i="53"/>
  <c r="I26" i="53"/>
  <c r="I27" i="53"/>
  <c r="I28" i="53"/>
  <c r="I29" i="53"/>
  <c r="I30" i="53"/>
  <c r="I31" i="53"/>
  <c r="I32" i="53"/>
  <c r="I33" i="53"/>
  <c r="I34" i="53"/>
  <c r="I35" i="53"/>
  <c r="I36" i="53"/>
  <c r="I37" i="53"/>
  <c r="I3" i="53"/>
  <c r="I5" i="32"/>
  <c r="I6" i="32"/>
  <c r="I7" i="32"/>
  <c r="I8" i="32"/>
  <c r="I9" i="32"/>
  <c r="I10" i="32"/>
  <c r="I11" i="32"/>
  <c r="I12" i="32"/>
  <c r="I13" i="32"/>
  <c r="I14" i="32"/>
  <c r="I15" i="32"/>
  <c r="I16" i="32"/>
  <c r="I17" i="32"/>
  <c r="I18" i="32"/>
  <c r="I19" i="32"/>
  <c r="I20" i="32"/>
  <c r="I21" i="32"/>
  <c r="I22" i="32"/>
  <c r="I23" i="32"/>
  <c r="I24" i="32"/>
  <c r="I25" i="32"/>
  <c r="I26" i="32"/>
  <c r="I27" i="32"/>
  <c r="I28" i="32"/>
  <c r="I29" i="32"/>
  <c r="I30" i="32"/>
  <c r="I31" i="32"/>
  <c r="I32" i="32"/>
  <c r="I33" i="32"/>
  <c r="I34" i="32"/>
  <c r="I35" i="32"/>
  <c r="I36" i="32"/>
  <c r="I37" i="32"/>
  <c r="I3" i="32"/>
  <c r="I5" i="55"/>
  <c r="I6" i="55"/>
  <c r="I7" i="55"/>
  <c r="I8" i="55"/>
  <c r="I9" i="55"/>
  <c r="I10" i="55"/>
  <c r="I11" i="55"/>
  <c r="I12" i="55"/>
  <c r="I13" i="55"/>
  <c r="I14" i="55"/>
  <c r="I15" i="55"/>
  <c r="I16" i="55"/>
  <c r="I17" i="55"/>
  <c r="I18" i="55"/>
  <c r="I19" i="55"/>
  <c r="I20" i="55"/>
  <c r="I21" i="55"/>
  <c r="I22" i="55"/>
  <c r="I23" i="55"/>
  <c r="I24" i="55"/>
  <c r="I25" i="55"/>
  <c r="I26" i="55"/>
  <c r="I27" i="55"/>
  <c r="I28" i="55"/>
  <c r="I29" i="55"/>
  <c r="I30" i="55"/>
  <c r="I31" i="55"/>
  <c r="I32" i="55"/>
  <c r="I33" i="55"/>
  <c r="I34" i="55"/>
  <c r="I35" i="55"/>
  <c r="I36" i="55"/>
  <c r="I37" i="55"/>
  <c r="I3" i="55"/>
  <c r="AW21" i="76"/>
  <c r="AW22" i="76" s="1"/>
  <c r="AW44" i="76"/>
  <c r="AW45" i="76" s="1"/>
  <c r="AW69" i="76"/>
  <c r="G71" i="76"/>
  <c r="H71" i="76"/>
  <c r="I71" i="76"/>
  <c r="J71" i="76"/>
  <c r="K71" i="76"/>
  <c r="L71" i="76"/>
  <c r="M71" i="76"/>
  <c r="N71" i="76"/>
  <c r="O71" i="76"/>
  <c r="P71" i="76"/>
  <c r="Q71" i="76"/>
  <c r="R71" i="76"/>
  <c r="S71" i="76"/>
  <c r="T71" i="76"/>
  <c r="U71" i="76"/>
  <c r="V71" i="76"/>
  <c r="W71" i="76"/>
  <c r="X71" i="76"/>
  <c r="Y71" i="76"/>
  <c r="Z71" i="76"/>
  <c r="AA71" i="76"/>
  <c r="AB71" i="76"/>
  <c r="AC71" i="76"/>
  <c r="AD71" i="76"/>
  <c r="AE71" i="76"/>
  <c r="AF71" i="76"/>
  <c r="AG71" i="76"/>
  <c r="AH71" i="76"/>
  <c r="AI71" i="76"/>
  <c r="AJ71" i="76"/>
  <c r="AK71" i="76"/>
  <c r="AL71" i="76"/>
  <c r="AM71" i="76"/>
  <c r="AN71" i="76"/>
  <c r="AO71" i="76"/>
  <c r="AP71" i="76"/>
  <c r="AQ71" i="76"/>
  <c r="AR71" i="76"/>
  <c r="AS71" i="76"/>
  <c r="AT71" i="76"/>
  <c r="AU71" i="76"/>
  <c r="AV71" i="76"/>
  <c r="AW71" i="76"/>
  <c r="D77" i="75"/>
  <c r="E77" i="75"/>
  <c r="F77" i="75"/>
  <c r="G77" i="75"/>
  <c r="D78" i="75"/>
  <c r="C73" i="76" l="1"/>
  <c r="D81" i="75" s="1"/>
  <c r="D80" i="75" l="1"/>
  <c r="D82" i="75" l="1"/>
  <c r="B79" i="60" l="1"/>
  <c r="B71" i="60"/>
  <c r="V34" i="56" l="1" a="1"/>
  <c r="V34" i="56" s="1"/>
  <c r="U34" i="56" a="1"/>
  <c r="U34" i="56" s="1"/>
  <c r="T34" i="56" a="1"/>
  <c r="T34" i="56" s="1"/>
  <c r="S34" i="56" a="1"/>
  <c r="S34" i="56" s="1"/>
  <c r="V17" i="56" a="1"/>
  <c r="V17" i="56" s="1"/>
  <c r="U17" i="56" a="1"/>
  <c r="U17" i="56" s="1"/>
  <c r="T17" i="56" a="1"/>
  <c r="T17" i="56" s="1"/>
  <c r="S17" i="56" a="1"/>
  <c r="S17" i="56" s="1"/>
  <c r="V18" i="56" l="1"/>
  <c r="V18" i="56" a="1"/>
  <c r="U18" i="56" a="1"/>
  <c r="U18" i="56" s="1"/>
  <c r="T18" i="56" a="1"/>
  <c r="T18" i="56" s="1"/>
  <c r="S18" i="56" a="1"/>
  <c r="S18" i="56" s="1"/>
  <c r="T35" i="56" a="1"/>
  <c r="T35" i="56" s="1"/>
  <c r="U35" i="56" a="1"/>
  <c r="U35" i="56"/>
  <c r="V35" i="56" a="1"/>
  <c r="V35" i="56" s="1"/>
  <c r="S35" i="56" a="1"/>
  <c r="S35" i="56"/>
  <c r="A29" i="57" l="1"/>
  <c r="C33" i="57" s="1"/>
  <c r="AG33" i="57" l="1"/>
  <c r="AC33" i="57"/>
  <c r="Y33" i="57"/>
  <c r="U33" i="57"/>
  <c r="Q33" i="57"/>
  <c r="M33" i="57"/>
  <c r="I33" i="57"/>
  <c r="AH33" i="57"/>
  <c r="Z33" i="57"/>
  <c r="R33" i="57"/>
  <c r="N33" i="57"/>
  <c r="AF33" i="57"/>
  <c r="AB33" i="57"/>
  <c r="X33" i="57"/>
  <c r="T33" i="57"/>
  <c r="P33" i="57"/>
  <c r="L33" i="57"/>
  <c r="H33" i="57"/>
  <c r="AD33" i="57"/>
  <c r="V33" i="57"/>
  <c r="J33" i="57"/>
  <c r="AJ33" i="57"/>
  <c r="AI33" i="57"/>
  <c r="AE33" i="57"/>
  <c r="AA33" i="57"/>
  <c r="W33" i="57"/>
  <c r="S33" i="57"/>
  <c r="O33" i="57"/>
  <c r="K33" i="57"/>
  <c r="G33" i="57"/>
  <c r="F33" i="57"/>
  <c r="E33" i="57"/>
  <c r="D33" i="57"/>
  <c r="B33" i="57"/>
  <c r="E42" i="57" l="1"/>
  <c r="E43" i="57"/>
  <c r="AE43" i="57"/>
  <c r="AE42" i="57"/>
  <c r="P42" i="57"/>
  <c r="P43" i="57"/>
  <c r="AH42" i="57"/>
  <c r="AH43" i="57"/>
  <c r="F43" i="57"/>
  <c r="F42" i="57"/>
  <c r="AI43" i="57"/>
  <c r="AI42" i="57"/>
  <c r="T42" i="57"/>
  <c r="T43" i="57"/>
  <c r="I43" i="57"/>
  <c r="I42" i="57"/>
  <c r="G43" i="57"/>
  <c r="G42" i="57"/>
  <c r="W43" i="57"/>
  <c r="W42" i="57"/>
  <c r="AJ42" i="57"/>
  <c r="AJ43" i="57"/>
  <c r="H42" i="57"/>
  <c r="H43" i="57"/>
  <c r="X42" i="57"/>
  <c r="X43" i="57"/>
  <c r="R43" i="57"/>
  <c r="R42" i="57"/>
  <c r="M42" i="57"/>
  <c r="M43" i="57"/>
  <c r="AC42" i="57"/>
  <c r="AC43" i="57"/>
  <c r="O43" i="57"/>
  <c r="O42" i="57"/>
  <c r="V42" i="57"/>
  <c r="V43" i="57"/>
  <c r="AF42" i="57"/>
  <c r="AF43" i="57"/>
  <c r="U42" i="57"/>
  <c r="U43" i="57"/>
  <c r="S43" i="57"/>
  <c r="S42" i="57"/>
  <c r="AD43" i="57"/>
  <c r="AD42" i="57"/>
  <c r="N42" i="57"/>
  <c r="N43" i="57"/>
  <c r="Y43" i="57"/>
  <c r="Y42" i="57"/>
  <c r="D42" i="57"/>
  <c r="D43" i="57"/>
  <c r="K43" i="57"/>
  <c r="K42" i="57"/>
  <c r="AA43" i="57"/>
  <c r="AA42" i="57"/>
  <c r="J42" i="57"/>
  <c r="J43" i="57"/>
  <c r="L42" i="57"/>
  <c r="L43" i="57"/>
  <c r="AB42" i="57"/>
  <c r="AB43" i="57"/>
  <c r="Z42" i="57"/>
  <c r="Z43" i="57"/>
  <c r="Q43" i="57"/>
  <c r="Q42" i="57"/>
  <c r="AG43" i="57"/>
  <c r="AG42" i="57"/>
  <c r="B42" i="57"/>
  <c r="B43" i="57"/>
  <c r="C43" i="57"/>
  <c r="C42" i="57"/>
  <c r="D98" i="60" l="1" a="1"/>
  <c r="D98" i="60" s="1"/>
  <c r="C112" i="60" a="1"/>
  <c r="C112" i="60" s="1"/>
  <c r="D112" i="60" a="1"/>
  <c r="D112" i="60" s="1"/>
  <c r="E112" i="60" a="1"/>
  <c r="E112" i="60" s="1"/>
  <c r="F112" i="60" a="1"/>
  <c r="F112" i="60" s="1"/>
  <c r="G112" i="60" a="1"/>
  <c r="G112" i="60" s="1"/>
  <c r="H112" i="60" a="1"/>
  <c r="H112" i="60" s="1"/>
  <c r="I112" i="60" a="1"/>
  <c r="I112" i="60" s="1"/>
  <c r="J112" i="60" a="1"/>
  <c r="J112" i="60" s="1"/>
  <c r="K112" i="60" a="1"/>
  <c r="K112" i="60" s="1"/>
  <c r="L112" i="60" a="1"/>
  <c r="L112" i="60" s="1"/>
  <c r="M112" i="60" a="1"/>
  <c r="M112" i="60" s="1"/>
  <c r="N112" i="60" a="1"/>
  <c r="N112" i="60" s="1"/>
  <c r="O112" i="60" a="1"/>
  <c r="O112" i="60" s="1"/>
  <c r="P112" i="60" a="1"/>
  <c r="P112" i="60" s="1"/>
  <c r="Q112" i="60" a="1"/>
  <c r="Q112" i="60" s="1"/>
  <c r="R112" i="60" a="1"/>
  <c r="R112" i="60" s="1"/>
  <c r="S112" i="60" a="1"/>
  <c r="S112" i="60" s="1"/>
  <c r="T112" i="60" a="1"/>
  <c r="T112" i="60" s="1"/>
  <c r="U112" i="60" a="1"/>
  <c r="U112" i="60" s="1"/>
  <c r="V112" i="60" a="1"/>
  <c r="V112" i="60" s="1"/>
  <c r="W112" i="60" a="1"/>
  <c r="W112" i="60" s="1"/>
  <c r="X112" i="60" a="1"/>
  <c r="X112" i="60" s="1"/>
  <c r="Y112" i="60" a="1"/>
  <c r="Y112" i="60" s="1"/>
  <c r="Z112" i="60" a="1"/>
  <c r="Z112" i="60" s="1"/>
  <c r="AA112" i="60" a="1"/>
  <c r="AA112" i="60" s="1"/>
  <c r="AB112" i="60" a="1"/>
  <c r="AB112" i="60" s="1"/>
  <c r="AC112" i="60" a="1"/>
  <c r="AC112" i="60" s="1"/>
  <c r="AD112" i="60" a="1"/>
  <c r="AD112" i="60" s="1"/>
  <c r="AE112" i="60" a="1"/>
  <c r="AE112" i="60" s="1"/>
  <c r="AF112" i="60" a="1"/>
  <c r="AF112" i="60" s="1"/>
  <c r="AG112" i="60" a="1"/>
  <c r="AG112" i="60" s="1"/>
  <c r="AH112" i="60" a="1"/>
  <c r="AH112" i="60" s="1"/>
  <c r="AI112" i="60" a="1"/>
  <c r="AI112" i="60" s="1"/>
  <c r="AJ112" i="60" a="1"/>
  <c r="AJ112" i="60" s="1"/>
  <c r="AK112" i="60" a="1"/>
  <c r="AK112" i="60" s="1"/>
  <c r="AL112" i="60" a="1"/>
  <c r="AL112" i="60" s="1"/>
  <c r="C113" i="60" a="1"/>
  <c r="C113" i="60" s="1"/>
  <c r="D113" i="60" a="1"/>
  <c r="D113" i="60" s="1"/>
  <c r="E113" i="60" a="1"/>
  <c r="E113" i="60" s="1"/>
  <c r="F113" i="60" a="1"/>
  <c r="F113" i="60"/>
  <c r="G113" i="60" a="1"/>
  <c r="G113" i="60" s="1"/>
  <c r="H113" i="60" a="1"/>
  <c r="H113" i="60" s="1"/>
  <c r="I113" i="60" a="1"/>
  <c r="I113" i="60" s="1"/>
  <c r="J113" i="60" a="1"/>
  <c r="J113" i="60" s="1"/>
  <c r="K113" i="60" a="1"/>
  <c r="K113" i="60" s="1"/>
  <c r="L113" i="60" a="1"/>
  <c r="L113" i="60" s="1"/>
  <c r="M113" i="60" a="1"/>
  <c r="M113" i="60" s="1"/>
  <c r="N113" i="60" a="1"/>
  <c r="N113" i="60" s="1"/>
  <c r="O113" i="60" a="1"/>
  <c r="O113" i="60" s="1"/>
  <c r="P113" i="60" a="1"/>
  <c r="P113" i="60" s="1"/>
  <c r="Q113" i="60" a="1"/>
  <c r="Q113" i="60" s="1"/>
  <c r="R113" i="60" a="1"/>
  <c r="R113" i="60" s="1"/>
  <c r="S113" i="60" a="1"/>
  <c r="S113" i="60" s="1"/>
  <c r="T113" i="60" a="1"/>
  <c r="T113" i="60" s="1"/>
  <c r="U113" i="60" a="1"/>
  <c r="U113" i="60" s="1"/>
  <c r="V113" i="60" a="1"/>
  <c r="V113" i="60" s="1"/>
  <c r="W113" i="60" a="1"/>
  <c r="W113" i="60" s="1"/>
  <c r="X113" i="60" a="1"/>
  <c r="X113" i="60" s="1"/>
  <c r="Y113" i="60" a="1"/>
  <c r="Y113" i="60" s="1"/>
  <c r="Z113" i="60" a="1"/>
  <c r="Z113" i="60" s="1"/>
  <c r="AA113" i="60" a="1"/>
  <c r="AA113" i="60" s="1"/>
  <c r="AB113" i="60" a="1"/>
  <c r="AB113" i="60" s="1"/>
  <c r="AC113" i="60" a="1"/>
  <c r="AC113" i="60" s="1"/>
  <c r="AD113" i="60" a="1"/>
  <c r="AD113" i="60" s="1"/>
  <c r="AE113" i="60" a="1"/>
  <c r="AE113" i="60" s="1"/>
  <c r="AF113" i="60" a="1"/>
  <c r="AF113" i="60" s="1"/>
  <c r="AG113" i="60" a="1"/>
  <c r="AG113" i="60" s="1"/>
  <c r="AH113" i="60" a="1"/>
  <c r="AH113" i="60" s="1"/>
  <c r="AI113" i="60" a="1"/>
  <c r="AI113" i="60" s="1"/>
  <c r="AJ113" i="60" a="1"/>
  <c r="AJ113" i="60" s="1"/>
  <c r="AK113" i="60" a="1"/>
  <c r="AK113" i="60" s="1"/>
  <c r="AL113" i="60" a="1"/>
  <c r="AL113" i="60" s="1"/>
  <c r="C114" i="60" a="1"/>
  <c r="C114" i="60" s="1"/>
  <c r="D114" i="60" a="1"/>
  <c r="D114" i="60" s="1"/>
  <c r="E114" i="60" a="1"/>
  <c r="E114" i="60" s="1"/>
  <c r="F114" i="60" a="1"/>
  <c r="F114" i="60" s="1"/>
  <c r="G114" i="60" a="1"/>
  <c r="G114" i="60" s="1"/>
  <c r="H114" i="60" a="1"/>
  <c r="H114" i="60" s="1"/>
  <c r="I114" i="60" a="1"/>
  <c r="I114" i="60" s="1"/>
  <c r="J114" i="60" a="1"/>
  <c r="J114" i="60" s="1"/>
  <c r="K114" i="60" a="1"/>
  <c r="K114" i="60" s="1"/>
  <c r="L114" i="60" a="1"/>
  <c r="L114" i="60" s="1"/>
  <c r="M114" i="60" a="1"/>
  <c r="M114" i="60" s="1"/>
  <c r="N114" i="60" a="1"/>
  <c r="N114" i="60" s="1"/>
  <c r="O114" i="60" a="1"/>
  <c r="O114" i="60" s="1"/>
  <c r="P114" i="60" a="1"/>
  <c r="P114" i="60" s="1"/>
  <c r="Q114" i="60" a="1"/>
  <c r="Q114" i="60" s="1"/>
  <c r="R114" i="60" a="1"/>
  <c r="R114" i="60" s="1"/>
  <c r="S114" i="60" a="1"/>
  <c r="S114" i="60" s="1"/>
  <c r="T114" i="60" a="1"/>
  <c r="T114" i="60" s="1"/>
  <c r="U114" i="60" a="1"/>
  <c r="U114" i="60" s="1"/>
  <c r="V114" i="60" a="1"/>
  <c r="V114" i="60" s="1"/>
  <c r="W114" i="60" a="1"/>
  <c r="W114" i="60" s="1"/>
  <c r="X114" i="60" a="1"/>
  <c r="X114" i="60" s="1"/>
  <c r="Y114" i="60" a="1"/>
  <c r="Y114" i="60" s="1"/>
  <c r="Z114" i="60" a="1"/>
  <c r="Z114" i="60" s="1"/>
  <c r="AA114" i="60" a="1"/>
  <c r="AA114" i="60" s="1"/>
  <c r="AB114" i="60" a="1"/>
  <c r="AB114" i="60" s="1"/>
  <c r="AC114" i="60" a="1"/>
  <c r="AC114" i="60" s="1"/>
  <c r="AD114" i="60" a="1"/>
  <c r="AD114" i="60" s="1"/>
  <c r="AE114" i="60" a="1"/>
  <c r="AE114" i="60" s="1"/>
  <c r="AF114" i="60" a="1"/>
  <c r="AF114" i="60" s="1"/>
  <c r="AG114" i="60" a="1"/>
  <c r="AG114" i="60" s="1"/>
  <c r="AH114" i="60" a="1"/>
  <c r="AH114" i="60" s="1"/>
  <c r="AI114" i="60" a="1"/>
  <c r="AI114" i="60" s="1"/>
  <c r="AJ114" i="60" a="1"/>
  <c r="AJ114" i="60" s="1"/>
  <c r="AK114" i="60" a="1"/>
  <c r="AK114" i="60" s="1"/>
  <c r="AL114" i="60" a="1"/>
  <c r="AL114" i="60" s="1"/>
  <c r="C115" i="60" a="1"/>
  <c r="C115" i="60" s="1"/>
  <c r="D115" i="60" a="1"/>
  <c r="D115" i="60" s="1"/>
  <c r="E115" i="60" a="1"/>
  <c r="E115" i="60" s="1"/>
  <c r="F115" i="60" a="1"/>
  <c r="F115" i="60" s="1"/>
  <c r="G115" i="60" a="1"/>
  <c r="G115" i="60" s="1"/>
  <c r="H115" i="60" a="1"/>
  <c r="H115" i="60" s="1"/>
  <c r="I115" i="60" a="1"/>
  <c r="I115" i="60" s="1"/>
  <c r="J115" i="60" a="1"/>
  <c r="J115" i="60" s="1"/>
  <c r="K115" i="60" a="1"/>
  <c r="K115" i="60" s="1"/>
  <c r="L115" i="60" a="1"/>
  <c r="L115" i="60" s="1"/>
  <c r="M115" i="60" a="1"/>
  <c r="M115" i="60" s="1"/>
  <c r="N115" i="60" a="1"/>
  <c r="N115" i="60" s="1"/>
  <c r="O115" i="60" a="1"/>
  <c r="O115" i="60" s="1"/>
  <c r="P115" i="60" a="1"/>
  <c r="P115" i="60" s="1"/>
  <c r="Q115" i="60" a="1"/>
  <c r="Q115" i="60" s="1"/>
  <c r="R115" i="60" a="1"/>
  <c r="R115" i="60" s="1"/>
  <c r="S115" i="60" a="1"/>
  <c r="S115" i="60" s="1"/>
  <c r="T115" i="60" a="1"/>
  <c r="T115" i="60" s="1"/>
  <c r="U115" i="60" a="1"/>
  <c r="U115" i="60" s="1"/>
  <c r="V115" i="60" a="1"/>
  <c r="V115" i="60" s="1"/>
  <c r="W115" i="60" a="1"/>
  <c r="W115" i="60" s="1"/>
  <c r="X115" i="60" a="1"/>
  <c r="X115" i="60" s="1"/>
  <c r="Y115" i="60" a="1"/>
  <c r="Y115" i="60" s="1"/>
  <c r="Z115" i="60" a="1"/>
  <c r="Z115" i="60" s="1"/>
  <c r="AA115" i="60" a="1"/>
  <c r="AA115" i="60" s="1"/>
  <c r="AB115" i="60" a="1"/>
  <c r="AB115" i="60" s="1"/>
  <c r="AC115" i="60" a="1"/>
  <c r="AC115" i="60" s="1"/>
  <c r="AD115" i="60" a="1"/>
  <c r="AD115" i="60" s="1"/>
  <c r="AE115" i="60" a="1"/>
  <c r="AE115" i="60" s="1"/>
  <c r="AF115" i="60" a="1"/>
  <c r="AF115" i="60" s="1"/>
  <c r="AG115" i="60" a="1"/>
  <c r="AG115" i="60" s="1"/>
  <c r="AH115" i="60" a="1"/>
  <c r="AH115" i="60"/>
  <c r="AI115" i="60" a="1"/>
  <c r="AI115" i="60" s="1"/>
  <c r="AJ115" i="60" a="1"/>
  <c r="AJ115" i="60" s="1"/>
  <c r="AK115" i="60" a="1"/>
  <c r="AK115" i="60" s="1"/>
  <c r="AL115" i="60" a="1"/>
  <c r="AL115" i="60" s="1"/>
  <c r="C116" i="60" a="1"/>
  <c r="C116" i="60" s="1"/>
  <c r="D116" i="60" a="1"/>
  <c r="D116" i="60" s="1"/>
  <c r="E116" i="60" a="1"/>
  <c r="E116" i="60" s="1"/>
  <c r="F116" i="60" a="1"/>
  <c r="F116" i="60"/>
  <c r="G116" i="60" a="1"/>
  <c r="G116" i="60" s="1"/>
  <c r="H116" i="60" a="1"/>
  <c r="H116" i="60" s="1"/>
  <c r="I116" i="60" a="1"/>
  <c r="I116" i="60" s="1"/>
  <c r="J116" i="60" a="1"/>
  <c r="J116" i="60" s="1"/>
  <c r="K116" i="60" a="1"/>
  <c r="K116" i="60" s="1"/>
  <c r="L116" i="60" a="1"/>
  <c r="L116" i="60" s="1"/>
  <c r="M116" i="60" a="1"/>
  <c r="M116" i="60" s="1"/>
  <c r="N116" i="60" a="1"/>
  <c r="N116" i="60" s="1"/>
  <c r="O116" i="60" a="1"/>
  <c r="O116" i="60"/>
  <c r="P116" i="60" a="1"/>
  <c r="P116" i="60" s="1"/>
  <c r="Q116" i="60" a="1"/>
  <c r="Q116" i="60" s="1"/>
  <c r="R116" i="60" a="1"/>
  <c r="R116" i="60" s="1"/>
  <c r="S116" i="60" a="1"/>
  <c r="S116" i="60"/>
  <c r="T116" i="60" a="1"/>
  <c r="T116" i="60" s="1"/>
  <c r="U116" i="60" a="1"/>
  <c r="U116" i="60" s="1"/>
  <c r="V116" i="60" a="1"/>
  <c r="V116" i="60" s="1"/>
  <c r="W116" i="60" a="1"/>
  <c r="W116" i="60"/>
  <c r="X116" i="60" a="1"/>
  <c r="X116" i="60" s="1"/>
  <c r="Y116" i="60" a="1"/>
  <c r="Y116" i="60" s="1"/>
  <c r="Z116" i="60" a="1"/>
  <c r="Z116" i="60" s="1"/>
  <c r="AA116" i="60" a="1"/>
  <c r="AA116" i="60"/>
  <c r="AB116" i="60" a="1"/>
  <c r="AB116" i="60" s="1"/>
  <c r="AC116" i="60" a="1"/>
  <c r="AC116" i="60" s="1"/>
  <c r="AD116" i="60" a="1"/>
  <c r="AD116" i="60" s="1"/>
  <c r="AE116" i="60" a="1"/>
  <c r="AE116" i="60"/>
  <c r="AF116" i="60" a="1"/>
  <c r="AF116" i="60" s="1"/>
  <c r="AG116" i="60" a="1"/>
  <c r="AG116" i="60" s="1"/>
  <c r="AH116" i="60" a="1"/>
  <c r="AH116" i="60" s="1"/>
  <c r="AI116" i="60" a="1"/>
  <c r="AI116" i="60"/>
  <c r="AJ116" i="60" a="1"/>
  <c r="AJ116" i="60" s="1"/>
  <c r="AK116" i="60" a="1"/>
  <c r="AK116" i="60" s="1"/>
  <c r="AL116" i="60" a="1"/>
  <c r="AL116" i="60" s="1"/>
  <c r="C117" i="60" a="1"/>
  <c r="C117" i="60"/>
  <c r="D117" i="60" a="1"/>
  <c r="D117" i="60" s="1"/>
  <c r="E117" i="60" a="1"/>
  <c r="E117" i="60" s="1"/>
  <c r="F117" i="60" a="1"/>
  <c r="F117" i="60" s="1"/>
  <c r="G117" i="60" a="1"/>
  <c r="G117" i="60"/>
  <c r="H117" i="60" a="1"/>
  <c r="H117" i="60" s="1"/>
  <c r="I117" i="60" a="1"/>
  <c r="I117" i="60" s="1"/>
  <c r="J117" i="60" a="1"/>
  <c r="J117" i="60" s="1"/>
  <c r="K117" i="60" a="1"/>
  <c r="K117" i="60"/>
  <c r="L117" i="60" a="1"/>
  <c r="L117" i="60" s="1"/>
  <c r="M117" i="60" a="1"/>
  <c r="M117" i="60" s="1"/>
  <c r="N117" i="60" a="1"/>
  <c r="N117" i="60" s="1"/>
  <c r="O117" i="60" a="1"/>
  <c r="O117" i="60" s="1"/>
  <c r="P117" i="60" a="1"/>
  <c r="P117" i="60" s="1"/>
  <c r="Q117" i="60" a="1"/>
  <c r="Q117" i="60" s="1"/>
  <c r="R117" i="60" a="1"/>
  <c r="R117" i="60" s="1"/>
  <c r="S117" i="60" a="1"/>
  <c r="S117" i="60"/>
  <c r="T117" i="60" a="1"/>
  <c r="T117" i="60" s="1"/>
  <c r="U117" i="60" a="1"/>
  <c r="U117" i="60" s="1"/>
  <c r="V117" i="60" a="1"/>
  <c r="V117" i="60" s="1"/>
  <c r="W117" i="60" a="1"/>
  <c r="W117" i="60" s="1"/>
  <c r="X117" i="60" a="1"/>
  <c r="X117" i="60" s="1"/>
  <c r="Y117" i="60" a="1"/>
  <c r="Y117" i="60" s="1"/>
  <c r="Z117" i="60" a="1"/>
  <c r="Z117" i="60" s="1"/>
  <c r="AA117" i="60" a="1"/>
  <c r="AA117" i="60"/>
  <c r="AB117" i="60" a="1"/>
  <c r="AB117" i="60" s="1"/>
  <c r="AC117" i="60" a="1"/>
  <c r="AC117" i="60" s="1"/>
  <c r="AD117" i="60" a="1"/>
  <c r="AD117" i="60" s="1"/>
  <c r="AE117" i="60" a="1"/>
  <c r="AE117" i="60" s="1"/>
  <c r="AF117" i="60" a="1"/>
  <c r="AF117" i="60" s="1"/>
  <c r="AG117" i="60" a="1"/>
  <c r="AG117" i="60" s="1"/>
  <c r="AH117" i="60" a="1"/>
  <c r="AH117" i="60" s="1"/>
  <c r="AI117" i="60" a="1"/>
  <c r="AI117" i="60"/>
  <c r="AJ117" i="60" a="1"/>
  <c r="AJ117" i="60" s="1"/>
  <c r="AK117" i="60" a="1"/>
  <c r="AK117" i="60" s="1"/>
  <c r="AL117" i="60" a="1"/>
  <c r="AL117" i="60" s="1"/>
  <c r="C118" i="60" a="1"/>
  <c r="C118" i="60" s="1"/>
  <c r="D118" i="60" a="1"/>
  <c r="D118" i="60" s="1"/>
  <c r="E118" i="60" a="1"/>
  <c r="E118" i="60" s="1"/>
  <c r="F118" i="60" a="1"/>
  <c r="F118" i="60" s="1"/>
  <c r="G118" i="60" a="1"/>
  <c r="G118" i="60"/>
  <c r="H118" i="60" a="1"/>
  <c r="H118" i="60" s="1"/>
  <c r="I118" i="60" a="1"/>
  <c r="I118" i="60" s="1"/>
  <c r="J118" i="60" a="1"/>
  <c r="J118" i="60" s="1"/>
  <c r="K118" i="60" a="1"/>
  <c r="K118" i="60" s="1"/>
  <c r="L118" i="60" a="1"/>
  <c r="L118" i="60" s="1"/>
  <c r="M118" i="60" a="1"/>
  <c r="M118" i="60" s="1"/>
  <c r="N118" i="60" a="1"/>
  <c r="N118" i="60" s="1"/>
  <c r="O118" i="60" a="1"/>
  <c r="O118" i="60"/>
  <c r="P118" i="60" a="1"/>
  <c r="P118" i="60" s="1"/>
  <c r="Q118" i="60" a="1"/>
  <c r="Q118" i="60" s="1"/>
  <c r="R118" i="60" a="1"/>
  <c r="R118" i="60" s="1"/>
  <c r="S118" i="60" a="1"/>
  <c r="S118" i="60" s="1"/>
  <c r="T118" i="60" a="1"/>
  <c r="T118" i="60" s="1"/>
  <c r="U118" i="60" a="1"/>
  <c r="U118" i="60" s="1"/>
  <c r="V118" i="60" a="1"/>
  <c r="V118" i="60" s="1"/>
  <c r="W118" i="60" a="1"/>
  <c r="W118" i="60"/>
  <c r="X118" i="60" a="1"/>
  <c r="X118" i="60" s="1"/>
  <c r="Y118" i="60" a="1"/>
  <c r="Y118" i="60" s="1"/>
  <c r="Z118" i="60" a="1"/>
  <c r="Z118" i="60" s="1"/>
  <c r="AA118" i="60" a="1"/>
  <c r="AA118" i="60" s="1"/>
  <c r="AB118" i="60" a="1"/>
  <c r="AB118" i="60" s="1"/>
  <c r="AC118" i="60" a="1"/>
  <c r="AC118" i="60" s="1"/>
  <c r="AD118" i="60" a="1"/>
  <c r="AD118" i="60" s="1"/>
  <c r="AE118" i="60" a="1"/>
  <c r="AE118" i="60"/>
  <c r="AF118" i="60" a="1"/>
  <c r="AF118" i="60" s="1"/>
  <c r="AG118" i="60" a="1"/>
  <c r="AG118" i="60" s="1"/>
  <c r="AH118" i="60" a="1"/>
  <c r="AH118" i="60" s="1"/>
  <c r="AI118" i="60" a="1"/>
  <c r="AI118" i="60" s="1"/>
  <c r="AJ118" i="60" a="1"/>
  <c r="AJ118" i="60" s="1"/>
  <c r="AK118" i="60" a="1"/>
  <c r="AK118" i="60" s="1"/>
  <c r="AL118" i="60" a="1"/>
  <c r="AL118" i="60" s="1"/>
  <c r="C95" i="60" a="1"/>
  <c r="C95" i="60"/>
  <c r="D95" i="60" a="1"/>
  <c r="D95" i="60" s="1"/>
  <c r="E95" i="60" a="1"/>
  <c r="E95" i="60" s="1"/>
  <c r="F95" i="60" a="1"/>
  <c r="F95" i="60" s="1"/>
  <c r="G95" i="60" a="1"/>
  <c r="G95" i="60" s="1"/>
  <c r="H95" i="60" a="1"/>
  <c r="H95" i="60" s="1"/>
  <c r="I95" i="60" a="1"/>
  <c r="I95" i="60" s="1"/>
  <c r="J95" i="60" a="1"/>
  <c r="J95" i="60" s="1"/>
  <c r="K95" i="60" a="1"/>
  <c r="K95" i="60"/>
  <c r="L95" i="60" a="1"/>
  <c r="L95" i="60" s="1"/>
  <c r="M95" i="60" a="1"/>
  <c r="M95" i="60" s="1"/>
  <c r="N95" i="60" a="1"/>
  <c r="N95" i="60" s="1"/>
  <c r="O95" i="60" a="1"/>
  <c r="O95" i="60" s="1"/>
  <c r="P95" i="60" a="1"/>
  <c r="P95" i="60" s="1"/>
  <c r="Q95" i="60" a="1"/>
  <c r="Q95" i="60" s="1"/>
  <c r="R95" i="60" a="1"/>
  <c r="R95" i="60" s="1"/>
  <c r="S95" i="60" a="1"/>
  <c r="S95" i="60"/>
  <c r="T95" i="60" a="1"/>
  <c r="T95" i="60" s="1"/>
  <c r="U95" i="60" a="1"/>
  <c r="U95" i="60" s="1"/>
  <c r="V95" i="60" a="1"/>
  <c r="V95" i="60" s="1"/>
  <c r="W95" i="60" a="1"/>
  <c r="W95" i="60" s="1"/>
  <c r="X95" i="60" a="1"/>
  <c r="X95" i="60" s="1"/>
  <c r="Y95" i="60" a="1"/>
  <c r="Y95" i="60" s="1"/>
  <c r="Z95" i="60" a="1"/>
  <c r="Z95" i="60" s="1"/>
  <c r="AA95" i="60" a="1"/>
  <c r="AA95" i="60"/>
  <c r="AB95" i="60" a="1"/>
  <c r="AB95" i="60" s="1"/>
  <c r="AC95" i="60" a="1"/>
  <c r="AC95" i="60" s="1"/>
  <c r="AD95" i="60" a="1"/>
  <c r="AD95" i="60" s="1"/>
  <c r="AE95" i="60" a="1"/>
  <c r="AE95" i="60" s="1"/>
  <c r="AF95" i="60" a="1"/>
  <c r="AF95" i="60" s="1"/>
  <c r="AG95" i="60" a="1"/>
  <c r="AG95" i="60" s="1"/>
  <c r="AH95" i="60" a="1"/>
  <c r="AH95" i="60" s="1"/>
  <c r="AI95" i="60" a="1"/>
  <c r="AI95" i="60"/>
  <c r="AJ95" i="60" a="1"/>
  <c r="AJ95" i="60" s="1"/>
  <c r="AK95" i="60" a="1"/>
  <c r="AK95" i="60" s="1"/>
  <c r="AL95" i="60" a="1"/>
  <c r="AL95" i="60" s="1"/>
  <c r="C96" i="60" a="1"/>
  <c r="C96" i="60" s="1"/>
  <c r="D96" i="60" a="1"/>
  <c r="D96" i="60" s="1"/>
  <c r="E96" i="60" a="1"/>
  <c r="E96" i="60" s="1"/>
  <c r="F96" i="60" a="1"/>
  <c r="F96" i="60" s="1"/>
  <c r="G96" i="60" a="1"/>
  <c r="G96" i="60"/>
  <c r="H96" i="60" a="1"/>
  <c r="H96" i="60" s="1"/>
  <c r="I96" i="60" a="1"/>
  <c r="I96" i="60" s="1"/>
  <c r="J96" i="60" a="1"/>
  <c r="J96" i="60" s="1"/>
  <c r="K96" i="60" a="1"/>
  <c r="K96" i="60" s="1"/>
  <c r="L96" i="60" a="1"/>
  <c r="L96" i="60" s="1"/>
  <c r="M96" i="60" a="1"/>
  <c r="M96" i="60" s="1"/>
  <c r="N96" i="60" a="1"/>
  <c r="N96" i="60" s="1"/>
  <c r="O96" i="60" a="1"/>
  <c r="O96" i="60"/>
  <c r="P96" i="60" a="1"/>
  <c r="P96" i="60" s="1"/>
  <c r="Q96" i="60" a="1"/>
  <c r="Q96" i="60" s="1"/>
  <c r="R96" i="60" a="1"/>
  <c r="R96" i="60" s="1"/>
  <c r="S96" i="60" a="1"/>
  <c r="S96" i="60" s="1"/>
  <c r="T96" i="60" a="1"/>
  <c r="T96" i="60" s="1"/>
  <c r="U96" i="60" a="1"/>
  <c r="U96" i="60" s="1"/>
  <c r="V96" i="60" a="1"/>
  <c r="V96" i="60" s="1"/>
  <c r="W96" i="60" a="1"/>
  <c r="W96" i="60"/>
  <c r="X96" i="60" a="1"/>
  <c r="X96" i="60" s="1"/>
  <c r="Y96" i="60" a="1"/>
  <c r="Y96" i="60" s="1"/>
  <c r="Z96" i="60" a="1"/>
  <c r="Z96" i="60" s="1"/>
  <c r="AA96" i="60" a="1"/>
  <c r="AA96" i="60" s="1"/>
  <c r="AB96" i="60" a="1"/>
  <c r="AB96" i="60" s="1"/>
  <c r="AC96" i="60" a="1"/>
  <c r="AC96" i="60" s="1"/>
  <c r="AD96" i="60" a="1"/>
  <c r="AD96" i="60" s="1"/>
  <c r="AE96" i="60" a="1"/>
  <c r="AE96" i="60"/>
  <c r="AF96" i="60" a="1"/>
  <c r="AF96" i="60" s="1"/>
  <c r="AG96" i="60" a="1"/>
  <c r="AG96" i="60" s="1"/>
  <c r="AH96" i="60" a="1"/>
  <c r="AH96" i="60" s="1"/>
  <c r="AI96" i="60" a="1"/>
  <c r="AI96" i="60" s="1"/>
  <c r="AJ96" i="60" a="1"/>
  <c r="AJ96" i="60" s="1"/>
  <c r="AK96" i="60" a="1"/>
  <c r="AK96" i="60" s="1"/>
  <c r="AL96" i="60" a="1"/>
  <c r="AL96" i="60" s="1"/>
  <c r="C97" i="60" a="1"/>
  <c r="C97" i="60" s="1"/>
  <c r="D97" i="60" a="1"/>
  <c r="D97" i="60" s="1"/>
  <c r="E97" i="60" a="1"/>
  <c r="E97" i="60"/>
  <c r="F97" i="60" a="1"/>
  <c r="F97" i="60" s="1"/>
  <c r="G97" i="60" a="1"/>
  <c r="G97" i="60" s="1"/>
  <c r="H97" i="60" a="1"/>
  <c r="H97" i="60" s="1"/>
  <c r="I97" i="60" a="1"/>
  <c r="I97" i="60" s="1"/>
  <c r="J97" i="60" a="1"/>
  <c r="J97" i="60" s="1"/>
  <c r="K97" i="60" a="1"/>
  <c r="K97" i="60" s="1"/>
  <c r="L97" i="60" a="1"/>
  <c r="L97" i="60" s="1"/>
  <c r="M97" i="60" a="1"/>
  <c r="M97" i="60" s="1"/>
  <c r="N97" i="60" a="1"/>
  <c r="N97" i="60" s="1"/>
  <c r="O97" i="60" a="1"/>
  <c r="O97" i="60" s="1"/>
  <c r="P97" i="60" a="1"/>
  <c r="P97" i="60" s="1"/>
  <c r="Q97" i="60" a="1"/>
  <c r="Q97" i="60" s="1"/>
  <c r="R97" i="60" a="1"/>
  <c r="R97" i="60" s="1"/>
  <c r="S97" i="60" a="1"/>
  <c r="S97" i="60" s="1"/>
  <c r="T97" i="60" a="1"/>
  <c r="T97" i="60" s="1"/>
  <c r="U97" i="60" a="1"/>
  <c r="U97" i="60" s="1"/>
  <c r="V97" i="60" a="1"/>
  <c r="V97" i="60" s="1"/>
  <c r="W97" i="60" a="1"/>
  <c r="W97" i="60" s="1"/>
  <c r="X97" i="60" a="1"/>
  <c r="X97" i="60" s="1"/>
  <c r="Y97" i="60" a="1"/>
  <c r="Y97" i="60" s="1"/>
  <c r="Z97" i="60" a="1"/>
  <c r="Z97" i="60" s="1"/>
  <c r="AA97" i="60" a="1"/>
  <c r="AA97" i="60" s="1"/>
  <c r="AB97" i="60" a="1"/>
  <c r="AB97" i="60" s="1"/>
  <c r="AC97" i="60" a="1"/>
  <c r="AC97" i="60" s="1"/>
  <c r="AD97" i="60" a="1"/>
  <c r="AD97" i="60" s="1"/>
  <c r="AE97" i="60" a="1"/>
  <c r="AE97" i="60" s="1"/>
  <c r="AF97" i="60" a="1"/>
  <c r="AF97" i="60" s="1"/>
  <c r="AG97" i="60" a="1"/>
  <c r="AG97" i="60" s="1"/>
  <c r="AH97" i="60" a="1"/>
  <c r="AH97" i="60" s="1"/>
  <c r="AI97" i="60" a="1"/>
  <c r="AI97" i="60" s="1"/>
  <c r="AJ97" i="60" a="1"/>
  <c r="AJ97" i="60" s="1"/>
  <c r="AK97" i="60" a="1"/>
  <c r="AK97" i="60" s="1"/>
  <c r="AL97" i="60" a="1"/>
  <c r="AL97" i="60" s="1"/>
  <c r="C98" i="60" a="1"/>
  <c r="C98" i="60" s="1"/>
  <c r="E98" i="60" a="1"/>
  <c r="E98" i="60" s="1"/>
  <c r="F98" i="60" a="1"/>
  <c r="F98" i="60" s="1"/>
  <c r="G98" i="60" a="1"/>
  <c r="G98" i="60" s="1"/>
  <c r="H98" i="60" a="1"/>
  <c r="H98" i="60" s="1"/>
  <c r="I98" i="60" a="1"/>
  <c r="I98" i="60" s="1"/>
  <c r="J98" i="60" a="1"/>
  <c r="J98" i="60" s="1"/>
  <c r="K98" i="60" a="1"/>
  <c r="K98" i="60" s="1"/>
  <c r="L98" i="60" a="1"/>
  <c r="L98" i="60" s="1"/>
  <c r="M98" i="60" a="1"/>
  <c r="M98" i="60" s="1"/>
  <c r="N98" i="60" a="1"/>
  <c r="N98" i="60" s="1"/>
  <c r="O98" i="60" a="1"/>
  <c r="O98" i="60" s="1"/>
  <c r="P98" i="60" a="1"/>
  <c r="P98" i="60" s="1"/>
  <c r="Q98" i="60" a="1"/>
  <c r="Q98" i="60" s="1"/>
  <c r="R98" i="60" a="1"/>
  <c r="R98" i="60" s="1"/>
  <c r="S98" i="60" a="1"/>
  <c r="S98" i="60" s="1"/>
  <c r="T98" i="60" a="1"/>
  <c r="T98" i="60" s="1"/>
  <c r="U98" i="60" a="1"/>
  <c r="U98" i="60" s="1"/>
  <c r="V98" i="60" a="1"/>
  <c r="V98" i="60" s="1"/>
  <c r="W98" i="60" a="1"/>
  <c r="W98" i="60" s="1"/>
  <c r="X98" i="60" a="1"/>
  <c r="X98" i="60" s="1"/>
  <c r="Y98" i="60" a="1"/>
  <c r="Y98" i="60" s="1"/>
  <c r="Z98" i="60" a="1"/>
  <c r="Z98" i="60" s="1"/>
  <c r="AA98" i="60" a="1"/>
  <c r="AA98" i="60" s="1"/>
  <c r="AB98" i="60" a="1"/>
  <c r="AB98" i="60" s="1"/>
  <c r="AC98" i="60" a="1"/>
  <c r="AC98" i="60" s="1"/>
  <c r="AD98" i="60" a="1"/>
  <c r="AD98" i="60" s="1"/>
  <c r="AE98" i="60" a="1"/>
  <c r="AE98" i="60" s="1"/>
  <c r="AF98" i="60" a="1"/>
  <c r="AF98" i="60" s="1"/>
  <c r="AG98" i="60" a="1"/>
  <c r="AG98" i="60" s="1"/>
  <c r="AH98" i="60" a="1"/>
  <c r="AH98" i="60" s="1"/>
  <c r="AI98" i="60" a="1"/>
  <c r="AI98" i="60" s="1"/>
  <c r="AJ98" i="60" a="1"/>
  <c r="AJ98" i="60" s="1"/>
  <c r="AK98" i="60" a="1"/>
  <c r="AK98" i="60" s="1"/>
  <c r="AL98" i="60" a="1"/>
  <c r="AL98" i="60" s="1"/>
  <c r="C99" i="60" a="1"/>
  <c r="C99" i="60" s="1"/>
  <c r="D99" i="60" a="1"/>
  <c r="D99" i="60" s="1"/>
  <c r="E99" i="60" a="1"/>
  <c r="E99" i="60"/>
  <c r="F99" i="60" a="1"/>
  <c r="F99" i="60" s="1"/>
  <c r="G99" i="60" a="1"/>
  <c r="G99" i="60" s="1"/>
  <c r="H99" i="60" a="1"/>
  <c r="H99" i="60" s="1"/>
  <c r="I99" i="60" a="1"/>
  <c r="I99" i="60" s="1"/>
  <c r="J99" i="60" a="1"/>
  <c r="J99" i="60" s="1"/>
  <c r="K99" i="60" a="1"/>
  <c r="K99" i="60" s="1"/>
  <c r="L99" i="60" a="1"/>
  <c r="L99" i="60" s="1"/>
  <c r="M99" i="60" a="1"/>
  <c r="M99" i="60"/>
  <c r="N99" i="60" a="1"/>
  <c r="N99" i="60" s="1"/>
  <c r="O99" i="60" a="1"/>
  <c r="O99" i="60" s="1"/>
  <c r="P99" i="60" a="1"/>
  <c r="P99" i="60" s="1"/>
  <c r="Q99" i="60" a="1"/>
  <c r="Q99" i="60" s="1"/>
  <c r="R99" i="60" a="1"/>
  <c r="R99" i="60" s="1"/>
  <c r="S99" i="60" a="1"/>
  <c r="S99" i="60" s="1"/>
  <c r="T99" i="60" a="1"/>
  <c r="T99" i="60" s="1"/>
  <c r="U99" i="60" a="1"/>
  <c r="U99" i="60" s="1"/>
  <c r="V99" i="60" a="1"/>
  <c r="V99" i="60" s="1"/>
  <c r="W99" i="60" a="1"/>
  <c r="W99" i="60" s="1"/>
  <c r="X99" i="60" a="1"/>
  <c r="X99" i="60" s="1"/>
  <c r="Y99" i="60" a="1"/>
  <c r="Y99" i="60" s="1"/>
  <c r="Z99" i="60" a="1"/>
  <c r="Z99" i="60" s="1"/>
  <c r="AA99" i="60" a="1"/>
  <c r="AA99" i="60"/>
  <c r="AB99" i="60" a="1"/>
  <c r="AB99" i="60" s="1"/>
  <c r="AC99" i="60" a="1"/>
  <c r="AC99" i="60"/>
  <c r="AD99" i="60" a="1"/>
  <c r="AD99" i="60" s="1"/>
  <c r="AE99" i="60" a="1"/>
  <c r="AE99" i="60" s="1"/>
  <c r="AF99" i="60" a="1"/>
  <c r="AF99" i="60" s="1"/>
  <c r="AG99" i="60" a="1"/>
  <c r="AG99" i="60" s="1"/>
  <c r="AH99" i="60" a="1"/>
  <c r="AH99" i="60" s="1"/>
  <c r="AI99" i="60" a="1"/>
  <c r="AI99" i="60" s="1"/>
  <c r="AJ99" i="60" a="1"/>
  <c r="AJ99" i="60" s="1"/>
  <c r="AK99" i="60" a="1"/>
  <c r="AK99" i="60"/>
  <c r="AL99" i="60" a="1"/>
  <c r="AL99" i="60" s="1"/>
  <c r="C100" i="60" a="1"/>
  <c r="C100" i="60" s="1"/>
  <c r="D100" i="60" a="1"/>
  <c r="D100" i="60" s="1"/>
  <c r="E100" i="60" a="1"/>
  <c r="E100" i="60" s="1"/>
  <c r="F100" i="60" a="1"/>
  <c r="F100" i="60" s="1"/>
  <c r="G100" i="60" a="1"/>
  <c r="G100" i="60" s="1"/>
  <c r="H100" i="60" a="1"/>
  <c r="H100" i="60" s="1"/>
  <c r="I100" i="60" a="1"/>
  <c r="I100" i="60" s="1"/>
  <c r="J100" i="60" a="1"/>
  <c r="J100" i="60" s="1"/>
  <c r="K100" i="60" a="1"/>
  <c r="K100" i="60" s="1"/>
  <c r="L100" i="60" a="1"/>
  <c r="L100" i="60" s="1"/>
  <c r="M100" i="60" a="1"/>
  <c r="M100" i="60" s="1"/>
  <c r="N100" i="60" a="1"/>
  <c r="N100" i="60" s="1"/>
  <c r="O100" i="60" a="1"/>
  <c r="O100" i="60" s="1"/>
  <c r="P100" i="60" a="1"/>
  <c r="P100" i="60" s="1"/>
  <c r="Q100" i="60" a="1"/>
  <c r="Q100" i="60" s="1"/>
  <c r="R100" i="60" a="1"/>
  <c r="R100" i="60" s="1"/>
  <c r="S100" i="60" a="1"/>
  <c r="S100" i="60" s="1"/>
  <c r="T100" i="60" a="1"/>
  <c r="T100" i="60" s="1"/>
  <c r="U100" i="60" a="1"/>
  <c r="U100" i="60" s="1"/>
  <c r="V100" i="60" a="1"/>
  <c r="V100" i="60" s="1"/>
  <c r="W100" i="60" a="1"/>
  <c r="W100" i="60" s="1"/>
  <c r="X100" i="60" a="1"/>
  <c r="X100" i="60" s="1"/>
  <c r="Y100" i="60" a="1"/>
  <c r="Y100" i="60" s="1"/>
  <c r="Z100" i="60" a="1"/>
  <c r="Z100" i="60" s="1"/>
  <c r="AA100" i="60" a="1"/>
  <c r="AA100" i="60" s="1"/>
  <c r="AB100" i="60" a="1"/>
  <c r="AB100" i="60" s="1"/>
  <c r="AC100" i="60" a="1"/>
  <c r="AC100" i="60" s="1"/>
  <c r="AD100" i="60" a="1"/>
  <c r="AD100" i="60" s="1"/>
  <c r="AE100" i="60" a="1"/>
  <c r="AE100" i="60" s="1"/>
  <c r="AF100" i="60" a="1"/>
  <c r="AF100" i="60" s="1"/>
  <c r="AG100" i="60" a="1"/>
  <c r="AG100" i="60" s="1"/>
  <c r="AH100" i="60" a="1"/>
  <c r="AH100" i="60" s="1"/>
  <c r="AI100" i="60" a="1"/>
  <c r="AI100" i="60" s="1"/>
  <c r="AJ100" i="60" a="1"/>
  <c r="AJ100" i="60" s="1"/>
  <c r="AK100" i="60" a="1"/>
  <c r="AK100" i="60" s="1"/>
  <c r="AL100" i="60" a="1"/>
  <c r="AL100" i="60" s="1"/>
  <c r="C101" i="60" a="1"/>
  <c r="C101" i="60" s="1"/>
  <c r="D101" i="60" a="1"/>
  <c r="D101" i="60" s="1"/>
  <c r="E101" i="60" a="1"/>
  <c r="E101" i="60"/>
  <c r="F101" i="60" a="1"/>
  <c r="F101" i="60" s="1"/>
  <c r="G101" i="60" a="1"/>
  <c r="G101" i="60" s="1"/>
  <c r="H101" i="60" a="1"/>
  <c r="H101" i="60" s="1"/>
  <c r="I101" i="60" a="1"/>
  <c r="I101" i="60" s="1"/>
  <c r="J101" i="60" a="1"/>
  <c r="J101" i="60" s="1"/>
  <c r="K101" i="60" a="1"/>
  <c r="K101" i="60" s="1"/>
  <c r="L101" i="60" a="1"/>
  <c r="L101" i="60" s="1"/>
  <c r="M101" i="60" a="1"/>
  <c r="M101" i="60" s="1"/>
  <c r="N101" i="60" a="1"/>
  <c r="N101" i="60" s="1"/>
  <c r="O101" i="60" a="1"/>
  <c r="O101" i="60" s="1"/>
  <c r="P101" i="60" a="1"/>
  <c r="P101" i="60" s="1"/>
  <c r="Q101" i="60" a="1"/>
  <c r="Q101" i="60" s="1"/>
  <c r="R101" i="60" a="1"/>
  <c r="R101" i="60" s="1"/>
  <c r="S101" i="60" a="1"/>
  <c r="S101" i="60"/>
  <c r="T101" i="60" a="1"/>
  <c r="T101" i="60" s="1"/>
  <c r="U101" i="60" a="1"/>
  <c r="U101" i="60"/>
  <c r="V101" i="60" a="1"/>
  <c r="V101" i="60" s="1"/>
  <c r="W101" i="60" a="1"/>
  <c r="W101" i="60" s="1"/>
  <c r="X101" i="60" a="1"/>
  <c r="X101" i="60" s="1"/>
  <c r="Y101" i="60" a="1"/>
  <c r="Y101" i="60" s="1"/>
  <c r="Z101" i="60" a="1"/>
  <c r="Z101" i="60" s="1"/>
  <c r="AA101" i="60" a="1"/>
  <c r="AA101" i="60" s="1"/>
  <c r="AB101" i="60" a="1"/>
  <c r="AB101" i="60" s="1"/>
  <c r="AC101" i="60" a="1"/>
  <c r="AC101" i="60"/>
  <c r="AD101" i="60" a="1"/>
  <c r="AD101" i="60" s="1"/>
  <c r="AE101" i="60" a="1"/>
  <c r="AE101" i="60" s="1"/>
  <c r="AF101" i="60" a="1"/>
  <c r="AF101" i="60" s="1"/>
  <c r="AG101" i="60" a="1"/>
  <c r="AG101" i="60" s="1"/>
  <c r="AH101" i="60" a="1"/>
  <c r="AH101" i="60" s="1"/>
  <c r="AI101" i="60" a="1"/>
  <c r="AI101" i="60" s="1"/>
  <c r="AJ101" i="60" a="1"/>
  <c r="AJ101" i="60" s="1"/>
  <c r="AK101" i="60" a="1"/>
  <c r="AK101" i="60"/>
  <c r="AL101" i="60" a="1"/>
  <c r="AL101" i="60" s="1"/>
  <c r="C102" i="60" a="1"/>
  <c r="C102" i="60" s="1"/>
  <c r="D102" i="60" a="1"/>
  <c r="D102" i="60" s="1"/>
  <c r="E102" i="60" a="1"/>
  <c r="E102" i="60" s="1"/>
  <c r="F102" i="60" a="1"/>
  <c r="F102" i="60" s="1"/>
  <c r="G102" i="60" a="1"/>
  <c r="G102" i="60" s="1"/>
  <c r="H102" i="60" a="1"/>
  <c r="H102" i="60" s="1"/>
  <c r="I102" i="60" a="1"/>
  <c r="I102" i="60" s="1"/>
  <c r="J102" i="60" a="1"/>
  <c r="J102" i="60" s="1"/>
  <c r="K102" i="60" a="1"/>
  <c r="K102" i="60" s="1"/>
  <c r="L102" i="60" a="1"/>
  <c r="L102" i="60" s="1"/>
  <c r="M102" i="60" a="1"/>
  <c r="M102" i="60" s="1"/>
  <c r="N102" i="60" a="1"/>
  <c r="N102" i="60" s="1"/>
  <c r="O102" i="60" a="1"/>
  <c r="O102" i="60"/>
  <c r="P102" i="60" a="1"/>
  <c r="P102" i="60" s="1"/>
  <c r="Q102" i="60" a="1"/>
  <c r="Q102" i="60"/>
  <c r="R102" i="60" a="1"/>
  <c r="R102" i="60" s="1"/>
  <c r="S102" i="60" a="1"/>
  <c r="S102" i="60" s="1"/>
  <c r="T102" i="60" a="1"/>
  <c r="T102" i="60" s="1"/>
  <c r="U102" i="60" a="1"/>
  <c r="U102" i="60" s="1"/>
  <c r="V102" i="60" a="1"/>
  <c r="V102" i="60" s="1"/>
  <c r="W102" i="60" a="1"/>
  <c r="W102" i="60" s="1"/>
  <c r="X102" i="60" a="1"/>
  <c r="X102" i="60" s="1"/>
  <c r="Y102" i="60" a="1"/>
  <c r="Y102" i="60"/>
  <c r="Z102" i="60" a="1"/>
  <c r="Z102" i="60" s="1"/>
  <c r="AA102" i="60" a="1"/>
  <c r="AA102" i="60" s="1"/>
  <c r="AB102" i="60" a="1"/>
  <c r="AB102" i="60" s="1"/>
  <c r="AC102" i="60" a="1"/>
  <c r="AC102" i="60" s="1"/>
  <c r="AD102" i="60" a="1"/>
  <c r="AD102" i="60" s="1"/>
  <c r="AE102" i="60" a="1"/>
  <c r="AE102" i="60" s="1"/>
  <c r="AF102" i="60" a="1"/>
  <c r="AF102" i="60" s="1"/>
  <c r="AG102" i="60" a="1"/>
  <c r="AG102" i="60"/>
  <c r="AH102" i="60" a="1"/>
  <c r="AH102" i="60" s="1"/>
  <c r="AI102" i="60" a="1"/>
  <c r="AI102" i="60" s="1"/>
  <c r="AJ102" i="60" a="1"/>
  <c r="AJ102" i="60" s="1"/>
  <c r="AK102" i="60" a="1"/>
  <c r="AK102" i="60" s="1"/>
  <c r="AL102" i="60" a="1"/>
  <c r="AL102" i="60" s="1"/>
  <c r="C103" i="60" a="1"/>
  <c r="C103" i="60" s="1"/>
  <c r="D103" i="60" a="1"/>
  <c r="D103" i="60" s="1"/>
  <c r="E103" i="60" a="1"/>
  <c r="E103" i="60" s="1"/>
  <c r="F103" i="60" a="1"/>
  <c r="F103" i="60" s="1"/>
  <c r="G103" i="60" a="1"/>
  <c r="G103" i="60" s="1"/>
  <c r="H103" i="60" a="1"/>
  <c r="H103" i="60" s="1"/>
  <c r="I103" i="60" a="1"/>
  <c r="I103" i="60" s="1"/>
  <c r="J103" i="60" a="1"/>
  <c r="J103" i="60" s="1"/>
  <c r="K103" i="60" a="1"/>
  <c r="K103" i="60" s="1"/>
  <c r="L103" i="60" a="1"/>
  <c r="L103" i="60" s="1"/>
  <c r="M103" i="60" a="1"/>
  <c r="M103" i="60" s="1"/>
  <c r="N103" i="60" a="1"/>
  <c r="N103" i="60" s="1"/>
  <c r="O103" i="60" a="1"/>
  <c r="O103" i="60" s="1"/>
  <c r="P103" i="60" a="1"/>
  <c r="P103" i="60" s="1"/>
  <c r="Q103" i="60" a="1"/>
  <c r="Q103" i="60" s="1"/>
  <c r="R103" i="60" a="1"/>
  <c r="R103" i="60" s="1"/>
  <c r="S103" i="60" a="1"/>
  <c r="S103" i="60" s="1"/>
  <c r="T103" i="60" a="1"/>
  <c r="T103" i="60" s="1"/>
  <c r="U103" i="60" a="1"/>
  <c r="U103" i="60" s="1"/>
  <c r="V103" i="60" a="1"/>
  <c r="V103" i="60" s="1"/>
  <c r="W103" i="60" a="1"/>
  <c r="W103" i="60" s="1"/>
  <c r="X103" i="60" a="1"/>
  <c r="X103" i="60" s="1"/>
  <c r="Y103" i="60" a="1"/>
  <c r="Y103" i="60" s="1"/>
  <c r="Z103" i="60" a="1"/>
  <c r="Z103" i="60" s="1"/>
  <c r="AA103" i="60" a="1"/>
  <c r="AA103" i="60" s="1"/>
  <c r="AB103" i="60" a="1"/>
  <c r="AB103" i="60" s="1"/>
  <c r="AC103" i="60" a="1"/>
  <c r="AC103" i="60" s="1"/>
  <c r="AD103" i="60" a="1"/>
  <c r="AD103" i="60" s="1"/>
  <c r="AE103" i="60" a="1"/>
  <c r="AE103" i="60" s="1"/>
  <c r="AF103" i="60" a="1"/>
  <c r="AF103" i="60" s="1"/>
  <c r="AG103" i="60" a="1"/>
  <c r="AG103" i="60" s="1"/>
  <c r="AH103" i="60" a="1"/>
  <c r="AH103" i="60" s="1"/>
  <c r="AI103" i="60" a="1"/>
  <c r="AI103" i="60" s="1"/>
  <c r="AJ103" i="60" a="1"/>
  <c r="AJ103" i="60" s="1"/>
  <c r="AK103" i="60" a="1"/>
  <c r="AK103" i="60" s="1"/>
  <c r="AL103" i="60" a="1"/>
  <c r="AL103" i="60" s="1"/>
  <c r="C104" i="60" a="1"/>
  <c r="C104" i="60" s="1"/>
  <c r="D104" i="60" a="1"/>
  <c r="D104" i="60" s="1"/>
  <c r="E104" i="60" a="1"/>
  <c r="E104" i="60" s="1"/>
  <c r="F104" i="60" a="1"/>
  <c r="F104" i="60" s="1"/>
  <c r="G104" i="60" a="1"/>
  <c r="G104" i="60"/>
  <c r="H104" i="60" a="1"/>
  <c r="H104" i="60" s="1"/>
  <c r="I104" i="60" a="1"/>
  <c r="I104" i="60"/>
  <c r="J104" i="60" a="1"/>
  <c r="J104" i="60" s="1"/>
  <c r="K104" i="60" a="1"/>
  <c r="K104" i="60" s="1"/>
  <c r="L104" i="60" a="1"/>
  <c r="L104" i="60" s="1"/>
  <c r="M104" i="60" a="1"/>
  <c r="M104" i="60" s="1"/>
  <c r="N104" i="60" a="1"/>
  <c r="N104" i="60" s="1"/>
  <c r="O104" i="60" a="1"/>
  <c r="O104" i="60" s="1"/>
  <c r="P104" i="60" a="1"/>
  <c r="P104" i="60" s="1"/>
  <c r="Q104" i="60" a="1"/>
  <c r="Q104" i="60"/>
  <c r="R104" i="60" a="1"/>
  <c r="R104" i="60" s="1"/>
  <c r="S104" i="60" a="1"/>
  <c r="S104" i="60" s="1"/>
  <c r="T104" i="60" a="1"/>
  <c r="T104" i="60" s="1"/>
  <c r="U104" i="60" a="1"/>
  <c r="U104" i="60" s="1"/>
  <c r="V104" i="60" a="1"/>
  <c r="V104" i="60" s="1"/>
  <c r="W104" i="60" a="1"/>
  <c r="W104" i="60" s="1"/>
  <c r="X104" i="60" a="1"/>
  <c r="X104" i="60" s="1"/>
  <c r="Y104" i="60" a="1"/>
  <c r="Y104" i="60"/>
  <c r="Z104" i="60" a="1"/>
  <c r="Z104" i="60" s="1"/>
  <c r="AA104" i="60" a="1"/>
  <c r="AA104" i="60" s="1"/>
  <c r="AB104" i="60" a="1"/>
  <c r="AB104" i="60" s="1"/>
  <c r="AC104" i="60" a="1"/>
  <c r="AC104" i="60" s="1"/>
  <c r="AD104" i="60" a="1"/>
  <c r="AD104" i="60" s="1"/>
  <c r="AE104" i="60" a="1"/>
  <c r="AE104" i="60" s="1"/>
  <c r="AF104" i="60" a="1"/>
  <c r="AF104" i="60" s="1"/>
  <c r="AG104" i="60" a="1"/>
  <c r="AG104" i="60" s="1"/>
  <c r="AH104" i="60" a="1"/>
  <c r="AH104" i="60" s="1"/>
  <c r="AI104" i="60" a="1"/>
  <c r="AI104" i="60" s="1"/>
  <c r="AJ104" i="60" a="1"/>
  <c r="AJ104" i="60" s="1"/>
  <c r="AK104" i="60" a="1"/>
  <c r="AK104" i="60" s="1"/>
  <c r="AL104" i="60" a="1"/>
  <c r="AL104" i="60" s="1"/>
  <c r="C105" i="60" a="1"/>
  <c r="C105" i="60" s="1"/>
  <c r="D105" i="60" a="1"/>
  <c r="D105" i="60" s="1"/>
  <c r="E105" i="60" a="1"/>
  <c r="E105" i="60" s="1"/>
  <c r="F105" i="60" a="1"/>
  <c r="F105" i="60" s="1"/>
  <c r="G105" i="60" a="1"/>
  <c r="G105" i="60" s="1"/>
  <c r="H105" i="60" a="1"/>
  <c r="H105" i="60" s="1"/>
  <c r="I105" i="60" a="1"/>
  <c r="I105" i="60" s="1"/>
  <c r="J105" i="60" a="1"/>
  <c r="J105" i="60" s="1"/>
  <c r="K105" i="60" a="1"/>
  <c r="K105" i="60" s="1"/>
  <c r="L105" i="60" a="1"/>
  <c r="L105" i="60" s="1"/>
  <c r="M105" i="60" a="1"/>
  <c r="M105" i="60" s="1"/>
  <c r="N105" i="60" a="1"/>
  <c r="N105" i="60" s="1"/>
  <c r="O105" i="60" a="1"/>
  <c r="O105" i="60" s="1"/>
  <c r="P105" i="60" a="1"/>
  <c r="P105" i="60" s="1"/>
  <c r="Q105" i="60" a="1"/>
  <c r="Q105" i="60" s="1"/>
  <c r="R105" i="60" a="1"/>
  <c r="R105" i="60" s="1"/>
  <c r="S105" i="60" a="1"/>
  <c r="S105" i="60" s="1"/>
  <c r="T105" i="60" a="1"/>
  <c r="T105" i="60" s="1"/>
  <c r="U105" i="60" a="1"/>
  <c r="U105" i="60" s="1"/>
  <c r="V105" i="60" a="1"/>
  <c r="V105" i="60" s="1"/>
  <c r="W105" i="60" a="1"/>
  <c r="W105" i="60" s="1"/>
  <c r="X105" i="60" a="1"/>
  <c r="X105" i="60" s="1"/>
  <c r="Y105" i="60" a="1"/>
  <c r="Y105" i="60" s="1"/>
  <c r="Z105" i="60" a="1"/>
  <c r="Z105" i="60" s="1"/>
  <c r="AA105" i="60" a="1"/>
  <c r="AA105" i="60" s="1"/>
  <c r="AB105" i="60" a="1"/>
  <c r="AB105" i="60" s="1"/>
  <c r="AC105" i="60" a="1"/>
  <c r="AC105" i="60" s="1"/>
  <c r="AD105" i="60" a="1"/>
  <c r="AD105" i="60" s="1"/>
  <c r="AE105" i="60" a="1"/>
  <c r="AE105" i="60" s="1"/>
  <c r="AF105" i="60" a="1"/>
  <c r="AF105" i="60" s="1"/>
  <c r="AG105" i="60" a="1"/>
  <c r="AG105" i="60" s="1"/>
  <c r="AH105" i="60" a="1"/>
  <c r="AH105" i="60" s="1"/>
  <c r="AI105" i="60" a="1"/>
  <c r="AI105" i="60" s="1"/>
  <c r="AJ105" i="60" a="1"/>
  <c r="AJ105" i="60" s="1"/>
  <c r="AK105" i="60" a="1"/>
  <c r="AK105" i="60" s="1"/>
  <c r="AL105" i="60" a="1"/>
  <c r="AL105" i="60" s="1"/>
  <c r="C106" i="60" a="1"/>
  <c r="C106" i="60" s="1"/>
  <c r="D106" i="60" a="1"/>
  <c r="D106" i="60" s="1"/>
  <c r="E106" i="60" a="1"/>
  <c r="E106" i="60" s="1"/>
  <c r="F106" i="60" a="1"/>
  <c r="F106" i="60" s="1"/>
  <c r="G106" i="60" a="1"/>
  <c r="G106" i="60" s="1"/>
  <c r="H106" i="60" a="1"/>
  <c r="H106" i="60" s="1"/>
  <c r="I106" i="60" a="1"/>
  <c r="I106" i="60" s="1"/>
  <c r="J106" i="60" a="1"/>
  <c r="J106" i="60" s="1"/>
  <c r="K106" i="60" a="1"/>
  <c r="K106" i="60" s="1"/>
  <c r="L106" i="60" a="1"/>
  <c r="L106" i="60" s="1"/>
  <c r="M106" i="60" a="1"/>
  <c r="M106" i="60" s="1"/>
  <c r="N106" i="60" a="1"/>
  <c r="N106" i="60" s="1"/>
  <c r="O106" i="60" a="1"/>
  <c r="O106" i="60" s="1"/>
  <c r="P106" i="60" a="1"/>
  <c r="P106" i="60" s="1"/>
  <c r="Q106" i="60" a="1"/>
  <c r="Q106" i="60" s="1"/>
  <c r="R106" i="60" a="1"/>
  <c r="R106" i="60" s="1"/>
  <c r="S106" i="60" a="1"/>
  <c r="S106" i="60" s="1"/>
  <c r="T106" i="60" a="1"/>
  <c r="T106" i="60" s="1"/>
  <c r="U106" i="60" a="1"/>
  <c r="U106" i="60" s="1"/>
  <c r="V106" i="60" a="1"/>
  <c r="V106" i="60" s="1"/>
  <c r="W106" i="60" a="1"/>
  <c r="W106" i="60" s="1"/>
  <c r="X106" i="60" a="1"/>
  <c r="X106" i="60" s="1"/>
  <c r="Y106" i="60" a="1"/>
  <c r="Y106" i="60" s="1"/>
  <c r="Z106" i="60" a="1"/>
  <c r="Z106" i="60" s="1"/>
  <c r="AA106" i="60" a="1"/>
  <c r="AA106" i="60" s="1"/>
  <c r="AB106" i="60" a="1"/>
  <c r="AB106" i="60" s="1"/>
  <c r="AC106" i="60" a="1"/>
  <c r="AC106" i="60" s="1"/>
  <c r="AD106" i="60" a="1"/>
  <c r="AD106" i="60" s="1"/>
  <c r="AE106" i="60" a="1"/>
  <c r="AE106" i="60" s="1"/>
  <c r="AF106" i="60" a="1"/>
  <c r="AF106" i="60" s="1"/>
  <c r="AG106" i="60" a="1"/>
  <c r="AG106" i="60" s="1"/>
  <c r="AH106" i="60" a="1"/>
  <c r="AH106" i="60" s="1"/>
  <c r="AI106" i="60" a="1"/>
  <c r="AI106" i="60" s="1"/>
  <c r="AJ106" i="60" a="1"/>
  <c r="AJ106" i="60" s="1"/>
  <c r="AK106" i="60" a="1"/>
  <c r="AK106" i="60" s="1"/>
  <c r="AL106" i="60" a="1"/>
  <c r="AL106" i="60" s="1"/>
  <c r="C107" i="60" a="1"/>
  <c r="C107" i="60"/>
  <c r="D107" i="60" a="1"/>
  <c r="D107" i="60" s="1"/>
  <c r="E107" i="60" a="1"/>
  <c r="E107" i="60"/>
  <c r="F107" i="60" a="1"/>
  <c r="F107" i="60" s="1"/>
  <c r="G107" i="60" a="1"/>
  <c r="G107" i="60" s="1"/>
  <c r="H107" i="60" a="1"/>
  <c r="H107" i="60" s="1"/>
  <c r="I107" i="60" a="1"/>
  <c r="I107" i="60" s="1"/>
  <c r="J107" i="60" a="1"/>
  <c r="J107" i="60" s="1"/>
  <c r="K107" i="60" a="1"/>
  <c r="K107" i="60" s="1"/>
  <c r="L107" i="60" a="1"/>
  <c r="L107" i="60" s="1"/>
  <c r="M107" i="60" a="1"/>
  <c r="M107" i="60" s="1"/>
  <c r="N107" i="60" a="1"/>
  <c r="N107" i="60" s="1"/>
  <c r="O107" i="60" a="1"/>
  <c r="O107" i="60" s="1"/>
  <c r="P107" i="60" a="1"/>
  <c r="P107" i="60" s="1"/>
  <c r="Q107" i="60" a="1"/>
  <c r="Q107" i="60" s="1"/>
  <c r="R107" i="60" a="1"/>
  <c r="R107" i="60" s="1"/>
  <c r="S107" i="60" a="1"/>
  <c r="S107" i="60"/>
  <c r="T107" i="60" a="1"/>
  <c r="T107" i="60" s="1"/>
  <c r="U107" i="60" a="1"/>
  <c r="U107" i="60"/>
  <c r="V107" i="60" a="1"/>
  <c r="V107" i="60" s="1"/>
  <c r="W107" i="60" a="1"/>
  <c r="W107" i="60" s="1"/>
  <c r="X107" i="60" a="1"/>
  <c r="X107" i="60" s="1"/>
  <c r="Y107" i="60" a="1"/>
  <c r="Y107" i="60" s="1"/>
  <c r="Z107" i="60" a="1"/>
  <c r="Z107" i="60" s="1"/>
  <c r="AA107" i="60" a="1"/>
  <c r="AA107" i="60" s="1"/>
  <c r="AB107" i="60" a="1"/>
  <c r="AB107" i="60" s="1"/>
  <c r="AC107" i="60" a="1"/>
  <c r="AC107" i="60" s="1"/>
  <c r="AD107" i="60" a="1"/>
  <c r="AD107" i="60" s="1"/>
  <c r="AE107" i="60" a="1"/>
  <c r="AE107" i="60" s="1"/>
  <c r="AF107" i="60" a="1"/>
  <c r="AF107" i="60" s="1"/>
  <c r="AG107" i="60" a="1"/>
  <c r="AG107" i="60" s="1"/>
  <c r="AH107" i="60" a="1"/>
  <c r="AH107" i="60" s="1"/>
  <c r="AI107" i="60" a="1"/>
  <c r="AI107" i="60"/>
  <c r="AJ107" i="60" a="1"/>
  <c r="AJ107" i="60" s="1"/>
  <c r="AK107" i="60" a="1"/>
  <c r="AK107" i="60"/>
  <c r="AL107" i="60" a="1"/>
  <c r="AL107" i="60" s="1"/>
  <c r="C108" i="60" a="1"/>
  <c r="C108" i="60" s="1"/>
  <c r="D108" i="60" a="1"/>
  <c r="D108" i="60" s="1"/>
  <c r="E108" i="60" a="1"/>
  <c r="E108" i="60" s="1"/>
  <c r="F108" i="60" a="1"/>
  <c r="F108" i="60" s="1"/>
  <c r="G108" i="60" a="1"/>
  <c r="G108" i="60" s="1"/>
  <c r="H108" i="60" a="1"/>
  <c r="H108" i="60" s="1"/>
  <c r="I108" i="60" a="1"/>
  <c r="I108" i="60" s="1"/>
  <c r="J108" i="60" a="1"/>
  <c r="J108" i="60" s="1"/>
  <c r="K108" i="60" a="1"/>
  <c r="K108" i="60" s="1"/>
  <c r="L108" i="60" a="1"/>
  <c r="L108" i="60" s="1"/>
  <c r="M108" i="60" a="1"/>
  <c r="M108" i="60" s="1"/>
  <c r="N108" i="60" a="1"/>
  <c r="N108" i="60" s="1"/>
  <c r="O108" i="60" a="1"/>
  <c r="O108" i="60" s="1"/>
  <c r="P108" i="60" a="1"/>
  <c r="P108" i="60" s="1"/>
  <c r="Q108" i="60" a="1"/>
  <c r="Q108" i="60" s="1"/>
  <c r="R108" i="60" a="1"/>
  <c r="R108" i="60" s="1"/>
  <c r="S108" i="60" a="1"/>
  <c r="S108" i="60" s="1"/>
  <c r="T108" i="60" a="1"/>
  <c r="T108" i="60" s="1"/>
  <c r="U108" i="60" a="1"/>
  <c r="U108" i="60" s="1"/>
  <c r="V108" i="60" a="1"/>
  <c r="V108" i="60" s="1"/>
  <c r="W108" i="60" a="1"/>
  <c r="W108" i="60" s="1"/>
  <c r="X108" i="60" a="1"/>
  <c r="X108" i="60" s="1"/>
  <c r="Y108" i="60" a="1"/>
  <c r="Y108" i="60" s="1"/>
  <c r="Z108" i="60" a="1"/>
  <c r="Z108" i="60" s="1"/>
  <c r="AA108" i="60" a="1"/>
  <c r="AA108" i="60" s="1"/>
  <c r="AB108" i="60" a="1"/>
  <c r="AB108" i="60" s="1"/>
  <c r="AC108" i="60" a="1"/>
  <c r="AC108" i="60" s="1"/>
  <c r="AD108" i="60" a="1"/>
  <c r="AD108" i="60" s="1"/>
  <c r="AE108" i="60" a="1"/>
  <c r="AE108" i="60" s="1"/>
  <c r="AF108" i="60" a="1"/>
  <c r="AF108" i="60" s="1"/>
  <c r="AG108" i="60" a="1"/>
  <c r="AG108" i="60" s="1"/>
  <c r="AH108" i="60" a="1"/>
  <c r="AH108" i="60" s="1"/>
  <c r="AI108" i="60" a="1"/>
  <c r="AI108" i="60" s="1"/>
  <c r="AJ108" i="60" a="1"/>
  <c r="AJ108" i="60" s="1"/>
  <c r="AK108" i="60" a="1"/>
  <c r="AK108" i="60" s="1"/>
  <c r="AL108" i="60" a="1"/>
  <c r="AL108" i="60" s="1"/>
  <c r="C109" i="60" a="1"/>
  <c r="C109" i="60" s="1"/>
  <c r="D109" i="60" a="1"/>
  <c r="D109" i="60" s="1"/>
  <c r="E109" i="60" a="1"/>
  <c r="E109" i="60" s="1"/>
  <c r="F109" i="60" a="1"/>
  <c r="F109" i="60" s="1"/>
  <c r="G109" i="60" a="1"/>
  <c r="G109" i="60" s="1"/>
  <c r="H109" i="60" a="1"/>
  <c r="H109" i="60" s="1"/>
  <c r="I109" i="60" a="1"/>
  <c r="I109" i="60" s="1"/>
  <c r="J109" i="60" a="1"/>
  <c r="J109" i="60" s="1"/>
  <c r="K109" i="60" a="1"/>
  <c r="K109" i="60"/>
  <c r="L109" i="60" a="1"/>
  <c r="L109" i="60" s="1"/>
  <c r="M109" i="60" a="1"/>
  <c r="M109" i="60"/>
  <c r="N109" i="60" a="1"/>
  <c r="N109" i="60" s="1"/>
  <c r="O109" i="60" a="1"/>
  <c r="O109" i="60" s="1"/>
  <c r="P109" i="60" a="1"/>
  <c r="P109" i="60" s="1"/>
  <c r="Q109" i="60" a="1"/>
  <c r="Q109" i="60" s="1"/>
  <c r="R109" i="60" a="1"/>
  <c r="R109" i="60" s="1"/>
  <c r="S109" i="60" a="1"/>
  <c r="S109" i="60" s="1"/>
  <c r="T109" i="60" a="1"/>
  <c r="T109" i="60" s="1"/>
  <c r="U109" i="60" a="1"/>
  <c r="U109" i="60" s="1"/>
  <c r="V109" i="60" a="1"/>
  <c r="V109" i="60" s="1"/>
  <c r="W109" i="60" a="1"/>
  <c r="W109" i="60" s="1"/>
  <c r="X109" i="60" a="1"/>
  <c r="X109" i="60" s="1"/>
  <c r="Y109" i="60" a="1"/>
  <c r="Y109" i="60" s="1"/>
  <c r="Z109" i="60" a="1"/>
  <c r="Z109" i="60" s="1"/>
  <c r="AA109" i="60" a="1"/>
  <c r="AA109" i="60"/>
  <c r="AB109" i="60" a="1"/>
  <c r="AB109" i="60" s="1"/>
  <c r="AC109" i="60" a="1"/>
  <c r="AC109" i="60"/>
  <c r="AD109" i="60" a="1"/>
  <c r="AD109" i="60" s="1"/>
  <c r="AE109" i="60" a="1"/>
  <c r="AE109" i="60" s="1"/>
  <c r="AF109" i="60" a="1"/>
  <c r="AF109" i="60" s="1"/>
  <c r="AG109" i="60" a="1"/>
  <c r="AG109" i="60" s="1"/>
  <c r="AH109" i="60" a="1"/>
  <c r="AH109" i="60" s="1"/>
  <c r="AI109" i="60" a="1"/>
  <c r="AI109" i="60" s="1"/>
  <c r="AJ109" i="60" a="1"/>
  <c r="AJ109" i="60" s="1"/>
  <c r="AK109" i="60" a="1"/>
  <c r="AK109" i="60" s="1"/>
  <c r="AL109" i="60" a="1"/>
  <c r="AL109" i="60" s="1"/>
  <c r="C110" i="60" a="1"/>
  <c r="C110" i="60" s="1"/>
  <c r="D110" i="60" a="1"/>
  <c r="D110" i="60" s="1"/>
  <c r="E110" i="60" a="1"/>
  <c r="E110" i="60" s="1"/>
  <c r="F110" i="60" a="1"/>
  <c r="F110" i="60" s="1"/>
  <c r="G110" i="60" a="1"/>
  <c r="G110" i="60" s="1"/>
  <c r="H110" i="60" a="1"/>
  <c r="H110" i="60" s="1"/>
  <c r="I110" i="60" a="1"/>
  <c r="I110" i="60" s="1"/>
  <c r="J110" i="60" a="1"/>
  <c r="J110" i="60" s="1"/>
  <c r="K110" i="60" a="1"/>
  <c r="K110" i="60" s="1"/>
  <c r="L110" i="60" a="1"/>
  <c r="L110" i="60" s="1"/>
  <c r="M110" i="60" a="1"/>
  <c r="M110" i="60" s="1"/>
  <c r="N110" i="60" a="1"/>
  <c r="N110" i="60" s="1"/>
  <c r="O110" i="60" a="1"/>
  <c r="O110" i="60" s="1"/>
  <c r="P110" i="60" a="1"/>
  <c r="P110" i="60" s="1"/>
  <c r="Q110" i="60" a="1"/>
  <c r="Q110" i="60" s="1"/>
  <c r="R110" i="60" a="1"/>
  <c r="R110" i="60" s="1"/>
  <c r="S110" i="60" a="1"/>
  <c r="S110" i="60" s="1"/>
  <c r="T110" i="60" a="1"/>
  <c r="T110" i="60" s="1"/>
  <c r="U110" i="60" a="1"/>
  <c r="U110" i="60" s="1"/>
  <c r="V110" i="60" a="1"/>
  <c r="V110" i="60" s="1"/>
  <c r="W110" i="60" a="1"/>
  <c r="W110" i="60" s="1"/>
  <c r="X110" i="60" a="1"/>
  <c r="X110" i="60" s="1"/>
  <c r="Y110" i="60" a="1"/>
  <c r="Y110" i="60" s="1"/>
  <c r="Z110" i="60" a="1"/>
  <c r="Z110" i="60" s="1"/>
  <c r="AA110" i="60" a="1"/>
  <c r="AA110" i="60" s="1"/>
  <c r="AB110" i="60" a="1"/>
  <c r="AB110" i="60" s="1"/>
  <c r="AC110" i="60" a="1"/>
  <c r="AC110" i="60"/>
  <c r="AD110" i="60" a="1"/>
  <c r="AD110" i="60" s="1"/>
  <c r="AE110" i="60" a="1"/>
  <c r="AE110" i="60" s="1"/>
  <c r="AF110" i="60" a="1"/>
  <c r="AF110" i="60" s="1"/>
  <c r="AG110" i="60" a="1"/>
  <c r="AG110" i="60" s="1"/>
  <c r="AH110" i="60" a="1"/>
  <c r="AH110" i="60" s="1"/>
  <c r="AI110" i="60" a="1"/>
  <c r="AI110" i="60" s="1"/>
  <c r="AJ110" i="60" a="1"/>
  <c r="AJ110" i="60" s="1"/>
  <c r="AK110" i="60" a="1"/>
  <c r="AK110" i="60" s="1"/>
  <c r="AL110" i="60" a="1"/>
  <c r="AL110" i="60" s="1"/>
  <c r="C111" i="60" a="1"/>
  <c r="C111" i="60" s="1"/>
  <c r="D111" i="60" a="1"/>
  <c r="D111" i="60" s="1"/>
  <c r="E111" i="60" a="1"/>
  <c r="E111" i="60" s="1"/>
  <c r="F111" i="60" a="1"/>
  <c r="F111" i="60" s="1"/>
  <c r="G111" i="60" a="1"/>
  <c r="G111" i="60" s="1"/>
  <c r="H111" i="60" a="1"/>
  <c r="H111" i="60" s="1"/>
  <c r="I111" i="60" a="1"/>
  <c r="I111" i="60" s="1"/>
  <c r="J111" i="60" a="1"/>
  <c r="J111" i="60" s="1"/>
  <c r="K111" i="60" a="1"/>
  <c r="K111" i="60" s="1"/>
  <c r="L111" i="60" a="1"/>
  <c r="L111" i="60" s="1"/>
  <c r="M111" i="60" a="1"/>
  <c r="M111" i="60" s="1"/>
  <c r="N111" i="60" a="1"/>
  <c r="N111" i="60" s="1"/>
  <c r="O111" i="60" a="1"/>
  <c r="O111" i="60" s="1"/>
  <c r="P111" i="60" a="1"/>
  <c r="P111" i="60" s="1"/>
  <c r="Q111" i="60" a="1"/>
  <c r="Q111" i="60" s="1"/>
  <c r="R111" i="60" a="1"/>
  <c r="R111" i="60" s="1"/>
  <c r="S111" i="60" a="1"/>
  <c r="S111" i="60" s="1"/>
  <c r="T111" i="60" a="1"/>
  <c r="T111" i="60" s="1"/>
  <c r="U111" i="60" a="1"/>
  <c r="U111" i="60" s="1"/>
  <c r="V111" i="60" a="1"/>
  <c r="V111" i="60" s="1"/>
  <c r="W111" i="60" a="1"/>
  <c r="W111" i="60" s="1"/>
  <c r="X111" i="60" a="1"/>
  <c r="X111" i="60" s="1"/>
  <c r="Y111" i="60" a="1"/>
  <c r="Y111" i="60" s="1"/>
  <c r="Z111" i="60" a="1"/>
  <c r="Z111" i="60" s="1"/>
  <c r="AA111" i="60" a="1"/>
  <c r="AA111" i="60" s="1"/>
  <c r="AB111" i="60" a="1"/>
  <c r="AB111" i="60" s="1"/>
  <c r="AC111" i="60" a="1"/>
  <c r="AC111" i="60" s="1"/>
  <c r="AD111" i="60" a="1"/>
  <c r="AD111" i="60" s="1"/>
  <c r="AE111" i="60" a="1"/>
  <c r="AE111" i="60" s="1"/>
  <c r="AF111" i="60" a="1"/>
  <c r="AF111" i="60" s="1"/>
  <c r="AG111" i="60" a="1"/>
  <c r="AG111" i="60" s="1"/>
  <c r="AH111" i="60" a="1"/>
  <c r="AH111" i="60" s="1"/>
  <c r="AI111" i="60" a="1"/>
  <c r="AI111" i="60" s="1"/>
  <c r="AJ111" i="60" a="1"/>
  <c r="AJ111" i="60" s="1"/>
  <c r="AK111" i="60" a="1"/>
  <c r="AK111" i="60" s="1"/>
  <c r="AL111" i="60" a="1"/>
  <c r="AL111" i="60" s="1"/>
  <c r="D94" i="60" a="1"/>
  <c r="D94" i="60" s="1"/>
  <c r="E94" i="60" a="1"/>
  <c r="E94" i="60" s="1"/>
  <c r="F94" i="60" a="1"/>
  <c r="F94" i="60" s="1"/>
  <c r="G94" i="60" a="1"/>
  <c r="G94" i="60" s="1"/>
  <c r="H94" i="60" a="1"/>
  <c r="H94" i="60" s="1"/>
  <c r="B95" i="60"/>
  <c r="B96" i="60"/>
  <c r="B97" i="60"/>
  <c r="B98" i="60"/>
  <c r="B99" i="60"/>
  <c r="B100" i="60"/>
  <c r="B101" i="60"/>
  <c r="B102" i="60"/>
  <c r="B103" i="60"/>
  <c r="B104" i="60"/>
  <c r="B105" i="60"/>
  <c r="B106" i="60"/>
  <c r="B107" i="60"/>
  <c r="B108" i="60"/>
  <c r="B109" i="60"/>
  <c r="B110" i="60"/>
  <c r="B111" i="60"/>
  <c r="B112" i="60"/>
  <c r="B113" i="60"/>
  <c r="B114" i="60"/>
  <c r="B115" i="60"/>
  <c r="B116" i="60"/>
  <c r="B117" i="60"/>
  <c r="B118" i="60"/>
  <c r="A95" i="60"/>
  <c r="A96" i="60"/>
  <c r="A97" i="60"/>
  <c r="A98" i="60"/>
  <c r="A99" i="60"/>
  <c r="A100" i="60"/>
  <c r="A101" i="60"/>
  <c r="A102" i="60"/>
  <c r="A103" i="60"/>
  <c r="A104" i="60"/>
  <c r="A105" i="60"/>
  <c r="A106" i="60"/>
  <c r="A107" i="60"/>
  <c r="A108" i="60"/>
  <c r="A109" i="60"/>
  <c r="A110" i="60"/>
  <c r="A111" i="60"/>
  <c r="A112" i="60"/>
  <c r="A113" i="60"/>
  <c r="A114" i="60"/>
  <c r="A115" i="60"/>
  <c r="A116" i="60"/>
  <c r="A117" i="60"/>
  <c r="A118" i="60"/>
  <c r="A31" i="58"/>
  <c r="C42" i="58" s="1"/>
  <c r="B94" i="60"/>
  <c r="B52" i="57" l="1"/>
  <c r="N52" i="57" s="1"/>
  <c r="AI94" i="60" a="1"/>
  <c r="AI94" i="60" s="1"/>
  <c r="AJ94" i="60" a="1"/>
  <c r="AJ94" i="60" s="1"/>
  <c r="AK94" i="60" a="1"/>
  <c r="AK94" i="60" s="1"/>
  <c r="AL94" i="60" a="1"/>
  <c r="AL94" i="60" s="1"/>
  <c r="AH94" i="60" a="1"/>
  <c r="AH94" i="60" s="1"/>
  <c r="AD94" i="60" a="1"/>
  <c r="AD94" i="60" s="1"/>
  <c r="AE94" i="60" a="1"/>
  <c r="AE94" i="60" s="1"/>
  <c r="AF94" i="60" a="1"/>
  <c r="AF94" i="60" s="1"/>
  <c r="AG94" i="60" a="1"/>
  <c r="AG94" i="60" s="1"/>
  <c r="AC94" i="60" a="1"/>
  <c r="AC94" i="60" s="1"/>
  <c r="Y94" i="60" a="1"/>
  <c r="Y94" i="60" s="1"/>
  <c r="Z94" i="60" a="1"/>
  <c r="Z94" i="60" s="1"/>
  <c r="AA94" i="60" a="1"/>
  <c r="AA94" i="60" s="1"/>
  <c r="AB94" i="60" a="1"/>
  <c r="AB94" i="60" s="1"/>
  <c r="X94" i="60" a="1"/>
  <c r="X94" i="60" s="1"/>
  <c r="T94" i="60" a="1"/>
  <c r="T94" i="60" s="1"/>
  <c r="U94" i="60" a="1"/>
  <c r="U94" i="60" s="1"/>
  <c r="V94" i="60" a="1"/>
  <c r="V94" i="60" s="1"/>
  <c r="W94" i="60" a="1"/>
  <c r="W94" i="60" s="1"/>
  <c r="S94" i="60" a="1"/>
  <c r="S94" i="60" s="1"/>
  <c r="O94" i="60" a="1"/>
  <c r="O94" i="60" s="1"/>
  <c r="P94" i="60" a="1"/>
  <c r="P94" i="60" s="1"/>
  <c r="Q94" i="60" a="1"/>
  <c r="Q94" i="60" s="1"/>
  <c r="R94" i="60" a="1"/>
  <c r="R94" i="60" s="1"/>
  <c r="N94" i="60" a="1"/>
  <c r="N94" i="60" s="1"/>
  <c r="J94" i="60" a="1"/>
  <c r="J94" i="60" s="1"/>
  <c r="K94" i="60" a="1"/>
  <c r="K94" i="60" s="1"/>
  <c r="L94" i="60" a="1"/>
  <c r="L94" i="60" s="1"/>
  <c r="M94" i="60" a="1"/>
  <c r="M94" i="60" s="1"/>
  <c r="I94" i="60" a="1"/>
  <c r="I94" i="60" s="1"/>
  <c r="C94" i="60" a="1"/>
  <c r="C94" i="60" s="1"/>
  <c r="A94" i="60"/>
  <c r="A123" i="60" l="1" a="1"/>
  <c r="R123" i="60" s="1"/>
  <c r="AJ52" i="57"/>
  <c r="Z52" i="57"/>
  <c r="O52" i="57"/>
  <c r="AI52" i="57"/>
  <c r="X52" i="57"/>
  <c r="D52" i="57"/>
  <c r="K52" i="57"/>
  <c r="P52" i="57"/>
  <c r="V52" i="57"/>
  <c r="AA52" i="57"/>
  <c r="AF52" i="57"/>
  <c r="C52" i="57"/>
  <c r="F52" i="57"/>
  <c r="L52" i="57"/>
  <c r="R52" i="57"/>
  <c r="W52" i="57"/>
  <c r="AB52" i="57"/>
  <c r="AH52" i="57"/>
  <c r="AE52" i="57"/>
  <c r="T52" i="57"/>
  <c r="J52" i="57"/>
  <c r="AD52" i="57"/>
  <c r="S52" i="57"/>
  <c r="G52" i="57"/>
  <c r="AG52" i="57"/>
  <c r="AC52" i="57"/>
  <c r="Y52" i="57"/>
  <c r="U52" i="57"/>
  <c r="Q52" i="57"/>
  <c r="M52" i="57"/>
  <c r="I52" i="57"/>
  <c r="E52" i="57"/>
  <c r="H52" i="57"/>
  <c r="B66" i="59"/>
  <c r="B65" i="59"/>
  <c r="H157" i="60" l="1"/>
  <c r="G154" i="60"/>
  <c r="S155" i="60"/>
  <c r="L157" i="60"/>
  <c r="O159" i="60"/>
  <c r="W151" i="60"/>
  <c r="I124" i="60"/>
  <c r="S152" i="60"/>
  <c r="M159" i="60"/>
  <c r="K138" i="60"/>
  <c r="L142" i="60"/>
  <c r="E132" i="60"/>
  <c r="Z160" i="60"/>
  <c r="Q151" i="60"/>
  <c r="M154" i="60"/>
  <c r="E149" i="60"/>
  <c r="T157" i="60"/>
  <c r="O152" i="60"/>
  <c r="E145" i="60"/>
  <c r="L159" i="60"/>
  <c r="W154" i="60"/>
  <c r="I147" i="60"/>
  <c r="N160" i="60"/>
  <c r="V156" i="60"/>
  <c r="S150" i="60"/>
  <c r="S135" i="60"/>
  <c r="K159" i="60"/>
  <c r="C157" i="60"/>
  <c r="F154" i="60"/>
  <c r="G151" i="60"/>
  <c r="Y146" i="60"/>
  <c r="U138" i="60"/>
  <c r="X160" i="60"/>
  <c r="P158" i="60"/>
  <c r="P155" i="60"/>
  <c r="C152" i="60"/>
  <c r="Y145" i="60"/>
  <c r="C131" i="60"/>
  <c r="A159" i="60"/>
  <c r="N154" i="60"/>
  <c r="U146" i="60"/>
  <c r="R155" i="60"/>
  <c r="F151" i="60"/>
  <c r="R145" i="60"/>
  <c r="O139" i="60"/>
  <c r="K125" i="60"/>
  <c r="L136" i="60"/>
  <c r="J150" i="60"/>
  <c r="H140" i="60"/>
  <c r="B129" i="60"/>
  <c r="V140" i="60"/>
  <c r="J160" i="60"/>
  <c r="Q153" i="60"/>
  <c r="K146" i="60"/>
  <c r="O136" i="60"/>
  <c r="M144" i="60"/>
  <c r="S157" i="60"/>
  <c r="E148" i="60"/>
  <c r="T156" i="60"/>
  <c r="P138" i="60"/>
  <c r="A157" i="60"/>
  <c r="F153" i="60"/>
  <c r="B135" i="60"/>
  <c r="C127" i="60"/>
  <c r="E129" i="60"/>
  <c r="B156" i="60"/>
  <c r="S146" i="60"/>
  <c r="M145" i="60"/>
  <c r="V160" i="60"/>
  <c r="D157" i="60"/>
  <c r="I151" i="60"/>
  <c r="J137" i="60"/>
  <c r="F158" i="60"/>
  <c r="B154" i="60"/>
  <c r="W144" i="60"/>
  <c r="X159" i="60"/>
  <c r="M155" i="60"/>
  <c r="A147" i="60"/>
  <c r="C132" i="60"/>
  <c r="U158" i="60"/>
  <c r="I156" i="60"/>
  <c r="A154" i="60"/>
  <c r="A150" i="60"/>
  <c r="C145" i="60"/>
  <c r="E137" i="60"/>
  <c r="H160" i="60"/>
  <c r="V157" i="60"/>
  <c r="K155" i="60"/>
  <c r="O150" i="60"/>
  <c r="O143" i="60"/>
  <c r="Q128" i="60"/>
  <c r="G158" i="60"/>
  <c r="I154" i="60"/>
  <c r="M146" i="60"/>
  <c r="J155" i="60"/>
  <c r="B151" i="60"/>
  <c r="N145" i="60"/>
  <c r="T138" i="60"/>
  <c r="M123" i="60"/>
  <c r="Q135" i="60"/>
  <c r="P149" i="60"/>
  <c r="M139" i="60"/>
  <c r="X128" i="60"/>
  <c r="P139" i="60"/>
  <c r="P159" i="60"/>
  <c r="R160" i="60"/>
  <c r="U149" i="60"/>
  <c r="Y151" i="60"/>
  <c r="L155" i="60"/>
  <c r="M142" i="60"/>
  <c r="F159" i="60"/>
  <c r="U147" i="60"/>
  <c r="M150" i="60"/>
  <c r="D148" i="60"/>
  <c r="T140" i="60"/>
  <c r="L145" i="60"/>
  <c r="T129" i="60"/>
  <c r="Y147" i="60"/>
  <c r="E138" i="60"/>
  <c r="D159" i="60"/>
  <c r="F160" i="60"/>
  <c r="X155" i="60"/>
  <c r="Q147" i="60"/>
  <c r="C134" i="60"/>
  <c r="P157" i="60"/>
  <c r="A151" i="60"/>
  <c r="V139" i="60"/>
  <c r="H159" i="60"/>
  <c r="W153" i="60"/>
  <c r="U145" i="60"/>
  <c r="M160" i="60"/>
  <c r="A158" i="60"/>
  <c r="E156" i="60"/>
  <c r="E153" i="60"/>
  <c r="M148" i="60"/>
  <c r="U144" i="60"/>
  <c r="W133" i="60"/>
  <c r="J159" i="60"/>
  <c r="N157" i="60"/>
  <c r="J154" i="60"/>
  <c r="K148" i="60"/>
  <c r="I142" i="60"/>
  <c r="K160" i="60"/>
  <c r="E157" i="60"/>
  <c r="K151" i="60"/>
  <c r="A140" i="60"/>
  <c r="N153" i="60"/>
  <c r="T148" i="60"/>
  <c r="P142" i="60"/>
  <c r="G135" i="60"/>
  <c r="M141" i="60"/>
  <c r="S127" i="60"/>
  <c r="B146" i="60"/>
  <c r="S133" i="60"/>
  <c r="K130" i="60"/>
  <c r="Z130" i="60"/>
  <c r="C156" i="60"/>
  <c r="H153" i="60"/>
  <c r="Y148" i="60"/>
  <c r="Y144" i="60"/>
  <c r="H134" i="60"/>
  <c r="L154" i="60"/>
  <c r="L152" i="60"/>
  <c r="Z149" i="60"/>
  <c r="F147" i="60"/>
  <c r="H144" i="60"/>
  <c r="J141" i="60"/>
  <c r="I137" i="60"/>
  <c r="F133" i="60"/>
  <c r="I143" i="60"/>
  <c r="M138" i="60"/>
  <c r="Z133" i="60"/>
  <c r="B152" i="60"/>
  <c r="F148" i="60"/>
  <c r="H143" i="60"/>
  <c r="K137" i="60"/>
  <c r="W123" i="60"/>
  <c r="Z125" i="60"/>
  <c r="O126" i="60"/>
  <c r="B136" i="60"/>
  <c r="B123" i="60"/>
  <c r="N158" i="60"/>
  <c r="X157" i="60"/>
  <c r="T159" i="60"/>
  <c r="X134" i="60"/>
  <c r="W143" i="60"/>
  <c r="J158" i="60"/>
  <c r="C155" i="60"/>
  <c r="C150" i="60"/>
  <c r="Q140" i="60"/>
  <c r="B160" i="60"/>
  <c r="Z156" i="60"/>
  <c r="G152" i="60"/>
  <c r="C146" i="60"/>
  <c r="G133" i="60"/>
  <c r="B158" i="60"/>
  <c r="R154" i="60"/>
  <c r="M149" i="60"/>
  <c r="A139" i="60"/>
  <c r="E160" i="60"/>
  <c r="Q158" i="60"/>
  <c r="Y156" i="60"/>
  <c r="A155" i="60"/>
  <c r="Z152" i="60"/>
  <c r="S149" i="60"/>
  <c r="I146" i="60"/>
  <c r="W141" i="60"/>
  <c r="A133" i="60"/>
  <c r="Z159" i="60"/>
  <c r="L158" i="60"/>
  <c r="P156" i="60"/>
  <c r="T153" i="60"/>
  <c r="G150" i="60"/>
  <c r="Q145" i="60"/>
  <c r="D136" i="60"/>
  <c r="G160" i="60"/>
  <c r="Y157" i="60"/>
  <c r="T155" i="60"/>
  <c r="W152" i="60"/>
  <c r="Q148" i="60"/>
  <c r="K143" i="60"/>
  <c r="M133" i="60"/>
  <c r="H154" i="60"/>
  <c r="Z151" i="60"/>
  <c r="V149" i="60"/>
  <c r="T146" i="60"/>
  <c r="V143" i="60"/>
  <c r="A141" i="60"/>
  <c r="C137" i="60"/>
  <c r="Y130" i="60"/>
  <c r="E143" i="60"/>
  <c r="H138" i="60"/>
  <c r="O132" i="60"/>
  <c r="P151" i="60"/>
  <c r="P147" i="60"/>
  <c r="V142" i="60"/>
  <c r="E136" i="60"/>
  <c r="P132" i="60"/>
  <c r="D124" i="60"/>
  <c r="C126" i="60"/>
  <c r="X135" i="60"/>
  <c r="U160" i="60"/>
  <c r="A160" i="60"/>
  <c r="G159" i="60"/>
  <c r="I158" i="60"/>
  <c r="O157" i="60"/>
  <c r="U156" i="60"/>
  <c r="W155" i="60"/>
  <c r="V154" i="60"/>
  <c r="U153" i="60"/>
  <c r="M152" i="60"/>
  <c r="Y150" i="60"/>
  <c r="K149" i="60"/>
  <c r="O147" i="60"/>
  <c r="A146" i="60"/>
  <c r="I144" i="60"/>
  <c r="L140" i="60"/>
  <c r="I136" i="60"/>
  <c r="S131" i="60"/>
  <c r="P160" i="60"/>
  <c r="V159" i="60"/>
  <c r="B159" i="60"/>
  <c r="D158" i="60"/>
  <c r="J157" i="60"/>
  <c r="H156" i="60"/>
  <c r="U154" i="60"/>
  <c r="O153" i="60"/>
  <c r="U151" i="60"/>
  <c r="I149" i="60"/>
  <c r="E147" i="60"/>
  <c r="I145" i="60"/>
  <c r="B141" i="60"/>
  <c r="I135" i="60"/>
  <c r="S123" i="60"/>
  <c r="U159" i="60"/>
  <c r="W158" i="60"/>
  <c r="U157" i="60"/>
  <c r="O156" i="60"/>
  <c r="I155" i="60"/>
  <c r="C154" i="60"/>
  <c r="I152" i="60"/>
  <c r="E150" i="60"/>
  <c r="A148" i="60"/>
  <c r="O145" i="60"/>
  <c r="U142" i="60"/>
  <c r="O137" i="60"/>
  <c r="A128" i="60"/>
  <c r="B155" i="60"/>
  <c r="D154" i="60"/>
  <c r="X152" i="60"/>
  <c r="V151" i="60"/>
  <c r="T150" i="60"/>
  <c r="F149" i="60"/>
  <c r="Z147" i="60"/>
  <c r="P146" i="60"/>
  <c r="X144" i="60"/>
  <c r="N143" i="60"/>
  <c r="H142" i="60"/>
  <c r="K140" i="60"/>
  <c r="O138" i="60"/>
  <c r="M136" i="60"/>
  <c r="A134" i="60"/>
  <c r="I130" i="60"/>
  <c r="K144" i="60"/>
  <c r="G142" i="60"/>
  <c r="Y139" i="60"/>
  <c r="R137" i="60"/>
  <c r="A135" i="60"/>
  <c r="Y131" i="60"/>
  <c r="Q124" i="60"/>
  <c r="V150" i="60"/>
  <c r="D149" i="60"/>
  <c r="H147" i="60"/>
  <c r="N144" i="60"/>
  <c r="B142" i="60"/>
  <c r="G139" i="60"/>
  <c r="E135" i="60"/>
  <c r="Q130" i="60"/>
  <c r="N131" i="60"/>
  <c r="F127" i="60"/>
  <c r="Z123" i="60"/>
  <c r="A129" i="60"/>
  <c r="G124" i="60"/>
  <c r="N138" i="60"/>
  <c r="P133" i="60"/>
  <c r="H127" i="60"/>
  <c r="Q160" i="60"/>
  <c r="W159" i="60"/>
  <c r="Y158" i="60"/>
  <c r="E158" i="60"/>
  <c r="K157" i="60"/>
  <c r="M156" i="60"/>
  <c r="Q155" i="60"/>
  <c r="Q154" i="60"/>
  <c r="K153" i="60"/>
  <c r="E152" i="60"/>
  <c r="Q150" i="60"/>
  <c r="U148" i="60"/>
  <c r="G147" i="60"/>
  <c r="S145" i="60"/>
  <c r="C143" i="60"/>
  <c r="Q139" i="60"/>
  <c r="N135" i="60"/>
  <c r="U126" i="60"/>
  <c r="L160" i="60"/>
  <c r="R159" i="60"/>
  <c r="T158" i="60"/>
  <c r="Z157" i="60"/>
  <c r="F157" i="60"/>
  <c r="Z155" i="60"/>
  <c r="O154" i="60"/>
  <c r="D153" i="60"/>
  <c r="W150" i="60"/>
  <c r="A149" i="60"/>
  <c r="W146" i="60"/>
  <c r="E144" i="60"/>
  <c r="K139" i="60"/>
  <c r="M134" i="60"/>
  <c r="S160" i="60"/>
  <c r="Q159" i="60"/>
  <c r="O158" i="60"/>
  <c r="I157" i="60"/>
  <c r="K156" i="60"/>
  <c r="D155" i="60"/>
  <c r="M153" i="60"/>
  <c r="S151" i="60"/>
  <c r="W149" i="60"/>
  <c r="K147" i="60"/>
  <c r="G145" i="60"/>
  <c r="O141" i="60"/>
  <c r="C135" i="60"/>
  <c r="O125" i="60"/>
  <c r="X154" i="60"/>
  <c r="R153" i="60"/>
  <c r="P152" i="60"/>
  <c r="R151" i="60"/>
  <c r="L150" i="60"/>
  <c r="B149" i="60"/>
  <c r="N147" i="60"/>
  <c r="Z145" i="60"/>
  <c r="T144" i="60"/>
  <c r="F143" i="60"/>
  <c r="R141" i="60"/>
  <c r="U139" i="60"/>
  <c r="D138" i="60"/>
  <c r="C136" i="60"/>
  <c r="K133" i="60"/>
  <c r="W127" i="60"/>
  <c r="M143" i="60"/>
  <c r="Y141" i="60"/>
  <c r="S139" i="60"/>
  <c r="Q136" i="60"/>
  <c r="E134" i="60"/>
  <c r="U130" i="60"/>
  <c r="N152" i="60"/>
  <c r="R150" i="60"/>
  <c r="V148" i="60"/>
  <c r="J146" i="60"/>
  <c r="B144" i="60"/>
  <c r="P141" i="60"/>
  <c r="V137" i="60"/>
  <c r="O134" i="60"/>
  <c r="A130" i="60"/>
  <c r="H130" i="60"/>
  <c r="P126" i="60"/>
  <c r="M131" i="60"/>
  <c r="I127" i="60"/>
  <c r="C124" i="60"/>
  <c r="X137" i="60"/>
  <c r="Z132" i="60"/>
  <c r="P125" i="60"/>
  <c r="L135" i="60"/>
  <c r="F132" i="60"/>
  <c r="H129" i="60"/>
  <c r="V124" i="60"/>
  <c r="X156" i="60"/>
  <c r="D156" i="60"/>
  <c r="E155" i="60"/>
  <c r="Y153" i="60"/>
  <c r="Y152" i="60"/>
  <c r="M151" i="60"/>
  <c r="Q149" i="60"/>
  <c r="C148" i="60"/>
  <c r="O146" i="60"/>
  <c r="S144" i="60"/>
  <c r="S141" i="60"/>
  <c r="U137" i="60"/>
  <c r="S132" i="60"/>
  <c r="W160" i="60"/>
  <c r="C160" i="60"/>
  <c r="E159" i="60"/>
  <c r="K158" i="60"/>
  <c r="Q157" i="60"/>
  <c r="S156" i="60"/>
  <c r="Y155" i="60"/>
  <c r="Y154" i="60"/>
  <c r="S153" i="60"/>
  <c r="Q152" i="60"/>
  <c r="C151" i="60"/>
  <c r="G149" i="60"/>
  <c r="S147" i="60"/>
  <c r="E146" i="60"/>
  <c r="A144" i="60"/>
  <c r="W140" i="60"/>
  <c r="T136" i="60"/>
  <c r="M130" i="60"/>
  <c r="N155" i="60"/>
  <c r="T154" i="60"/>
  <c r="V153" i="60"/>
  <c r="B153" i="60"/>
  <c r="H152" i="60"/>
  <c r="J151" i="60"/>
  <c r="P150" i="60"/>
  <c r="R149" i="60"/>
  <c r="L148" i="60"/>
  <c r="J147" i="60"/>
  <c r="H146" i="60"/>
  <c r="B145" i="60"/>
  <c r="D144" i="60"/>
  <c r="B143" i="60"/>
  <c r="V141" i="60"/>
  <c r="P140" i="60"/>
  <c r="J139" i="60"/>
  <c r="S137" i="60"/>
  <c r="H136" i="60"/>
  <c r="L134" i="60"/>
  <c r="A132" i="60"/>
  <c r="G127" i="60"/>
  <c r="C144" i="60"/>
  <c r="O142" i="60"/>
  <c r="Y140" i="60"/>
  <c r="I139" i="60"/>
  <c r="G137" i="60"/>
  <c r="F135" i="60"/>
  <c r="J133" i="60"/>
  <c r="I128" i="60"/>
  <c r="H123" i="60"/>
  <c r="L151" i="60"/>
  <c r="T149" i="60"/>
  <c r="J148" i="60"/>
  <c r="D147" i="60"/>
  <c r="V144" i="60"/>
  <c r="Z142" i="60"/>
  <c r="C141" i="60"/>
  <c r="G138" i="60"/>
  <c r="Z135" i="60"/>
  <c r="N133" i="60"/>
  <c r="S125" i="60"/>
  <c r="X130" i="60"/>
  <c r="L128" i="60"/>
  <c r="F125" i="60"/>
  <c r="A131" i="60"/>
  <c r="Y127" i="60"/>
  <c r="W124" i="60"/>
  <c r="J140" i="60"/>
  <c r="H137" i="60"/>
  <c r="F134" i="60"/>
  <c r="D131" i="60"/>
  <c r="L127" i="60"/>
  <c r="F123" i="60"/>
  <c r="O123" i="60"/>
  <c r="Z124" i="60"/>
  <c r="V126" i="60"/>
  <c r="N128" i="60"/>
  <c r="X129" i="60"/>
  <c r="T131" i="60"/>
  <c r="L133" i="60"/>
  <c r="V134" i="60"/>
  <c r="R136" i="60"/>
  <c r="J138" i="60"/>
  <c r="T139" i="60"/>
  <c r="P123" i="60"/>
  <c r="I125" i="60"/>
  <c r="S126" i="60"/>
  <c r="O128" i="60"/>
  <c r="G130" i="60"/>
  <c r="Q131" i="60"/>
  <c r="T124" i="60"/>
  <c r="L126" i="60"/>
  <c r="V127" i="60"/>
  <c r="R129" i="60"/>
  <c r="J131" i="60"/>
  <c r="T132" i="60"/>
  <c r="U128" i="60"/>
  <c r="M132" i="60"/>
  <c r="D134" i="60"/>
  <c r="U135" i="60"/>
  <c r="A137" i="60"/>
  <c r="L138" i="60"/>
  <c r="C140" i="60"/>
  <c r="L141" i="60"/>
  <c r="J142" i="60"/>
  <c r="P143" i="60"/>
  <c r="R144" i="60"/>
  <c r="T145" i="60"/>
  <c r="Z146" i="60"/>
  <c r="T147" i="60"/>
  <c r="N148" i="60"/>
  <c r="L149" i="60"/>
  <c r="F150" i="60"/>
  <c r="Z150" i="60"/>
  <c r="X151" i="60"/>
  <c r="R152" i="60"/>
  <c r="W125" i="60"/>
  <c r="O129" i="60"/>
  <c r="G132" i="60"/>
  <c r="O133" i="60"/>
  <c r="U134" i="60"/>
  <c r="V135" i="60"/>
  <c r="W136" i="60"/>
  <c r="C138" i="60"/>
  <c r="C139" i="60"/>
  <c r="D140" i="60"/>
  <c r="I141" i="60"/>
  <c r="C142" i="60"/>
  <c r="W142" i="60"/>
  <c r="U143" i="60"/>
  <c r="O144" i="60"/>
  <c r="A126" i="60"/>
  <c r="S129" i="60"/>
  <c r="I132" i="60"/>
  <c r="Q133" i="60"/>
  <c r="W134" i="60"/>
  <c r="W135" i="60"/>
  <c r="S136" i="60"/>
  <c r="N137" i="60"/>
  <c r="I138" i="60"/>
  <c r="E139" i="60"/>
  <c r="Z139" i="60"/>
  <c r="U140" i="60"/>
  <c r="N141" i="60"/>
  <c r="D142" i="60"/>
  <c r="T142" i="60"/>
  <c r="J143" i="60"/>
  <c r="Z143" i="60"/>
  <c r="P144" i="60"/>
  <c r="F145" i="60"/>
  <c r="V145" i="60"/>
  <c r="L146" i="60"/>
  <c r="B147" i="60"/>
  <c r="R147" i="60"/>
  <c r="H148" i="60"/>
  <c r="X148" i="60"/>
  <c r="N149" i="60"/>
  <c r="D150" i="60"/>
  <c r="T123" i="60"/>
  <c r="B126" i="60"/>
  <c r="B128" i="60"/>
  <c r="N130" i="60"/>
  <c r="J132" i="60"/>
  <c r="R134" i="60"/>
  <c r="D137" i="60"/>
  <c r="D139" i="60"/>
  <c r="Z140" i="60"/>
  <c r="M125" i="60"/>
  <c r="U127" i="60"/>
  <c r="U129" i="60"/>
  <c r="L123" i="60"/>
  <c r="J125" i="60"/>
  <c r="R127" i="60"/>
  <c r="D130" i="60"/>
  <c r="D132" i="60"/>
  <c r="I126" i="60"/>
  <c r="U132" i="60"/>
  <c r="Y134" i="60"/>
  <c r="U136" i="60"/>
  <c r="B139" i="60"/>
  <c r="S140" i="60"/>
  <c r="F142" i="60"/>
  <c r="X143" i="60"/>
  <c r="H145" i="60"/>
  <c r="N146" i="60"/>
  <c r="X147" i="60"/>
  <c r="Z148" i="60"/>
  <c r="B150" i="60"/>
  <c r="H151" i="60"/>
  <c r="F152" i="60"/>
  <c r="G125" i="60"/>
  <c r="E130" i="60"/>
  <c r="E133" i="60"/>
  <c r="K134" i="60"/>
  <c r="A136" i="60"/>
  <c r="M137" i="60"/>
  <c r="X138" i="60"/>
  <c r="O140" i="60"/>
  <c r="Q141" i="60"/>
  <c r="S142" i="60"/>
  <c r="Y143" i="60"/>
  <c r="U124" i="60"/>
  <c r="M128" i="60"/>
  <c r="Q132" i="60"/>
  <c r="G134" i="60"/>
  <c r="R135" i="60"/>
  <c r="X136" i="60"/>
  <c r="Y137" i="60"/>
  <c r="Y138" i="60"/>
  <c r="E140" i="60"/>
  <c r="F141" i="60"/>
  <c r="Z141" i="60"/>
  <c r="X142" i="60"/>
  <c r="R143" i="60"/>
  <c r="L144" i="60"/>
  <c r="J145" i="60"/>
  <c r="D146" i="60"/>
  <c r="X146" i="60"/>
  <c r="V147" i="60"/>
  <c r="P148" i="60"/>
  <c r="J149" i="60"/>
  <c r="H150" i="60"/>
  <c r="X150" i="60"/>
  <c r="N151" i="60"/>
  <c r="D152" i="60"/>
  <c r="T152" i="60"/>
  <c r="J153" i="60"/>
  <c r="Z153" i="60"/>
  <c r="P154" i="60"/>
  <c r="F155" i="60"/>
  <c r="V155" i="60"/>
  <c r="K132" i="60"/>
  <c r="Y135" i="60"/>
  <c r="F139" i="60"/>
  <c r="E142" i="60"/>
  <c r="Q144" i="60"/>
  <c r="W145" i="60"/>
  <c r="C147" i="60"/>
  <c r="I148" i="60"/>
  <c r="O149" i="60"/>
  <c r="U150" i="60"/>
  <c r="A152" i="60"/>
  <c r="C153" i="60"/>
  <c r="X153" i="60"/>
  <c r="S154" i="60"/>
  <c r="O155" i="60"/>
  <c r="G156" i="60"/>
  <c r="W156" i="60"/>
  <c r="M157" i="60"/>
  <c r="C158" i="60"/>
  <c r="S158" i="60"/>
  <c r="I159" i="60"/>
  <c r="Y159" i="60"/>
  <c r="O160" i="60"/>
  <c r="E126" i="60"/>
  <c r="R133" i="60"/>
  <c r="Y136" i="60"/>
  <c r="G140" i="60"/>
  <c r="Y142" i="60"/>
  <c r="A145" i="60"/>
  <c r="G146" i="60"/>
  <c r="M147" i="60"/>
  <c r="S148" i="60"/>
  <c r="Y149" i="60"/>
  <c r="E151" i="60"/>
  <c r="K152" i="60"/>
  <c r="I153" i="60"/>
  <c r="E154" i="60"/>
  <c r="Z154" i="60"/>
  <c r="U155" i="60"/>
  <c r="L156" i="60"/>
  <c r="B157" i="60"/>
  <c r="R157" i="60"/>
  <c r="H158" i="60"/>
  <c r="X158" i="60"/>
  <c r="N159" i="60"/>
  <c r="D160" i="60"/>
  <c r="T160" i="60"/>
  <c r="G129" i="60"/>
  <c r="S134" i="60"/>
  <c r="Z137" i="60"/>
  <c r="G141" i="60"/>
  <c r="S143" i="60"/>
  <c r="K145" i="60"/>
  <c r="Q146" i="60"/>
  <c r="W147" i="60"/>
  <c r="C149" i="60"/>
  <c r="I150" i="60"/>
  <c r="O151" i="60"/>
  <c r="U152" i="60"/>
  <c r="P153" i="60"/>
  <c r="K154" i="60"/>
  <c r="G155" i="60"/>
  <c r="A156" i="60"/>
  <c r="Q156" i="60"/>
  <c r="G157" i="60"/>
  <c r="W157" i="60"/>
  <c r="M158" i="60"/>
  <c r="C159" i="60"/>
  <c r="S159" i="60"/>
  <c r="I160" i="60"/>
  <c r="Y160" i="60"/>
  <c r="A142" i="60"/>
  <c r="G148" i="60"/>
  <c r="A153" i="60"/>
  <c r="F156" i="60"/>
  <c r="R158" i="60"/>
  <c r="Y124" i="60"/>
  <c r="Q142" i="60"/>
  <c r="O148" i="60"/>
  <c r="G153" i="60"/>
  <c r="J156" i="60"/>
  <c r="V158" i="60"/>
  <c r="K127" i="60"/>
  <c r="G143" i="60"/>
  <c r="W148" i="60"/>
  <c r="L153" i="60"/>
  <c r="N156" i="60"/>
  <c r="Z158" i="60"/>
  <c r="W129" i="60"/>
  <c r="R156" i="60"/>
  <c r="K150" i="60"/>
  <c r="K141" i="60"/>
  <c r="H155" i="60"/>
  <c r="V152" i="60"/>
  <c r="J124" i="60"/>
  <c r="F126" i="60"/>
  <c r="R128" i="60"/>
  <c r="M135" i="60"/>
  <c r="Q134" i="60"/>
  <c r="V133" i="60"/>
  <c r="Y132" i="60"/>
  <c r="O131" i="60"/>
  <c r="C129" i="60"/>
  <c r="Q126" i="60"/>
  <c r="E124" i="60"/>
  <c r="G144" i="60"/>
  <c r="Q143" i="60"/>
  <c r="A143" i="60"/>
  <c r="K142" i="60"/>
  <c r="U141" i="60"/>
  <c r="E141" i="60"/>
  <c r="I140" i="60"/>
  <c r="N139" i="60"/>
  <c r="S138" i="60"/>
  <c r="W137" i="60"/>
  <c r="B137" i="60"/>
  <c r="G136" i="60"/>
  <c r="K135" i="60"/>
  <c r="P134" i="60"/>
  <c r="U133" i="60"/>
  <c r="W132" i="60"/>
  <c r="K131" i="60"/>
  <c r="Y128" i="60"/>
  <c r="M126" i="60"/>
  <c r="A124" i="60"/>
  <c r="J152" i="60"/>
  <c r="T151" i="60"/>
  <c r="D151" i="60"/>
  <c r="N150" i="60"/>
  <c r="X149" i="60"/>
  <c r="H149" i="60"/>
  <c r="R148" i="60"/>
  <c r="B148" i="60"/>
  <c r="L147" i="60"/>
  <c r="R146" i="60"/>
  <c r="X145" i="60"/>
  <c r="D145" i="60"/>
  <c r="F144" i="60"/>
  <c r="L143" i="60"/>
  <c r="R142" i="60"/>
  <c r="T141" i="60"/>
  <c r="X140" i="60"/>
  <c r="W139" i="60"/>
  <c r="Q138" i="60"/>
  <c r="Q137" i="60"/>
  <c r="P136" i="60"/>
  <c r="J135" i="60"/>
  <c r="I134" i="60"/>
  <c r="I133" i="60"/>
  <c r="G131" i="60"/>
  <c r="E128" i="60"/>
  <c r="C123" i="60"/>
  <c r="Z131" i="60"/>
  <c r="T130" i="60"/>
  <c r="N129" i="60"/>
  <c r="H128" i="60"/>
  <c r="B127" i="60"/>
  <c r="V125" i="60"/>
  <c r="P124" i="60"/>
  <c r="G123" i="60"/>
  <c r="W130" i="60"/>
  <c r="Q129" i="60"/>
  <c r="K128" i="60"/>
  <c r="E127" i="60"/>
  <c r="Y125" i="60"/>
  <c r="S124" i="60"/>
  <c r="K123" i="60"/>
  <c r="F140" i="60"/>
  <c r="Z138" i="60"/>
  <c r="T137" i="60"/>
  <c r="N136" i="60"/>
  <c r="H135" i="60"/>
  <c r="B134" i="60"/>
  <c r="V132" i="60"/>
  <c r="P131" i="60"/>
  <c r="J130" i="60"/>
  <c r="D129" i="60"/>
  <c r="X127" i="60"/>
  <c r="R126" i="60"/>
  <c r="L125" i="60"/>
  <c r="F124" i="60"/>
  <c r="N123" i="60"/>
  <c r="O127" i="60"/>
  <c r="C125" i="60"/>
  <c r="B133" i="60"/>
  <c r="L132" i="60"/>
  <c r="V131" i="60"/>
  <c r="F131" i="60"/>
  <c r="P130" i="60"/>
  <c r="Z129" i="60"/>
  <c r="J129" i="60"/>
  <c r="T128" i="60"/>
  <c r="D128" i="60"/>
  <c r="N127" i="60"/>
  <c r="X126" i="60"/>
  <c r="H126" i="60"/>
  <c r="R125" i="60"/>
  <c r="B125" i="60"/>
  <c r="L124" i="60"/>
  <c r="V123" i="60"/>
  <c r="A123" i="60"/>
  <c r="I131" i="60"/>
  <c r="S130" i="60"/>
  <c r="C130" i="60"/>
  <c r="M129" i="60"/>
  <c r="W128" i="60"/>
  <c r="G128" i="60"/>
  <c r="Q127" i="60"/>
  <c r="A127" i="60"/>
  <c r="K126" i="60"/>
  <c r="U125" i="60"/>
  <c r="E125" i="60"/>
  <c r="O124" i="60"/>
  <c r="Y123" i="60"/>
  <c r="E123" i="60"/>
  <c r="R140" i="60"/>
  <c r="B140" i="60"/>
  <c r="L139" i="60"/>
  <c r="V138" i="60"/>
  <c r="F138" i="60"/>
  <c r="P137" i="60"/>
  <c r="Z136" i="60"/>
  <c r="J136" i="60"/>
  <c r="T135" i="60"/>
  <c r="D135" i="60"/>
  <c r="N134" i="60"/>
  <c r="X133" i="60"/>
  <c r="H133" i="60"/>
  <c r="R132" i="60"/>
  <c r="B132" i="60"/>
  <c r="L131" i="60"/>
  <c r="V130" i="60"/>
  <c r="F130" i="60"/>
  <c r="P129" i="60"/>
  <c r="Z128" i="60"/>
  <c r="J128" i="60"/>
  <c r="T127" i="60"/>
  <c r="D127" i="60"/>
  <c r="N126" i="60"/>
  <c r="X125" i="60"/>
  <c r="H125" i="60"/>
  <c r="R124" i="60"/>
  <c r="B124" i="60"/>
  <c r="I123" i="60"/>
  <c r="J123" i="60"/>
  <c r="V146" i="60"/>
  <c r="F146" i="60"/>
  <c r="P145" i="60"/>
  <c r="Z144" i="60"/>
  <c r="J144" i="60"/>
  <c r="T143" i="60"/>
  <c r="D143" i="60"/>
  <c r="N142" i="60"/>
  <c r="X141" i="60"/>
  <c r="H141" i="60"/>
  <c r="M140" i="60"/>
  <c r="R139" i="60"/>
  <c r="W138" i="60"/>
  <c r="A138" i="60"/>
  <c r="F137" i="60"/>
  <c r="K136" i="60"/>
  <c r="O135" i="60"/>
  <c r="T134" i="60"/>
  <c r="Y133" i="60"/>
  <c r="C133" i="60"/>
  <c r="W131" i="60"/>
  <c r="K129" i="60"/>
  <c r="Y126" i="60"/>
  <c r="M124" i="60"/>
  <c r="X132" i="60"/>
  <c r="H132" i="60"/>
  <c r="R131" i="60"/>
  <c r="B131" i="60"/>
  <c r="L130" i="60"/>
  <c r="V129" i="60"/>
  <c r="F129" i="60"/>
  <c r="P128" i="60"/>
  <c r="Z127" i="60"/>
  <c r="J127" i="60"/>
  <c r="T126" i="60"/>
  <c r="D126" i="60"/>
  <c r="N125" i="60"/>
  <c r="X124" i="60"/>
  <c r="H124" i="60"/>
  <c r="Q123" i="60"/>
  <c r="U131" i="60"/>
  <c r="E131" i="60"/>
  <c r="O130" i="60"/>
  <c r="Y129" i="60"/>
  <c r="I129" i="60"/>
  <c r="S128" i="60"/>
  <c r="C128" i="60"/>
  <c r="M127" i="60"/>
  <c r="W126" i="60"/>
  <c r="G126" i="60"/>
  <c r="Q125" i="60"/>
  <c r="A125" i="60"/>
  <c r="K124" i="60"/>
  <c r="U123" i="60"/>
  <c r="D141" i="60"/>
  <c r="N140" i="60"/>
  <c r="X139" i="60"/>
  <c r="H139" i="60"/>
  <c r="R138" i="60"/>
  <c r="B138" i="60"/>
  <c r="L137" i="60"/>
  <c r="V136" i="60"/>
  <c r="F136" i="60"/>
  <c r="P135" i="60"/>
  <c r="Z134" i="60"/>
  <c r="J134" i="60"/>
  <c r="T133" i="60"/>
  <c r="D133" i="60"/>
  <c r="N132" i="60"/>
  <c r="X131" i="60"/>
  <c r="H131" i="60"/>
  <c r="R130" i="60"/>
  <c r="B130" i="60"/>
  <c r="L129" i="60"/>
  <c r="V128" i="60"/>
  <c r="F128" i="60"/>
  <c r="P127" i="60"/>
  <c r="Z126" i="60"/>
  <c r="J126" i="60"/>
  <c r="T125" i="60"/>
  <c r="D125" i="60"/>
  <c r="N124" i="60"/>
  <c r="X123" i="60"/>
  <c r="D123" i="60"/>
  <c r="B89" i="60"/>
  <c r="C85" i="60"/>
  <c r="D85" i="60"/>
  <c r="E85" i="60"/>
  <c r="F85" i="60"/>
  <c r="G85" i="60"/>
  <c r="H85" i="60"/>
  <c r="I85" i="60"/>
  <c r="B85" i="60"/>
  <c r="D89" i="60" l="1"/>
  <c r="Q89" i="60"/>
  <c r="S89" i="60"/>
  <c r="AE89" i="60"/>
  <c r="C89" i="60"/>
  <c r="P89" i="60"/>
  <c r="W89" i="60"/>
  <c r="AD89" i="60"/>
  <c r="H89" i="60"/>
  <c r="O89" i="60"/>
  <c r="AA89" i="60"/>
  <c r="AC89" i="60"/>
  <c r="L89" i="60"/>
  <c r="N89" i="60"/>
  <c r="Z89" i="60"/>
  <c r="AG89" i="60"/>
  <c r="K89" i="60"/>
  <c r="R89" i="60"/>
  <c r="Y89" i="60"/>
  <c r="AK89" i="60"/>
  <c r="G89" i="60"/>
  <c r="J89" i="60"/>
  <c r="V89" i="60"/>
  <c r="X89" i="60"/>
  <c r="AJ89" i="60"/>
  <c r="F89" i="60"/>
  <c r="I89" i="60"/>
  <c r="U89" i="60"/>
  <c r="AB89" i="60"/>
  <c r="AI89" i="60"/>
  <c r="E89" i="60"/>
  <c r="M89" i="60"/>
  <c r="T89" i="60"/>
  <c r="AF89" i="60"/>
  <c r="AH89" i="60"/>
  <c r="B38" i="58" l="1"/>
  <c r="B39" i="58"/>
  <c r="B40" i="58"/>
  <c r="B41" i="58"/>
  <c r="B42" i="58"/>
  <c r="B53" i="57" s="1"/>
  <c r="B43" i="58"/>
  <c r="C43" i="58" s="1"/>
  <c r="B54" i="57" s="1"/>
  <c r="B37" i="58"/>
  <c r="AH53" i="57" l="1"/>
  <c r="N53" i="57"/>
  <c r="R53" i="57"/>
  <c r="J53" i="57"/>
  <c r="AG53" i="57"/>
  <c r="Q53" i="57"/>
  <c r="AJ53" i="57"/>
  <c r="T53" i="57"/>
  <c r="D53" i="57"/>
  <c r="C53" i="57"/>
  <c r="AI53" i="57"/>
  <c r="S53" i="57"/>
  <c r="G53" i="57"/>
  <c r="Z53" i="57"/>
  <c r="AC53" i="57"/>
  <c r="M53" i="57"/>
  <c r="AF53" i="57"/>
  <c r="P53" i="57"/>
  <c r="AE53" i="57"/>
  <c r="O53" i="57"/>
  <c r="F53" i="57"/>
  <c r="AD53" i="57"/>
  <c r="Y53" i="57"/>
  <c r="I53" i="57"/>
  <c r="AB53" i="57"/>
  <c r="L53" i="57"/>
  <c r="AA53" i="57"/>
  <c r="K53" i="57"/>
  <c r="V53" i="57"/>
  <c r="U53" i="57"/>
  <c r="E53" i="57"/>
  <c r="X53" i="57"/>
  <c r="H53" i="57"/>
  <c r="W53" i="57"/>
  <c r="F54" i="57"/>
  <c r="Y54" i="57"/>
  <c r="AF54" i="57"/>
  <c r="P54" i="57"/>
  <c r="AC54" i="57"/>
  <c r="AI54" i="57"/>
  <c r="S54" i="57"/>
  <c r="V54" i="57"/>
  <c r="Q54" i="57"/>
  <c r="AB54" i="57"/>
  <c r="L54" i="57"/>
  <c r="M54" i="57"/>
  <c r="AE54" i="57"/>
  <c r="O54" i="57"/>
  <c r="AG54" i="57"/>
  <c r="AH54" i="57"/>
  <c r="R54" i="57"/>
  <c r="E54" i="57"/>
  <c r="X54" i="57"/>
  <c r="H54" i="57"/>
  <c r="C54" i="57"/>
  <c r="AA54" i="57"/>
  <c r="K54" i="57"/>
  <c r="U54" i="57"/>
  <c r="AD54" i="57"/>
  <c r="N54" i="57"/>
  <c r="AJ54" i="57"/>
  <c r="T54" i="57"/>
  <c r="D54" i="57"/>
  <c r="W54" i="57"/>
  <c r="G54" i="57"/>
  <c r="I54" i="57"/>
  <c r="Z54" i="57"/>
  <c r="J54" i="57"/>
  <c r="C37" i="58"/>
  <c r="C39" i="58"/>
  <c r="C38" i="58"/>
  <c r="C40" i="58"/>
  <c r="C44" i="58" l="1"/>
  <c r="A21" i="57"/>
  <c r="C26" i="57" s="1"/>
  <c r="C25" i="57" l="1"/>
  <c r="B25" i="57"/>
  <c r="B26" i="57"/>
  <c r="K2" i="51"/>
  <c r="K3" i="51"/>
  <c r="I3" i="51" s="1"/>
  <c r="K4" i="51"/>
  <c r="I4" i="51" s="1"/>
  <c r="K5" i="51"/>
  <c r="I5" i="51" s="1"/>
  <c r="K6" i="51"/>
  <c r="I6" i="51" s="1"/>
  <c r="K7" i="51"/>
  <c r="I7" i="51" s="1"/>
  <c r="K8" i="51"/>
  <c r="I8" i="51" s="1"/>
  <c r="K9" i="51"/>
  <c r="I9" i="51" s="1"/>
  <c r="K10" i="51"/>
  <c r="I10" i="51" s="1"/>
  <c r="K11" i="51"/>
  <c r="I11" i="51" s="1"/>
  <c r="K12" i="51"/>
  <c r="I12" i="51" s="1"/>
  <c r="K13" i="51"/>
  <c r="I13" i="51" s="1"/>
  <c r="K14" i="51"/>
  <c r="I14" i="51" s="1"/>
  <c r="K15" i="51"/>
  <c r="I15" i="51" s="1"/>
  <c r="K16" i="51"/>
  <c r="I16" i="51" s="1"/>
  <c r="K17" i="51"/>
  <c r="I17" i="51" s="1"/>
  <c r="K18" i="51"/>
  <c r="I18" i="51" s="1"/>
  <c r="K19" i="51"/>
  <c r="I19" i="51" s="1"/>
  <c r="K20" i="51"/>
  <c r="I20" i="51" s="1"/>
  <c r="K21" i="51"/>
  <c r="I21" i="51" s="1"/>
  <c r="K22" i="51"/>
  <c r="I22" i="51" s="1"/>
  <c r="K23" i="51"/>
  <c r="I23" i="51" s="1"/>
  <c r="K24" i="51"/>
  <c r="I24" i="51" s="1"/>
  <c r="K25" i="51"/>
  <c r="I25" i="51" s="1"/>
  <c r="K26" i="51"/>
  <c r="I26" i="51" s="1"/>
  <c r="K27" i="51"/>
  <c r="I27" i="51" s="1"/>
  <c r="K28" i="51"/>
  <c r="I28" i="51" s="1"/>
  <c r="K29" i="51"/>
  <c r="I29" i="51" s="1"/>
  <c r="K30" i="51"/>
  <c r="I30" i="51" s="1"/>
  <c r="K31" i="51"/>
  <c r="I31" i="51" s="1"/>
  <c r="K32" i="51"/>
  <c r="I32" i="51" s="1"/>
  <c r="K33" i="51"/>
  <c r="I33" i="51" s="1"/>
  <c r="K34" i="51"/>
  <c r="I34" i="51" s="1"/>
  <c r="K35" i="51"/>
  <c r="I35" i="51" s="1"/>
  <c r="K36" i="51"/>
  <c r="I36" i="51" s="1"/>
  <c r="K37" i="51"/>
  <c r="I37" i="51" s="1"/>
  <c r="K38" i="51"/>
  <c r="I38" i="51" s="1"/>
  <c r="K39" i="51"/>
  <c r="I39" i="51" s="1"/>
  <c r="K40" i="51"/>
  <c r="I40" i="51" s="1"/>
  <c r="K41" i="51"/>
  <c r="I41" i="51" s="1"/>
  <c r="K42" i="51"/>
  <c r="I42" i="51" s="1"/>
  <c r="K43" i="51"/>
  <c r="I43" i="51" s="1"/>
  <c r="K44" i="51"/>
  <c r="I44" i="51" s="1"/>
  <c r="K45" i="51"/>
  <c r="I45" i="51" s="1"/>
  <c r="K46" i="51"/>
  <c r="I46" i="51" s="1"/>
  <c r="K47" i="51"/>
  <c r="I47" i="51" s="1"/>
  <c r="K48" i="51"/>
  <c r="I48" i="51" s="1"/>
  <c r="K49" i="51"/>
  <c r="I49" i="51" s="1"/>
  <c r="K50" i="51"/>
  <c r="I50" i="51" s="1"/>
  <c r="K51" i="51"/>
  <c r="I51" i="51" s="1"/>
  <c r="K52" i="51"/>
  <c r="I52" i="51" s="1"/>
  <c r="K53" i="51"/>
  <c r="I53" i="51" s="1"/>
  <c r="K54" i="51"/>
  <c r="I54" i="51" s="1"/>
  <c r="K55" i="51"/>
  <c r="I55" i="51" s="1"/>
  <c r="K56" i="51"/>
  <c r="I56" i="51" s="1"/>
  <c r="K57" i="51"/>
  <c r="I57" i="51" s="1"/>
  <c r="K58" i="51"/>
  <c r="I58" i="51" s="1"/>
  <c r="K59" i="51"/>
  <c r="I59" i="51" s="1"/>
  <c r="K60" i="51"/>
  <c r="I60" i="51" s="1"/>
  <c r="K61" i="51"/>
  <c r="I61" i="51" s="1"/>
  <c r="K62" i="51"/>
  <c r="I62" i="51" s="1"/>
  <c r="K63" i="51"/>
  <c r="I63" i="51" s="1"/>
  <c r="K64" i="51"/>
  <c r="I64" i="51" s="1"/>
  <c r="K65" i="51"/>
  <c r="I65" i="51" s="1"/>
  <c r="K66" i="51"/>
  <c r="I66" i="51" s="1"/>
  <c r="K67" i="51"/>
  <c r="I67" i="51" s="1"/>
  <c r="K68" i="51"/>
  <c r="I68" i="51" s="1"/>
  <c r="K69" i="51"/>
  <c r="I69" i="51" s="1"/>
  <c r="K70" i="51"/>
  <c r="I70" i="51" s="1"/>
  <c r="K71" i="51"/>
  <c r="I71" i="51" s="1"/>
  <c r="K72" i="51"/>
  <c r="I72" i="51" s="1"/>
  <c r="K73" i="51"/>
  <c r="I73" i="51" s="1"/>
  <c r="K74" i="51"/>
  <c r="I74" i="51" s="1"/>
  <c r="K75" i="51"/>
  <c r="I75" i="51" s="1"/>
  <c r="K76" i="51"/>
  <c r="I76" i="51" s="1"/>
  <c r="K77" i="51"/>
  <c r="I77" i="51" s="1"/>
  <c r="K78" i="51"/>
  <c r="I78" i="51" s="1"/>
  <c r="K79" i="51"/>
  <c r="I79" i="51" s="1"/>
  <c r="K80" i="51"/>
  <c r="I80" i="51" s="1"/>
  <c r="K81" i="51"/>
  <c r="I81" i="51" s="1"/>
  <c r="K82" i="51"/>
  <c r="I82" i="51" s="1"/>
  <c r="K83" i="51"/>
  <c r="I83" i="51" s="1"/>
  <c r="K84" i="51"/>
  <c r="I84" i="51" s="1"/>
  <c r="K85" i="51"/>
  <c r="I85" i="51" s="1"/>
  <c r="K86" i="51"/>
  <c r="I86" i="51" s="1"/>
  <c r="K87" i="51"/>
  <c r="I87" i="51" s="1"/>
  <c r="K88" i="51"/>
  <c r="I88" i="51" s="1"/>
  <c r="K89" i="51"/>
  <c r="I89" i="51" s="1"/>
  <c r="K90" i="51"/>
  <c r="I90" i="51" s="1"/>
  <c r="K91" i="51"/>
  <c r="I91" i="51" s="1"/>
  <c r="K92" i="51"/>
  <c r="I92" i="51" s="1"/>
  <c r="K93" i="51"/>
  <c r="I93" i="51" s="1"/>
  <c r="K94" i="51"/>
  <c r="I94" i="51" s="1"/>
  <c r="K95" i="51"/>
  <c r="I95" i="51" s="1"/>
  <c r="K96" i="51"/>
  <c r="I96" i="51" s="1"/>
  <c r="K97" i="51"/>
  <c r="I97" i="51" s="1"/>
  <c r="K98" i="51"/>
  <c r="I98" i="51" s="1"/>
  <c r="K99" i="51"/>
  <c r="I99" i="51" s="1"/>
  <c r="K100" i="51"/>
  <c r="I100" i="51" s="1"/>
  <c r="K101" i="51"/>
  <c r="I101" i="51" s="1"/>
  <c r="K102" i="51"/>
  <c r="I102" i="51" s="1"/>
  <c r="K103" i="51"/>
  <c r="I103" i="51" s="1"/>
  <c r="K104" i="51"/>
  <c r="I104" i="51" s="1"/>
  <c r="K105" i="51"/>
  <c r="I105" i="51" s="1"/>
  <c r="K106" i="51"/>
  <c r="I106" i="51" s="1"/>
  <c r="K107" i="51"/>
  <c r="I107" i="51" s="1"/>
  <c r="K108" i="51"/>
  <c r="I108" i="51" s="1"/>
  <c r="K109" i="51"/>
  <c r="I109" i="51" s="1"/>
  <c r="K110" i="51"/>
  <c r="I110" i="51" s="1"/>
  <c r="K111" i="51"/>
  <c r="I111" i="51" s="1"/>
  <c r="K112" i="51"/>
  <c r="I112" i="51" s="1"/>
  <c r="K113" i="51"/>
  <c r="I113" i="51" s="1"/>
  <c r="K114" i="51"/>
  <c r="I114" i="51" s="1"/>
  <c r="K115" i="51"/>
  <c r="I115" i="51" s="1"/>
  <c r="K116" i="51"/>
  <c r="I116" i="51" s="1"/>
  <c r="K117" i="51"/>
  <c r="I117" i="51" s="1"/>
  <c r="K118" i="51"/>
  <c r="I118" i="51" s="1"/>
  <c r="K119" i="51"/>
  <c r="I119" i="51" s="1"/>
  <c r="K120" i="51"/>
  <c r="I120" i="51" s="1"/>
  <c r="K121" i="51"/>
  <c r="I121" i="51" s="1"/>
  <c r="K122" i="51"/>
  <c r="I122" i="51" s="1"/>
  <c r="K123" i="51"/>
  <c r="I123" i="51" s="1"/>
  <c r="K124" i="51"/>
  <c r="I124" i="51" s="1"/>
  <c r="K125" i="51"/>
  <c r="I125" i="51" s="1"/>
  <c r="K126" i="51"/>
  <c r="I126" i="51" s="1"/>
  <c r="K127" i="51"/>
  <c r="I127" i="51" s="1"/>
  <c r="K128" i="51"/>
  <c r="I128" i="51" s="1"/>
  <c r="K129" i="51"/>
  <c r="I129" i="51" s="1"/>
  <c r="K130" i="51"/>
  <c r="I130" i="51" s="1"/>
  <c r="K131" i="51"/>
  <c r="I131" i="51" s="1"/>
  <c r="K132" i="51"/>
  <c r="I132" i="51" s="1"/>
  <c r="K133" i="51"/>
  <c r="I133" i="51" s="1"/>
  <c r="K134" i="51"/>
  <c r="I134" i="51" s="1"/>
  <c r="K135" i="51"/>
  <c r="I135" i="51" s="1"/>
  <c r="K136" i="51"/>
  <c r="I136" i="51" s="1"/>
  <c r="K137" i="51"/>
  <c r="I137" i="51" s="1"/>
  <c r="K138" i="51"/>
  <c r="I138" i="51" s="1"/>
  <c r="K139" i="51"/>
  <c r="I139" i="51" s="1"/>
  <c r="K140" i="51"/>
  <c r="I140" i="51" s="1"/>
  <c r="K141" i="51"/>
  <c r="I141" i="51" s="1"/>
  <c r="K142" i="51"/>
  <c r="I142" i="51" s="1"/>
  <c r="K143" i="51"/>
  <c r="I143" i="51" s="1"/>
  <c r="K144" i="51"/>
  <c r="I144" i="51" s="1"/>
  <c r="K145" i="51"/>
  <c r="I145" i="51" s="1"/>
  <c r="K146" i="51"/>
  <c r="I146" i="51" s="1"/>
  <c r="K147" i="51"/>
  <c r="I147" i="51" s="1"/>
  <c r="K148" i="51"/>
  <c r="I148" i="51" s="1"/>
  <c r="K149" i="51"/>
  <c r="I149" i="51" s="1"/>
  <c r="K150" i="51"/>
  <c r="I150" i="51" s="1"/>
  <c r="K151" i="51"/>
  <c r="I151" i="51" s="1"/>
  <c r="K152" i="51"/>
  <c r="I152" i="51" s="1"/>
  <c r="K153" i="51"/>
  <c r="I153" i="51" s="1"/>
  <c r="K154" i="51"/>
  <c r="I154" i="51" s="1"/>
  <c r="K155" i="51"/>
  <c r="I155" i="51" s="1"/>
  <c r="K156" i="51"/>
  <c r="I156" i="51" s="1"/>
  <c r="K157" i="51"/>
  <c r="I157" i="51" s="1"/>
  <c r="K158" i="51"/>
  <c r="I158" i="51" s="1"/>
  <c r="K159" i="51"/>
  <c r="I159" i="51" s="1"/>
  <c r="K160" i="51"/>
  <c r="I160" i="51" s="1"/>
  <c r="K161" i="51"/>
  <c r="I161" i="51" s="1"/>
  <c r="K162" i="51"/>
  <c r="I162" i="51" s="1"/>
  <c r="K163" i="51"/>
  <c r="I163" i="51" s="1"/>
  <c r="K164" i="51"/>
  <c r="I164" i="51" s="1"/>
  <c r="K165" i="51"/>
  <c r="I165" i="51" s="1"/>
  <c r="K166" i="51"/>
  <c r="I166" i="51" s="1"/>
  <c r="K167" i="51"/>
  <c r="I167" i="51" s="1"/>
  <c r="K168" i="51"/>
  <c r="I168" i="51" s="1"/>
  <c r="K169" i="51"/>
  <c r="I169" i="51" s="1"/>
  <c r="K170" i="51"/>
  <c r="I170" i="51" s="1"/>
  <c r="K171" i="51"/>
  <c r="I171" i="51" s="1"/>
  <c r="K172" i="51"/>
  <c r="I172" i="51" s="1"/>
  <c r="K173" i="51"/>
  <c r="I173" i="51" s="1"/>
  <c r="K174" i="51"/>
  <c r="I174" i="51" s="1"/>
  <c r="K175" i="51"/>
  <c r="I175" i="51" s="1"/>
  <c r="K176" i="51"/>
  <c r="I176" i="51" s="1"/>
  <c r="K177" i="51"/>
  <c r="I177" i="51" s="1"/>
  <c r="K178" i="51"/>
  <c r="I178" i="51" s="1"/>
  <c r="K179" i="51"/>
  <c r="I179" i="51" s="1"/>
  <c r="K180" i="51"/>
  <c r="I180" i="51" s="1"/>
  <c r="K181" i="51"/>
  <c r="I181" i="51" s="1"/>
  <c r="K182" i="51"/>
  <c r="I182" i="51" s="1"/>
  <c r="K183" i="51"/>
  <c r="I183" i="51" s="1"/>
  <c r="K184" i="51"/>
  <c r="I184" i="51" s="1"/>
  <c r="K185" i="51"/>
  <c r="I185" i="51" s="1"/>
  <c r="K186" i="51"/>
  <c r="I186" i="51" s="1"/>
  <c r="K187" i="51"/>
  <c r="I187" i="51" s="1"/>
  <c r="K188" i="51"/>
  <c r="I188" i="51" s="1"/>
  <c r="K189" i="51"/>
  <c r="I189" i="51" s="1"/>
  <c r="K190" i="51"/>
  <c r="I190" i="51" s="1"/>
  <c r="K191" i="51"/>
  <c r="I191" i="51" s="1"/>
  <c r="K192" i="51"/>
  <c r="I192" i="51" s="1"/>
  <c r="K193" i="51"/>
  <c r="I193" i="51" s="1"/>
  <c r="K194" i="51"/>
  <c r="I194" i="51" s="1"/>
  <c r="K195" i="51"/>
  <c r="I195" i="51" s="1"/>
  <c r="K196" i="51"/>
  <c r="I196" i="51" s="1"/>
  <c r="K197" i="51"/>
  <c r="I197" i="51" s="1"/>
  <c r="K198" i="51"/>
  <c r="I198" i="51" s="1"/>
  <c r="K199" i="51"/>
  <c r="I199" i="51" s="1"/>
  <c r="K200" i="51"/>
  <c r="I200" i="51" s="1"/>
  <c r="K201" i="51"/>
  <c r="I201" i="51" s="1"/>
  <c r="K202" i="51"/>
  <c r="I202" i="51" s="1"/>
  <c r="K203" i="51"/>
  <c r="I203" i="51" s="1"/>
  <c r="K204" i="51"/>
  <c r="I204" i="51" s="1"/>
  <c r="K205" i="51"/>
  <c r="I205" i="51" s="1"/>
  <c r="K206" i="51"/>
  <c r="I206" i="51" s="1"/>
  <c r="K207" i="51"/>
  <c r="I207" i="51" s="1"/>
  <c r="K208" i="51"/>
  <c r="I208" i="51" s="1"/>
  <c r="K209" i="51"/>
  <c r="I209" i="51" s="1"/>
  <c r="K210" i="51"/>
  <c r="I210" i="51" s="1"/>
  <c r="K211" i="51"/>
  <c r="I211" i="51" s="1"/>
  <c r="K212" i="51"/>
  <c r="I212" i="51" s="1"/>
  <c r="K213" i="51"/>
  <c r="I213" i="51" s="1"/>
  <c r="K214" i="51"/>
  <c r="I214" i="51" s="1"/>
  <c r="K215" i="51"/>
  <c r="I215" i="51" s="1"/>
  <c r="K216" i="51"/>
  <c r="I216" i="51" s="1"/>
  <c r="K217" i="51"/>
  <c r="I217" i="51" s="1"/>
  <c r="K218" i="51"/>
  <c r="I218" i="51" s="1"/>
  <c r="K219" i="51"/>
  <c r="I219" i="51" s="1"/>
  <c r="K220" i="51"/>
  <c r="I220" i="51" s="1"/>
  <c r="K221" i="51"/>
  <c r="I221" i="51" s="1"/>
  <c r="K222" i="51"/>
  <c r="I222" i="51" s="1"/>
  <c r="K223" i="51"/>
  <c r="I223" i="51" s="1"/>
  <c r="K224" i="51"/>
  <c r="I224" i="51" s="1"/>
  <c r="K225" i="51"/>
  <c r="I225" i="51" s="1"/>
  <c r="K226" i="51"/>
  <c r="I226" i="51" s="1"/>
  <c r="K227" i="51"/>
  <c r="I227" i="51" s="1"/>
  <c r="K228" i="51"/>
  <c r="I228" i="51" s="1"/>
  <c r="K229" i="51"/>
  <c r="I229" i="51" s="1"/>
  <c r="K230" i="51"/>
  <c r="I230" i="51" s="1"/>
  <c r="K231" i="51"/>
  <c r="I231" i="51" s="1"/>
  <c r="K232" i="51"/>
  <c r="I232" i="51" s="1"/>
  <c r="K233" i="51"/>
  <c r="I233" i="51" s="1"/>
  <c r="K234" i="51"/>
  <c r="I234" i="51" s="1"/>
  <c r="K235" i="51"/>
  <c r="I235" i="51" s="1"/>
  <c r="K236" i="51"/>
  <c r="I236" i="51" s="1"/>
  <c r="K237" i="51"/>
  <c r="I237" i="51" s="1"/>
  <c r="K238" i="51"/>
  <c r="I238" i="51" s="1"/>
  <c r="K239" i="51"/>
  <c r="I239" i="51" s="1"/>
  <c r="K240" i="51"/>
  <c r="I240" i="51" s="1"/>
  <c r="K241" i="51"/>
  <c r="I241" i="51" s="1"/>
  <c r="K242" i="51"/>
  <c r="I242" i="51" s="1"/>
  <c r="K243" i="51"/>
  <c r="I243" i="51" s="1"/>
  <c r="K244" i="51"/>
  <c r="I244" i="51" s="1"/>
  <c r="K245" i="51"/>
  <c r="I245" i="51" s="1"/>
  <c r="K246" i="51"/>
  <c r="I246" i="51" s="1"/>
  <c r="K247" i="51"/>
  <c r="I247" i="51" s="1"/>
  <c r="K248" i="51"/>
  <c r="I248" i="51" s="1"/>
  <c r="K249" i="51"/>
  <c r="I249" i="51" s="1"/>
  <c r="K250" i="51"/>
  <c r="I250" i="51" s="1"/>
  <c r="K251" i="51"/>
  <c r="I251" i="51" s="1"/>
  <c r="K252" i="51"/>
  <c r="I252" i="51" s="1"/>
  <c r="K253" i="51"/>
  <c r="I253" i="51" s="1"/>
  <c r="K254" i="51"/>
  <c r="I254" i="51" s="1"/>
  <c r="K255" i="51"/>
  <c r="I255" i="51" s="1"/>
  <c r="K256" i="51"/>
  <c r="I256" i="51" s="1"/>
  <c r="K257" i="51"/>
  <c r="I257" i="51" s="1"/>
  <c r="K258" i="51"/>
  <c r="I258" i="51" s="1"/>
  <c r="K259" i="51"/>
  <c r="I259" i="51" s="1"/>
  <c r="K260" i="51"/>
  <c r="I260" i="51" s="1"/>
  <c r="K261" i="51"/>
  <c r="I261" i="51" s="1"/>
  <c r="K262" i="51"/>
  <c r="I262" i="51" s="1"/>
  <c r="K263" i="51"/>
  <c r="I263" i="51" s="1"/>
  <c r="K264" i="51"/>
  <c r="I264" i="51" s="1"/>
  <c r="K265" i="51"/>
  <c r="I265" i="51" s="1"/>
  <c r="K266" i="51"/>
  <c r="I266" i="51" s="1"/>
  <c r="K267" i="51"/>
  <c r="I267" i="51" s="1"/>
  <c r="K268" i="51"/>
  <c r="I268" i="51" s="1"/>
  <c r="K269" i="51"/>
  <c r="I269" i="51" s="1"/>
  <c r="K270" i="51"/>
  <c r="I270" i="51" s="1"/>
  <c r="K271" i="51"/>
  <c r="I271" i="51" s="1"/>
  <c r="K272" i="51"/>
  <c r="I272" i="51" s="1"/>
  <c r="K273" i="51"/>
  <c r="I273" i="51" s="1"/>
  <c r="K274" i="51"/>
  <c r="I274" i="51" s="1"/>
  <c r="K275" i="51"/>
  <c r="I275" i="51" s="1"/>
  <c r="K276" i="51"/>
  <c r="I276" i="51" s="1"/>
  <c r="K277" i="51"/>
  <c r="I277" i="51" s="1"/>
  <c r="K278" i="51"/>
  <c r="I278" i="51" s="1"/>
  <c r="K279" i="51"/>
  <c r="I279" i="51" s="1"/>
  <c r="K280" i="51"/>
  <c r="I280" i="51" s="1"/>
  <c r="K281" i="51"/>
  <c r="I281" i="51" s="1"/>
  <c r="K282" i="51"/>
  <c r="I282" i="51" s="1"/>
  <c r="K283" i="51"/>
  <c r="I283" i="51" s="1"/>
  <c r="K284" i="51"/>
  <c r="I284" i="51" s="1"/>
  <c r="K285" i="51"/>
  <c r="I285" i="51" s="1"/>
  <c r="K286" i="51"/>
  <c r="I286" i="51" s="1"/>
  <c r="K287" i="51"/>
  <c r="I287" i="51" s="1"/>
  <c r="K288" i="51"/>
  <c r="I288" i="51" s="1"/>
  <c r="K289" i="51"/>
  <c r="I289" i="51" s="1"/>
  <c r="K290" i="51"/>
  <c r="I290" i="51" s="1"/>
  <c r="K291" i="51"/>
  <c r="I291" i="51" s="1"/>
  <c r="K292" i="51"/>
  <c r="I292" i="51" s="1"/>
  <c r="K293" i="51"/>
  <c r="I293" i="51" s="1"/>
  <c r="K294" i="51"/>
  <c r="I294" i="51" s="1"/>
  <c r="K295" i="51"/>
  <c r="I295" i="51" s="1"/>
  <c r="K296" i="51"/>
  <c r="I296" i="51" s="1"/>
  <c r="K297" i="51"/>
  <c r="I297" i="51" s="1"/>
  <c r="K298" i="51"/>
  <c r="I298" i="51" s="1"/>
  <c r="K299" i="51"/>
  <c r="I299" i="51" s="1"/>
  <c r="K300" i="51"/>
  <c r="I300" i="51" s="1"/>
  <c r="K301" i="51"/>
  <c r="I301" i="51" s="1"/>
  <c r="K302" i="51"/>
  <c r="I302" i="51" s="1"/>
  <c r="K303" i="51"/>
  <c r="I303" i="51" s="1"/>
  <c r="K304" i="51"/>
  <c r="I304" i="51" s="1"/>
  <c r="K305" i="51"/>
  <c r="I305" i="51" s="1"/>
  <c r="K306" i="51"/>
  <c r="I306" i="51" s="1"/>
  <c r="K307" i="51"/>
  <c r="I307" i="51" s="1"/>
  <c r="K308" i="51"/>
  <c r="I308" i="51" s="1"/>
  <c r="K309" i="51"/>
  <c r="I309" i="51" s="1"/>
  <c r="K310" i="51"/>
  <c r="I310" i="51" s="1"/>
  <c r="K311" i="51"/>
  <c r="I311" i="51" s="1"/>
  <c r="K312" i="51"/>
  <c r="I312" i="51" s="1"/>
  <c r="K313" i="51"/>
  <c r="I313" i="51" s="1"/>
  <c r="K314" i="51"/>
  <c r="I314" i="51" s="1"/>
  <c r="K315" i="51"/>
  <c r="I315" i="51" s="1"/>
  <c r="K316" i="51"/>
  <c r="I316" i="51" s="1"/>
  <c r="K317" i="51"/>
  <c r="I317" i="51" s="1"/>
  <c r="K318" i="51"/>
  <c r="I318" i="51" s="1"/>
  <c r="K319" i="51"/>
  <c r="I319" i="51" s="1"/>
  <c r="K320" i="51"/>
  <c r="I320" i="51" s="1"/>
  <c r="K321" i="51"/>
  <c r="I321" i="51" s="1"/>
  <c r="K322" i="51"/>
  <c r="I322" i="51" s="1"/>
  <c r="K323" i="51"/>
  <c r="I323" i="51" s="1"/>
  <c r="K324" i="51"/>
  <c r="I324" i="51" s="1"/>
  <c r="K325" i="51"/>
  <c r="I325" i="51" s="1"/>
  <c r="K326" i="51"/>
  <c r="I326" i="51" s="1"/>
  <c r="K327" i="51"/>
  <c r="I327" i="51" s="1"/>
  <c r="K328" i="51"/>
  <c r="I328" i="51" s="1"/>
  <c r="K329" i="51"/>
  <c r="I329" i="51" s="1"/>
  <c r="K330" i="51"/>
  <c r="I330" i="51" s="1"/>
  <c r="K331" i="51"/>
  <c r="I331" i="51" s="1"/>
  <c r="K332" i="51"/>
  <c r="I332" i="51" s="1"/>
  <c r="K333" i="51"/>
  <c r="I333" i="51" s="1"/>
  <c r="K334" i="51"/>
  <c r="I334" i="51" s="1"/>
  <c r="K335" i="51"/>
  <c r="I335" i="51" s="1"/>
  <c r="K336" i="51"/>
  <c r="I336" i="51" s="1"/>
  <c r="K337" i="51"/>
  <c r="I337" i="51" s="1"/>
  <c r="K338" i="51"/>
  <c r="I338" i="51" s="1"/>
  <c r="K339" i="51"/>
  <c r="I339" i="51" s="1"/>
  <c r="K340" i="51"/>
  <c r="I340" i="51" s="1"/>
  <c r="K341" i="51"/>
  <c r="I341" i="51" s="1"/>
  <c r="K342" i="51"/>
  <c r="I342" i="51" s="1"/>
  <c r="K343" i="51"/>
  <c r="I343" i="51" s="1"/>
  <c r="K344" i="51"/>
  <c r="I344" i="51" s="1"/>
  <c r="K345" i="51"/>
  <c r="I345" i="51" s="1"/>
  <c r="K346" i="51"/>
  <c r="I346" i="51" s="1"/>
  <c r="K347" i="51"/>
  <c r="I347" i="51" s="1"/>
  <c r="K348" i="51"/>
  <c r="I348" i="51" s="1"/>
  <c r="K349" i="51"/>
  <c r="I349" i="51" s="1"/>
  <c r="K350" i="51"/>
  <c r="I350" i="51" s="1"/>
  <c r="K351" i="51"/>
  <c r="I351" i="51" s="1"/>
  <c r="K352" i="51"/>
  <c r="I352" i="51" s="1"/>
  <c r="K353" i="51"/>
  <c r="I353" i="51" s="1"/>
  <c r="K354" i="51"/>
  <c r="I354" i="51" s="1"/>
  <c r="K355" i="51"/>
  <c r="I355" i="51" s="1"/>
  <c r="K356" i="51"/>
  <c r="I356" i="51" s="1"/>
  <c r="K357" i="51"/>
  <c r="I357" i="51" s="1"/>
  <c r="K358" i="51"/>
  <c r="I358" i="51" s="1"/>
  <c r="K359" i="51"/>
  <c r="I359" i="51" s="1"/>
  <c r="K360" i="51"/>
  <c r="I360" i="51" s="1"/>
  <c r="K361" i="51"/>
  <c r="I361" i="51" s="1"/>
  <c r="K362" i="51"/>
  <c r="I362" i="51" s="1"/>
  <c r="K363" i="51"/>
  <c r="I363" i="51" s="1"/>
  <c r="K364" i="51"/>
  <c r="I364" i="51" s="1"/>
  <c r="K365" i="51"/>
  <c r="I365" i="51" s="1"/>
  <c r="K366" i="51"/>
  <c r="I366" i="51" s="1"/>
  <c r="K367" i="51"/>
  <c r="I367" i="51" s="1"/>
  <c r="K368" i="51"/>
  <c r="I368" i="51" s="1"/>
  <c r="K369" i="51"/>
  <c r="I369" i="51" s="1"/>
  <c r="K370" i="51"/>
  <c r="I370" i="51" s="1"/>
  <c r="K371" i="51"/>
  <c r="I371" i="51" s="1"/>
  <c r="K372" i="51"/>
  <c r="I372" i="51" s="1"/>
  <c r="K373" i="51"/>
  <c r="I373" i="51" s="1"/>
  <c r="K374" i="51"/>
  <c r="I374" i="51" s="1"/>
  <c r="K375" i="51"/>
  <c r="I375" i="51" s="1"/>
  <c r="K376" i="51"/>
  <c r="I376" i="51" s="1"/>
  <c r="K377" i="51"/>
  <c r="I377" i="51" s="1"/>
  <c r="K378" i="51"/>
  <c r="I378" i="51" s="1"/>
  <c r="K379" i="51"/>
  <c r="I379" i="51" s="1"/>
  <c r="K380" i="51"/>
  <c r="I380" i="51" s="1"/>
  <c r="K381" i="51"/>
  <c r="I381" i="51" s="1"/>
  <c r="K382" i="51"/>
  <c r="I382" i="51" s="1"/>
  <c r="K383" i="51"/>
  <c r="I383" i="51" s="1"/>
  <c r="K384" i="51"/>
  <c r="I384" i="51" s="1"/>
  <c r="K385" i="51"/>
  <c r="I385" i="51" s="1"/>
  <c r="K386" i="51"/>
  <c r="I386" i="51" s="1"/>
  <c r="K387" i="51"/>
  <c r="I387" i="51" s="1"/>
  <c r="K388" i="51"/>
  <c r="I388" i="51" s="1"/>
  <c r="K389" i="51"/>
  <c r="I389" i="51" s="1"/>
  <c r="K390" i="51"/>
  <c r="I390" i="51" s="1"/>
  <c r="K391" i="51"/>
  <c r="I391" i="51" s="1"/>
  <c r="K392" i="51"/>
  <c r="I392" i="51" s="1"/>
  <c r="K393" i="51"/>
  <c r="I393" i="51" s="1"/>
  <c r="K394" i="51"/>
  <c r="I394" i="51" s="1"/>
  <c r="K395" i="51"/>
  <c r="I395" i="51" s="1"/>
  <c r="K396" i="51"/>
  <c r="I396" i="51" s="1"/>
  <c r="K397" i="51"/>
  <c r="I397" i="51" s="1"/>
  <c r="K398" i="51"/>
  <c r="I398" i="51" s="1"/>
  <c r="K399" i="51"/>
  <c r="I399" i="51" s="1"/>
  <c r="K400" i="51"/>
  <c r="I400" i="51" s="1"/>
  <c r="K401" i="51"/>
  <c r="I401" i="51" s="1"/>
  <c r="K402" i="51"/>
  <c r="I402" i="51" s="1"/>
  <c r="K403" i="51"/>
  <c r="I403" i="51" s="1"/>
  <c r="K404" i="51"/>
  <c r="I404" i="51" s="1"/>
  <c r="K405" i="51"/>
  <c r="I405" i="51" s="1"/>
  <c r="K406" i="51"/>
  <c r="I406" i="51" s="1"/>
  <c r="K407" i="51"/>
  <c r="I407" i="51" s="1"/>
  <c r="K408" i="51"/>
  <c r="I408" i="51" s="1"/>
  <c r="K409" i="51"/>
  <c r="I409" i="51" s="1"/>
  <c r="K410" i="51"/>
  <c r="I410" i="51" s="1"/>
  <c r="K411" i="51"/>
  <c r="I411" i="51" s="1"/>
  <c r="K412" i="51"/>
  <c r="I412" i="51" s="1"/>
  <c r="K413" i="51"/>
  <c r="I413" i="51" s="1"/>
  <c r="K414" i="51"/>
  <c r="I414" i="51" s="1"/>
  <c r="K415" i="51"/>
  <c r="I415" i="51" s="1"/>
  <c r="K416" i="51"/>
  <c r="I416" i="51" s="1"/>
  <c r="K417" i="51"/>
  <c r="I417" i="51" s="1"/>
  <c r="K418" i="51"/>
  <c r="I418" i="51" s="1"/>
  <c r="K419" i="51"/>
  <c r="I419" i="51" s="1"/>
  <c r="K420" i="51"/>
  <c r="I420" i="51" s="1"/>
  <c r="K421" i="51"/>
  <c r="I421" i="51" s="1"/>
  <c r="K422" i="51"/>
  <c r="I422" i="51" s="1"/>
  <c r="K423" i="51"/>
  <c r="I423" i="51" s="1"/>
  <c r="K424" i="51"/>
  <c r="I424" i="51" s="1"/>
  <c r="K425" i="51"/>
  <c r="I425" i="51" s="1"/>
  <c r="K426" i="51"/>
  <c r="I426" i="51" s="1"/>
  <c r="K427" i="51"/>
  <c r="I427" i="51" s="1"/>
  <c r="K428" i="51"/>
  <c r="I428" i="51" s="1"/>
  <c r="K429" i="51"/>
  <c r="I429" i="51" s="1"/>
  <c r="K430" i="51"/>
  <c r="I430" i="51" s="1"/>
  <c r="K431" i="51"/>
  <c r="I431" i="51" s="1"/>
  <c r="K432" i="51"/>
  <c r="I432" i="51" s="1"/>
  <c r="K433" i="51"/>
  <c r="I433" i="51" s="1"/>
  <c r="K434" i="51"/>
  <c r="I434" i="51" s="1"/>
  <c r="K435" i="51"/>
  <c r="I435" i="51" s="1"/>
  <c r="K436" i="51"/>
  <c r="I436" i="51" s="1"/>
  <c r="K437" i="51"/>
  <c r="I437" i="51" s="1"/>
  <c r="K438" i="51"/>
  <c r="I438" i="51" s="1"/>
  <c r="K439" i="51"/>
  <c r="I439" i="51" s="1"/>
  <c r="K440" i="51"/>
  <c r="I440" i="51" s="1"/>
  <c r="K441" i="51"/>
  <c r="I441" i="51" s="1"/>
  <c r="K442" i="51"/>
  <c r="I442" i="51" s="1"/>
  <c r="K443" i="51"/>
  <c r="I443" i="51" s="1"/>
  <c r="K444" i="51"/>
  <c r="I444" i="51" s="1"/>
  <c r="K445" i="51"/>
  <c r="I445" i="51" s="1"/>
  <c r="K446" i="51"/>
  <c r="I446" i="51" s="1"/>
  <c r="K447" i="51"/>
  <c r="I447" i="51" s="1"/>
  <c r="K448" i="51"/>
  <c r="I448" i="51" s="1"/>
  <c r="K449" i="51"/>
  <c r="I449" i="51" s="1"/>
  <c r="K450" i="51"/>
  <c r="I450" i="51" s="1"/>
  <c r="K451" i="51"/>
  <c r="I451" i="51" s="1"/>
  <c r="K452" i="51"/>
  <c r="I452" i="51" s="1"/>
  <c r="K453" i="51"/>
  <c r="I453" i="51" s="1"/>
  <c r="K454" i="51"/>
  <c r="I454" i="51" s="1"/>
  <c r="K455" i="51"/>
  <c r="I455" i="51" s="1"/>
  <c r="K456" i="51"/>
  <c r="I456" i="51" s="1"/>
  <c r="K457" i="51"/>
  <c r="I457" i="51" s="1"/>
  <c r="K458" i="51"/>
  <c r="I458" i="51" s="1"/>
  <c r="K459" i="51"/>
  <c r="I459" i="51" s="1"/>
  <c r="K460" i="51"/>
  <c r="I460" i="51" s="1"/>
  <c r="K461" i="51"/>
  <c r="I461" i="51" s="1"/>
  <c r="K462" i="51"/>
  <c r="I462" i="51" s="1"/>
  <c r="K463" i="51"/>
  <c r="I463" i="51" s="1"/>
  <c r="K464" i="51"/>
  <c r="I464" i="51" s="1"/>
  <c r="K465" i="51"/>
  <c r="I465" i="51" s="1"/>
  <c r="K466" i="51"/>
  <c r="I466" i="51" s="1"/>
  <c r="K467" i="51"/>
  <c r="I467" i="51" s="1"/>
  <c r="K468" i="51"/>
  <c r="I468" i="51" s="1"/>
  <c r="K469" i="51"/>
  <c r="I469" i="51" s="1"/>
  <c r="K470" i="51"/>
  <c r="I470" i="51" s="1"/>
  <c r="K471" i="51"/>
  <c r="I471" i="51" s="1"/>
  <c r="K472" i="51"/>
  <c r="I472" i="51" s="1"/>
  <c r="K473" i="51"/>
  <c r="I473" i="51" s="1"/>
  <c r="K474" i="51"/>
  <c r="I474" i="51" s="1"/>
  <c r="K475" i="51"/>
  <c r="I475" i="51" s="1"/>
  <c r="K476" i="51"/>
  <c r="I476" i="51" s="1"/>
  <c r="K477" i="51"/>
  <c r="I477" i="51" s="1"/>
  <c r="K478" i="51"/>
  <c r="I478" i="51" s="1"/>
  <c r="K479" i="51"/>
  <c r="I479" i="51" s="1"/>
  <c r="K480" i="51"/>
  <c r="I480" i="51" s="1"/>
  <c r="K481" i="51"/>
  <c r="I481" i="51" s="1"/>
  <c r="K482" i="51"/>
  <c r="I482" i="51" s="1"/>
  <c r="K483" i="51"/>
  <c r="I483" i="51" s="1"/>
  <c r="K484" i="51"/>
  <c r="I484" i="51" s="1"/>
  <c r="K485" i="51"/>
  <c r="I485" i="51" s="1"/>
  <c r="K486" i="51"/>
  <c r="I486" i="51" s="1"/>
  <c r="K487" i="51"/>
  <c r="I487" i="51" s="1"/>
  <c r="K488" i="51"/>
  <c r="I488" i="51" s="1"/>
  <c r="K489" i="51"/>
  <c r="I489" i="51" s="1"/>
  <c r="K490" i="51"/>
  <c r="I490" i="51" s="1"/>
  <c r="K491" i="51"/>
  <c r="I491" i="51" s="1"/>
  <c r="K492" i="51"/>
  <c r="I492" i="51" s="1"/>
  <c r="K493" i="51"/>
  <c r="I493" i="51" s="1"/>
  <c r="K494" i="51"/>
  <c r="I494" i="51" s="1"/>
  <c r="K495" i="51"/>
  <c r="I495" i="51" s="1"/>
  <c r="K496" i="51"/>
  <c r="I496" i="51" s="1"/>
  <c r="K497" i="51"/>
  <c r="I497" i="51" s="1"/>
  <c r="K498" i="51"/>
  <c r="I498" i="51" s="1"/>
  <c r="K499" i="51"/>
  <c r="I499" i="51" s="1"/>
  <c r="K500" i="51"/>
  <c r="I500" i="51" s="1"/>
  <c r="K501" i="51"/>
  <c r="I501" i="51" s="1"/>
  <c r="K502" i="51"/>
  <c r="I502" i="51" s="1"/>
  <c r="K503" i="51"/>
  <c r="I503" i="51" s="1"/>
  <c r="K504" i="51"/>
  <c r="I504" i="51" s="1"/>
  <c r="K505" i="51"/>
  <c r="I505" i="51" s="1"/>
  <c r="K506" i="51"/>
  <c r="I506" i="51" s="1"/>
  <c r="K507" i="51"/>
  <c r="I507" i="51" s="1"/>
  <c r="K508" i="51"/>
  <c r="I508" i="51" s="1"/>
  <c r="K509" i="51"/>
  <c r="I509" i="51" s="1"/>
  <c r="K510" i="51"/>
  <c r="I510" i="51" s="1"/>
  <c r="K511" i="51"/>
  <c r="I511" i="51" s="1"/>
  <c r="K512" i="51"/>
  <c r="I512" i="51" s="1"/>
  <c r="K513" i="51"/>
  <c r="I513" i="51" s="1"/>
  <c r="K514" i="51"/>
  <c r="I514" i="51" s="1"/>
  <c r="K515" i="51"/>
  <c r="I515" i="51" s="1"/>
  <c r="K516" i="51"/>
  <c r="I516" i="51" s="1"/>
  <c r="K517" i="51"/>
  <c r="I517" i="51" s="1"/>
  <c r="K518" i="51"/>
  <c r="I518" i="51" s="1"/>
  <c r="K519" i="51"/>
  <c r="I519" i="51" s="1"/>
  <c r="K520" i="51"/>
  <c r="I520" i="51" s="1"/>
  <c r="K521" i="51"/>
  <c r="I521" i="51" s="1"/>
  <c r="K522" i="51"/>
  <c r="I522" i="51" s="1"/>
  <c r="K523" i="51"/>
  <c r="I523" i="51" s="1"/>
  <c r="K524" i="51"/>
  <c r="I524" i="51" s="1"/>
  <c r="K525" i="51"/>
  <c r="I525" i="51" s="1"/>
  <c r="K526" i="51"/>
  <c r="I526" i="51" s="1"/>
  <c r="K527" i="51"/>
  <c r="I527" i="51" s="1"/>
  <c r="K528" i="51"/>
  <c r="I528" i="51" s="1"/>
  <c r="K529" i="51"/>
  <c r="I529" i="51" s="1"/>
  <c r="K530" i="51"/>
  <c r="I530" i="51" s="1"/>
  <c r="K531" i="51"/>
  <c r="I531" i="51" s="1"/>
  <c r="K532" i="51"/>
  <c r="I532" i="51" s="1"/>
  <c r="K533" i="51"/>
  <c r="I533" i="51" s="1"/>
  <c r="K534" i="51"/>
  <c r="I534" i="51" s="1"/>
  <c r="K535" i="51"/>
  <c r="I535" i="51" s="1"/>
  <c r="K536" i="51"/>
  <c r="I536" i="51" s="1"/>
  <c r="K537" i="51"/>
  <c r="I537" i="51" s="1"/>
  <c r="K538" i="51"/>
  <c r="I538" i="51" s="1"/>
  <c r="K539" i="51"/>
  <c r="I539" i="51" s="1"/>
  <c r="K540" i="51"/>
  <c r="I540" i="51" s="1"/>
  <c r="K541" i="51"/>
  <c r="I541" i="51" s="1"/>
  <c r="K542" i="51"/>
  <c r="I542" i="51" s="1"/>
  <c r="K543" i="51"/>
  <c r="I543" i="51" s="1"/>
  <c r="K544" i="51"/>
  <c r="I544" i="51" s="1"/>
  <c r="K545" i="51"/>
  <c r="I545" i="51" s="1"/>
  <c r="K546" i="51"/>
  <c r="I546" i="51" s="1"/>
  <c r="K547" i="51"/>
  <c r="I547" i="51" s="1"/>
  <c r="K548" i="51"/>
  <c r="I548" i="51" s="1"/>
  <c r="K549" i="51"/>
  <c r="I549" i="51" s="1"/>
  <c r="K550" i="51"/>
  <c r="I550" i="51" s="1"/>
  <c r="K551" i="51"/>
  <c r="I551" i="51" s="1"/>
  <c r="K552" i="51"/>
  <c r="I552" i="51" s="1"/>
  <c r="K553" i="51"/>
  <c r="I553" i="51" s="1"/>
  <c r="K554" i="51"/>
  <c r="I554" i="51" s="1"/>
  <c r="K555" i="51"/>
  <c r="I555" i="51" s="1"/>
  <c r="K556" i="51"/>
  <c r="I556" i="51" s="1"/>
  <c r="K557" i="51"/>
  <c r="I557" i="51" s="1"/>
  <c r="K558" i="51"/>
  <c r="I558" i="51" s="1"/>
  <c r="K559" i="51"/>
  <c r="I559" i="51" s="1"/>
  <c r="K560" i="51"/>
  <c r="I560" i="51" s="1"/>
  <c r="K561" i="51"/>
  <c r="I561" i="51" s="1"/>
  <c r="K562" i="51"/>
  <c r="I562" i="51" s="1"/>
  <c r="K563" i="51"/>
  <c r="I563" i="51" s="1"/>
  <c r="K564" i="51"/>
  <c r="I564" i="51" s="1"/>
  <c r="K565" i="51"/>
  <c r="I565" i="51" s="1"/>
  <c r="K566" i="51"/>
  <c r="I566" i="51" s="1"/>
  <c r="K567" i="51"/>
  <c r="I567" i="51" s="1"/>
  <c r="K568" i="51"/>
  <c r="I568" i="51" s="1"/>
  <c r="K569" i="51"/>
  <c r="I569" i="51" s="1"/>
  <c r="K570" i="51"/>
  <c r="I570" i="51" s="1"/>
  <c r="K571" i="51"/>
  <c r="I571" i="51" s="1"/>
  <c r="K572" i="51"/>
  <c r="I572" i="51" s="1"/>
  <c r="K573" i="51"/>
  <c r="I573" i="51" s="1"/>
  <c r="K574" i="51"/>
  <c r="I574" i="51" s="1"/>
  <c r="K575" i="51"/>
  <c r="I575" i="51" s="1"/>
  <c r="K576" i="51"/>
  <c r="I576" i="51" s="1"/>
  <c r="K577" i="51"/>
  <c r="I577" i="51" s="1"/>
  <c r="K578" i="51"/>
  <c r="I578" i="51" s="1"/>
  <c r="K579" i="51"/>
  <c r="I579" i="51" s="1"/>
  <c r="K580" i="51"/>
  <c r="I580" i="51" s="1"/>
  <c r="K581" i="51"/>
  <c r="I581" i="51" s="1"/>
  <c r="K582" i="51"/>
  <c r="I582" i="51" s="1"/>
  <c r="K583" i="51"/>
  <c r="I583" i="51" s="1"/>
  <c r="K584" i="51"/>
  <c r="I584" i="51" s="1"/>
  <c r="K585" i="51"/>
  <c r="I585" i="51" s="1"/>
  <c r="K586" i="51"/>
  <c r="I586" i="51" s="1"/>
  <c r="K587" i="51"/>
  <c r="I587" i="51" s="1"/>
  <c r="K588" i="51"/>
  <c r="I588" i="51" s="1"/>
  <c r="K589" i="51"/>
  <c r="I589" i="51" s="1"/>
  <c r="K590" i="51"/>
  <c r="I590" i="51" s="1"/>
  <c r="K591" i="51"/>
  <c r="I591" i="51" s="1"/>
  <c r="K592" i="51"/>
  <c r="I592" i="51" s="1"/>
  <c r="K593" i="51"/>
  <c r="I593" i="51" s="1"/>
  <c r="K594" i="51"/>
  <c r="I594" i="51" s="1"/>
  <c r="K595" i="51"/>
  <c r="I595" i="51" s="1"/>
  <c r="K596" i="51"/>
  <c r="I596" i="51" s="1"/>
  <c r="K597" i="51"/>
  <c r="I597" i="51" s="1"/>
  <c r="K598" i="51"/>
  <c r="I598" i="51" s="1"/>
  <c r="K599" i="51"/>
  <c r="I599" i="51" s="1"/>
  <c r="K600" i="51"/>
  <c r="I600" i="51" s="1"/>
  <c r="K601" i="51"/>
  <c r="I601" i="51" s="1"/>
  <c r="K602" i="51"/>
  <c r="I602" i="51" s="1"/>
  <c r="K603" i="51"/>
  <c r="I603" i="51" s="1"/>
  <c r="K604" i="51"/>
  <c r="I604" i="51" s="1"/>
  <c r="K605" i="51"/>
  <c r="I605" i="51" s="1"/>
  <c r="K606" i="51"/>
  <c r="I606" i="51" s="1"/>
  <c r="K607" i="51"/>
  <c r="I607" i="51" s="1"/>
  <c r="K608" i="51"/>
  <c r="I608" i="51" s="1"/>
  <c r="K609" i="51"/>
  <c r="I609" i="51" s="1"/>
  <c r="K610" i="51"/>
  <c r="I610" i="51" s="1"/>
  <c r="K611" i="51"/>
  <c r="I611" i="51" s="1"/>
  <c r="K612" i="51"/>
  <c r="I612" i="51" s="1"/>
  <c r="K613" i="51"/>
  <c r="I613" i="51" s="1"/>
  <c r="K614" i="51"/>
  <c r="I614" i="51" s="1"/>
  <c r="K615" i="51"/>
  <c r="I615" i="51" s="1"/>
  <c r="K616" i="51"/>
  <c r="I616" i="51" s="1"/>
  <c r="K617" i="51"/>
  <c r="I617" i="51" s="1"/>
  <c r="K618" i="51"/>
  <c r="I618" i="51" s="1"/>
  <c r="K619" i="51"/>
  <c r="I619" i="51" s="1"/>
  <c r="K620" i="51"/>
  <c r="I620" i="51" s="1"/>
  <c r="K621" i="51"/>
  <c r="I621" i="51" s="1"/>
  <c r="K622" i="51"/>
  <c r="I622" i="51" s="1"/>
  <c r="K623" i="51"/>
  <c r="I623" i="51" s="1"/>
  <c r="K624" i="51"/>
  <c r="I624" i="51" s="1"/>
  <c r="K625" i="51"/>
  <c r="I625" i="51" s="1"/>
  <c r="K626" i="51"/>
  <c r="I626" i="51" s="1"/>
  <c r="K627" i="51"/>
  <c r="I627" i="51" s="1"/>
  <c r="K628" i="51"/>
  <c r="I628" i="51" s="1"/>
  <c r="K629" i="51"/>
  <c r="I629" i="51" s="1"/>
  <c r="K630" i="51"/>
  <c r="I630" i="51" s="1"/>
  <c r="K631" i="51"/>
  <c r="I631" i="51" s="1"/>
  <c r="K632" i="51"/>
  <c r="I632" i="51" s="1"/>
  <c r="K633" i="51"/>
  <c r="I633" i="51" s="1"/>
  <c r="K634" i="51"/>
  <c r="I634" i="51" s="1"/>
  <c r="K635" i="51"/>
  <c r="I635" i="51" s="1"/>
  <c r="K636" i="51"/>
  <c r="I636" i="51" s="1"/>
  <c r="K637" i="51"/>
  <c r="I637" i="51" s="1"/>
  <c r="K638" i="51"/>
  <c r="I638" i="51" s="1"/>
  <c r="K639" i="51"/>
  <c r="I639" i="51" s="1"/>
  <c r="K640" i="51"/>
  <c r="I640" i="51" s="1"/>
  <c r="K641" i="51"/>
  <c r="I641" i="51" s="1"/>
  <c r="K642" i="51"/>
  <c r="I642" i="51" s="1"/>
  <c r="K643" i="51"/>
  <c r="I643" i="51" s="1"/>
  <c r="K644" i="51"/>
  <c r="I644" i="51" s="1"/>
  <c r="K645" i="51"/>
  <c r="I645" i="51" s="1"/>
  <c r="K646" i="51"/>
  <c r="I646" i="51" s="1"/>
  <c r="K647" i="51"/>
  <c r="I647" i="51" s="1"/>
  <c r="K648" i="51"/>
  <c r="I648" i="51" s="1"/>
  <c r="K649" i="51"/>
  <c r="I649" i="51" s="1"/>
  <c r="K650" i="51"/>
  <c r="I650" i="51" s="1"/>
  <c r="K651" i="51"/>
  <c r="I651" i="51" s="1"/>
  <c r="K652" i="51"/>
  <c r="I652" i="51" s="1"/>
  <c r="K653" i="51"/>
  <c r="I653" i="51" s="1"/>
  <c r="K654" i="51"/>
  <c r="I654" i="51" s="1"/>
  <c r="K655" i="51"/>
  <c r="I655" i="51" s="1"/>
  <c r="K656" i="51"/>
  <c r="I656" i="51" s="1"/>
  <c r="K657" i="51"/>
  <c r="I657" i="51" s="1"/>
  <c r="K658" i="51"/>
  <c r="I658" i="51" s="1"/>
  <c r="K659" i="51"/>
  <c r="I659" i="51" s="1"/>
  <c r="K660" i="51"/>
  <c r="I660" i="51" s="1"/>
  <c r="K661" i="51"/>
  <c r="I661" i="51" s="1"/>
  <c r="K662" i="51"/>
  <c r="I662" i="51" s="1"/>
  <c r="K663" i="51"/>
  <c r="I663" i="51" s="1"/>
  <c r="K664" i="51"/>
  <c r="I664" i="51" s="1"/>
  <c r="K665" i="51"/>
  <c r="I665" i="51" s="1"/>
  <c r="K666" i="51"/>
  <c r="I666" i="51" s="1"/>
  <c r="K667" i="51"/>
  <c r="I667" i="51" s="1"/>
  <c r="K668" i="51"/>
  <c r="I668" i="51" s="1"/>
  <c r="K669" i="51"/>
  <c r="I669" i="51" s="1"/>
  <c r="K670" i="51"/>
  <c r="I670" i="51" s="1"/>
  <c r="K671" i="51"/>
  <c r="I671" i="51" s="1"/>
  <c r="K672" i="51"/>
  <c r="I672" i="51" s="1"/>
  <c r="K673" i="51"/>
  <c r="I673" i="51" s="1"/>
  <c r="K674" i="51"/>
  <c r="I674" i="51" s="1"/>
  <c r="K675" i="51"/>
  <c r="I675" i="51" s="1"/>
  <c r="K676" i="51"/>
  <c r="I676" i="51" s="1"/>
  <c r="K677" i="51"/>
  <c r="I677" i="51" s="1"/>
  <c r="K678" i="51"/>
  <c r="I678" i="51" s="1"/>
  <c r="K679" i="51"/>
  <c r="I679" i="51" s="1"/>
  <c r="K680" i="51"/>
  <c r="I680" i="51" s="1"/>
  <c r="K681" i="51"/>
  <c r="I681" i="51" s="1"/>
  <c r="K682" i="51"/>
  <c r="I682" i="51" s="1"/>
  <c r="K683" i="51"/>
  <c r="I683" i="51" s="1"/>
  <c r="K684" i="51"/>
  <c r="I684" i="51" s="1"/>
  <c r="K685" i="51"/>
  <c r="I685" i="51" s="1"/>
  <c r="K686" i="51"/>
  <c r="I686" i="51" s="1"/>
  <c r="K687" i="51"/>
  <c r="I687" i="51" s="1"/>
  <c r="K688" i="51"/>
  <c r="I688" i="51" s="1"/>
  <c r="K689" i="51"/>
  <c r="I689" i="51" s="1"/>
  <c r="K690" i="51"/>
  <c r="I690" i="51" s="1"/>
  <c r="K691" i="51"/>
  <c r="I691" i="51" s="1"/>
  <c r="K692" i="51"/>
  <c r="I692" i="51" s="1"/>
  <c r="K693" i="51"/>
  <c r="I693" i="51" s="1"/>
  <c r="K694" i="51"/>
  <c r="I694" i="51" s="1"/>
  <c r="K695" i="51"/>
  <c r="I695" i="51" s="1"/>
  <c r="K696" i="51"/>
  <c r="I696" i="51" s="1"/>
  <c r="K697" i="51"/>
  <c r="I697" i="51" s="1"/>
  <c r="K698" i="51"/>
  <c r="I698" i="51" s="1"/>
  <c r="K699" i="51"/>
  <c r="I699" i="51" s="1"/>
  <c r="K700" i="51"/>
  <c r="I700" i="51" s="1"/>
  <c r="K701" i="51"/>
  <c r="I701" i="51" s="1"/>
  <c r="K702" i="51"/>
  <c r="I702" i="51" s="1"/>
  <c r="K703" i="51"/>
  <c r="I703" i="51" s="1"/>
  <c r="K704" i="51"/>
  <c r="I704" i="51" s="1"/>
  <c r="K705" i="51"/>
  <c r="I705" i="51" s="1"/>
  <c r="K706" i="51"/>
  <c r="I706" i="51" s="1"/>
  <c r="K707" i="51"/>
  <c r="I707" i="51" s="1"/>
  <c r="K708" i="51"/>
  <c r="I708" i="51" s="1"/>
  <c r="K709" i="51"/>
  <c r="I709" i="51" s="1"/>
  <c r="K710" i="51"/>
  <c r="I710" i="51" s="1"/>
  <c r="K711" i="51"/>
  <c r="I711" i="51" s="1"/>
  <c r="K712" i="51"/>
  <c r="I712" i="51" s="1"/>
  <c r="K713" i="51"/>
  <c r="I713" i="51" s="1"/>
  <c r="K714" i="51"/>
  <c r="I714" i="51" s="1"/>
  <c r="K715" i="51"/>
  <c r="I715" i="51" s="1"/>
  <c r="K716" i="51"/>
  <c r="I716" i="51" s="1"/>
  <c r="K717" i="51"/>
  <c r="I717" i="51" s="1"/>
  <c r="K718" i="51"/>
  <c r="I718" i="51" s="1"/>
  <c r="K719" i="51"/>
  <c r="I719" i="51" s="1"/>
  <c r="K720" i="51"/>
  <c r="I720" i="51" s="1"/>
  <c r="K721" i="51"/>
  <c r="I721" i="51" s="1"/>
  <c r="K722" i="51"/>
  <c r="I722" i="51" s="1"/>
  <c r="K723" i="51"/>
  <c r="I723" i="51" s="1"/>
  <c r="K724" i="51"/>
  <c r="I724" i="51" s="1"/>
  <c r="K725" i="51"/>
  <c r="I725" i="51" s="1"/>
  <c r="K726" i="51"/>
  <c r="I726" i="51" s="1"/>
  <c r="K727" i="51"/>
  <c r="I727" i="51" s="1"/>
  <c r="K728" i="51"/>
  <c r="I728" i="51" s="1"/>
  <c r="K729" i="51"/>
  <c r="I729" i="51" s="1"/>
  <c r="K730" i="51"/>
  <c r="I730" i="51" s="1"/>
  <c r="K731" i="51"/>
  <c r="I731" i="51" s="1"/>
  <c r="K732" i="51"/>
  <c r="I732" i="51" s="1"/>
  <c r="K733" i="51"/>
  <c r="I733" i="51" s="1"/>
  <c r="K734" i="51"/>
  <c r="I734" i="51" s="1"/>
  <c r="K735" i="51"/>
  <c r="I735" i="51" s="1"/>
  <c r="K736" i="51"/>
  <c r="I736" i="51" s="1"/>
  <c r="K737" i="51"/>
  <c r="I737" i="51" s="1"/>
  <c r="K738" i="51"/>
  <c r="I738" i="51" s="1"/>
  <c r="K739" i="51"/>
  <c r="I739" i="51" s="1"/>
  <c r="K740" i="51"/>
  <c r="I740" i="51" s="1"/>
  <c r="K741" i="51"/>
  <c r="I741" i="51" s="1"/>
  <c r="K742" i="51"/>
  <c r="I742" i="51" s="1"/>
  <c r="K743" i="51"/>
  <c r="I743" i="51" s="1"/>
  <c r="K744" i="51"/>
  <c r="I744" i="51" s="1"/>
  <c r="K745" i="51"/>
  <c r="I745" i="51" s="1"/>
  <c r="K746" i="51"/>
  <c r="I746" i="51" s="1"/>
  <c r="K747" i="51"/>
  <c r="I747" i="51" s="1"/>
  <c r="K748" i="51"/>
  <c r="I748" i="51" s="1"/>
  <c r="K749" i="51"/>
  <c r="I749" i="51" s="1"/>
  <c r="K750" i="51"/>
  <c r="I750" i="51" s="1"/>
  <c r="K751" i="51"/>
  <c r="I751" i="51" s="1"/>
  <c r="K752" i="51"/>
  <c r="I752" i="51" s="1"/>
  <c r="K753" i="51"/>
  <c r="I753" i="51" s="1"/>
  <c r="K754" i="51"/>
  <c r="I754" i="51" s="1"/>
  <c r="K755" i="51"/>
  <c r="I755" i="51" s="1"/>
  <c r="K756" i="51"/>
  <c r="I756" i="51" s="1"/>
  <c r="K757" i="51"/>
  <c r="I757" i="51" s="1"/>
  <c r="K758" i="51"/>
  <c r="I758" i="51" s="1"/>
  <c r="K759" i="51"/>
  <c r="I759" i="51" s="1"/>
  <c r="K760" i="51"/>
  <c r="I760" i="51" s="1"/>
  <c r="K761" i="51"/>
  <c r="I761" i="51" s="1"/>
  <c r="K762" i="51"/>
  <c r="I762" i="51" s="1"/>
  <c r="K763" i="51"/>
  <c r="I763" i="51" s="1"/>
  <c r="K764" i="51"/>
  <c r="I764" i="51" s="1"/>
  <c r="K765" i="51"/>
  <c r="I765" i="51" s="1"/>
  <c r="K766" i="51"/>
  <c r="I766" i="51" s="1"/>
  <c r="K767" i="51"/>
  <c r="I767" i="51" s="1"/>
  <c r="K768" i="51"/>
  <c r="I768" i="51" s="1"/>
  <c r="K769" i="51"/>
  <c r="I769" i="51" s="1"/>
  <c r="K770" i="51"/>
  <c r="I770" i="51" s="1"/>
  <c r="K771" i="51"/>
  <c r="I771" i="51" s="1"/>
  <c r="K772" i="51"/>
  <c r="I772" i="51" s="1"/>
  <c r="K773" i="51"/>
  <c r="I773" i="51" s="1"/>
  <c r="K774" i="51"/>
  <c r="I774" i="51" s="1"/>
  <c r="K775" i="51"/>
  <c r="I775" i="51" s="1"/>
  <c r="K776" i="51"/>
  <c r="I776" i="51" s="1"/>
  <c r="K777" i="51"/>
  <c r="I777" i="51" s="1"/>
  <c r="K778" i="51"/>
  <c r="I778" i="51" s="1"/>
  <c r="K779" i="51"/>
  <c r="I779" i="51" s="1"/>
  <c r="K780" i="51"/>
  <c r="I780" i="51" s="1"/>
  <c r="K781" i="51"/>
  <c r="I781" i="51" s="1"/>
  <c r="K782" i="51"/>
  <c r="I782" i="51" s="1"/>
  <c r="K783" i="51"/>
  <c r="I783" i="51" s="1"/>
  <c r="K784" i="51"/>
  <c r="I784" i="51" s="1"/>
  <c r="K785" i="51"/>
  <c r="I785" i="51" s="1"/>
  <c r="K786" i="51"/>
  <c r="I786" i="51" s="1"/>
  <c r="K787" i="51"/>
  <c r="I787" i="51" s="1"/>
  <c r="K788" i="51"/>
  <c r="I788" i="51" s="1"/>
  <c r="K789" i="51"/>
  <c r="I789" i="51" s="1"/>
  <c r="K790" i="51"/>
  <c r="I790" i="51" s="1"/>
  <c r="K791" i="51"/>
  <c r="I791" i="51" s="1"/>
  <c r="K792" i="51"/>
  <c r="I792" i="51" s="1"/>
  <c r="K793" i="51"/>
  <c r="I793" i="51" s="1"/>
  <c r="K794" i="51"/>
  <c r="I794" i="51" s="1"/>
  <c r="K795" i="51"/>
  <c r="I795" i="51" s="1"/>
  <c r="K796" i="51"/>
  <c r="I796" i="51" s="1"/>
  <c r="K797" i="51"/>
  <c r="I797" i="51" s="1"/>
  <c r="K798" i="51"/>
  <c r="I798" i="51" s="1"/>
  <c r="K799" i="51"/>
  <c r="I799" i="51" s="1"/>
  <c r="K800" i="51"/>
  <c r="I800" i="51" s="1"/>
  <c r="K801" i="51"/>
  <c r="I801" i="51" s="1"/>
  <c r="K802" i="51"/>
  <c r="I802" i="51" s="1"/>
  <c r="K803" i="51"/>
  <c r="I803" i="51" s="1"/>
  <c r="K804" i="51"/>
  <c r="I804" i="51" s="1"/>
  <c r="K805" i="51"/>
  <c r="I805" i="51" s="1"/>
  <c r="K806" i="51"/>
  <c r="I806" i="51" s="1"/>
  <c r="K807" i="51"/>
  <c r="I807" i="51" s="1"/>
  <c r="K808" i="51"/>
  <c r="I808" i="51" s="1"/>
  <c r="K809" i="51"/>
  <c r="I809" i="51" s="1"/>
  <c r="K810" i="51"/>
  <c r="I810" i="51" s="1"/>
  <c r="K811" i="51"/>
  <c r="I811" i="51" s="1"/>
  <c r="K812" i="51"/>
  <c r="I812" i="51" s="1"/>
  <c r="K813" i="51"/>
  <c r="I813" i="51" s="1"/>
  <c r="K814" i="51"/>
  <c r="I814" i="51" s="1"/>
  <c r="K815" i="51"/>
  <c r="I815" i="51" s="1"/>
  <c r="K816" i="51"/>
  <c r="I816" i="51" s="1"/>
  <c r="K817" i="51"/>
  <c r="I817" i="51" s="1"/>
  <c r="K818" i="51"/>
  <c r="I818" i="51" s="1"/>
  <c r="K819" i="51"/>
  <c r="I819" i="51" s="1"/>
  <c r="K820" i="51"/>
  <c r="I820" i="51" s="1"/>
  <c r="K821" i="51"/>
  <c r="I821" i="51" s="1"/>
  <c r="K822" i="51"/>
  <c r="I822" i="51" s="1"/>
  <c r="K823" i="51"/>
  <c r="I823" i="51" s="1"/>
  <c r="K824" i="51"/>
  <c r="I824" i="51" s="1"/>
  <c r="K825" i="51"/>
  <c r="I825" i="51" s="1"/>
  <c r="K826" i="51"/>
  <c r="I826" i="51" s="1"/>
  <c r="K827" i="51"/>
  <c r="I827" i="51" s="1"/>
  <c r="K828" i="51"/>
  <c r="I828" i="51" s="1"/>
  <c r="K829" i="51"/>
  <c r="I829" i="51" s="1"/>
  <c r="K830" i="51"/>
  <c r="I830" i="51" s="1"/>
  <c r="K831" i="51"/>
  <c r="I831" i="51" s="1"/>
  <c r="K832" i="51"/>
  <c r="I832" i="51" s="1"/>
  <c r="K833" i="51"/>
  <c r="I833" i="51" s="1"/>
  <c r="K834" i="51"/>
  <c r="I834" i="51" s="1"/>
  <c r="K835" i="51"/>
  <c r="I835" i="51" s="1"/>
  <c r="K836" i="51"/>
  <c r="I836" i="51" s="1"/>
  <c r="K837" i="51"/>
  <c r="I837" i="51" s="1"/>
  <c r="K838" i="51"/>
  <c r="I838" i="51" s="1"/>
  <c r="K839" i="51"/>
  <c r="I839" i="51" s="1"/>
  <c r="K840" i="51"/>
  <c r="I840" i="51" s="1"/>
  <c r="K841" i="51"/>
  <c r="I841" i="51" s="1"/>
  <c r="K842" i="51"/>
  <c r="I842" i="51" s="1"/>
  <c r="K843" i="51"/>
  <c r="I843" i="51" s="1"/>
  <c r="K844" i="51"/>
  <c r="I844" i="51" s="1"/>
  <c r="K845" i="51"/>
  <c r="I845" i="51" s="1"/>
  <c r="K846" i="51"/>
  <c r="I846" i="51" s="1"/>
  <c r="K847" i="51"/>
  <c r="I847" i="51" s="1"/>
  <c r="K848" i="51"/>
  <c r="I848" i="51" s="1"/>
  <c r="K849" i="51"/>
  <c r="I849" i="51" s="1"/>
  <c r="K850" i="51"/>
  <c r="I850" i="51" s="1"/>
  <c r="K851" i="51"/>
  <c r="I851" i="51" s="1"/>
  <c r="K852" i="51"/>
  <c r="I852" i="51" s="1"/>
  <c r="K853" i="51"/>
  <c r="I853" i="51" s="1"/>
  <c r="K854" i="51"/>
  <c r="I854" i="51" s="1"/>
  <c r="K855" i="51"/>
  <c r="I855" i="51" s="1"/>
  <c r="K856" i="51"/>
  <c r="I856" i="51" s="1"/>
  <c r="K857" i="51"/>
  <c r="I857" i="51" s="1"/>
  <c r="K858" i="51"/>
  <c r="I858" i="51" s="1"/>
  <c r="K859" i="51"/>
  <c r="I859" i="51" s="1"/>
  <c r="K860" i="51"/>
  <c r="I860" i="51" s="1"/>
  <c r="K861" i="51"/>
  <c r="I861" i="51" s="1"/>
  <c r="K862" i="51"/>
  <c r="I862" i="51" s="1"/>
  <c r="K863" i="51"/>
  <c r="I863" i="51" s="1"/>
  <c r="K864" i="51"/>
  <c r="I864" i="51" s="1"/>
  <c r="K865" i="51"/>
  <c r="I865" i="51" s="1"/>
  <c r="K866" i="51"/>
  <c r="I866" i="51" s="1"/>
  <c r="K867" i="51"/>
  <c r="I867" i="51" s="1"/>
  <c r="K868" i="51"/>
  <c r="I868" i="51" s="1"/>
  <c r="K869" i="51"/>
  <c r="I869" i="51" s="1"/>
  <c r="K870" i="51"/>
  <c r="I870" i="51" s="1"/>
  <c r="K871" i="51"/>
  <c r="I871" i="51" s="1"/>
  <c r="K872" i="51"/>
  <c r="I872" i="51" s="1"/>
  <c r="K873" i="51"/>
  <c r="I873" i="51" s="1"/>
  <c r="K874" i="51"/>
  <c r="I874" i="51" s="1"/>
  <c r="K875" i="51"/>
  <c r="I875" i="51" s="1"/>
  <c r="K876" i="51"/>
  <c r="I876" i="51" s="1"/>
  <c r="K877" i="51"/>
  <c r="I877" i="51" s="1"/>
  <c r="K878" i="51"/>
  <c r="I878" i="51" s="1"/>
  <c r="K879" i="51"/>
  <c r="I879" i="51" s="1"/>
  <c r="K880" i="51"/>
  <c r="I880" i="51" s="1"/>
  <c r="K881" i="51"/>
  <c r="I881" i="51" s="1"/>
  <c r="K882" i="51"/>
  <c r="I882" i="51" s="1"/>
  <c r="K883" i="51"/>
  <c r="I883" i="51" s="1"/>
  <c r="K884" i="51"/>
  <c r="I884" i="51" s="1"/>
  <c r="K885" i="51"/>
  <c r="I885" i="51" s="1"/>
  <c r="K886" i="51"/>
  <c r="I886" i="51" s="1"/>
  <c r="K887" i="51"/>
  <c r="I887" i="51" s="1"/>
  <c r="K888" i="51"/>
  <c r="I888" i="51" s="1"/>
  <c r="K889" i="51"/>
  <c r="I889" i="51" s="1"/>
  <c r="K890" i="51"/>
  <c r="I890" i="51" s="1"/>
  <c r="K891" i="51"/>
  <c r="I891" i="51" s="1"/>
  <c r="K892" i="51"/>
  <c r="I892" i="51" s="1"/>
  <c r="K893" i="51"/>
  <c r="I893" i="51" s="1"/>
  <c r="K894" i="51"/>
  <c r="I894" i="51" s="1"/>
  <c r="K895" i="51"/>
  <c r="I895" i="51" s="1"/>
  <c r="K896" i="51"/>
  <c r="I896" i="51" s="1"/>
  <c r="K897" i="51"/>
  <c r="I897" i="51" s="1"/>
  <c r="K898" i="51"/>
  <c r="I898" i="51" s="1"/>
  <c r="K899" i="51"/>
  <c r="I899" i="51" s="1"/>
  <c r="K900" i="51"/>
  <c r="I900" i="51" s="1"/>
  <c r="K901" i="51"/>
  <c r="I901" i="51" s="1"/>
  <c r="K902" i="51"/>
  <c r="I902" i="51" s="1"/>
  <c r="K903" i="51"/>
  <c r="I903" i="51" s="1"/>
  <c r="K904" i="51"/>
  <c r="I904" i="51" s="1"/>
  <c r="K905" i="51"/>
  <c r="I905" i="51" s="1"/>
  <c r="K906" i="51"/>
  <c r="I906" i="51" s="1"/>
  <c r="K907" i="51"/>
  <c r="I907" i="51" s="1"/>
  <c r="K908" i="51"/>
  <c r="I908" i="51" s="1"/>
  <c r="K909" i="51"/>
  <c r="I909" i="51" s="1"/>
  <c r="K910" i="51"/>
  <c r="I910" i="51" s="1"/>
  <c r="K911" i="51"/>
  <c r="I911" i="51" s="1"/>
  <c r="K912" i="51"/>
  <c r="I912" i="51" s="1"/>
  <c r="K913" i="51"/>
  <c r="I913" i="51" s="1"/>
  <c r="K914" i="51"/>
  <c r="I914" i="51" s="1"/>
  <c r="K915" i="51"/>
  <c r="I915" i="51" s="1"/>
  <c r="K916" i="51"/>
  <c r="I916" i="51" s="1"/>
  <c r="K917" i="51"/>
  <c r="I917" i="51" s="1"/>
  <c r="K918" i="51"/>
  <c r="I918" i="51" s="1"/>
  <c r="K919" i="51"/>
  <c r="I919" i="51" s="1"/>
  <c r="K920" i="51"/>
  <c r="I920" i="51" s="1"/>
  <c r="K921" i="51"/>
  <c r="I921" i="51" s="1"/>
  <c r="K922" i="51"/>
  <c r="I922" i="51" s="1"/>
  <c r="K923" i="51"/>
  <c r="I923" i="51" s="1"/>
  <c r="K924" i="51"/>
  <c r="I924" i="51" s="1"/>
  <c r="K925" i="51"/>
  <c r="I925" i="51" s="1"/>
  <c r="K926" i="51"/>
  <c r="I926" i="51" s="1"/>
  <c r="K927" i="51"/>
  <c r="I927" i="51" s="1"/>
  <c r="K928" i="51"/>
  <c r="I928" i="51" s="1"/>
  <c r="K929" i="51"/>
  <c r="I929" i="51" s="1"/>
  <c r="K930" i="51"/>
  <c r="I930" i="51" s="1"/>
  <c r="K931" i="51"/>
  <c r="I931" i="51" s="1"/>
  <c r="K932" i="51"/>
  <c r="I932" i="51" s="1"/>
  <c r="K933" i="51"/>
  <c r="I933" i="51" s="1"/>
  <c r="K934" i="51"/>
  <c r="I934" i="51" s="1"/>
  <c r="K935" i="51"/>
  <c r="I935" i="51" s="1"/>
  <c r="K936" i="51"/>
  <c r="I936" i="51" s="1"/>
  <c r="K937" i="51"/>
  <c r="I937" i="51" s="1"/>
  <c r="K938" i="51"/>
  <c r="I938" i="51" s="1"/>
  <c r="K939" i="51"/>
  <c r="I939" i="51" s="1"/>
  <c r="K940" i="51"/>
  <c r="I940" i="51" s="1"/>
  <c r="K941" i="51"/>
  <c r="I941" i="51" s="1"/>
  <c r="K942" i="51"/>
  <c r="I942" i="51" s="1"/>
  <c r="K943" i="51"/>
  <c r="I943" i="51" s="1"/>
  <c r="K944" i="51"/>
  <c r="I944" i="51" s="1"/>
  <c r="K945" i="51"/>
  <c r="I945" i="51" s="1"/>
  <c r="K946" i="51"/>
  <c r="I946" i="51" s="1"/>
  <c r="K947" i="51"/>
  <c r="I947" i="51" s="1"/>
  <c r="K948" i="51"/>
  <c r="I948" i="51" s="1"/>
  <c r="K949" i="51"/>
  <c r="I949" i="51" s="1"/>
  <c r="K950" i="51"/>
  <c r="I950" i="51" s="1"/>
  <c r="K951" i="51"/>
  <c r="I951" i="51" s="1"/>
  <c r="K952" i="51"/>
  <c r="I952" i="51" s="1"/>
  <c r="K953" i="51"/>
  <c r="I953" i="51" s="1"/>
  <c r="K954" i="51"/>
  <c r="I954" i="51" s="1"/>
  <c r="K955" i="51"/>
  <c r="I955" i="51" s="1"/>
  <c r="K956" i="51"/>
  <c r="I956" i="51" s="1"/>
  <c r="K957" i="51"/>
  <c r="I957" i="51" s="1"/>
  <c r="K958" i="51"/>
  <c r="I958" i="51" s="1"/>
  <c r="K959" i="51"/>
  <c r="I959" i="51" s="1"/>
  <c r="K960" i="51"/>
  <c r="I960" i="51" s="1"/>
  <c r="K961" i="51"/>
  <c r="I961" i="51" s="1"/>
  <c r="K962" i="51"/>
  <c r="I962" i="51" s="1"/>
  <c r="K963" i="51"/>
  <c r="I963" i="51" s="1"/>
  <c r="K964" i="51"/>
  <c r="I964" i="51" s="1"/>
  <c r="K965" i="51"/>
  <c r="I965" i="51" s="1"/>
  <c r="K966" i="51"/>
  <c r="I966" i="51" s="1"/>
  <c r="K967" i="51"/>
  <c r="I967" i="51" s="1"/>
  <c r="K968" i="51"/>
  <c r="I968" i="51" s="1"/>
  <c r="K969" i="51"/>
  <c r="I969" i="51" s="1"/>
  <c r="K970" i="51"/>
  <c r="I970" i="51" s="1"/>
  <c r="K971" i="51"/>
  <c r="I971" i="51" s="1"/>
  <c r="K972" i="51"/>
  <c r="I972" i="51" s="1"/>
  <c r="K973" i="51"/>
  <c r="I973" i="51" s="1"/>
  <c r="K974" i="51"/>
  <c r="I974" i="51" s="1"/>
  <c r="K975" i="51"/>
  <c r="I975" i="51" s="1"/>
  <c r="K976" i="51"/>
  <c r="I976" i="51" s="1"/>
  <c r="K977" i="51"/>
  <c r="I977" i="51" s="1"/>
  <c r="K978" i="51"/>
  <c r="I978" i="51" s="1"/>
  <c r="K979" i="51"/>
  <c r="I979" i="51" s="1"/>
  <c r="K980" i="51"/>
  <c r="I980" i="51" s="1"/>
  <c r="K981" i="51"/>
  <c r="I981" i="51" s="1"/>
  <c r="K982" i="51"/>
  <c r="I982" i="51" s="1"/>
  <c r="K983" i="51"/>
  <c r="I983" i="51" s="1"/>
  <c r="K984" i="51"/>
  <c r="I984" i="51" s="1"/>
  <c r="K985" i="51"/>
  <c r="I985" i="51" s="1"/>
  <c r="K986" i="51"/>
  <c r="I986" i="51" s="1"/>
  <c r="K987" i="51"/>
  <c r="I987" i="51" s="1"/>
  <c r="K988" i="51"/>
  <c r="I988" i="51" s="1"/>
  <c r="K989" i="51"/>
  <c r="I989" i="51" s="1"/>
  <c r="K990" i="51"/>
  <c r="I990" i="51" s="1"/>
  <c r="K991" i="51"/>
  <c r="I991" i="51" s="1"/>
  <c r="K992" i="51"/>
  <c r="I992" i="51" s="1"/>
  <c r="K993" i="51"/>
  <c r="I993" i="51" s="1"/>
  <c r="K994" i="51"/>
  <c r="I994" i="51" s="1"/>
  <c r="K995" i="51"/>
  <c r="I995" i="51" s="1"/>
  <c r="K996" i="51"/>
  <c r="I996" i="51" s="1"/>
  <c r="K997" i="51"/>
  <c r="I997" i="51" s="1"/>
  <c r="K998" i="51"/>
  <c r="I998" i="51" s="1"/>
  <c r="K999" i="51"/>
  <c r="I999" i="51" s="1"/>
  <c r="K1000" i="51"/>
  <c r="I1000" i="51" s="1"/>
  <c r="K1001" i="51"/>
  <c r="I1001" i="51" s="1"/>
  <c r="K1002" i="51"/>
  <c r="I1002" i="51" s="1"/>
  <c r="K1003" i="51"/>
  <c r="I1003" i="51" s="1"/>
  <c r="K1004" i="51"/>
  <c r="I1004" i="51" s="1"/>
  <c r="K1005" i="51"/>
  <c r="I1005" i="51" s="1"/>
  <c r="K1006" i="51"/>
  <c r="I1006" i="51" s="1"/>
  <c r="K1007" i="51"/>
  <c r="I1007" i="51" s="1"/>
  <c r="K1008" i="51"/>
  <c r="I1008" i="51" s="1"/>
  <c r="K1009" i="51"/>
  <c r="I1009" i="51" s="1"/>
  <c r="K1010" i="51"/>
  <c r="I1010" i="51" s="1"/>
  <c r="K1011" i="51"/>
  <c r="I1011" i="51" s="1"/>
  <c r="K1012" i="51"/>
  <c r="I1012" i="51" s="1"/>
  <c r="K1013" i="51"/>
  <c r="I1013" i="51" s="1"/>
  <c r="K1014" i="51"/>
  <c r="I1014" i="51" s="1"/>
  <c r="K1015" i="51"/>
  <c r="I1015" i="51" s="1"/>
  <c r="K1016" i="51"/>
  <c r="I1016" i="51" s="1"/>
  <c r="K1017" i="51"/>
  <c r="I1017" i="51" s="1"/>
  <c r="K1018" i="51"/>
  <c r="I1018" i="51" s="1"/>
  <c r="K1019" i="51"/>
  <c r="I1019" i="51" s="1"/>
  <c r="K1020" i="51"/>
  <c r="I1020" i="51" s="1"/>
  <c r="K1021" i="51"/>
  <c r="I1021" i="51" s="1"/>
  <c r="K1022" i="51"/>
  <c r="I1022" i="51" s="1"/>
  <c r="K1023" i="51"/>
  <c r="I1023" i="51" s="1"/>
  <c r="K1024" i="51"/>
  <c r="I1024" i="51" s="1"/>
  <c r="K1025" i="51"/>
  <c r="I1025" i="51" s="1"/>
  <c r="K1026" i="51"/>
  <c r="I1026" i="51" s="1"/>
  <c r="K1027" i="51"/>
  <c r="I1027" i="51" s="1"/>
  <c r="K1028" i="51"/>
  <c r="I1028" i="51" s="1"/>
  <c r="K1029" i="51"/>
  <c r="I1029" i="51" s="1"/>
  <c r="K1030" i="51"/>
  <c r="I1030" i="51" s="1"/>
  <c r="K1031" i="51"/>
  <c r="I1031" i="51" s="1"/>
  <c r="K1032" i="51"/>
  <c r="I1032" i="51" s="1"/>
  <c r="K1033" i="51"/>
  <c r="I1033" i="51" s="1"/>
  <c r="K1034" i="51"/>
  <c r="I1034" i="51" s="1"/>
  <c r="K1035" i="51"/>
  <c r="I1035" i="51" s="1"/>
  <c r="K1036" i="51"/>
  <c r="I1036" i="51" s="1"/>
  <c r="K1037" i="51"/>
  <c r="I1037" i="51" s="1"/>
  <c r="K1038" i="51"/>
  <c r="I1038" i="51" s="1"/>
  <c r="K1039" i="51"/>
  <c r="I1039" i="51" s="1"/>
  <c r="K1040" i="51"/>
  <c r="I1040" i="51" s="1"/>
  <c r="K1041" i="51"/>
  <c r="I1041" i="51" s="1"/>
  <c r="K1042" i="51"/>
  <c r="I1042" i="51" s="1"/>
  <c r="K1043" i="51"/>
  <c r="I1043" i="51" s="1"/>
  <c r="K1044" i="51"/>
  <c r="I1044" i="51" s="1"/>
  <c r="K1045" i="51"/>
  <c r="I1045" i="51" s="1"/>
  <c r="K1046" i="51"/>
  <c r="I1046" i="51" s="1"/>
  <c r="K1047" i="51"/>
  <c r="I1047" i="51" s="1"/>
  <c r="K1048" i="51"/>
  <c r="I1048" i="51" s="1"/>
  <c r="K1049" i="51"/>
  <c r="I1049" i="51" s="1"/>
  <c r="K1050" i="51"/>
  <c r="I1050" i="51" s="1"/>
  <c r="K1051" i="51"/>
  <c r="I1051" i="51" s="1"/>
  <c r="K1052" i="51"/>
  <c r="I1052" i="51" s="1"/>
  <c r="K1053" i="51"/>
  <c r="I1053" i="51" s="1"/>
  <c r="K1054" i="51"/>
  <c r="I1054" i="51" s="1"/>
  <c r="K1055" i="51"/>
  <c r="I1055" i="51" s="1"/>
  <c r="K1056" i="51"/>
  <c r="I1056" i="51" s="1"/>
  <c r="K1057" i="51"/>
  <c r="I1057" i="51" s="1"/>
  <c r="K1058" i="51"/>
  <c r="I1058" i="51" s="1"/>
  <c r="K1059" i="51"/>
  <c r="I1059" i="51" s="1"/>
  <c r="K1060" i="51"/>
  <c r="I1060" i="51" s="1"/>
  <c r="K1061" i="51"/>
  <c r="I1061" i="51" s="1"/>
  <c r="K1062" i="51"/>
  <c r="I1062" i="51" s="1"/>
  <c r="K1063" i="51"/>
  <c r="I1063" i="51" s="1"/>
  <c r="K1064" i="51"/>
  <c r="I1064" i="51" s="1"/>
  <c r="K1065" i="51"/>
  <c r="I1065" i="51" s="1"/>
  <c r="K1066" i="51"/>
  <c r="I1066" i="51" s="1"/>
  <c r="K1067" i="51"/>
  <c r="I1067" i="51" s="1"/>
  <c r="K1068" i="51"/>
  <c r="I1068" i="51" s="1"/>
  <c r="K1069" i="51"/>
  <c r="I1069" i="51" s="1"/>
  <c r="K1070" i="51"/>
  <c r="I1070" i="51" s="1"/>
  <c r="K1071" i="51"/>
  <c r="I1071" i="51" s="1"/>
  <c r="K1072" i="51"/>
  <c r="I1072" i="51" s="1"/>
  <c r="K1073" i="51"/>
  <c r="I1073" i="51" s="1"/>
  <c r="K1074" i="51"/>
  <c r="I1074" i="51" s="1"/>
  <c r="K1075" i="51"/>
  <c r="I1075" i="51" s="1"/>
  <c r="K1076" i="51"/>
  <c r="I1076" i="51" s="1"/>
  <c r="K1077" i="51"/>
  <c r="I1077" i="51" s="1"/>
  <c r="K1078" i="51"/>
  <c r="I1078" i="51" s="1"/>
  <c r="K1079" i="51"/>
  <c r="I1079" i="51" s="1"/>
  <c r="K1080" i="51"/>
  <c r="I1080" i="51" s="1"/>
  <c r="K1081" i="51"/>
  <c r="I1081" i="51" s="1"/>
  <c r="K1082" i="51"/>
  <c r="I1082" i="51" s="1"/>
  <c r="K1083" i="51"/>
  <c r="I1083" i="51" s="1"/>
  <c r="K1084" i="51"/>
  <c r="I1084" i="51" s="1"/>
  <c r="K1085" i="51"/>
  <c r="I1085" i="51" s="1"/>
  <c r="K1086" i="51"/>
  <c r="I1086" i="51" s="1"/>
  <c r="K1087" i="51"/>
  <c r="I1087" i="51" s="1"/>
  <c r="K1088" i="51"/>
  <c r="I1088" i="51" s="1"/>
  <c r="K1089" i="51"/>
  <c r="I1089" i="51" s="1"/>
  <c r="K1090" i="51"/>
  <c r="I1090" i="51" s="1"/>
  <c r="K1091" i="51"/>
  <c r="I1091" i="51" s="1"/>
  <c r="K1092" i="51"/>
  <c r="I1092" i="51" s="1"/>
  <c r="K1093" i="51"/>
  <c r="I1093" i="51" s="1"/>
  <c r="K1094" i="51"/>
  <c r="I1094" i="51" s="1"/>
  <c r="K1095" i="51"/>
  <c r="I1095" i="51" s="1"/>
  <c r="K1096" i="51"/>
  <c r="I1096" i="51" s="1"/>
  <c r="K1097" i="51"/>
  <c r="I1097" i="51" s="1"/>
  <c r="K1098" i="51"/>
  <c r="I1098" i="51" s="1"/>
  <c r="K1099" i="51"/>
  <c r="I1099" i="51" s="1"/>
  <c r="K1100" i="51"/>
  <c r="I1100" i="51" s="1"/>
  <c r="K1101" i="51"/>
  <c r="I1101" i="51" s="1"/>
  <c r="K1102" i="51"/>
  <c r="I1102" i="51" s="1"/>
  <c r="K1103" i="51"/>
  <c r="I1103" i="51" s="1"/>
  <c r="K1104" i="51"/>
  <c r="I1104" i="51" s="1"/>
  <c r="K1105" i="51"/>
  <c r="I1105" i="51" s="1"/>
  <c r="K1106" i="51"/>
  <c r="I1106" i="51" s="1"/>
  <c r="K1107" i="51"/>
  <c r="I1107" i="51" s="1"/>
  <c r="K1108" i="51"/>
  <c r="I1108" i="51" s="1"/>
  <c r="K1109" i="51"/>
  <c r="I1109" i="51" s="1"/>
  <c r="K1110" i="51"/>
  <c r="I1110" i="51" s="1"/>
  <c r="K1111" i="51"/>
  <c r="I1111" i="51" s="1"/>
  <c r="K1112" i="51"/>
  <c r="I1112" i="51" s="1"/>
  <c r="K1113" i="51"/>
  <c r="I1113" i="51" s="1"/>
  <c r="K1114" i="51"/>
  <c r="I1114" i="51" s="1"/>
  <c r="K1115" i="51"/>
  <c r="I1115" i="51" s="1"/>
  <c r="K1116" i="51"/>
  <c r="I1116" i="51" s="1"/>
  <c r="K1117" i="51"/>
  <c r="I1117" i="51" s="1"/>
  <c r="K1118" i="51"/>
  <c r="I1118" i="51" s="1"/>
  <c r="K1119" i="51"/>
  <c r="I1119" i="51" s="1"/>
  <c r="K1120" i="51"/>
  <c r="I1120" i="51" s="1"/>
  <c r="K1121" i="51"/>
  <c r="I1121" i="51" s="1"/>
  <c r="K1122" i="51"/>
  <c r="I1122" i="51" s="1"/>
  <c r="K1123" i="51"/>
  <c r="I1123" i="51" s="1"/>
  <c r="K1124" i="51"/>
  <c r="I1124" i="51" s="1"/>
  <c r="K1125" i="51"/>
  <c r="I1125" i="51" s="1"/>
  <c r="K1126" i="51"/>
  <c r="I1126" i="51" s="1"/>
  <c r="K1127" i="51"/>
  <c r="I1127" i="51" s="1"/>
  <c r="K1128" i="51"/>
  <c r="I1128" i="51" s="1"/>
  <c r="K1129" i="51"/>
  <c r="I1129" i="51" s="1"/>
  <c r="K1130" i="51"/>
  <c r="I1130" i="51" s="1"/>
  <c r="K1131" i="51"/>
  <c r="I1131" i="51" s="1"/>
  <c r="K1132" i="51"/>
  <c r="I1132" i="51" s="1"/>
  <c r="K1133" i="51"/>
  <c r="I1133" i="51" s="1"/>
  <c r="K1134" i="51"/>
  <c r="I1134" i="51" s="1"/>
  <c r="K1135" i="51"/>
  <c r="I1135" i="51" s="1"/>
  <c r="K1136" i="51"/>
  <c r="I1136" i="51" s="1"/>
  <c r="K1137" i="51"/>
  <c r="I1137" i="51" s="1"/>
  <c r="K1138" i="51"/>
  <c r="I1138" i="51" s="1"/>
  <c r="K1139" i="51"/>
  <c r="I1139" i="51" s="1"/>
  <c r="K1140" i="51"/>
  <c r="I1140" i="51" s="1"/>
  <c r="K1141" i="51"/>
  <c r="I1141" i="51" s="1"/>
  <c r="K1142" i="51"/>
  <c r="I1142" i="51" s="1"/>
  <c r="K1143" i="51"/>
  <c r="I1143" i="51" s="1"/>
  <c r="K1144" i="51"/>
  <c r="I1144" i="51" s="1"/>
  <c r="K1145" i="51"/>
  <c r="I1145" i="51" s="1"/>
  <c r="K1146" i="51"/>
  <c r="I1146" i="51" s="1"/>
  <c r="K1147" i="51"/>
  <c r="I1147" i="51" s="1"/>
  <c r="K1148" i="51"/>
  <c r="I1148" i="51" s="1"/>
  <c r="K1149" i="51"/>
  <c r="I1149" i="51" s="1"/>
  <c r="K1150" i="51"/>
  <c r="I1150" i="51" s="1"/>
  <c r="K1151" i="51"/>
  <c r="I1151" i="51" s="1"/>
  <c r="K1152" i="51"/>
  <c r="I1152" i="51" s="1"/>
  <c r="K1153" i="51"/>
  <c r="I1153" i="51" s="1"/>
  <c r="K1154" i="51"/>
  <c r="I1154" i="51" s="1"/>
  <c r="K1155" i="51"/>
  <c r="I1155" i="51" s="1"/>
  <c r="K1156" i="51"/>
  <c r="I1156" i="51" s="1"/>
  <c r="K1157" i="51"/>
  <c r="I1157" i="51" s="1"/>
  <c r="K1158" i="51"/>
  <c r="I1158" i="51" s="1"/>
  <c r="K1159" i="51"/>
  <c r="I1159" i="51" s="1"/>
  <c r="K1160" i="51"/>
  <c r="I1160" i="51" s="1"/>
  <c r="K1161" i="51"/>
  <c r="I1161" i="51" s="1"/>
  <c r="K1162" i="51"/>
  <c r="I1162" i="51" s="1"/>
  <c r="K1163" i="51"/>
  <c r="I1163" i="51" s="1"/>
  <c r="K1164" i="51"/>
  <c r="I1164" i="51" s="1"/>
  <c r="K1165" i="51"/>
  <c r="I1165" i="51" s="1"/>
  <c r="K1166" i="51"/>
  <c r="I1166" i="51" s="1"/>
  <c r="K1167" i="51"/>
  <c r="I1167" i="51" s="1"/>
  <c r="K1168" i="51"/>
  <c r="I1168" i="51" s="1"/>
  <c r="K1169" i="51"/>
  <c r="I1169" i="51" s="1"/>
  <c r="K1170" i="51"/>
  <c r="I1170" i="51" s="1"/>
  <c r="K1171" i="51"/>
  <c r="I1171" i="51" s="1"/>
  <c r="K1172" i="51"/>
  <c r="I1172" i="51" s="1"/>
  <c r="K1173" i="51"/>
  <c r="I1173" i="51" s="1"/>
  <c r="K1174" i="51"/>
  <c r="I1174" i="51" s="1"/>
  <c r="K1175" i="51"/>
  <c r="I1175" i="51" s="1"/>
  <c r="K1176" i="51"/>
  <c r="I1176" i="51" s="1"/>
  <c r="K1177" i="51"/>
  <c r="I1177" i="51" s="1"/>
  <c r="K1178" i="51"/>
  <c r="I1178" i="51" s="1"/>
  <c r="K1179" i="51"/>
  <c r="I1179" i="51" s="1"/>
  <c r="K1180" i="51"/>
  <c r="I1180" i="51" s="1"/>
  <c r="K1181" i="51"/>
  <c r="I1181" i="51" s="1"/>
  <c r="K1182" i="51"/>
  <c r="I1182" i="51" s="1"/>
  <c r="K1183" i="51"/>
  <c r="I1183" i="51" s="1"/>
  <c r="K1184" i="51"/>
  <c r="I1184" i="51" s="1"/>
  <c r="K1185" i="51"/>
  <c r="I1185" i="51" s="1"/>
  <c r="K1186" i="51"/>
  <c r="I1186" i="51" s="1"/>
  <c r="K1187" i="51"/>
  <c r="I1187" i="51" s="1"/>
  <c r="K1188" i="51"/>
  <c r="I1188" i="51" s="1"/>
  <c r="K1189" i="51"/>
  <c r="I1189" i="51" s="1"/>
  <c r="K1190" i="51"/>
  <c r="I1190" i="51" s="1"/>
  <c r="K1191" i="51"/>
  <c r="I1191" i="51" s="1"/>
  <c r="K1192" i="51"/>
  <c r="I1192" i="51" s="1"/>
  <c r="K1193" i="51"/>
  <c r="I1193" i="51" s="1"/>
  <c r="K1194" i="51"/>
  <c r="I1194" i="51" s="1"/>
  <c r="K1195" i="51"/>
  <c r="I1195" i="51" s="1"/>
  <c r="K1196" i="51"/>
  <c r="I1196" i="51" s="1"/>
  <c r="K1197" i="51"/>
  <c r="I1197" i="51" s="1"/>
  <c r="K1198" i="51"/>
  <c r="I1198" i="51" s="1"/>
  <c r="K1199" i="51"/>
  <c r="I1199" i="51" s="1"/>
  <c r="K1200" i="51"/>
  <c r="I1200" i="51" s="1"/>
  <c r="K1201" i="51"/>
  <c r="I1201" i="51" s="1"/>
  <c r="K1202" i="51"/>
  <c r="I1202" i="51" s="1"/>
  <c r="K1203" i="51"/>
  <c r="I1203" i="51" s="1"/>
  <c r="K1204" i="51"/>
  <c r="I1204" i="51" s="1"/>
  <c r="K1205" i="51"/>
  <c r="I1205" i="51" s="1"/>
  <c r="K1206" i="51"/>
  <c r="I1206" i="51" s="1"/>
  <c r="K1207" i="51"/>
  <c r="I1207" i="51" s="1"/>
  <c r="K1208" i="51"/>
  <c r="I1208" i="51" s="1"/>
  <c r="K1209" i="51"/>
  <c r="I1209" i="51" s="1"/>
  <c r="K1210" i="51"/>
  <c r="I1210" i="51" s="1"/>
  <c r="K1211" i="51"/>
  <c r="I1211" i="51" s="1"/>
  <c r="K1212" i="51"/>
  <c r="I1212" i="51" s="1"/>
  <c r="K1213" i="51"/>
  <c r="I1213" i="51" s="1"/>
  <c r="K1214" i="51"/>
  <c r="I1214" i="51" s="1"/>
  <c r="K1215" i="51"/>
  <c r="I1215" i="51" s="1"/>
  <c r="K1216" i="51"/>
  <c r="I1216" i="51" s="1"/>
  <c r="K1217" i="51"/>
  <c r="I1217" i="51" s="1"/>
  <c r="K1218" i="51"/>
  <c r="I1218" i="51" s="1"/>
  <c r="K1219" i="51"/>
  <c r="I1219" i="51" s="1"/>
  <c r="K1220" i="51"/>
  <c r="I1220" i="51" s="1"/>
  <c r="K1221" i="51"/>
  <c r="I1221" i="51" s="1"/>
  <c r="K1222" i="51"/>
  <c r="I1222" i="51" s="1"/>
  <c r="K1223" i="51"/>
  <c r="I1223" i="51" s="1"/>
  <c r="K1224" i="51"/>
  <c r="I1224" i="51" s="1"/>
  <c r="K1225" i="51"/>
  <c r="I1225" i="51" s="1"/>
  <c r="K1226" i="51"/>
  <c r="I1226" i="51" s="1"/>
  <c r="K1227" i="51"/>
  <c r="I1227" i="51" s="1"/>
  <c r="K1228" i="51"/>
  <c r="I1228" i="51" s="1"/>
  <c r="K1229" i="51"/>
  <c r="I1229" i="51" s="1"/>
  <c r="K1230" i="51"/>
  <c r="I1230" i="51" s="1"/>
  <c r="K1231" i="51"/>
  <c r="I1231" i="51" s="1"/>
  <c r="K1232" i="51"/>
  <c r="I1232" i="51" s="1"/>
  <c r="K1233" i="51"/>
  <c r="I1233" i="51" s="1"/>
  <c r="K1234" i="51"/>
  <c r="I1234" i="51" s="1"/>
  <c r="K1235" i="51"/>
  <c r="I1235" i="51" s="1"/>
  <c r="K1236" i="51"/>
  <c r="I1236" i="51" s="1"/>
  <c r="K1237" i="51"/>
  <c r="I1237" i="51" s="1"/>
  <c r="K1238" i="51"/>
  <c r="I1238" i="51" s="1"/>
  <c r="K1239" i="51"/>
  <c r="I1239" i="51" s="1"/>
  <c r="K1240" i="51"/>
  <c r="I1240" i="51" s="1"/>
  <c r="K1241" i="51"/>
  <c r="I1241" i="51" s="1"/>
  <c r="K1242" i="51"/>
  <c r="I1242" i="51" s="1"/>
  <c r="K1243" i="51"/>
  <c r="I1243" i="51" s="1"/>
  <c r="K1244" i="51"/>
  <c r="I1244" i="51" s="1"/>
  <c r="K1245" i="51"/>
  <c r="I1245" i="51" s="1"/>
  <c r="K1246" i="51"/>
  <c r="I1246" i="51" s="1"/>
  <c r="K1247" i="51"/>
  <c r="I1247" i="51" s="1"/>
  <c r="K1248" i="51"/>
  <c r="I1248" i="51" s="1"/>
  <c r="K1249" i="51"/>
  <c r="I1249" i="51" s="1"/>
  <c r="K1250" i="51"/>
  <c r="I1250" i="51" s="1"/>
  <c r="K1251" i="51"/>
  <c r="I1251" i="51" s="1"/>
  <c r="K1252" i="51"/>
  <c r="I1252" i="51" s="1"/>
  <c r="K1253" i="51"/>
  <c r="I1253" i="51" s="1"/>
  <c r="K1254" i="51"/>
  <c r="I1254" i="51" s="1"/>
  <c r="K1255" i="51"/>
  <c r="I1255" i="51" s="1"/>
  <c r="K1256" i="51"/>
  <c r="I1256" i="51" s="1"/>
  <c r="K1257" i="51"/>
  <c r="I1257" i="51" s="1"/>
  <c r="K1258" i="51"/>
  <c r="I1258" i="51" s="1"/>
  <c r="K1259" i="51"/>
  <c r="I1259" i="51" s="1"/>
  <c r="K1260" i="51"/>
  <c r="I1260" i="51" s="1"/>
  <c r="K1261" i="51"/>
  <c r="I1261" i="51" s="1"/>
  <c r="K1262" i="51"/>
  <c r="I1262" i="51" s="1"/>
  <c r="K1263" i="51"/>
  <c r="I1263" i="51" s="1"/>
  <c r="K1264" i="51"/>
  <c r="I1264" i="51" s="1"/>
  <c r="K1265" i="51"/>
  <c r="I1265" i="51" s="1"/>
  <c r="K1266" i="51"/>
  <c r="I1266" i="51" s="1"/>
  <c r="K1267" i="51"/>
  <c r="I1267" i="51" s="1"/>
  <c r="K1268" i="51"/>
  <c r="I1268" i="51" s="1"/>
  <c r="K1269" i="51"/>
  <c r="I1269" i="51" s="1"/>
  <c r="K1270" i="51"/>
  <c r="I1270" i="51" s="1"/>
  <c r="K1271" i="51"/>
  <c r="I1271" i="51" s="1"/>
  <c r="K1272" i="51"/>
  <c r="I1272" i="51" s="1"/>
  <c r="K1273" i="51"/>
  <c r="I1273" i="51" s="1"/>
  <c r="K1274" i="51"/>
  <c r="I1274" i="51" s="1"/>
  <c r="K1275" i="51"/>
  <c r="I1275" i="51" s="1"/>
  <c r="K1276" i="51"/>
  <c r="I1276" i="51" s="1"/>
  <c r="K1277" i="51"/>
  <c r="I1277" i="51" s="1"/>
  <c r="K1278" i="51"/>
  <c r="I1278" i="51" s="1"/>
  <c r="K1279" i="51"/>
  <c r="I1279" i="51" s="1"/>
  <c r="K1280" i="51"/>
  <c r="I1280" i="51" s="1"/>
  <c r="K1281" i="51"/>
  <c r="I1281" i="51" s="1"/>
  <c r="K1282" i="51"/>
  <c r="I1282" i="51" s="1"/>
  <c r="K1283" i="51"/>
  <c r="I1283" i="51" s="1"/>
  <c r="K1284" i="51"/>
  <c r="I1284" i="51" s="1"/>
  <c r="K1285" i="51"/>
  <c r="I1285" i="51" s="1"/>
  <c r="K1286" i="51"/>
  <c r="I1286" i="51" s="1"/>
  <c r="K1287" i="51"/>
  <c r="I1287" i="51" s="1"/>
  <c r="K1288" i="51"/>
  <c r="I1288" i="51" s="1"/>
  <c r="K1289" i="51"/>
  <c r="I1289" i="51" s="1"/>
  <c r="K1290" i="51"/>
  <c r="I1290" i="51" s="1"/>
  <c r="K1291" i="51"/>
  <c r="I1291" i="51" s="1"/>
  <c r="K1292" i="51"/>
  <c r="I1292" i="51" s="1"/>
  <c r="K1293" i="51"/>
  <c r="I1293" i="51" s="1"/>
  <c r="K1294" i="51"/>
  <c r="I1294" i="51" s="1"/>
  <c r="K1295" i="51"/>
  <c r="I1295" i="51" s="1"/>
  <c r="K1296" i="51"/>
  <c r="I1296" i="51" s="1"/>
  <c r="K1297" i="51"/>
  <c r="I1297" i="51" s="1"/>
  <c r="K1298" i="51"/>
  <c r="I1298" i="51" s="1"/>
  <c r="K1299" i="51"/>
  <c r="I1299" i="51" s="1"/>
  <c r="K1300" i="51"/>
  <c r="I1300" i="51" s="1"/>
  <c r="K1301" i="51"/>
  <c r="I1301" i="51" s="1"/>
  <c r="K1302" i="51"/>
  <c r="I1302" i="51" s="1"/>
  <c r="K1303" i="51"/>
  <c r="I1303" i="51" s="1"/>
  <c r="K1304" i="51"/>
  <c r="I1304" i="51" s="1"/>
  <c r="K1305" i="51"/>
  <c r="I1305" i="51" s="1"/>
  <c r="K1306" i="51"/>
  <c r="I1306" i="51" s="1"/>
  <c r="K1307" i="51"/>
  <c r="I1307" i="51" s="1"/>
  <c r="K1308" i="51"/>
  <c r="I1308" i="51" s="1"/>
  <c r="K1309" i="51"/>
  <c r="I1309" i="51" s="1"/>
  <c r="K1310" i="51"/>
  <c r="I1310" i="51" s="1"/>
  <c r="K1311" i="51"/>
  <c r="I1311" i="51" s="1"/>
  <c r="K1312" i="51"/>
  <c r="I1312" i="51" s="1"/>
  <c r="K1313" i="51"/>
  <c r="I1313" i="51" s="1"/>
  <c r="K1314" i="51"/>
  <c r="I1314" i="51" s="1"/>
  <c r="K1315" i="51"/>
  <c r="I1315" i="51" s="1"/>
  <c r="K1316" i="51"/>
  <c r="I1316" i="51" s="1"/>
  <c r="K1317" i="51"/>
  <c r="I1317" i="51" s="1"/>
  <c r="K1318" i="51"/>
  <c r="I1318" i="51" s="1"/>
  <c r="K1319" i="51"/>
  <c r="I1319" i="51" s="1"/>
  <c r="K1320" i="51"/>
  <c r="I1320" i="51" s="1"/>
  <c r="K1321" i="51"/>
  <c r="I1321" i="51" s="1"/>
  <c r="K1322" i="51"/>
  <c r="I1322" i="51" s="1"/>
  <c r="K1323" i="51"/>
  <c r="I1323" i="51" s="1"/>
  <c r="K1324" i="51"/>
  <c r="I1324" i="51" s="1"/>
  <c r="K1325" i="51"/>
  <c r="I1325" i="51" s="1"/>
  <c r="K1326" i="51"/>
  <c r="I1326" i="51" s="1"/>
  <c r="K1327" i="51"/>
  <c r="I1327" i="51" s="1"/>
  <c r="K1328" i="51"/>
  <c r="I1328" i="51" s="1"/>
  <c r="K1329" i="51"/>
  <c r="I1329" i="51" s="1"/>
  <c r="K1330" i="51"/>
  <c r="I1330" i="51" s="1"/>
  <c r="K1331" i="51"/>
  <c r="I1331" i="51" s="1"/>
  <c r="K1332" i="51"/>
  <c r="I1332" i="51" s="1"/>
  <c r="K1333" i="51"/>
  <c r="I1333" i="51" s="1"/>
  <c r="K1334" i="51"/>
  <c r="I1334" i="51" s="1"/>
  <c r="K1335" i="51"/>
  <c r="I1335" i="51" s="1"/>
  <c r="K1336" i="51"/>
  <c r="I1336" i="51" s="1"/>
  <c r="K1337" i="51"/>
  <c r="I1337" i="51" s="1"/>
  <c r="K1338" i="51"/>
  <c r="I1338" i="51" s="1"/>
  <c r="K1339" i="51"/>
  <c r="I1339" i="51" s="1"/>
  <c r="K1340" i="51"/>
  <c r="I1340" i="51" s="1"/>
  <c r="K1341" i="51"/>
  <c r="I1341" i="51" s="1"/>
  <c r="K1342" i="51"/>
  <c r="I1342" i="51" s="1"/>
  <c r="K1343" i="51"/>
  <c r="I1343" i="51" s="1"/>
  <c r="K1344" i="51"/>
  <c r="I1344" i="51" s="1"/>
  <c r="K1345" i="51"/>
  <c r="I1345" i="51" s="1"/>
  <c r="K1346" i="51"/>
  <c r="I1346" i="51" s="1"/>
  <c r="K1347" i="51"/>
  <c r="I1347" i="51" s="1"/>
  <c r="K1348" i="51"/>
  <c r="I1348" i="51" s="1"/>
  <c r="K1349" i="51"/>
  <c r="I1349" i="51" s="1"/>
  <c r="K1350" i="51"/>
  <c r="I1350" i="51" s="1"/>
  <c r="K1351" i="51"/>
  <c r="I1351" i="51" s="1"/>
  <c r="K1352" i="51"/>
  <c r="I1352" i="51" s="1"/>
  <c r="K1353" i="51"/>
  <c r="I1353" i="51" s="1"/>
  <c r="K1354" i="51"/>
  <c r="I1354" i="51" s="1"/>
  <c r="K1355" i="51"/>
  <c r="I1355" i="51" s="1"/>
  <c r="K1356" i="51"/>
  <c r="I1356" i="51" s="1"/>
  <c r="K1357" i="51"/>
  <c r="I1357" i="51" s="1"/>
  <c r="K1358" i="51"/>
  <c r="I1358" i="51" s="1"/>
  <c r="K1359" i="51"/>
  <c r="I1359" i="51" s="1"/>
  <c r="K1360" i="51"/>
  <c r="I1360" i="51" s="1"/>
  <c r="K1361" i="51"/>
  <c r="I1361" i="51" s="1"/>
  <c r="K1362" i="51"/>
  <c r="I1362" i="51" s="1"/>
  <c r="K1363" i="51"/>
  <c r="I1363" i="51" s="1"/>
  <c r="K1364" i="51"/>
  <c r="I1364" i="51" s="1"/>
  <c r="K1365" i="51"/>
  <c r="I1365" i="51" s="1"/>
  <c r="K1366" i="51"/>
  <c r="I1366" i="51" s="1"/>
  <c r="K1367" i="51"/>
  <c r="I1367" i="51" s="1"/>
  <c r="K1368" i="51"/>
  <c r="I1368" i="51" s="1"/>
  <c r="K1369" i="51"/>
  <c r="I1369" i="51" s="1"/>
  <c r="K1370" i="51"/>
  <c r="I1370" i="51" s="1"/>
  <c r="K1371" i="51"/>
  <c r="I1371" i="51" s="1"/>
  <c r="K1372" i="51"/>
  <c r="I1372" i="51" s="1"/>
  <c r="K1373" i="51"/>
  <c r="I1373" i="51" s="1"/>
  <c r="K1374" i="51"/>
  <c r="I1374" i="51" s="1"/>
  <c r="K1375" i="51"/>
  <c r="I1375" i="51" s="1"/>
  <c r="K1376" i="51"/>
  <c r="I1376" i="51" s="1"/>
  <c r="K1377" i="51"/>
  <c r="I1377" i="51" s="1"/>
  <c r="K1378" i="51"/>
  <c r="I1378" i="51" s="1"/>
  <c r="K1379" i="51"/>
  <c r="I1379" i="51" s="1"/>
  <c r="K1380" i="51"/>
  <c r="I1380" i="51" s="1"/>
  <c r="K1381" i="51"/>
  <c r="I1381" i="51" s="1"/>
  <c r="K1382" i="51"/>
  <c r="I1382" i="51" s="1"/>
  <c r="K1383" i="51"/>
  <c r="I1383" i="51" s="1"/>
  <c r="K1384" i="51"/>
  <c r="I1384" i="51" s="1"/>
  <c r="K1385" i="51"/>
  <c r="I1385" i="51" s="1"/>
  <c r="K1386" i="51"/>
  <c r="I1386" i="51" s="1"/>
  <c r="K1387" i="51"/>
  <c r="I1387" i="51" s="1"/>
  <c r="K1388" i="51"/>
  <c r="I1388" i="51" s="1"/>
  <c r="K1389" i="51"/>
  <c r="I1389" i="51" s="1"/>
  <c r="K1390" i="51"/>
  <c r="I1390" i="51" s="1"/>
  <c r="K1391" i="51"/>
  <c r="I1391" i="51" s="1"/>
  <c r="K1392" i="51"/>
  <c r="I1392" i="51" s="1"/>
  <c r="K1393" i="51"/>
  <c r="I1393" i="51" s="1"/>
  <c r="K1394" i="51"/>
  <c r="I1394" i="51" s="1"/>
  <c r="K1395" i="51"/>
  <c r="I1395" i="51" s="1"/>
  <c r="K1396" i="51"/>
  <c r="I1396" i="51" s="1"/>
  <c r="K1397" i="51"/>
  <c r="I1397" i="51" s="1"/>
  <c r="K1398" i="51"/>
  <c r="I1398" i="51" s="1"/>
  <c r="K1399" i="51"/>
  <c r="I1399" i="51" s="1"/>
  <c r="K1400" i="51"/>
  <c r="I1400" i="51" s="1"/>
  <c r="K1401" i="51"/>
  <c r="I1401" i="51" s="1"/>
  <c r="K1402" i="51"/>
  <c r="I1402" i="51" s="1"/>
  <c r="K1403" i="51"/>
  <c r="I1403" i="51" s="1"/>
  <c r="K1404" i="51"/>
  <c r="I1404" i="51" s="1"/>
  <c r="K1405" i="51"/>
  <c r="I1405" i="51" s="1"/>
  <c r="K1406" i="51"/>
  <c r="I1406" i="51" s="1"/>
  <c r="K1407" i="51"/>
  <c r="I1407" i="51" s="1"/>
  <c r="K1408" i="51"/>
  <c r="I1408" i="51" s="1"/>
  <c r="K1409" i="51"/>
  <c r="I1409" i="51" s="1"/>
  <c r="K1410" i="51"/>
  <c r="I1410" i="51" s="1"/>
  <c r="K1411" i="51"/>
  <c r="I1411" i="51" s="1"/>
  <c r="K1412" i="51"/>
  <c r="I1412" i="51" s="1"/>
  <c r="K1413" i="51"/>
  <c r="I1413" i="51" s="1"/>
  <c r="K1414" i="51"/>
  <c r="I1414" i="51" s="1"/>
  <c r="K1415" i="51"/>
  <c r="I1415" i="51" s="1"/>
  <c r="K1416" i="51"/>
  <c r="I1416" i="51" s="1"/>
  <c r="K1417" i="51"/>
  <c r="I1417" i="51" s="1"/>
  <c r="K1418" i="51"/>
  <c r="I1418" i="51" s="1"/>
  <c r="K1419" i="51"/>
  <c r="I1419" i="51" s="1"/>
  <c r="K1420" i="51"/>
  <c r="I1420" i="51" s="1"/>
  <c r="K1421" i="51"/>
  <c r="I1421" i="51" s="1"/>
  <c r="K1422" i="51"/>
  <c r="I1422" i="51" s="1"/>
  <c r="K1423" i="51"/>
  <c r="I1423" i="51" s="1"/>
  <c r="K1424" i="51"/>
  <c r="I1424" i="51" s="1"/>
  <c r="K1425" i="51"/>
  <c r="I1425" i="51" s="1"/>
  <c r="K1426" i="51"/>
  <c r="I1426" i="51" s="1"/>
  <c r="K1427" i="51"/>
  <c r="I1427" i="51" s="1"/>
  <c r="K1428" i="51"/>
  <c r="I1428" i="51" s="1"/>
  <c r="K1429" i="51"/>
  <c r="I1429" i="51" s="1"/>
  <c r="K1430" i="51"/>
  <c r="I1430" i="51" s="1"/>
  <c r="K1431" i="51"/>
  <c r="I1431" i="51" s="1"/>
  <c r="K1432" i="51"/>
  <c r="I1432" i="51" s="1"/>
  <c r="K1433" i="51"/>
  <c r="I1433" i="51" s="1"/>
  <c r="K1434" i="51"/>
  <c r="I1434" i="51" s="1"/>
  <c r="K1435" i="51"/>
  <c r="I1435" i="51" s="1"/>
  <c r="K1436" i="51"/>
  <c r="I1436" i="51" s="1"/>
  <c r="K1437" i="51"/>
  <c r="I1437" i="51" s="1"/>
  <c r="K1438" i="51"/>
  <c r="I1438" i="51" s="1"/>
  <c r="K1439" i="51"/>
  <c r="I1439" i="51" s="1"/>
  <c r="K1440" i="51"/>
  <c r="I1440" i="51" s="1"/>
  <c r="K1441" i="51"/>
  <c r="I1441" i="51" s="1"/>
  <c r="K1442" i="51"/>
  <c r="I1442" i="51" s="1"/>
  <c r="K1443" i="51"/>
  <c r="I1443" i="51" s="1"/>
  <c r="K1444" i="51"/>
  <c r="I1444" i="51" s="1"/>
  <c r="K1445" i="51"/>
  <c r="I1445" i="51" s="1"/>
  <c r="K1446" i="51"/>
  <c r="I1446" i="51" s="1"/>
  <c r="K1447" i="51"/>
  <c r="I1447" i="51" s="1"/>
  <c r="K1448" i="51"/>
  <c r="I1448" i="51" s="1"/>
  <c r="K1449" i="51"/>
  <c r="I1449" i="51" s="1"/>
  <c r="K1450" i="51"/>
  <c r="I1450" i="51" s="1"/>
  <c r="K1451" i="51"/>
  <c r="I1451" i="51" s="1"/>
  <c r="K1452" i="51"/>
  <c r="I1452" i="51" s="1"/>
  <c r="K1453" i="51"/>
  <c r="I1453" i="51" s="1"/>
  <c r="K1454" i="51"/>
  <c r="I1454" i="51" s="1"/>
  <c r="K1455" i="51"/>
  <c r="I1455" i="51" s="1"/>
  <c r="K1456" i="51"/>
  <c r="I1456" i="51" s="1"/>
  <c r="K1457" i="51"/>
  <c r="I1457" i="51" s="1"/>
  <c r="K1458" i="51"/>
  <c r="I1458" i="51" s="1"/>
  <c r="K1459" i="51"/>
  <c r="I1459" i="51" s="1"/>
  <c r="K1460" i="51"/>
  <c r="I1460" i="51" s="1"/>
  <c r="K1461" i="51"/>
  <c r="I1461" i="51" s="1"/>
  <c r="K1462" i="51"/>
  <c r="I1462" i="51" s="1"/>
  <c r="K1463" i="51"/>
  <c r="I1463" i="51" s="1"/>
  <c r="K1464" i="51"/>
  <c r="I1464" i="51" s="1"/>
  <c r="K1465" i="51"/>
  <c r="I1465" i="51" s="1"/>
  <c r="K1466" i="51"/>
  <c r="I1466" i="51" s="1"/>
  <c r="K1467" i="51"/>
  <c r="I1467" i="51" s="1"/>
  <c r="K1468" i="51"/>
  <c r="I1468" i="51" s="1"/>
  <c r="K1469" i="51"/>
  <c r="I1469" i="51" s="1"/>
  <c r="K1470" i="51"/>
  <c r="I1470" i="51" s="1"/>
  <c r="K1471" i="51"/>
  <c r="I1471" i="51" s="1"/>
  <c r="K1472" i="51"/>
  <c r="I1472" i="51" s="1"/>
  <c r="K1473" i="51"/>
  <c r="I1473" i="51" s="1"/>
  <c r="K1474" i="51"/>
  <c r="I1474" i="51" s="1"/>
  <c r="K1475" i="51"/>
  <c r="I1475" i="51" s="1"/>
  <c r="K1476" i="51"/>
  <c r="I1476" i="51" s="1"/>
  <c r="K1477" i="51"/>
  <c r="I1477" i="51" s="1"/>
  <c r="K1478" i="51"/>
  <c r="I1478" i="51" s="1"/>
  <c r="K1479" i="51"/>
  <c r="I1479" i="51" s="1"/>
  <c r="K1480" i="51"/>
  <c r="I1480" i="51" s="1"/>
  <c r="K1481" i="51"/>
  <c r="I1481" i="51" s="1"/>
  <c r="K1482" i="51"/>
  <c r="I1482" i="51" s="1"/>
  <c r="K1483" i="51"/>
  <c r="I1483" i="51" s="1"/>
  <c r="K1484" i="51"/>
  <c r="I1484" i="51" s="1"/>
  <c r="K1485" i="51"/>
  <c r="I1485" i="51" s="1"/>
  <c r="K1486" i="51"/>
  <c r="I1486" i="51" s="1"/>
  <c r="K1487" i="51"/>
  <c r="I1487" i="51" s="1"/>
  <c r="K1488" i="51"/>
  <c r="I1488" i="51" s="1"/>
  <c r="K1489" i="51"/>
  <c r="I1489" i="51" s="1"/>
  <c r="K1490" i="51"/>
  <c r="I1490" i="51" s="1"/>
  <c r="K1491" i="51"/>
  <c r="I1491" i="51" s="1"/>
  <c r="K1492" i="51"/>
  <c r="I1492" i="51" s="1"/>
  <c r="K1493" i="51"/>
  <c r="I1493" i="51" s="1"/>
  <c r="K1494" i="51"/>
  <c r="I1494" i="51" s="1"/>
  <c r="K1495" i="51"/>
  <c r="I1495" i="51" s="1"/>
  <c r="K1496" i="51"/>
  <c r="I1496" i="51" s="1"/>
  <c r="K1497" i="51"/>
  <c r="I1497" i="51" s="1"/>
  <c r="K1498" i="51"/>
  <c r="I1498" i="51" s="1"/>
  <c r="K1499" i="51"/>
  <c r="I1499" i="51" s="1"/>
  <c r="K1500" i="51"/>
  <c r="I1500" i="51" s="1"/>
  <c r="K1501" i="51"/>
  <c r="I1501" i="51" s="1"/>
  <c r="K1502" i="51"/>
  <c r="I1502" i="51" s="1"/>
  <c r="K1503" i="51"/>
  <c r="I1503" i="51" s="1"/>
  <c r="K1504" i="51"/>
  <c r="I1504" i="51" s="1"/>
  <c r="K1505" i="51"/>
  <c r="I1505" i="51" s="1"/>
  <c r="K1506" i="51"/>
  <c r="I1506" i="51" s="1"/>
  <c r="K1507" i="51"/>
  <c r="I1507" i="51" s="1"/>
  <c r="K1508" i="51"/>
  <c r="I1508" i="51" s="1"/>
  <c r="K1509" i="51"/>
  <c r="I1509" i="51" s="1"/>
  <c r="K1510" i="51"/>
  <c r="I1510" i="51" s="1"/>
  <c r="K1511" i="51"/>
  <c r="I1511" i="51" s="1"/>
  <c r="K1512" i="51"/>
  <c r="I1512" i="51" s="1"/>
  <c r="K1513" i="51"/>
  <c r="I1513" i="51" s="1"/>
  <c r="K1514" i="51"/>
  <c r="I1514" i="51" s="1"/>
  <c r="K1515" i="51"/>
  <c r="I1515" i="51" s="1"/>
  <c r="K1516" i="51"/>
  <c r="I1516" i="51" s="1"/>
  <c r="K1517" i="51"/>
  <c r="I1517" i="51" s="1"/>
  <c r="K1518" i="51"/>
  <c r="I1518" i="51" s="1"/>
  <c r="K1519" i="51"/>
  <c r="I1519" i="51" s="1"/>
  <c r="K1520" i="51"/>
  <c r="I1520" i="51" s="1"/>
  <c r="K1521" i="51"/>
  <c r="I1521" i="51" s="1"/>
  <c r="K1522" i="51"/>
  <c r="I1522" i="51" s="1"/>
  <c r="K1523" i="51"/>
  <c r="I1523" i="51" s="1"/>
  <c r="K1524" i="51"/>
  <c r="I1524" i="51" s="1"/>
  <c r="K1525" i="51"/>
  <c r="I1525" i="51" s="1"/>
  <c r="K1526" i="51"/>
  <c r="I1526" i="51" s="1"/>
  <c r="K1527" i="51"/>
  <c r="I1527" i="51" s="1"/>
  <c r="K1528" i="51"/>
  <c r="I1528" i="51" s="1"/>
  <c r="K1529" i="51"/>
  <c r="I1529" i="51" s="1"/>
  <c r="K1530" i="51"/>
  <c r="I1530" i="51" s="1"/>
  <c r="K1531" i="51"/>
  <c r="I1531" i="51" s="1"/>
  <c r="K1532" i="51"/>
  <c r="I1532" i="51" s="1"/>
  <c r="K1533" i="51"/>
  <c r="I1533" i="51" s="1"/>
  <c r="K1534" i="51"/>
  <c r="I1534" i="51" s="1"/>
  <c r="K1535" i="51"/>
  <c r="I1535" i="51" s="1"/>
  <c r="K1536" i="51"/>
  <c r="I1536" i="51" s="1"/>
  <c r="K1537" i="51"/>
  <c r="I1537" i="51" s="1"/>
  <c r="K1538" i="51"/>
  <c r="I1538" i="51" s="1"/>
  <c r="K1539" i="51"/>
  <c r="I1539" i="51" s="1"/>
  <c r="K1540" i="51"/>
  <c r="I1540" i="51" s="1"/>
  <c r="K1541" i="51"/>
  <c r="I1541" i="51" s="1"/>
  <c r="K1542" i="51"/>
  <c r="I1542" i="51" s="1"/>
  <c r="K1543" i="51"/>
  <c r="I1543" i="51" s="1"/>
  <c r="K1544" i="51"/>
  <c r="I1544" i="51" s="1"/>
  <c r="K1545" i="51"/>
  <c r="I1545" i="51" s="1"/>
  <c r="K1546" i="51"/>
  <c r="I1546" i="51" s="1"/>
  <c r="K1547" i="51"/>
  <c r="I1547" i="51" s="1"/>
  <c r="K1548" i="51"/>
  <c r="I1548" i="51" s="1"/>
  <c r="K1549" i="51"/>
  <c r="I1549" i="51" s="1"/>
  <c r="K1550" i="51"/>
  <c r="I1550" i="51" s="1"/>
  <c r="K1551" i="51"/>
  <c r="I1551" i="51" s="1"/>
  <c r="K1552" i="51"/>
  <c r="I1552" i="51" s="1"/>
  <c r="K1553" i="51"/>
  <c r="I1553" i="51" s="1"/>
  <c r="K1554" i="51"/>
  <c r="I1554" i="51" s="1"/>
  <c r="K1555" i="51"/>
  <c r="I1555" i="51" s="1"/>
  <c r="K1556" i="51"/>
  <c r="I1556" i="51" s="1"/>
  <c r="K1557" i="51"/>
  <c r="I1557" i="51" s="1"/>
  <c r="K1558" i="51"/>
  <c r="I1558" i="51" s="1"/>
  <c r="K1559" i="51"/>
  <c r="I1559" i="51" s="1"/>
  <c r="K1560" i="51"/>
  <c r="I1560" i="51" s="1"/>
  <c r="K1561" i="51"/>
  <c r="I1561" i="51" s="1"/>
  <c r="K1562" i="51"/>
  <c r="I1562" i="51" s="1"/>
  <c r="K1563" i="51"/>
  <c r="I1563" i="51" s="1"/>
  <c r="K1564" i="51"/>
  <c r="I1564" i="51" s="1"/>
  <c r="K1565" i="51"/>
  <c r="I1565" i="51" s="1"/>
  <c r="K1566" i="51"/>
  <c r="I1566" i="51" s="1"/>
  <c r="K1567" i="51"/>
  <c r="I1567" i="51" s="1"/>
  <c r="K1568" i="51"/>
  <c r="I1568" i="51" s="1"/>
  <c r="K1569" i="51"/>
  <c r="I1569" i="51" s="1"/>
  <c r="K1570" i="51"/>
  <c r="I1570" i="51" s="1"/>
  <c r="K1571" i="51"/>
  <c r="I1571" i="51" s="1"/>
  <c r="K1572" i="51"/>
  <c r="I1572" i="51" s="1"/>
  <c r="K1573" i="51"/>
  <c r="I1573" i="51" s="1"/>
  <c r="K1574" i="51"/>
  <c r="I1574" i="51" s="1"/>
  <c r="K1575" i="51"/>
  <c r="I1575" i="51" s="1"/>
  <c r="K1576" i="51"/>
  <c r="I1576" i="51" s="1"/>
  <c r="K1577" i="51"/>
  <c r="I1577" i="51" s="1"/>
  <c r="K1578" i="51"/>
  <c r="I1578" i="51" s="1"/>
  <c r="K1579" i="51"/>
  <c r="I1579" i="51" s="1"/>
  <c r="K1580" i="51"/>
  <c r="I1580" i="51" s="1"/>
  <c r="K1581" i="51"/>
  <c r="I1581" i="51" s="1"/>
  <c r="K1582" i="51"/>
  <c r="I1582" i="51" s="1"/>
  <c r="K1583" i="51"/>
  <c r="I1583" i="51" s="1"/>
  <c r="K1584" i="51"/>
  <c r="I1584" i="51" s="1"/>
  <c r="K1585" i="51"/>
  <c r="I1585" i="51" s="1"/>
  <c r="K1586" i="51"/>
  <c r="I1586" i="51" s="1"/>
  <c r="K1587" i="51"/>
  <c r="I1587" i="51" s="1"/>
  <c r="K1588" i="51"/>
  <c r="I1588" i="51" s="1"/>
  <c r="K1589" i="51"/>
  <c r="I1589" i="51" s="1"/>
  <c r="K1590" i="51"/>
  <c r="I1590" i="51" s="1"/>
  <c r="K1591" i="51"/>
  <c r="I1591" i="51" s="1"/>
  <c r="K1592" i="51"/>
  <c r="I1592" i="51" s="1"/>
  <c r="K1593" i="51"/>
  <c r="I1593" i="51" s="1"/>
  <c r="K1594" i="51"/>
  <c r="I1594" i="51" s="1"/>
  <c r="K1595" i="51"/>
  <c r="I1595" i="51" s="1"/>
  <c r="K1596" i="51"/>
  <c r="I1596" i="51" s="1"/>
  <c r="K1597" i="51"/>
  <c r="I1597" i="51" s="1"/>
  <c r="K1598" i="51"/>
  <c r="I1598" i="51" s="1"/>
  <c r="K1599" i="51"/>
  <c r="I1599" i="51" s="1"/>
  <c r="K1600" i="51"/>
  <c r="I1600" i="51" s="1"/>
  <c r="K1601" i="51"/>
  <c r="I1601" i="51" s="1"/>
  <c r="K1602" i="51"/>
  <c r="I1602" i="51" s="1"/>
  <c r="K1603" i="51"/>
  <c r="I1603" i="51" s="1"/>
  <c r="K1604" i="51"/>
  <c r="I1604" i="51" s="1"/>
  <c r="K1605" i="51"/>
  <c r="I1605" i="51" s="1"/>
  <c r="K1606" i="51"/>
  <c r="I1606" i="51" s="1"/>
  <c r="K1607" i="51"/>
  <c r="I1607" i="51" s="1"/>
  <c r="K1608" i="51"/>
  <c r="I1608" i="51" s="1"/>
  <c r="K1609" i="51"/>
  <c r="I1609" i="51" s="1"/>
  <c r="K1610" i="51"/>
  <c r="I1610" i="51" s="1"/>
  <c r="K1611" i="51"/>
  <c r="I1611" i="51" s="1"/>
  <c r="K1612" i="51"/>
  <c r="I1612" i="51" s="1"/>
  <c r="K1613" i="51"/>
  <c r="I1613" i="51" s="1"/>
  <c r="K1614" i="51"/>
  <c r="I1614" i="51" s="1"/>
  <c r="K1615" i="51"/>
  <c r="I1615" i="51" s="1"/>
  <c r="K1616" i="51"/>
  <c r="I1616" i="51" s="1"/>
  <c r="K1617" i="51"/>
  <c r="I1617" i="51" s="1"/>
  <c r="K1618" i="51"/>
  <c r="I1618" i="51" s="1"/>
  <c r="K1619" i="51"/>
  <c r="I1619" i="51" s="1"/>
  <c r="K1620" i="51"/>
  <c r="I1620" i="51" s="1"/>
  <c r="K1621" i="51"/>
  <c r="I1621" i="51" s="1"/>
  <c r="K1622" i="51"/>
  <c r="I1622" i="51" s="1"/>
  <c r="K1623" i="51"/>
  <c r="I1623" i="51" s="1"/>
  <c r="K1624" i="51"/>
  <c r="I1624" i="51" s="1"/>
  <c r="K1625" i="51"/>
  <c r="I1625" i="51" s="1"/>
  <c r="K1626" i="51"/>
  <c r="I1626" i="51" s="1"/>
  <c r="K1627" i="51"/>
  <c r="I1627" i="51" s="1"/>
  <c r="K1628" i="51"/>
  <c r="I1628" i="51" s="1"/>
  <c r="K1629" i="51"/>
  <c r="I1629" i="51" s="1"/>
  <c r="K1630" i="51"/>
  <c r="I1630" i="51" s="1"/>
  <c r="K1631" i="51"/>
  <c r="I1631" i="51" s="1"/>
  <c r="K1632" i="51"/>
  <c r="I1632" i="51" s="1"/>
  <c r="K1633" i="51"/>
  <c r="I1633" i="51" s="1"/>
  <c r="K1634" i="51"/>
  <c r="I1634" i="51" s="1"/>
  <c r="K1635" i="51"/>
  <c r="I1635" i="51" s="1"/>
  <c r="K1636" i="51"/>
  <c r="I1636" i="51" s="1"/>
  <c r="K1637" i="51"/>
  <c r="I1637" i="51" s="1"/>
  <c r="K1638" i="51"/>
  <c r="I1638" i="51" s="1"/>
  <c r="K1639" i="51"/>
  <c r="I1639" i="51" s="1"/>
  <c r="K1640" i="51"/>
  <c r="I1640" i="51" s="1"/>
  <c r="K1641" i="51"/>
  <c r="I1641" i="51" s="1"/>
  <c r="K1642" i="51"/>
  <c r="I1642" i="51" s="1"/>
  <c r="K1643" i="51"/>
  <c r="I1643" i="51" s="1"/>
  <c r="K1644" i="51"/>
  <c r="I1644" i="51" s="1"/>
  <c r="K1645" i="51"/>
  <c r="I1645" i="51" s="1"/>
  <c r="K1646" i="51"/>
  <c r="I1646" i="51" s="1"/>
  <c r="K1647" i="51"/>
  <c r="I1647" i="51" s="1"/>
  <c r="K1648" i="51"/>
  <c r="I1648" i="51" s="1"/>
  <c r="K1649" i="51"/>
  <c r="I1649" i="51" s="1"/>
  <c r="K1650" i="51"/>
  <c r="I1650" i="51" s="1"/>
  <c r="K1651" i="51"/>
  <c r="I1651" i="51" s="1"/>
  <c r="K1652" i="51"/>
  <c r="I1652" i="51" s="1"/>
  <c r="K1653" i="51"/>
  <c r="I1653" i="51" s="1"/>
  <c r="K1654" i="51"/>
  <c r="I1654" i="51" s="1"/>
  <c r="K1655" i="51"/>
  <c r="I1655" i="51" s="1"/>
  <c r="K1656" i="51"/>
  <c r="I1656" i="51" s="1"/>
  <c r="K1657" i="51"/>
  <c r="I1657" i="51" s="1"/>
  <c r="K1658" i="51"/>
  <c r="I1658" i="51" s="1"/>
  <c r="K1659" i="51"/>
  <c r="I1659" i="51" s="1"/>
  <c r="K1660" i="51"/>
  <c r="I1660" i="51" s="1"/>
  <c r="K1661" i="51"/>
  <c r="I1661" i="51" s="1"/>
  <c r="K1662" i="51"/>
  <c r="I1662" i="51" s="1"/>
  <c r="K1663" i="51"/>
  <c r="I1663" i="51" s="1"/>
  <c r="K1664" i="51"/>
  <c r="I1664" i="51" s="1"/>
  <c r="K1665" i="51"/>
  <c r="I1665" i="51" s="1"/>
  <c r="K1666" i="51"/>
  <c r="I1666" i="51" s="1"/>
  <c r="K1667" i="51"/>
  <c r="I1667" i="51" s="1"/>
  <c r="K1668" i="51"/>
  <c r="I1668" i="51" s="1"/>
  <c r="K1669" i="51"/>
  <c r="I1669" i="51" s="1"/>
  <c r="K1670" i="51"/>
  <c r="I1670" i="51" s="1"/>
  <c r="K1671" i="51"/>
  <c r="I1671" i="51" s="1"/>
  <c r="K1672" i="51"/>
  <c r="I1672" i="51" s="1"/>
  <c r="K1673" i="51"/>
  <c r="I1673" i="51" s="1"/>
  <c r="K1674" i="51"/>
  <c r="I1674" i="51" s="1"/>
  <c r="K1675" i="51"/>
  <c r="I1675" i="51" s="1"/>
  <c r="K1676" i="51"/>
  <c r="I1676" i="51" s="1"/>
  <c r="K1677" i="51"/>
  <c r="I1677" i="51" s="1"/>
  <c r="K1678" i="51"/>
  <c r="I1678" i="51" s="1"/>
  <c r="K1679" i="51"/>
  <c r="I1679" i="51" s="1"/>
  <c r="K1680" i="51"/>
  <c r="I1680" i="51" s="1"/>
  <c r="K1681" i="51"/>
  <c r="I1681" i="51" s="1"/>
  <c r="K1682" i="51"/>
  <c r="I1682" i="51" s="1"/>
  <c r="K1683" i="51"/>
  <c r="I1683" i="51" s="1"/>
  <c r="K1684" i="51"/>
  <c r="I1684" i="51" s="1"/>
  <c r="K1685" i="51"/>
  <c r="I1685" i="51" s="1"/>
  <c r="K1686" i="51"/>
  <c r="I1686" i="51" s="1"/>
  <c r="K1687" i="51"/>
  <c r="I1687" i="51" s="1"/>
  <c r="K1688" i="51"/>
  <c r="I1688" i="51" s="1"/>
  <c r="K1689" i="51"/>
  <c r="I1689" i="51" s="1"/>
  <c r="K1690" i="51"/>
  <c r="I1690" i="51" s="1"/>
  <c r="K1691" i="51"/>
  <c r="I1691" i="51" s="1"/>
  <c r="K1692" i="51"/>
  <c r="I1692" i="51" s="1"/>
  <c r="K1693" i="51"/>
  <c r="I1693" i="51" s="1"/>
  <c r="K1694" i="51"/>
  <c r="I1694" i="51" s="1"/>
  <c r="K1695" i="51"/>
  <c r="I1695" i="51" s="1"/>
  <c r="K1696" i="51"/>
  <c r="I1696" i="51" s="1"/>
  <c r="K1697" i="51"/>
  <c r="I1697" i="51" s="1"/>
  <c r="K1698" i="51"/>
  <c r="I1698" i="51" s="1"/>
  <c r="K1699" i="51"/>
  <c r="I1699" i="51" s="1"/>
  <c r="K1700" i="51"/>
  <c r="I1700" i="51" s="1"/>
  <c r="K1701" i="51"/>
  <c r="I1701" i="51" s="1"/>
  <c r="K1702" i="51"/>
  <c r="I1702" i="51" s="1"/>
  <c r="K1703" i="51"/>
  <c r="I1703" i="51" s="1"/>
  <c r="K1704" i="51"/>
  <c r="I1704" i="51" s="1"/>
  <c r="K1705" i="51"/>
  <c r="I1705" i="51" s="1"/>
  <c r="K1706" i="51"/>
  <c r="I1706" i="51" s="1"/>
  <c r="K1707" i="51"/>
  <c r="I1707" i="51" s="1"/>
  <c r="K1708" i="51"/>
  <c r="I1708" i="51" s="1"/>
  <c r="K1709" i="51"/>
  <c r="I1709" i="51" s="1"/>
  <c r="K1710" i="51"/>
  <c r="I1710" i="51" s="1"/>
  <c r="K1711" i="51"/>
  <c r="I1711" i="51" s="1"/>
  <c r="K1712" i="51"/>
  <c r="I1712" i="51" s="1"/>
  <c r="K1713" i="51"/>
  <c r="I1713" i="51" s="1"/>
  <c r="K1714" i="51"/>
  <c r="I1714" i="51" s="1"/>
  <c r="K1715" i="51"/>
  <c r="I1715" i="51" s="1"/>
  <c r="K1716" i="51"/>
  <c r="I1716" i="51" s="1"/>
  <c r="K1717" i="51"/>
  <c r="I1717" i="51" s="1"/>
  <c r="K1718" i="51"/>
  <c r="I1718" i="51" s="1"/>
  <c r="K1719" i="51"/>
  <c r="I1719" i="51" s="1"/>
  <c r="K1720" i="51"/>
  <c r="I1720" i="51" s="1"/>
  <c r="K1721" i="51"/>
  <c r="I1721" i="51" s="1"/>
  <c r="K1722" i="51"/>
  <c r="I1722" i="51" s="1"/>
  <c r="K1723" i="51"/>
  <c r="I1723" i="51" s="1"/>
  <c r="K1724" i="51"/>
  <c r="I1724" i="51" s="1"/>
  <c r="K1725" i="51"/>
  <c r="I1725" i="51" s="1"/>
  <c r="K1726" i="51"/>
  <c r="I1726" i="51" s="1"/>
  <c r="K1727" i="51"/>
  <c r="I1727" i="51" s="1"/>
  <c r="K1728" i="51"/>
  <c r="I1728" i="51" s="1"/>
  <c r="K1729" i="51"/>
  <c r="I1729" i="51" s="1"/>
  <c r="K1730" i="51"/>
  <c r="I1730" i="51" s="1"/>
  <c r="K1731" i="51"/>
  <c r="I1731" i="51" s="1"/>
  <c r="K1732" i="51"/>
  <c r="I1732" i="51" s="1"/>
  <c r="K1733" i="51"/>
  <c r="I1733" i="51" s="1"/>
  <c r="K1734" i="51"/>
  <c r="I1734" i="51" s="1"/>
  <c r="K1735" i="51"/>
  <c r="I1735" i="51" s="1"/>
  <c r="K1736" i="51"/>
  <c r="I1736" i="51" s="1"/>
  <c r="K1737" i="51"/>
  <c r="I1737" i="51" s="1"/>
  <c r="K1738" i="51"/>
  <c r="I1738" i="51" s="1"/>
  <c r="K1739" i="51"/>
  <c r="I1739" i="51" s="1"/>
  <c r="K1740" i="51"/>
  <c r="I1740" i="51" s="1"/>
  <c r="K1741" i="51"/>
  <c r="I1741" i="51" s="1"/>
  <c r="K1742" i="51"/>
  <c r="I1742" i="51" s="1"/>
  <c r="K1743" i="51"/>
  <c r="I1743" i="51" s="1"/>
  <c r="K1744" i="51"/>
  <c r="I1744" i="51" s="1"/>
  <c r="K1745" i="51"/>
  <c r="I1745" i="51" s="1"/>
  <c r="K1746" i="51"/>
  <c r="I1746" i="51" s="1"/>
  <c r="K1747" i="51"/>
  <c r="I1747" i="51" s="1"/>
  <c r="K1748" i="51"/>
  <c r="I1748" i="51" s="1"/>
  <c r="K1749" i="51"/>
  <c r="I1749" i="51" s="1"/>
  <c r="K1750" i="51"/>
  <c r="I1750" i="51" s="1"/>
  <c r="K1751" i="51"/>
  <c r="I1751" i="51" s="1"/>
  <c r="K1752" i="51"/>
  <c r="I1752" i="51" s="1"/>
  <c r="K1753" i="51"/>
  <c r="I1753" i="51" s="1"/>
  <c r="K1754" i="51"/>
  <c r="I1754" i="51" s="1"/>
  <c r="K1755" i="51"/>
  <c r="I1755" i="51" s="1"/>
  <c r="K1756" i="51"/>
  <c r="I1756" i="51" s="1"/>
  <c r="K1757" i="51"/>
  <c r="I1757" i="51" s="1"/>
  <c r="K1758" i="51"/>
  <c r="I1758" i="51" s="1"/>
  <c r="K1759" i="51"/>
  <c r="I1759" i="51" s="1"/>
  <c r="K1760" i="51"/>
  <c r="I1760" i="51" s="1"/>
  <c r="K1761" i="51"/>
  <c r="I1761" i="51" s="1"/>
  <c r="K1762" i="51"/>
  <c r="I1762" i="51" s="1"/>
  <c r="K1763" i="51"/>
  <c r="I1763" i="51" s="1"/>
  <c r="K1764" i="51"/>
  <c r="I1764" i="51" s="1"/>
  <c r="K1765" i="51"/>
  <c r="I1765" i="51" s="1"/>
  <c r="K1766" i="51"/>
  <c r="I1766" i="51" s="1"/>
  <c r="K1767" i="51"/>
  <c r="I1767" i="51" s="1"/>
  <c r="K1768" i="51"/>
  <c r="I1768" i="51" s="1"/>
  <c r="K1769" i="51"/>
  <c r="I1769" i="51" s="1"/>
  <c r="K1770" i="51"/>
  <c r="I1770" i="51" s="1"/>
  <c r="K1771" i="51"/>
  <c r="I1771" i="51" s="1"/>
  <c r="K1772" i="51"/>
  <c r="I1772" i="51" s="1"/>
  <c r="K1773" i="51"/>
  <c r="I1773" i="51" s="1"/>
  <c r="K1774" i="51"/>
  <c r="I1774" i="51" s="1"/>
  <c r="K1775" i="51"/>
  <c r="I1775" i="51" s="1"/>
  <c r="K1776" i="51"/>
  <c r="I1776" i="51" s="1"/>
  <c r="K1777" i="51"/>
  <c r="I1777" i="51" s="1"/>
  <c r="K1778" i="51"/>
  <c r="I1778" i="51" s="1"/>
  <c r="K1779" i="51"/>
  <c r="I1779" i="51" s="1"/>
  <c r="K1780" i="51"/>
  <c r="I1780" i="51" s="1"/>
  <c r="K1781" i="51"/>
  <c r="I1781" i="51" s="1"/>
  <c r="K1782" i="51"/>
  <c r="I1782" i="51" s="1"/>
  <c r="K1783" i="51"/>
  <c r="I1783" i="51" s="1"/>
  <c r="K1784" i="51"/>
  <c r="I1784" i="51" s="1"/>
  <c r="K1785" i="51"/>
  <c r="I1785" i="51" s="1"/>
  <c r="K1786" i="51"/>
  <c r="I1786" i="51" s="1"/>
  <c r="K1787" i="51"/>
  <c r="I1787" i="51" s="1"/>
  <c r="K1788" i="51"/>
  <c r="I1788" i="51" s="1"/>
  <c r="K1789" i="51"/>
  <c r="I1789" i="51" s="1"/>
  <c r="K1790" i="51"/>
  <c r="I1790" i="51" s="1"/>
  <c r="K1791" i="51"/>
  <c r="I1791" i="51" s="1"/>
  <c r="K1792" i="51"/>
  <c r="I1792" i="51" s="1"/>
  <c r="K1793" i="51"/>
  <c r="I1793" i="51" s="1"/>
  <c r="K1794" i="51"/>
  <c r="I1794" i="51" s="1"/>
  <c r="K1795" i="51"/>
  <c r="I1795" i="51" s="1"/>
  <c r="K1796" i="51"/>
  <c r="I1796" i="51" s="1"/>
  <c r="K1797" i="51"/>
  <c r="I1797" i="51" s="1"/>
  <c r="K1798" i="51"/>
  <c r="I1798" i="51" s="1"/>
  <c r="K1799" i="51"/>
  <c r="I1799" i="51" s="1"/>
  <c r="K1800" i="51"/>
  <c r="I1800" i="51" s="1"/>
  <c r="K1801" i="51"/>
  <c r="I1801" i="51" s="1"/>
  <c r="K1802" i="51"/>
  <c r="I1802" i="51" s="1"/>
  <c r="K1803" i="51"/>
  <c r="I1803" i="51" s="1"/>
  <c r="K1804" i="51"/>
  <c r="I1804" i="51" s="1"/>
  <c r="K1805" i="51"/>
  <c r="I1805" i="51" s="1"/>
  <c r="K1806" i="51"/>
  <c r="I1806" i="51" s="1"/>
  <c r="K1807" i="51"/>
  <c r="I1807" i="51" s="1"/>
  <c r="K1808" i="51"/>
  <c r="I1808" i="51" s="1"/>
  <c r="K1809" i="51"/>
  <c r="I1809" i="51" s="1"/>
  <c r="K1810" i="51"/>
  <c r="I1810" i="51" s="1"/>
  <c r="K1811" i="51"/>
  <c r="I1811" i="51" s="1"/>
  <c r="K1812" i="51"/>
  <c r="I1812" i="51" s="1"/>
  <c r="K1813" i="51"/>
  <c r="I1813" i="51" s="1"/>
  <c r="K1814" i="51"/>
  <c r="I1814" i="51" s="1"/>
  <c r="K1815" i="51"/>
  <c r="I1815" i="51" s="1"/>
  <c r="K1816" i="51"/>
  <c r="I1816" i="51" s="1"/>
  <c r="K1817" i="51"/>
  <c r="I1817" i="51" s="1"/>
  <c r="K1818" i="51"/>
  <c r="I1818" i="51" s="1"/>
  <c r="K1819" i="51"/>
  <c r="I1819" i="51" s="1"/>
  <c r="K1820" i="51"/>
  <c r="I1820" i="51" s="1"/>
  <c r="K1821" i="51"/>
  <c r="I1821" i="51" s="1"/>
  <c r="K1822" i="51"/>
  <c r="I1822" i="51" s="1"/>
  <c r="K1823" i="51"/>
  <c r="I1823" i="51" s="1"/>
  <c r="K1824" i="51"/>
  <c r="I1824" i="51" s="1"/>
  <c r="K1825" i="51"/>
  <c r="I1825" i="51" s="1"/>
  <c r="K1826" i="51"/>
  <c r="I1826" i="51" s="1"/>
  <c r="K1827" i="51"/>
  <c r="I1827" i="51" s="1"/>
  <c r="K1828" i="51"/>
  <c r="I1828" i="51" s="1"/>
  <c r="K1829" i="51"/>
  <c r="I1829" i="51" s="1"/>
  <c r="K1830" i="51"/>
  <c r="I1830" i="51" s="1"/>
  <c r="K1831" i="51"/>
  <c r="I1831" i="51" s="1"/>
  <c r="K1832" i="51"/>
  <c r="I1832" i="51" s="1"/>
  <c r="K1833" i="51"/>
  <c r="I1833" i="51" s="1"/>
  <c r="K1834" i="51"/>
  <c r="I1834" i="51" s="1"/>
  <c r="K1835" i="51"/>
  <c r="I1835" i="51" s="1"/>
  <c r="K1836" i="51"/>
  <c r="I1836" i="51" s="1"/>
  <c r="K1837" i="51"/>
  <c r="I1837" i="51" s="1"/>
  <c r="K1838" i="51"/>
  <c r="I1838" i="51" s="1"/>
  <c r="K1839" i="51"/>
  <c r="I1839" i="51" s="1"/>
  <c r="K1840" i="51"/>
  <c r="I1840" i="51" s="1"/>
  <c r="K1841" i="51"/>
  <c r="I1841" i="51" s="1"/>
  <c r="K1842" i="51"/>
  <c r="I1842" i="51" s="1"/>
  <c r="K1843" i="51"/>
  <c r="I1843" i="51" s="1"/>
  <c r="K1844" i="51"/>
  <c r="I1844" i="51" s="1"/>
  <c r="K1845" i="51"/>
  <c r="I1845" i="51" s="1"/>
  <c r="K1846" i="51"/>
  <c r="I1846" i="51" s="1"/>
  <c r="K1847" i="51"/>
  <c r="I1847" i="51" s="1"/>
  <c r="K1848" i="51"/>
  <c r="I1848" i="51" s="1"/>
  <c r="K1849" i="51"/>
  <c r="I1849" i="51" s="1"/>
  <c r="K1850" i="51"/>
  <c r="I1850" i="51" s="1"/>
  <c r="K1851" i="51"/>
  <c r="I1851" i="51" s="1"/>
  <c r="K1852" i="51"/>
  <c r="I1852" i="51" s="1"/>
  <c r="K1853" i="51"/>
  <c r="I1853" i="51" s="1"/>
  <c r="K1854" i="51"/>
  <c r="I1854" i="51" s="1"/>
  <c r="K1855" i="51"/>
  <c r="I1855" i="51" s="1"/>
  <c r="K1856" i="51"/>
  <c r="I1856" i="51" s="1"/>
  <c r="K1857" i="51"/>
  <c r="I1857" i="51" s="1"/>
  <c r="K1858" i="51"/>
  <c r="I1858" i="51" s="1"/>
  <c r="K1859" i="51"/>
  <c r="I1859" i="51" s="1"/>
  <c r="K1860" i="51"/>
  <c r="I1860" i="51" s="1"/>
  <c r="K1861" i="51"/>
  <c r="I1861" i="51" s="1"/>
  <c r="K1862" i="51"/>
  <c r="I1862" i="51" s="1"/>
  <c r="K1863" i="51"/>
  <c r="I1863" i="51" s="1"/>
  <c r="K1864" i="51"/>
  <c r="I1864" i="51" s="1"/>
  <c r="K1865" i="51"/>
  <c r="I1865" i="51" s="1"/>
  <c r="K1866" i="51"/>
  <c r="I1866" i="51" s="1"/>
  <c r="K1867" i="51"/>
  <c r="I1867" i="51" s="1"/>
  <c r="K1868" i="51"/>
  <c r="I1868" i="51" s="1"/>
  <c r="K1869" i="51"/>
  <c r="I1869" i="51" s="1"/>
  <c r="K1870" i="51"/>
  <c r="I1870" i="51" s="1"/>
  <c r="K1871" i="51"/>
  <c r="I1871" i="51" s="1"/>
  <c r="K1872" i="51"/>
  <c r="I1872" i="51" s="1"/>
  <c r="K1873" i="51"/>
  <c r="I1873" i="51" s="1"/>
  <c r="K1874" i="51"/>
  <c r="I1874" i="51" s="1"/>
  <c r="K1875" i="51"/>
  <c r="I1875" i="51" s="1"/>
  <c r="K1876" i="51"/>
  <c r="I1876" i="51" s="1"/>
  <c r="K1877" i="51"/>
  <c r="I1877" i="51" s="1"/>
  <c r="K1878" i="51"/>
  <c r="I1878" i="51" s="1"/>
  <c r="K1879" i="51"/>
  <c r="I1879" i="51" s="1"/>
  <c r="K1880" i="51"/>
  <c r="I1880" i="51" s="1"/>
  <c r="K1881" i="51"/>
  <c r="I1881" i="51" s="1"/>
  <c r="K1882" i="51"/>
  <c r="I1882" i="51" s="1"/>
  <c r="K1883" i="51"/>
  <c r="I1883" i="51" s="1"/>
  <c r="K1884" i="51"/>
  <c r="I1884" i="51" s="1"/>
  <c r="K1885" i="51"/>
  <c r="I1885" i="51" s="1"/>
  <c r="K1886" i="51"/>
  <c r="I1886" i="51" s="1"/>
  <c r="K1887" i="51"/>
  <c r="I1887" i="51" s="1"/>
  <c r="K1888" i="51"/>
  <c r="I1888" i="51" s="1"/>
  <c r="K1889" i="51"/>
  <c r="I1889" i="51" s="1"/>
  <c r="K1890" i="51"/>
  <c r="I1890" i="51" s="1"/>
  <c r="K1891" i="51"/>
  <c r="I1891" i="51" s="1"/>
  <c r="K1892" i="51"/>
  <c r="I1892" i="51" s="1"/>
  <c r="K1893" i="51"/>
  <c r="I1893" i="51" s="1"/>
  <c r="K1894" i="51"/>
  <c r="I1894" i="51" s="1"/>
  <c r="K1895" i="51"/>
  <c r="I1895" i="51" s="1"/>
  <c r="K1896" i="51"/>
  <c r="I1896" i="51" s="1"/>
  <c r="K1897" i="51"/>
  <c r="I1897" i="51" s="1"/>
  <c r="K1898" i="51"/>
  <c r="I1898" i="51" s="1"/>
  <c r="K1899" i="51"/>
  <c r="I1899" i="51" s="1"/>
  <c r="K1900" i="51"/>
  <c r="I1900" i="51" s="1"/>
  <c r="K1901" i="51"/>
  <c r="I1901" i="51" s="1"/>
  <c r="K1902" i="51"/>
  <c r="I1902" i="51" s="1"/>
  <c r="K1903" i="51"/>
  <c r="I1903" i="51" s="1"/>
  <c r="K1904" i="51"/>
  <c r="I1904" i="51" s="1"/>
  <c r="K1905" i="51"/>
  <c r="I1905" i="51" s="1"/>
  <c r="K1906" i="51"/>
  <c r="I1906" i="51" s="1"/>
  <c r="K1907" i="51"/>
  <c r="I1907" i="51" s="1"/>
  <c r="K1908" i="51"/>
  <c r="I1908" i="51" s="1"/>
  <c r="K1909" i="51"/>
  <c r="I1909" i="51" s="1"/>
  <c r="K1910" i="51"/>
  <c r="I1910" i="51" s="1"/>
  <c r="K1911" i="51"/>
  <c r="I1911" i="51" s="1"/>
  <c r="K1912" i="51"/>
  <c r="I1912" i="51" s="1"/>
  <c r="K1913" i="51"/>
  <c r="I1913" i="51" s="1"/>
  <c r="K1914" i="51"/>
  <c r="I1914" i="51" s="1"/>
  <c r="K1915" i="51"/>
  <c r="I1915" i="51" s="1"/>
  <c r="K1916" i="51"/>
  <c r="I1916" i="51" s="1"/>
  <c r="K1917" i="51"/>
  <c r="I1917" i="51" s="1"/>
  <c r="K1918" i="51"/>
  <c r="I1918" i="51" s="1"/>
  <c r="K1919" i="51"/>
  <c r="I1919" i="51" s="1"/>
  <c r="K1920" i="51"/>
  <c r="I1920" i="51" s="1"/>
  <c r="K1921" i="51"/>
  <c r="I1921" i="51" s="1"/>
  <c r="K1922" i="51"/>
  <c r="I1922" i="51" s="1"/>
  <c r="K1923" i="51"/>
  <c r="I1923" i="51" s="1"/>
  <c r="K1924" i="51"/>
  <c r="I1924" i="51" s="1"/>
  <c r="K1925" i="51"/>
  <c r="I1925" i="51" s="1"/>
  <c r="K1926" i="51"/>
  <c r="I1926" i="51" s="1"/>
  <c r="K1927" i="51"/>
  <c r="I1927" i="51" s="1"/>
  <c r="K1928" i="51"/>
  <c r="I1928" i="51" s="1"/>
  <c r="K1929" i="51"/>
  <c r="I1929" i="51" s="1"/>
  <c r="K1930" i="51"/>
  <c r="I1930" i="51" s="1"/>
  <c r="K1931" i="51"/>
  <c r="I1931" i="51" s="1"/>
  <c r="K1932" i="51"/>
  <c r="I1932" i="51" s="1"/>
  <c r="K1933" i="51"/>
  <c r="I1933" i="51" s="1"/>
  <c r="K1934" i="51"/>
  <c r="I1934" i="51" s="1"/>
  <c r="K1935" i="51"/>
  <c r="I1935" i="51" s="1"/>
  <c r="K1936" i="51"/>
  <c r="I1936" i="51" s="1"/>
  <c r="K1937" i="51"/>
  <c r="I1937" i="51" s="1"/>
  <c r="K1938" i="51"/>
  <c r="I1938" i="51" s="1"/>
  <c r="K1939" i="51"/>
  <c r="I1939" i="51" s="1"/>
  <c r="K1940" i="51"/>
  <c r="I1940" i="51" s="1"/>
  <c r="K1941" i="51"/>
  <c r="I1941" i="51" s="1"/>
  <c r="K1942" i="51"/>
  <c r="I1942" i="51" s="1"/>
  <c r="K1943" i="51"/>
  <c r="I1943" i="51" s="1"/>
  <c r="K1944" i="51"/>
  <c r="I1944" i="51" s="1"/>
  <c r="K1945" i="51"/>
  <c r="I1945" i="51" s="1"/>
  <c r="K1946" i="51"/>
  <c r="I1946" i="51" s="1"/>
  <c r="K1947" i="51"/>
  <c r="I1947" i="51" s="1"/>
  <c r="K1948" i="51"/>
  <c r="I1948" i="51" s="1"/>
  <c r="K1949" i="51"/>
  <c r="I1949" i="51" s="1"/>
  <c r="K1950" i="51"/>
  <c r="I1950" i="51" s="1"/>
  <c r="K1951" i="51"/>
  <c r="I1951" i="51" s="1"/>
  <c r="K1952" i="51"/>
  <c r="I1952" i="51" s="1"/>
  <c r="K1953" i="51"/>
  <c r="I1953" i="51" s="1"/>
  <c r="K1954" i="51"/>
  <c r="I1954" i="51" s="1"/>
  <c r="K1955" i="51"/>
  <c r="I1955" i="51" s="1"/>
  <c r="K1956" i="51"/>
  <c r="I1956" i="51" s="1"/>
  <c r="K1957" i="51"/>
  <c r="I1957" i="51" s="1"/>
  <c r="K1958" i="51"/>
  <c r="I1958" i="51" s="1"/>
  <c r="K1959" i="51"/>
  <c r="I1959" i="51" s="1"/>
  <c r="K1960" i="51"/>
  <c r="I1960" i="51" s="1"/>
  <c r="K1961" i="51"/>
  <c r="I1961" i="51" s="1"/>
  <c r="K1962" i="51"/>
  <c r="I1962" i="51" s="1"/>
  <c r="K1963" i="51"/>
  <c r="I1963" i="51" s="1"/>
  <c r="K1964" i="51"/>
  <c r="I1964" i="51" s="1"/>
  <c r="K1965" i="51"/>
  <c r="I1965" i="51" s="1"/>
  <c r="K1966" i="51"/>
  <c r="I1966" i="51" s="1"/>
  <c r="K1967" i="51"/>
  <c r="I1967" i="51" s="1"/>
  <c r="K1968" i="51"/>
  <c r="I1968" i="51" s="1"/>
  <c r="K1969" i="51"/>
  <c r="I1969" i="51" s="1"/>
  <c r="K1970" i="51"/>
  <c r="I1970" i="51" s="1"/>
  <c r="K1971" i="51"/>
  <c r="I1971" i="51" s="1"/>
  <c r="K1972" i="51"/>
  <c r="I1972" i="51" s="1"/>
  <c r="K1973" i="51"/>
  <c r="I1973" i="51" s="1"/>
  <c r="K1974" i="51"/>
  <c r="I1974" i="51" s="1"/>
  <c r="K1975" i="51"/>
  <c r="I1975" i="51" s="1"/>
  <c r="K1976" i="51"/>
  <c r="I1976" i="51" s="1"/>
  <c r="K1977" i="51"/>
  <c r="I1977" i="51" s="1"/>
  <c r="K1978" i="51"/>
  <c r="I1978" i="51" s="1"/>
  <c r="K1979" i="51"/>
  <c r="I1979" i="51" s="1"/>
  <c r="K1980" i="51"/>
  <c r="I1980" i="51" s="1"/>
  <c r="K1981" i="51"/>
  <c r="I1981" i="51" s="1"/>
  <c r="K1982" i="51"/>
  <c r="I1982" i="51" s="1"/>
  <c r="K1983" i="51"/>
  <c r="I1983" i="51" s="1"/>
  <c r="K1984" i="51"/>
  <c r="I1984" i="51" s="1"/>
  <c r="K1985" i="51"/>
  <c r="I1985" i="51" s="1"/>
  <c r="K1986" i="51"/>
  <c r="I1986" i="51" s="1"/>
  <c r="K1987" i="51"/>
  <c r="I1987" i="51" s="1"/>
  <c r="K1988" i="51"/>
  <c r="I1988" i="51" s="1"/>
  <c r="K1989" i="51"/>
  <c r="I1989" i="51" s="1"/>
  <c r="K1990" i="51"/>
  <c r="I1990" i="51" s="1"/>
  <c r="K1991" i="51"/>
  <c r="I1991" i="51" s="1"/>
  <c r="K1992" i="51"/>
  <c r="I1992" i="51" s="1"/>
  <c r="K1993" i="51"/>
  <c r="I1993" i="51" s="1"/>
  <c r="K1994" i="51"/>
  <c r="I1994" i="51" s="1"/>
  <c r="K1995" i="51"/>
  <c r="I1995" i="51" s="1"/>
  <c r="K1996" i="51"/>
  <c r="I1996" i="51" s="1"/>
  <c r="K1997" i="51"/>
  <c r="I1997" i="51" s="1"/>
  <c r="K1998" i="51"/>
  <c r="I1998" i="51" s="1"/>
  <c r="K1999" i="51"/>
  <c r="I1999" i="51" s="1"/>
  <c r="K2000" i="51"/>
  <c r="I2000" i="51" s="1"/>
  <c r="K2001" i="51"/>
  <c r="I2001" i="51" s="1"/>
  <c r="K2002" i="51"/>
  <c r="I2002" i="51" s="1"/>
  <c r="K2003" i="51"/>
  <c r="I2003" i="51" s="1"/>
  <c r="K2004" i="51"/>
  <c r="I2004" i="51" s="1"/>
  <c r="K2005" i="51"/>
  <c r="I2005" i="51" s="1"/>
  <c r="K2006" i="51"/>
  <c r="I2006" i="51" s="1"/>
  <c r="K2007" i="51"/>
  <c r="I2007" i="51" s="1"/>
  <c r="K2008" i="51"/>
  <c r="I2008" i="51" s="1"/>
  <c r="K2009" i="51"/>
  <c r="I2009" i="51" s="1"/>
  <c r="K2010" i="51"/>
  <c r="I2010" i="51" s="1"/>
  <c r="K2011" i="51"/>
  <c r="I2011" i="51" s="1"/>
  <c r="K2012" i="51"/>
  <c r="I2012" i="51" s="1"/>
  <c r="K2013" i="51"/>
  <c r="I2013" i="51" s="1"/>
  <c r="K2014" i="51"/>
  <c r="I2014" i="51" s="1"/>
  <c r="K2015" i="51"/>
  <c r="I2015" i="51" s="1"/>
  <c r="K2016" i="51"/>
  <c r="I2016" i="51" s="1"/>
  <c r="K2017" i="51"/>
  <c r="I2017" i="51" s="1"/>
  <c r="K2018" i="51"/>
  <c r="I2018" i="51" s="1"/>
  <c r="K2019" i="51"/>
  <c r="I2019" i="51" s="1"/>
  <c r="K2020" i="51"/>
  <c r="I2020" i="51" s="1"/>
  <c r="K2021" i="51"/>
  <c r="I2021" i="51" s="1"/>
  <c r="K2022" i="51"/>
  <c r="I2022" i="51" s="1"/>
  <c r="K2023" i="51"/>
  <c r="I2023" i="51" s="1"/>
  <c r="K2024" i="51"/>
  <c r="I2024" i="51" s="1"/>
  <c r="K2025" i="51"/>
  <c r="I2025" i="51" s="1"/>
  <c r="K2026" i="51"/>
  <c r="I2026" i="51" s="1"/>
  <c r="K2027" i="51"/>
  <c r="I2027" i="51" s="1"/>
  <c r="K2028" i="51"/>
  <c r="I2028" i="51" s="1"/>
  <c r="K2029" i="51"/>
  <c r="I2029" i="51" s="1"/>
  <c r="K2030" i="51"/>
  <c r="I2030" i="51" s="1"/>
  <c r="K2031" i="51"/>
  <c r="I2031" i="51" s="1"/>
  <c r="K2032" i="51"/>
  <c r="I2032" i="51" s="1"/>
  <c r="K2033" i="51"/>
  <c r="I2033" i="51" s="1"/>
  <c r="K2034" i="51"/>
  <c r="I2034" i="51" s="1"/>
  <c r="K2035" i="51"/>
  <c r="I2035" i="51" s="1"/>
  <c r="K2036" i="51"/>
  <c r="I2036" i="51" s="1"/>
  <c r="K2037" i="51"/>
  <c r="I2037" i="51" s="1"/>
  <c r="K2038" i="51"/>
  <c r="I2038" i="51" s="1"/>
  <c r="K2039" i="51"/>
  <c r="I2039" i="51" s="1"/>
  <c r="K2040" i="51"/>
  <c r="I2040" i="51" s="1"/>
  <c r="K2041" i="51"/>
  <c r="I2041" i="51" s="1"/>
  <c r="K2042" i="51"/>
  <c r="I2042" i="51" s="1"/>
  <c r="K2043" i="51"/>
  <c r="I2043" i="51" s="1"/>
  <c r="K2044" i="51"/>
  <c r="I2044" i="51" s="1"/>
  <c r="K2045" i="51"/>
  <c r="I2045" i="51" s="1"/>
  <c r="K2046" i="51"/>
  <c r="I2046" i="51" s="1"/>
  <c r="K2047" i="51"/>
  <c r="I2047" i="51" s="1"/>
  <c r="K2048" i="51"/>
  <c r="I2048" i="51" s="1"/>
  <c r="K2049" i="51"/>
  <c r="I2049" i="51" s="1"/>
  <c r="K2050" i="51"/>
  <c r="I2050" i="51" s="1"/>
  <c r="K2051" i="51"/>
  <c r="I2051" i="51" s="1"/>
  <c r="K2052" i="51"/>
  <c r="I2052" i="51" s="1"/>
  <c r="K2053" i="51"/>
  <c r="I2053" i="51" s="1"/>
  <c r="K2054" i="51"/>
  <c r="I2054" i="51" s="1"/>
  <c r="K2055" i="51"/>
  <c r="I2055" i="51" s="1"/>
  <c r="K2056" i="51"/>
  <c r="I2056" i="51" s="1"/>
  <c r="K2057" i="51"/>
  <c r="I2057" i="51" s="1"/>
  <c r="K2058" i="51"/>
  <c r="I2058" i="51" s="1"/>
  <c r="K2059" i="51"/>
  <c r="I2059" i="51" s="1"/>
  <c r="K2060" i="51"/>
  <c r="I2060" i="51" s="1"/>
  <c r="K2061" i="51"/>
  <c r="I2061" i="51" s="1"/>
  <c r="K2062" i="51"/>
  <c r="I2062" i="51" s="1"/>
  <c r="K2063" i="51"/>
  <c r="I2063" i="51" s="1"/>
  <c r="K2064" i="51"/>
  <c r="I2064" i="51" s="1"/>
  <c r="K2065" i="51"/>
  <c r="I2065" i="51" s="1"/>
  <c r="K2066" i="51"/>
  <c r="I2066" i="51" s="1"/>
  <c r="K2067" i="51"/>
  <c r="I2067" i="51" s="1"/>
  <c r="K2068" i="51"/>
  <c r="I2068" i="51" s="1"/>
  <c r="K2069" i="51"/>
  <c r="I2069" i="51" s="1"/>
  <c r="K2070" i="51"/>
  <c r="I2070" i="51" s="1"/>
  <c r="K2071" i="51"/>
  <c r="I2071" i="51" s="1"/>
  <c r="K2072" i="51"/>
  <c r="I2072" i="51" s="1"/>
  <c r="K2073" i="51"/>
  <c r="I2073" i="51" s="1"/>
  <c r="K2074" i="51"/>
  <c r="I2074" i="51" s="1"/>
  <c r="K2075" i="51"/>
  <c r="I2075" i="51" s="1"/>
  <c r="K2076" i="51"/>
  <c r="I2076" i="51" s="1"/>
  <c r="K2077" i="51"/>
  <c r="I2077" i="51" s="1"/>
  <c r="K2078" i="51"/>
  <c r="I2078" i="51" s="1"/>
  <c r="K2079" i="51"/>
  <c r="I2079" i="51" s="1"/>
  <c r="K2080" i="51"/>
  <c r="I2080" i="51" s="1"/>
  <c r="K2081" i="51"/>
  <c r="I2081" i="51" s="1"/>
  <c r="K2082" i="51"/>
  <c r="I2082" i="51" s="1"/>
  <c r="K2083" i="51"/>
  <c r="I2083" i="51" s="1"/>
  <c r="K2084" i="51"/>
  <c r="I2084" i="51" s="1"/>
  <c r="K2085" i="51"/>
  <c r="I2085" i="51" s="1"/>
  <c r="K2086" i="51"/>
  <c r="I2086" i="51" s="1"/>
  <c r="K2087" i="51"/>
  <c r="I2087" i="51" s="1"/>
  <c r="K2088" i="51"/>
  <c r="I2088" i="51" s="1"/>
  <c r="K2089" i="51"/>
  <c r="I2089" i="51" s="1"/>
  <c r="K2090" i="51"/>
  <c r="I2090" i="51" s="1"/>
  <c r="K2091" i="51"/>
  <c r="I2091" i="51" s="1"/>
  <c r="K2092" i="51"/>
  <c r="I2092" i="51" s="1"/>
  <c r="K2093" i="51"/>
  <c r="I2093" i="51" s="1"/>
  <c r="K2094" i="51"/>
  <c r="I2094" i="51" s="1"/>
  <c r="K2095" i="51"/>
  <c r="I2095" i="51" s="1"/>
  <c r="K2096" i="51"/>
  <c r="I2096" i="51" s="1"/>
  <c r="K2097" i="51"/>
  <c r="I2097" i="51" s="1"/>
  <c r="K2098" i="51"/>
  <c r="I2098" i="51" s="1"/>
  <c r="K2099" i="51"/>
  <c r="I2099" i="51" s="1"/>
  <c r="K2100" i="51"/>
  <c r="I2100" i="51" s="1"/>
  <c r="K2101" i="51"/>
  <c r="I2101" i="51" s="1"/>
  <c r="K2102" i="51"/>
  <c r="I2102" i="51" s="1"/>
  <c r="K2103" i="51"/>
  <c r="I2103" i="51" s="1"/>
  <c r="K2104" i="51"/>
  <c r="I2104" i="51" s="1"/>
  <c r="K2105" i="51"/>
  <c r="I2105" i="51" s="1"/>
  <c r="K2106" i="51"/>
  <c r="I2106" i="51" s="1"/>
  <c r="K2107" i="51"/>
  <c r="I2107" i="51" s="1"/>
  <c r="K2108" i="51"/>
  <c r="I2108" i="51" s="1"/>
  <c r="K2109" i="51"/>
  <c r="I2109" i="51" s="1"/>
  <c r="K2110" i="51"/>
  <c r="I2110" i="51" s="1"/>
  <c r="K2111" i="51"/>
  <c r="I2111" i="51" s="1"/>
  <c r="K2112" i="51"/>
  <c r="I2112" i="51" s="1"/>
  <c r="K2113" i="51"/>
  <c r="I2113" i="51" s="1"/>
  <c r="K2114" i="51"/>
  <c r="I2114" i="51" s="1"/>
  <c r="K2115" i="51"/>
  <c r="I2115" i="51" s="1"/>
  <c r="K2116" i="51"/>
  <c r="I2116" i="51" s="1"/>
  <c r="K2117" i="51"/>
  <c r="I2117" i="51" s="1"/>
  <c r="K2118" i="51"/>
  <c r="I2118" i="51" s="1"/>
  <c r="K2119" i="51"/>
  <c r="I2119" i="51" s="1"/>
  <c r="K2120" i="51"/>
  <c r="I2120" i="51" s="1"/>
  <c r="K2121" i="51"/>
  <c r="I2121" i="51" s="1"/>
  <c r="K2122" i="51"/>
  <c r="I2122" i="51" s="1"/>
  <c r="K2123" i="51"/>
  <c r="I2123" i="51" s="1"/>
  <c r="K2124" i="51"/>
  <c r="I2124" i="51" s="1"/>
  <c r="K2125" i="51"/>
  <c r="I2125" i="51" s="1"/>
  <c r="K2126" i="51"/>
  <c r="I2126" i="51" s="1"/>
  <c r="K2127" i="51"/>
  <c r="I2127" i="51" s="1"/>
  <c r="K2128" i="51"/>
  <c r="I2128" i="51" s="1"/>
  <c r="K2129" i="51"/>
  <c r="I2129" i="51" s="1"/>
  <c r="K2130" i="51"/>
  <c r="I2130" i="51" s="1"/>
  <c r="K2131" i="51"/>
  <c r="I2131" i="51" s="1"/>
  <c r="K2132" i="51"/>
  <c r="I2132" i="51" s="1"/>
  <c r="K2133" i="51"/>
  <c r="I2133" i="51" s="1"/>
  <c r="K2134" i="51"/>
  <c r="I2134" i="51" s="1"/>
  <c r="K2135" i="51"/>
  <c r="I2135" i="51" s="1"/>
  <c r="K2136" i="51"/>
  <c r="I2136" i="51" s="1"/>
  <c r="K2137" i="51"/>
  <c r="I2137" i="51" s="1"/>
  <c r="K2138" i="51"/>
  <c r="I2138" i="51" s="1"/>
  <c r="K2139" i="51"/>
  <c r="I2139" i="51" s="1"/>
  <c r="K2140" i="51"/>
  <c r="I2140" i="51" s="1"/>
  <c r="K2141" i="51"/>
  <c r="I2141" i="51" s="1"/>
  <c r="K2142" i="51"/>
  <c r="I2142" i="51" s="1"/>
  <c r="K2143" i="51"/>
  <c r="I2143" i="51" s="1"/>
  <c r="K2144" i="51"/>
  <c r="I2144" i="51" s="1"/>
  <c r="K2145" i="51"/>
  <c r="I2145" i="51" s="1"/>
  <c r="K2146" i="51"/>
  <c r="I2146" i="51" s="1"/>
  <c r="K2147" i="51"/>
  <c r="I2147" i="51" s="1"/>
  <c r="K2148" i="51"/>
  <c r="I2148" i="51" s="1"/>
  <c r="K2149" i="51"/>
  <c r="I2149" i="51" s="1"/>
  <c r="K2150" i="51"/>
  <c r="I2150" i="51" s="1"/>
  <c r="K2151" i="51"/>
  <c r="I2151" i="51" s="1"/>
  <c r="K2152" i="51"/>
  <c r="I2152" i="51" s="1"/>
  <c r="K2153" i="51"/>
  <c r="I2153" i="51" s="1"/>
  <c r="K2154" i="51"/>
  <c r="I2154" i="51" s="1"/>
  <c r="K2155" i="51"/>
  <c r="I2155" i="51" s="1"/>
  <c r="K2156" i="51"/>
  <c r="I2156" i="51" s="1"/>
  <c r="K2157" i="51"/>
  <c r="I2157" i="51" s="1"/>
  <c r="K2158" i="51"/>
  <c r="I2158" i="51" s="1"/>
  <c r="K2159" i="51"/>
  <c r="I2159" i="51" s="1"/>
  <c r="K2160" i="51"/>
  <c r="I2160" i="51" s="1"/>
  <c r="K2161" i="51"/>
  <c r="I2161" i="51" s="1"/>
  <c r="K2162" i="51"/>
  <c r="I2162" i="51" s="1"/>
  <c r="K2163" i="51"/>
  <c r="I2163" i="51" s="1"/>
  <c r="K2164" i="51"/>
  <c r="I2164" i="51" s="1"/>
  <c r="K2165" i="51"/>
  <c r="I2165" i="51" s="1"/>
  <c r="K2166" i="51"/>
  <c r="I2166" i="51" s="1"/>
  <c r="K2167" i="51"/>
  <c r="I2167" i="51" s="1"/>
  <c r="K2168" i="51"/>
  <c r="I2168" i="51" s="1"/>
  <c r="K2169" i="51"/>
  <c r="I2169" i="51" s="1"/>
  <c r="K2170" i="51"/>
  <c r="I2170" i="51" s="1"/>
  <c r="K2171" i="51"/>
  <c r="I2171" i="51" s="1"/>
  <c r="K2172" i="51"/>
  <c r="I2172" i="51" s="1"/>
  <c r="K2173" i="51"/>
  <c r="I2173" i="51" s="1"/>
  <c r="K2174" i="51"/>
  <c r="I2174" i="51" s="1"/>
  <c r="K2175" i="51"/>
  <c r="I2175" i="51" s="1"/>
  <c r="K2176" i="51"/>
  <c r="I2176" i="51" s="1"/>
  <c r="K2177" i="51"/>
  <c r="I2177" i="51" s="1"/>
  <c r="K2178" i="51"/>
  <c r="I2178" i="51" s="1"/>
  <c r="K2179" i="51"/>
  <c r="I2179" i="51" s="1"/>
  <c r="K2180" i="51"/>
  <c r="I2180" i="51" s="1"/>
  <c r="K2181" i="51"/>
  <c r="I2181" i="51" s="1"/>
  <c r="K2182" i="51"/>
  <c r="I2182" i="51" s="1"/>
  <c r="K2183" i="51"/>
  <c r="I2183" i="51" s="1"/>
  <c r="K2184" i="51"/>
  <c r="I2184" i="51" s="1"/>
  <c r="K2185" i="51"/>
  <c r="I2185" i="51" s="1"/>
  <c r="K2186" i="51"/>
  <c r="I2186" i="51" s="1"/>
  <c r="K2187" i="51"/>
  <c r="I2187" i="51" s="1"/>
  <c r="K2188" i="51"/>
  <c r="I2188" i="51" s="1"/>
  <c r="K2189" i="51"/>
  <c r="I2189" i="51" s="1"/>
  <c r="K2190" i="51"/>
  <c r="I2190" i="51" s="1"/>
  <c r="K2191" i="51"/>
  <c r="I2191" i="51" s="1"/>
  <c r="K2192" i="51"/>
  <c r="I2192" i="51" s="1"/>
  <c r="K2193" i="51"/>
  <c r="I2193" i="51" s="1"/>
  <c r="K2194" i="51"/>
  <c r="I2194" i="51" s="1"/>
  <c r="K2195" i="51"/>
  <c r="I2195" i="51" s="1"/>
  <c r="K2196" i="51"/>
  <c r="I2196" i="51" s="1"/>
  <c r="K2197" i="51"/>
  <c r="I2197" i="51" s="1"/>
  <c r="K2198" i="51"/>
  <c r="I2198" i="51" s="1"/>
  <c r="K2199" i="51"/>
  <c r="I2199" i="51" s="1"/>
  <c r="K2200" i="51"/>
  <c r="I2200" i="51" s="1"/>
  <c r="K2201" i="51"/>
  <c r="I2201" i="51" s="1"/>
  <c r="K2202" i="51"/>
  <c r="I2202" i="51" s="1"/>
  <c r="K2203" i="51"/>
  <c r="I2203" i="51" s="1"/>
  <c r="K2204" i="51"/>
  <c r="I2204" i="51" s="1"/>
  <c r="K2205" i="51"/>
  <c r="I2205" i="51" s="1"/>
  <c r="K2206" i="51"/>
  <c r="I2206" i="51" s="1"/>
  <c r="K2207" i="51"/>
  <c r="I2207" i="51" s="1"/>
  <c r="K2208" i="51"/>
  <c r="I2208" i="51" s="1"/>
  <c r="K2209" i="51"/>
  <c r="I2209" i="51" s="1"/>
  <c r="K2210" i="51"/>
  <c r="I2210" i="51" s="1"/>
  <c r="K2211" i="51"/>
  <c r="I2211" i="51" s="1"/>
  <c r="K2212" i="51"/>
  <c r="I2212" i="51" s="1"/>
  <c r="K2213" i="51"/>
  <c r="I2213" i="51" s="1"/>
  <c r="K2214" i="51"/>
  <c r="I2214" i="51" s="1"/>
  <c r="K2215" i="51"/>
  <c r="I2215" i="51" s="1"/>
  <c r="K2216" i="51"/>
  <c r="I2216" i="51" s="1"/>
  <c r="K2217" i="51"/>
  <c r="I2217" i="51" s="1"/>
  <c r="K2218" i="51"/>
  <c r="I2218" i="51" s="1"/>
  <c r="K2219" i="51"/>
  <c r="I2219" i="51" s="1"/>
  <c r="K2220" i="51"/>
  <c r="I2220" i="51" s="1"/>
  <c r="K2221" i="51"/>
  <c r="I2221" i="51" s="1"/>
  <c r="K2222" i="51"/>
  <c r="I2222" i="51" s="1"/>
  <c r="K2223" i="51"/>
  <c r="I2223" i="51" s="1"/>
  <c r="K2224" i="51"/>
  <c r="I2224" i="51" s="1"/>
  <c r="K2225" i="51"/>
  <c r="I2225" i="51" s="1"/>
  <c r="K2226" i="51"/>
  <c r="I2226" i="51" s="1"/>
  <c r="K2227" i="51"/>
  <c r="I2227" i="51" s="1"/>
  <c r="K2228" i="51"/>
  <c r="I2228" i="51" s="1"/>
  <c r="K2229" i="51"/>
  <c r="I2229" i="51" s="1"/>
  <c r="K2230" i="51"/>
  <c r="I2230" i="51" s="1"/>
  <c r="K2231" i="51"/>
  <c r="I2231" i="51" s="1"/>
  <c r="K2232" i="51"/>
  <c r="I2232" i="51" s="1"/>
  <c r="K2233" i="51"/>
  <c r="I2233" i="51" s="1"/>
  <c r="K2234" i="51"/>
  <c r="I2234" i="51" s="1"/>
  <c r="K2235" i="51"/>
  <c r="I2235" i="51" s="1"/>
  <c r="K2236" i="51"/>
  <c r="I2236" i="51" s="1"/>
  <c r="K2237" i="51"/>
  <c r="I2237" i="51" s="1"/>
  <c r="K2238" i="51"/>
  <c r="I2238" i="51" s="1"/>
  <c r="K2239" i="51"/>
  <c r="I2239" i="51" s="1"/>
  <c r="K2240" i="51"/>
  <c r="I2240" i="51" s="1"/>
  <c r="K2241" i="51"/>
  <c r="I2241" i="51" s="1"/>
  <c r="K2242" i="51"/>
  <c r="I2242" i="51" s="1"/>
  <c r="K2243" i="51"/>
  <c r="I2243" i="51" s="1"/>
  <c r="K2244" i="51"/>
  <c r="I2244" i="51" s="1"/>
  <c r="K2245" i="51"/>
  <c r="I2245" i="51" s="1"/>
  <c r="K2246" i="51"/>
  <c r="I2246" i="51" s="1"/>
  <c r="K2247" i="51"/>
  <c r="I2247" i="51" s="1"/>
  <c r="K2248" i="51"/>
  <c r="I2248" i="51" s="1"/>
  <c r="K2249" i="51"/>
  <c r="I2249" i="51" s="1"/>
  <c r="K2250" i="51"/>
  <c r="I2250" i="51" s="1"/>
  <c r="K2251" i="51"/>
  <c r="I2251" i="51" s="1"/>
  <c r="K2252" i="51"/>
  <c r="I2252" i="51" s="1"/>
  <c r="K2253" i="51"/>
  <c r="I2253" i="51" s="1"/>
  <c r="K2254" i="51"/>
  <c r="I2254" i="51" s="1"/>
  <c r="K2255" i="51"/>
  <c r="I2255" i="51" s="1"/>
  <c r="K2256" i="51"/>
  <c r="I2256" i="51" s="1"/>
  <c r="K2257" i="51"/>
  <c r="I2257" i="51" s="1"/>
  <c r="K2258" i="51"/>
  <c r="I2258" i="51" s="1"/>
  <c r="K2259" i="51"/>
  <c r="I2259" i="51" s="1"/>
  <c r="K2260" i="51"/>
  <c r="I2260" i="51" s="1"/>
  <c r="K2261" i="51"/>
  <c r="I2261" i="51" s="1"/>
  <c r="K2262" i="51"/>
  <c r="I2262" i="51" s="1"/>
  <c r="K2263" i="51"/>
  <c r="I2263" i="51" s="1"/>
  <c r="K2264" i="51"/>
  <c r="I2264" i="51" s="1"/>
  <c r="K2265" i="51"/>
  <c r="I2265" i="51" s="1"/>
  <c r="K2266" i="51"/>
  <c r="I2266" i="51" s="1"/>
  <c r="K2267" i="51"/>
  <c r="I2267" i="51" s="1"/>
  <c r="K2268" i="51"/>
  <c r="I2268" i="51" s="1"/>
  <c r="K2269" i="51"/>
  <c r="I2269" i="51" s="1"/>
  <c r="K2270" i="51"/>
  <c r="I2270" i="51" s="1"/>
  <c r="K2271" i="51"/>
  <c r="I2271" i="51" s="1"/>
  <c r="K2272" i="51"/>
  <c r="I2272" i="51" s="1"/>
  <c r="K2273" i="51"/>
  <c r="I2273" i="51" s="1"/>
  <c r="K2274" i="51"/>
  <c r="I2274" i="51" s="1"/>
  <c r="K2275" i="51"/>
  <c r="I2275" i="51" s="1"/>
  <c r="K2276" i="51"/>
  <c r="I2276" i="51" s="1"/>
  <c r="K2277" i="51"/>
  <c r="I2277" i="51" s="1"/>
  <c r="K2278" i="51"/>
  <c r="I2278" i="51" s="1"/>
  <c r="K2279" i="51"/>
  <c r="I2279" i="51" s="1"/>
  <c r="K2280" i="51"/>
  <c r="I2280" i="51" s="1"/>
  <c r="K2281" i="51"/>
  <c r="I2281" i="51" s="1"/>
  <c r="K2282" i="51"/>
  <c r="I2282" i="51" s="1"/>
  <c r="K2283" i="51"/>
  <c r="I2283" i="51" s="1"/>
  <c r="K2284" i="51"/>
  <c r="I2284" i="51" s="1"/>
  <c r="K2285" i="51"/>
  <c r="I2285" i="51" s="1"/>
  <c r="K2286" i="51"/>
  <c r="I2286" i="51" s="1"/>
  <c r="K2287" i="51"/>
  <c r="I2287" i="51" s="1"/>
  <c r="K2288" i="51"/>
  <c r="I2288" i="51" s="1"/>
  <c r="K2289" i="51"/>
  <c r="I2289" i="51" s="1"/>
  <c r="K2290" i="51"/>
  <c r="I2290" i="51" s="1"/>
  <c r="K2291" i="51"/>
  <c r="I2291" i="51" s="1"/>
  <c r="K2292" i="51"/>
  <c r="I2292" i="51" s="1"/>
  <c r="K2293" i="51"/>
  <c r="I2293" i="51" s="1"/>
  <c r="K2294" i="51"/>
  <c r="I2294" i="51" s="1"/>
  <c r="K2295" i="51"/>
  <c r="I2295" i="51" s="1"/>
  <c r="K2296" i="51"/>
  <c r="I2296" i="51" s="1"/>
  <c r="K2297" i="51"/>
  <c r="I2297" i="51" s="1"/>
  <c r="K2298" i="51"/>
  <c r="I2298" i="51" s="1"/>
  <c r="K2299" i="51"/>
  <c r="I2299" i="51" s="1"/>
  <c r="K2300" i="51"/>
  <c r="I2300" i="51" s="1"/>
  <c r="K2301" i="51"/>
  <c r="I2301" i="51" s="1"/>
  <c r="K2302" i="51"/>
  <c r="I2302" i="51" s="1"/>
  <c r="K2303" i="51"/>
  <c r="I2303" i="51" s="1"/>
  <c r="K2304" i="51"/>
  <c r="I2304" i="51" s="1"/>
  <c r="K2305" i="51"/>
  <c r="I2305" i="51" s="1"/>
  <c r="K2306" i="51"/>
  <c r="I2306" i="51" s="1"/>
  <c r="K2307" i="51"/>
  <c r="I2307" i="51" s="1"/>
  <c r="K2308" i="51"/>
  <c r="I2308" i="51" s="1"/>
  <c r="K2309" i="51"/>
  <c r="I2309" i="51" s="1"/>
  <c r="K2310" i="51"/>
  <c r="I2310" i="51" s="1"/>
  <c r="K2311" i="51"/>
  <c r="I2311" i="51" s="1"/>
  <c r="K2312" i="51"/>
  <c r="I2312" i="51" s="1"/>
  <c r="K2313" i="51"/>
  <c r="I2313" i="51" s="1"/>
  <c r="K2314" i="51"/>
  <c r="I2314" i="51" s="1"/>
  <c r="K2315" i="51"/>
  <c r="I2315" i="51" s="1"/>
  <c r="K2316" i="51"/>
  <c r="I2316" i="51" s="1"/>
  <c r="K2317" i="51"/>
  <c r="I2317" i="51" s="1"/>
  <c r="K2318" i="51"/>
  <c r="I2318" i="51" s="1"/>
  <c r="K2319" i="51"/>
  <c r="I2319" i="51" s="1"/>
  <c r="K2320" i="51"/>
  <c r="I2320" i="51" s="1"/>
  <c r="K2321" i="51"/>
  <c r="I2321" i="51" s="1"/>
  <c r="K2322" i="51"/>
  <c r="I2322" i="51" s="1"/>
  <c r="K2323" i="51"/>
  <c r="I2323" i="51" s="1"/>
  <c r="K2324" i="51"/>
  <c r="I2324" i="51" s="1"/>
  <c r="K2325" i="51"/>
  <c r="I2325" i="51" s="1"/>
  <c r="K2326" i="51"/>
  <c r="I2326" i="51" s="1"/>
  <c r="K2327" i="51"/>
  <c r="I2327" i="51" s="1"/>
  <c r="K2328" i="51"/>
  <c r="I2328" i="51" s="1"/>
  <c r="K2329" i="51"/>
  <c r="I2329" i="51" s="1"/>
  <c r="K2330" i="51"/>
  <c r="I2330" i="51" s="1"/>
  <c r="K2331" i="51"/>
  <c r="I2331" i="51" s="1"/>
  <c r="K2332" i="51"/>
  <c r="I2332" i="51" s="1"/>
  <c r="K2333" i="51"/>
  <c r="I2333" i="51" s="1"/>
  <c r="K2334" i="51"/>
  <c r="I2334" i="51" s="1"/>
  <c r="K2335" i="51"/>
  <c r="I2335" i="51" s="1"/>
  <c r="K2336" i="51"/>
  <c r="I2336" i="51" s="1"/>
  <c r="K2337" i="51"/>
  <c r="I2337" i="51" s="1"/>
  <c r="K2338" i="51"/>
  <c r="I2338" i="51" s="1"/>
  <c r="K2339" i="51"/>
  <c r="I2339" i="51" s="1"/>
  <c r="K2340" i="51"/>
  <c r="I2340" i="51" s="1"/>
  <c r="K2341" i="51"/>
  <c r="I2341" i="51" s="1"/>
  <c r="K2342" i="51"/>
  <c r="I2342" i="51" s="1"/>
  <c r="K2343" i="51"/>
  <c r="I2343" i="51" s="1"/>
  <c r="K2344" i="51"/>
  <c r="I2344" i="51" s="1"/>
  <c r="K2345" i="51"/>
  <c r="I2345" i="51" s="1"/>
  <c r="K2346" i="51"/>
  <c r="I2346" i="51" s="1"/>
  <c r="K2347" i="51"/>
  <c r="I2347" i="51" s="1"/>
  <c r="K2348" i="51"/>
  <c r="I2348" i="51" s="1"/>
  <c r="K2349" i="51"/>
  <c r="I2349" i="51" s="1"/>
  <c r="K2350" i="51"/>
  <c r="I2350" i="51" s="1"/>
  <c r="K2351" i="51"/>
  <c r="I2351" i="51" s="1"/>
  <c r="K2352" i="51"/>
  <c r="I2352" i="51" s="1"/>
  <c r="K2353" i="51"/>
  <c r="I2353" i="51" s="1"/>
  <c r="K2354" i="51"/>
  <c r="I2354" i="51" s="1"/>
  <c r="K2355" i="51"/>
  <c r="I2355" i="51" s="1"/>
  <c r="K2356" i="51"/>
  <c r="I2356" i="51" s="1"/>
  <c r="K2357" i="51"/>
  <c r="I2357" i="51" s="1"/>
  <c r="K2358" i="51"/>
  <c r="I2358" i="51" s="1"/>
  <c r="K2359" i="51"/>
  <c r="I2359" i="51" s="1"/>
  <c r="K2360" i="51"/>
  <c r="I2360" i="51" s="1"/>
  <c r="K2361" i="51"/>
  <c r="I2361" i="51" s="1"/>
  <c r="K2362" i="51"/>
  <c r="I2362" i="51" s="1"/>
  <c r="K2363" i="51"/>
  <c r="I2363" i="51" s="1"/>
  <c r="K2364" i="51"/>
  <c r="I2364" i="51" s="1"/>
  <c r="K2365" i="51"/>
  <c r="I2365" i="51" s="1"/>
  <c r="K2366" i="51"/>
  <c r="I2366" i="51" s="1"/>
  <c r="K2367" i="51"/>
  <c r="I2367" i="51" s="1"/>
  <c r="K2368" i="51"/>
  <c r="I2368" i="51" s="1"/>
  <c r="K2369" i="51"/>
  <c r="I2369" i="51" s="1"/>
  <c r="K2370" i="51"/>
  <c r="I2370" i="51" s="1"/>
  <c r="K2371" i="51"/>
  <c r="I2371" i="51" s="1"/>
  <c r="K2372" i="51"/>
  <c r="I2372" i="51" s="1"/>
  <c r="K2373" i="51"/>
  <c r="I2373" i="51" s="1"/>
  <c r="K2374" i="51"/>
  <c r="I2374" i="51" s="1"/>
  <c r="K2375" i="51"/>
  <c r="I2375" i="51" s="1"/>
  <c r="K2376" i="51"/>
  <c r="I2376" i="51" s="1"/>
  <c r="K2377" i="51"/>
  <c r="I2377" i="51" s="1"/>
  <c r="K2378" i="51"/>
  <c r="I2378" i="51" s="1"/>
  <c r="K2379" i="51"/>
  <c r="I2379" i="51" s="1"/>
  <c r="K2380" i="51"/>
  <c r="I2380" i="51" s="1"/>
  <c r="K2381" i="51"/>
  <c r="I2381" i="51" s="1"/>
  <c r="K2382" i="51"/>
  <c r="I2382" i="51" s="1"/>
  <c r="K2383" i="51"/>
  <c r="I2383" i="51" s="1"/>
  <c r="K2384" i="51"/>
  <c r="I2384" i="51" s="1"/>
  <c r="K2385" i="51"/>
  <c r="I2385" i="51" s="1"/>
  <c r="K2386" i="51"/>
  <c r="I2386" i="51" s="1"/>
  <c r="K2387" i="51"/>
  <c r="I2387" i="51" s="1"/>
  <c r="K2388" i="51"/>
  <c r="I2388" i="51" s="1"/>
  <c r="K2389" i="51"/>
  <c r="I2389" i="51" s="1"/>
  <c r="K2390" i="51"/>
  <c r="I2390" i="51" s="1"/>
  <c r="K2391" i="51"/>
  <c r="I2391" i="51" s="1"/>
  <c r="K2392" i="51"/>
  <c r="I2392" i="51" s="1"/>
  <c r="K2393" i="51"/>
  <c r="I2393" i="51" s="1"/>
  <c r="K2394" i="51"/>
  <c r="I2394" i="51" s="1"/>
  <c r="K2395" i="51"/>
  <c r="I2395" i="51" s="1"/>
  <c r="K2396" i="51"/>
  <c r="I2396" i="51" s="1"/>
  <c r="K2397" i="51"/>
  <c r="I2397" i="51" s="1"/>
  <c r="K2398" i="51"/>
  <c r="I2398" i="51" s="1"/>
  <c r="K2399" i="51"/>
  <c r="I2399" i="51" s="1"/>
  <c r="K2400" i="51"/>
  <c r="I2400" i="51" s="1"/>
  <c r="K2401" i="51"/>
  <c r="I2401" i="51" s="1"/>
  <c r="K2402" i="51"/>
  <c r="I2402" i="51" s="1"/>
  <c r="K2403" i="51"/>
  <c r="I2403" i="51" s="1"/>
  <c r="K2404" i="51"/>
  <c r="I2404" i="51" s="1"/>
  <c r="K2405" i="51"/>
  <c r="I2405" i="51" s="1"/>
  <c r="K2406" i="51"/>
  <c r="I2406" i="51" s="1"/>
  <c r="K2407" i="51"/>
  <c r="I2407" i="51" s="1"/>
  <c r="K2408" i="51"/>
  <c r="I2408" i="51" s="1"/>
  <c r="K2409" i="51"/>
  <c r="I2409" i="51" s="1"/>
  <c r="K2410" i="51"/>
  <c r="I2410" i="51" s="1"/>
  <c r="K2411" i="51"/>
  <c r="I2411" i="51" s="1"/>
  <c r="K2412" i="51"/>
  <c r="I2412" i="51" s="1"/>
  <c r="K2413" i="51"/>
  <c r="I2413" i="51" s="1"/>
  <c r="K2414" i="51"/>
  <c r="I2414" i="51" s="1"/>
  <c r="K2415" i="51"/>
  <c r="I2415" i="51" s="1"/>
  <c r="K2416" i="51"/>
  <c r="I2416" i="51" s="1"/>
  <c r="K2417" i="51"/>
  <c r="I2417" i="51" s="1"/>
  <c r="K2418" i="51"/>
  <c r="I2418" i="51" s="1"/>
  <c r="K2419" i="51"/>
  <c r="I2419" i="51" s="1"/>
  <c r="K2420" i="51"/>
  <c r="I2420" i="51" s="1"/>
  <c r="K2421" i="51"/>
  <c r="I2421" i="51" s="1"/>
  <c r="K2422" i="51"/>
  <c r="I2422" i="51" s="1"/>
  <c r="K2423" i="51"/>
  <c r="I2423" i="51" s="1"/>
  <c r="K2424" i="51"/>
  <c r="I2424" i="51" s="1"/>
  <c r="K2425" i="51"/>
  <c r="I2425" i="51" s="1"/>
  <c r="K2426" i="51"/>
  <c r="I2426" i="51" s="1"/>
  <c r="K2427" i="51"/>
  <c r="I2427" i="51" s="1"/>
  <c r="K2428" i="51"/>
  <c r="I2428" i="51" s="1"/>
  <c r="K2429" i="51"/>
  <c r="I2429" i="51" s="1"/>
  <c r="K2430" i="51"/>
  <c r="I2430" i="51" s="1"/>
  <c r="K2431" i="51"/>
  <c r="I2431" i="51" s="1"/>
  <c r="K2432" i="51"/>
  <c r="I2432" i="51" s="1"/>
  <c r="K2433" i="51"/>
  <c r="I2433" i="51" s="1"/>
  <c r="K2434" i="51"/>
  <c r="I2434" i="51" s="1"/>
  <c r="K2435" i="51"/>
  <c r="I2435" i="51" s="1"/>
  <c r="K2436" i="51"/>
  <c r="I2436" i="51" s="1"/>
  <c r="K2437" i="51"/>
  <c r="I2437" i="51" s="1"/>
  <c r="K2438" i="51"/>
  <c r="I2438" i="51" s="1"/>
  <c r="K2439" i="51"/>
  <c r="I2439" i="51" s="1"/>
  <c r="K2440" i="51"/>
  <c r="I2440" i="51" s="1"/>
  <c r="K2441" i="51"/>
  <c r="I2441" i="51" s="1"/>
  <c r="K2442" i="51"/>
  <c r="I2442" i="51" s="1"/>
  <c r="K2443" i="51"/>
  <c r="I2443" i="51" s="1"/>
  <c r="K2444" i="51"/>
  <c r="I2444" i="51" s="1"/>
  <c r="K2445" i="51"/>
  <c r="I2445" i="51" s="1"/>
  <c r="K2446" i="51"/>
  <c r="I2446" i="51" s="1"/>
  <c r="K2447" i="51"/>
  <c r="I2447" i="51" s="1"/>
  <c r="K2448" i="51"/>
  <c r="I2448" i="51" s="1"/>
  <c r="K2449" i="51"/>
  <c r="I2449" i="51" s="1"/>
  <c r="K2450" i="51"/>
  <c r="I2450" i="51" s="1"/>
  <c r="K2451" i="51"/>
  <c r="I2451" i="51" s="1"/>
  <c r="K2452" i="51"/>
  <c r="I2452" i="51" s="1"/>
  <c r="K2453" i="51"/>
  <c r="I2453" i="51" s="1"/>
  <c r="K2454" i="51"/>
  <c r="I2454" i="51" s="1"/>
  <c r="K2455" i="51"/>
  <c r="I2455" i="51" s="1"/>
  <c r="K2456" i="51"/>
  <c r="I2456" i="51" s="1"/>
  <c r="K2457" i="51"/>
  <c r="I2457" i="51" s="1"/>
  <c r="K2458" i="51"/>
  <c r="I2458" i="51" s="1"/>
  <c r="K2459" i="51"/>
  <c r="I2459" i="51" s="1"/>
  <c r="K2460" i="51"/>
  <c r="I2460" i="51" s="1"/>
  <c r="K2461" i="51"/>
  <c r="I2461" i="51" s="1"/>
  <c r="K2462" i="51"/>
  <c r="I2462" i="51" s="1"/>
  <c r="K2463" i="51"/>
  <c r="I2463" i="51" s="1"/>
  <c r="K2464" i="51"/>
  <c r="I2464" i="51" s="1"/>
  <c r="K2465" i="51"/>
  <c r="I2465" i="51" s="1"/>
  <c r="K2466" i="51"/>
  <c r="I2466" i="51" s="1"/>
  <c r="K2467" i="51"/>
  <c r="I2467" i="51" s="1"/>
  <c r="K2468" i="51"/>
  <c r="I2468" i="51" s="1"/>
  <c r="K2469" i="51"/>
  <c r="I2469" i="51" s="1"/>
  <c r="K2470" i="51"/>
  <c r="I2470" i="51" s="1"/>
  <c r="K2471" i="51"/>
  <c r="I2471" i="51" s="1"/>
  <c r="K2472" i="51"/>
  <c r="I2472" i="51" s="1"/>
  <c r="K2473" i="51"/>
  <c r="I2473" i="51" s="1"/>
  <c r="K2474" i="51"/>
  <c r="I2474" i="51" s="1"/>
  <c r="K2475" i="51"/>
  <c r="I2475" i="51" s="1"/>
  <c r="K2476" i="51"/>
  <c r="I2476" i="51" s="1"/>
  <c r="K2477" i="51"/>
  <c r="I2477" i="51" s="1"/>
  <c r="K2478" i="51"/>
  <c r="I2478" i="51" s="1"/>
  <c r="K2479" i="51"/>
  <c r="I2479" i="51" s="1"/>
  <c r="K2480" i="51"/>
  <c r="I2480" i="51" s="1"/>
  <c r="K2481" i="51"/>
  <c r="I2481" i="51" s="1"/>
  <c r="K2482" i="51"/>
  <c r="I2482" i="51" s="1"/>
  <c r="K2483" i="51"/>
  <c r="I2483" i="51" s="1"/>
  <c r="K2484" i="51"/>
  <c r="I2484" i="51" s="1"/>
  <c r="K2485" i="51"/>
  <c r="I2485" i="51" s="1"/>
  <c r="K2486" i="51"/>
  <c r="I2486" i="51" s="1"/>
  <c r="K2487" i="51"/>
  <c r="I2487" i="51" s="1"/>
  <c r="K2488" i="51"/>
  <c r="I2488" i="51" s="1"/>
  <c r="K2489" i="51"/>
  <c r="I2489" i="51" s="1"/>
  <c r="K2490" i="51"/>
  <c r="I2490" i="51" s="1"/>
  <c r="K2491" i="51"/>
  <c r="I2491" i="51" s="1"/>
  <c r="K2492" i="51"/>
  <c r="I2492" i="51" s="1"/>
  <c r="K2493" i="51"/>
  <c r="I2493" i="51" s="1"/>
  <c r="K2494" i="51"/>
  <c r="I2494" i="51" s="1"/>
  <c r="K2495" i="51"/>
  <c r="I2495" i="51" s="1"/>
  <c r="K2496" i="51"/>
  <c r="I2496" i="51" s="1"/>
  <c r="K2497" i="51"/>
  <c r="I2497" i="51" s="1"/>
  <c r="K2498" i="51"/>
  <c r="I2498" i="51" s="1"/>
  <c r="K2499" i="51"/>
  <c r="I2499" i="51" s="1"/>
  <c r="K2500" i="51"/>
  <c r="I2500" i="51" s="1"/>
  <c r="K2501" i="51"/>
  <c r="I2501" i="51" s="1"/>
  <c r="K2502" i="51"/>
  <c r="I2502" i="51" s="1"/>
  <c r="K2503" i="51"/>
  <c r="I2503" i="51" s="1"/>
  <c r="K2504" i="51"/>
  <c r="I2504" i="51" s="1"/>
  <c r="K2505" i="51"/>
  <c r="I2505" i="51" s="1"/>
  <c r="K2506" i="51"/>
  <c r="I2506" i="51" s="1"/>
  <c r="K2507" i="51"/>
  <c r="I2507" i="51" s="1"/>
  <c r="K2508" i="51"/>
  <c r="I2508" i="51" s="1"/>
  <c r="K2509" i="51"/>
  <c r="I2509" i="51" s="1"/>
  <c r="K2510" i="51"/>
  <c r="I2510" i="51" s="1"/>
  <c r="K2511" i="51"/>
  <c r="I2511" i="51" s="1"/>
  <c r="K2512" i="51"/>
  <c r="I2512" i="51" s="1"/>
  <c r="K2513" i="51"/>
  <c r="I2513" i="51" s="1"/>
  <c r="K2514" i="51"/>
  <c r="I2514" i="51" s="1"/>
  <c r="K2515" i="51"/>
  <c r="I2515" i="51" s="1"/>
  <c r="K2516" i="51"/>
  <c r="I2516" i="51" s="1"/>
  <c r="K2517" i="51"/>
  <c r="I2517" i="51" s="1"/>
  <c r="K2518" i="51"/>
  <c r="I2518" i="51" s="1"/>
  <c r="K2519" i="51"/>
  <c r="I2519" i="51" s="1"/>
  <c r="K2520" i="51"/>
  <c r="I2520" i="51" s="1"/>
  <c r="K2521" i="51"/>
  <c r="I2521" i="51" s="1"/>
  <c r="K2522" i="51"/>
  <c r="I2522" i="51" s="1"/>
  <c r="K2523" i="51"/>
  <c r="I2523" i="51" s="1"/>
  <c r="K2524" i="51"/>
  <c r="I2524" i="51" s="1"/>
  <c r="K2525" i="51"/>
  <c r="I2525" i="51" s="1"/>
  <c r="K2526" i="51"/>
  <c r="I2526" i="51" s="1"/>
  <c r="K2527" i="51"/>
  <c r="I2527" i="51" s="1"/>
  <c r="K2528" i="51"/>
  <c r="I2528" i="51" s="1"/>
  <c r="K2529" i="51"/>
  <c r="I2529" i="51" s="1"/>
  <c r="K2530" i="51"/>
  <c r="I2530" i="51" s="1"/>
  <c r="K2531" i="51"/>
  <c r="I2531" i="51" s="1"/>
  <c r="K2532" i="51"/>
  <c r="I2532" i="51" s="1"/>
  <c r="K2533" i="51"/>
  <c r="I2533" i="51" s="1"/>
  <c r="K2534" i="51"/>
  <c r="I2534" i="51" s="1"/>
  <c r="K2535" i="51"/>
  <c r="I2535" i="51" s="1"/>
  <c r="K2536" i="51"/>
  <c r="I2536" i="51" s="1"/>
  <c r="K2537" i="51"/>
  <c r="I2537" i="51" s="1"/>
  <c r="K2538" i="51"/>
  <c r="I2538" i="51" s="1"/>
  <c r="K2539" i="51"/>
  <c r="I2539" i="51" s="1"/>
  <c r="K2540" i="51"/>
  <c r="I2540" i="51" s="1"/>
  <c r="K2541" i="51"/>
  <c r="I2541" i="51" s="1"/>
  <c r="K2542" i="51"/>
  <c r="I2542" i="51" s="1"/>
  <c r="K2543" i="51"/>
  <c r="I2543" i="51" s="1"/>
  <c r="K2544" i="51"/>
  <c r="I2544" i="51" s="1"/>
  <c r="K2545" i="51"/>
  <c r="I2545" i="51" s="1"/>
  <c r="K2546" i="51"/>
  <c r="I2546" i="51" s="1"/>
  <c r="K2547" i="51"/>
  <c r="I2547" i="51" s="1"/>
  <c r="K2548" i="51"/>
  <c r="I2548" i="51" s="1"/>
  <c r="K2549" i="51"/>
  <c r="I2549" i="51" s="1"/>
  <c r="K2550" i="51"/>
  <c r="I2550" i="51" s="1"/>
  <c r="K2551" i="51"/>
  <c r="I2551" i="51" s="1"/>
  <c r="K2552" i="51"/>
  <c r="I2552" i="51" s="1"/>
  <c r="K2553" i="51"/>
  <c r="I2553" i="51" s="1"/>
  <c r="K2554" i="51"/>
  <c r="I2554" i="51" s="1"/>
  <c r="K2555" i="51"/>
  <c r="I2555" i="51" s="1"/>
  <c r="K2556" i="51"/>
  <c r="I2556" i="51" s="1"/>
  <c r="K2557" i="51"/>
  <c r="I2557" i="51" s="1"/>
  <c r="K2558" i="51"/>
  <c r="I2558" i="51" s="1"/>
  <c r="K2559" i="51"/>
  <c r="I2559" i="51" s="1"/>
  <c r="K2560" i="51"/>
  <c r="I2560" i="51" s="1"/>
  <c r="K2561" i="51"/>
  <c r="I2561" i="51" s="1"/>
  <c r="K2562" i="51"/>
  <c r="I2562" i="51" s="1"/>
  <c r="K2563" i="51"/>
  <c r="I2563" i="51" s="1"/>
  <c r="K2564" i="51"/>
  <c r="I2564" i="51" s="1"/>
  <c r="K2565" i="51"/>
  <c r="I2565" i="51" s="1"/>
  <c r="K2566" i="51"/>
  <c r="I2566" i="51" s="1"/>
  <c r="K2567" i="51"/>
  <c r="I2567" i="51" s="1"/>
  <c r="K2568" i="51"/>
  <c r="I2568" i="51" s="1"/>
  <c r="K2569" i="51"/>
  <c r="I2569" i="51" s="1"/>
  <c r="K2570" i="51"/>
  <c r="I2570" i="51" s="1"/>
  <c r="K2571" i="51"/>
  <c r="I2571" i="51" s="1"/>
  <c r="K2572" i="51"/>
  <c r="I2572" i="51" s="1"/>
  <c r="K2573" i="51"/>
  <c r="I2573" i="51" s="1"/>
  <c r="K2574" i="51"/>
  <c r="I2574" i="51" s="1"/>
  <c r="K2575" i="51"/>
  <c r="I2575" i="51" s="1"/>
  <c r="K2576" i="51"/>
  <c r="I2576" i="51" s="1"/>
  <c r="K2577" i="51"/>
  <c r="I2577" i="51" s="1"/>
  <c r="K2578" i="51"/>
  <c r="I2578" i="51" s="1"/>
  <c r="K2579" i="51"/>
  <c r="I2579" i="51" s="1"/>
  <c r="K2580" i="51"/>
  <c r="I2580" i="51" s="1"/>
  <c r="K2581" i="51"/>
  <c r="I2581" i="51" s="1"/>
  <c r="K2582" i="51"/>
  <c r="I2582" i="51" s="1"/>
  <c r="K2583" i="51"/>
  <c r="I2583" i="51" s="1"/>
  <c r="K2584" i="51"/>
  <c r="I2584" i="51" s="1"/>
  <c r="K2585" i="51"/>
  <c r="I2585" i="51" s="1"/>
  <c r="K2586" i="51"/>
  <c r="I2586" i="51" s="1"/>
  <c r="K2587" i="51"/>
  <c r="I2587" i="51" s="1"/>
  <c r="K2588" i="51"/>
  <c r="I2588" i="51" s="1"/>
  <c r="K2589" i="51"/>
  <c r="I2589" i="51" s="1"/>
  <c r="K2590" i="51"/>
  <c r="I2590" i="51" s="1"/>
  <c r="K2591" i="51"/>
  <c r="I2591" i="51" s="1"/>
  <c r="K2592" i="51"/>
  <c r="I2592" i="51" s="1"/>
  <c r="K2593" i="51"/>
  <c r="I2593" i="51" s="1"/>
  <c r="K2594" i="51"/>
  <c r="I2594" i="51" s="1"/>
  <c r="K2595" i="51"/>
  <c r="I2595" i="51" s="1"/>
  <c r="K2596" i="51"/>
  <c r="I2596" i="51" s="1"/>
  <c r="K2597" i="51"/>
  <c r="I2597" i="51" s="1"/>
  <c r="K2598" i="51"/>
  <c r="I2598" i="51" s="1"/>
  <c r="K2599" i="51"/>
  <c r="I2599" i="51" s="1"/>
  <c r="K2600" i="51"/>
  <c r="I2600" i="51" s="1"/>
  <c r="K2601" i="51"/>
  <c r="I2601" i="51" s="1"/>
  <c r="K2602" i="51"/>
  <c r="I2602" i="51" s="1"/>
  <c r="K2603" i="51"/>
  <c r="I2603" i="51" s="1"/>
  <c r="K2604" i="51"/>
  <c r="I2604" i="51" s="1"/>
  <c r="K2605" i="51"/>
  <c r="I2605" i="51" s="1"/>
  <c r="K2606" i="51"/>
  <c r="I2606" i="51" s="1"/>
  <c r="K2607" i="51"/>
  <c r="I2607" i="51" s="1"/>
  <c r="K2608" i="51"/>
  <c r="I2608" i="51" s="1"/>
  <c r="K2609" i="51"/>
  <c r="I2609" i="51" s="1"/>
  <c r="K2610" i="51"/>
  <c r="I2610" i="51" s="1"/>
  <c r="K2611" i="51"/>
  <c r="I2611" i="51" s="1"/>
  <c r="K2612" i="51"/>
  <c r="I2612" i="51" s="1"/>
  <c r="K2613" i="51"/>
  <c r="I2613" i="51" s="1"/>
  <c r="K2614" i="51"/>
  <c r="I2614" i="51" s="1"/>
  <c r="K2615" i="51"/>
  <c r="I2615" i="51" s="1"/>
  <c r="K2616" i="51"/>
  <c r="I2616" i="51" s="1"/>
  <c r="K2617" i="51"/>
  <c r="I2617" i="51" s="1"/>
  <c r="K2618" i="51"/>
  <c r="I2618" i="51" s="1"/>
  <c r="K2619" i="51"/>
  <c r="I2619" i="51" s="1"/>
  <c r="K2620" i="51"/>
  <c r="I2620" i="51" s="1"/>
  <c r="K2621" i="51"/>
  <c r="I2621" i="51" s="1"/>
  <c r="K2622" i="51"/>
  <c r="I2622" i="51" s="1"/>
  <c r="K2623" i="51"/>
  <c r="I2623" i="51" s="1"/>
  <c r="K2624" i="51"/>
  <c r="I2624" i="51" s="1"/>
  <c r="K2625" i="51"/>
  <c r="I2625" i="51" s="1"/>
  <c r="K2626" i="51"/>
  <c r="I2626" i="51" s="1"/>
  <c r="K2627" i="51"/>
  <c r="I2627" i="51" s="1"/>
  <c r="K2628" i="51"/>
  <c r="I2628" i="51" s="1"/>
  <c r="K2629" i="51"/>
  <c r="I2629" i="51" s="1"/>
  <c r="K2630" i="51"/>
  <c r="I2630" i="51" s="1"/>
  <c r="K2631" i="51"/>
  <c r="I2631" i="51" s="1"/>
  <c r="K2632" i="51"/>
  <c r="I2632" i="51" s="1"/>
  <c r="K2633" i="51"/>
  <c r="I2633" i="51" s="1"/>
  <c r="K2634" i="51"/>
  <c r="I2634" i="51" s="1"/>
  <c r="K2635" i="51"/>
  <c r="I2635" i="51" s="1"/>
  <c r="K2636" i="51"/>
  <c r="I2636" i="51" s="1"/>
  <c r="K2637" i="51"/>
  <c r="I2637" i="51" s="1"/>
  <c r="K2638" i="51"/>
  <c r="I2638" i="51" s="1"/>
  <c r="K2639" i="51"/>
  <c r="I2639" i="51" s="1"/>
  <c r="K2640" i="51"/>
  <c r="I2640" i="51" s="1"/>
  <c r="K2641" i="51"/>
  <c r="I2641" i="51" s="1"/>
  <c r="K2642" i="51"/>
  <c r="I2642" i="51" s="1"/>
  <c r="K2643" i="51"/>
  <c r="I2643" i="51" s="1"/>
  <c r="K2644" i="51"/>
  <c r="I2644" i="51" s="1"/>
  <c r="K2645" i="51"/>
  <c r="I2645" i="51" s="1"/>
  <c r="K2646" i="51"/>
  <c r="I2646" i="51" s="1"/>
  <c r="K2647" i="51"/>
  <c r="I2647" i="51" s="1"/>
  <c r="K2648" i="51"/>
  <c r="I2648" i="51" s="1"/>
  <c r="K2649" i="51"/>
  <c r="I2649" i="51" s="1"/>
  <c r="K2650" i="51"/>
  <c r="I2650" i="51" s="1"/>
  <c r="K2651" i="51"/>
  <c r="I2651" i="51" s="1"/>
  <c r="K2652" i="51"/>
  <c r="I2652" i="51" s="1"/>
  <c r="K2653" i="51"/>
  <c r="I2653" i="51" s="1"/>
  <c r="K2654" i="51"/>
  <c r="I2654" i="51" s="1"/>
  <c r="K2655" i="51"/>
  <c r="I2655" i="51" s="1"/>
  <c r="K2656" i="51"/>
  <c r="I2656" i="51" s="1"/>
  <c r="K2657" i="51"/>
  <c r="I2657" i="51" s="1"/>
  <c r="K2658" i="51"/>
  <c r="I2658" i="51" s="1"/>
  <c r="K2659" i="51"/>
  <c r="I2659" i="51" s="1"/>
  <c r="K2660" i="51"/>
  <c r="I2660" i="51" s="1"/>
  <c r="K2661" i="51"/>
  <c r="I2661" i="51" s="1"/>
  <c r="K2662" i="51"/>
  <c r="I2662" i="51" s="1"/>
  <c r="K2663" i="51"/>
  <c r="I2663" i="51" s="1"/>
  <c r="K2664" i="51"/>
  <c r="I2664" i="51" s="1"/>
  <c r="K2665" i="51"/>
  <c r="I2665" i="51" s="1"/>
  <c r="K2666" i="51"/>
  <c r="I2666" i="51" s="1"/>
  <c r="K2667" i="51"/>
  <c r="I2667" i="51" s="1"/>
  <c r="K2668" i="51"/>
  <c r="I2668" i="51" s="1"/>
  <c r="K2669" i="51"/>
  <c r="I2669" i="51" s="1"/>
  <c r="K2670" i="51"/>
  <c r="I2670" i="51" s="1"/>
  <c r="K2671" i="51"/>
  <c r="I2671" i="51" s="1"/>
  <c r="K2672" i="51"/>
  <c r="I2672" i="51" s="1"/>
  <c r="K2673" i="51"/>
  <c r="I2673" i="51" s="1"/>
  <c r="K2674" i="51"/>
  <c r="I2674" i="51" s="1"/>
  <c r="K2675" i="51"/>
  <c r="I2675" i="51" s="1"/>
  <c r="K2676" i="51"/>
  <c r="I2676" i="51" s="1"/>
  <c r="K2677" i="51"/>
  <c r="I2677" i="51" s="1"/>
  <c r="K2678" i="51"/>
  <c r="I2678" i="51" s="1"/>
  <c r="K2679" i="51"/>
  <c r="I2679" i="51" s="1"/>
  <c r="K2680" i="51"/>
  <c r="I2680" i="51" s="1"/>
  <c r="K2681" i="51"/>
  <c r="I2681" i="51" s="1"/>
  <c r="K2682" i="51"/>
  <c r="I2682" i="51" s="1"/>
  <c r="K2683" i="51"/>
  <c r="I2683" i="51" s="1"/>
  <c r="K2684" i="51"/>
  <c r="I2684" i="51" s="1"/>
  <c r="K2685" i="51"/>
  <c r="I2685" i="51" s="1"/>
  <c r="K2686" i="51"/>
  <c r="I2686" i="51" s="1"/>
  <c r="K2687" i="51"/>
  <c r="I2687" i="51" s="1"/>
  <c r="K2688" i="51"/>
  <c r="I2688" i="51" s="1"/>
  <c r="K2689" i="51"/>
  <c r="I2689" i="51" s="1"/>
  <c r="K2690" i="51"/>
  <c r="I2690" i="51" s="1"/>
  <c r="K2691" i="51"/>
  <c r="I2691" i="51" s="1"/>
  <c r="K2692" i="51"/>
  <c r="I2692" i="51" s="1"/>
  <c r="K2693" i="51"/>
  <c r="I2693" i="51" s="1"/>
  <c r="K2694" i="51"/>
  <c r="I2694" i="51" s="1"/>
  <c r="K2695" i="51"/>
  <c r="I2695" i="51" s="1"/>
  <c r="K2696" i="51"/>
  <c r="I2696" i="51" s="1"/>
  <c r="K2697" i="51"/>
  <c r="I2697" i="51" s="1"/>
  <c r="K2698" i="51"/>
  <c r="I2698" i="51" s="1"/>
  <c r="K2699" i="51"/>
  <c r="I2699" i="51" s="1"/>
  <c r="K2700" i="51"/>
  <c r="I2700" i="51" s="1"/>
  <c r="K2701" i="51"/>
  <c r="I2701" i="51" s="1"/>
  <c r="K2702" i="51"/>
  <c r="I2702" i="51" s="1"/>
  <c r="K2703" i="51"/>
  <c r="I2703" i="51" s="1"/>
  <c r="K2704" i="51"/>
  <c r="I2704" i="51" s="1"/>
  <c r="K2705" i="51"/>
  <c r="I2705" i="51" s="1"/>
  <c r="K2706" i="51"/>
  <c r="I2706" i="51" s="1"/>
  <c r="K2707" i="51"/>
  <c r="I2707" i="51" s="1"/>
  <c r="K2708" i="51"/>
  <c r="I2708" i="51" s="1"/>
  <c r="K2709" i="51"/>
  <c r="I2709" i="51" s="1"/>
  <c r="K2710" i="51"/>
  <c r="I2710" i="51" s="1"/>
  <c r="K2711" i="51"/>
  <c r="I2711" i="51" s="1"/>
  <c r="K2712" i="51"/>
  <c r="I2712" i="51" s="1"/>
  <c r="K2713" i="51"/>
  <c r="I2713" i="51" s="1"/>
  <c r="K2714" i="51"/>
  <c r="I2714" i="51" s="1"/>
  <c r="K2715" i="51"/>
  <c r="I2715" i="51" s="1"/>
  <c r="K2716" i="51"/>
  <c r="I2716" i="51" s="1"/>
  <c r="K2717" i="51"/>
  <c r="I2717" i="51" s="1"/>
  <c r="K2718" i="51"/>
  <c r="I2718" i="51" s="1"/>
  <c r="K2719" i="51"/>
  <c r="I2719" i="51" s="1"/>
  <c r="K2720" i="51"/>
  <c r="I2720" i="51" s="1"/>
  <c r="K2721" i="51"/>
  <c r="I2721" i="51" s="1"/>
  <c r="K2722" i="51"/>
  <c r="I2722" i="51" s="1"/>
  <c r="K2723" i="51"/>
  <c r="I2723" i="51" s="1"/>
  <c r="K2724" i="51"/>
  <c r="I2724" i="51" s="1"/>
  <c r="K2725" i="51"/>
  <c r="I2725" i="51" s="1"/>
  <c r="K2726" i="51"/>
  <c r="I2726" i="51" s="1"/>
  <c r="K2727" i="51"/>
  <c r="I2727" i="51" s="1"/>
  <c r="K2728" i="51"/>
  <c r="I2728" i="51" s="1"/>
  <c r="K2729" i="51"/>
  <c r="I2729" i="51" s="1"/>
  <c r="K2730" i="51"/>
  <c r="I2730" i="51" s="1"/>
  <c r="K2731" i="51"/>
  <c r="I2731" i="51" s="1"/>
  <c r="K2732" i="51"/>
  <c r="I2732" i="51" s="1"/>
  <c r="K2733" i="51"/>
  <c r="I2733" i="51" s="1"/>
  <c r="K2734" i="51"/>
  <c r="I2734" i="51" s="1"/>
  <c r="K2735" i="51"/>
  <c r="I2735" i="51" s="1"/>
  <c r="K2736" i="51"/>
  <c r="I2736" i="51" s="1"/>
  <c r="K2737" i="51"/>
  <c r="I2737" i="51" s="1"/>
  <c r="K2738" i="51"/>
  <c r="I2738" i="51" s="1"/>
  <c r="K2739" i="51"/>
  <c r="I2739" i="51" s="1"/>
  <c r="K2740" i="51"/>
  <c r="I2740" i="51" s="1"/>
  <c r="K2741" i="51"/>
  <c r="I2741" i="51" s="1"/>
  <c r="K2742" i="51"/>
  <c r="I2742" i="51" s="1"/>
  <c r="K2743" i="51"/>
  <c r="I2743" i="51" s="1"/>
  <c r="K2744" i="51"/>
  <c r="I2744" i="51" s="1"/>
  <c r="K2745" i="51"/>
  <c r="I2745" i="51" s="1"/>
  <c r="K2746" i="51"/>
  <c r="I2746" i="51" s="1"/>
  <c r="K2747" i="51"/>
  <c r="I2747" i="51" s="1"/>
  <c r="K2748" i="51"/>
  <c r="I2748" i="51" s="1"/>
  <c r="K2749" i="51"/>
  <c r="I2749" i="51" s="1"/>
  <c r="K2750" i="51"/>
  <c r="I2750" i="51" s="1"/>
  <c r="K2751" i="51"/>
  <c r="I2751" i="51" s="1"/>
  <c r="K2752" i="51"/>
  <c r="I2752" i="51" s="1"/>
  <c r="K2753" i="51"/>
  <c r="I2753" i="51" s="1"/>
  <c r="K2754" i="51"/>
  <c r="I2754" i="51" s="1"/>
  <c r="K2755" i="51"/>
  <c r="I2755" i="51" s="1"/>
  <c r="K2756" i="51"/>
  <c r="I2756" i="51" s="1"/>
  <c r="K2757" i="51"/>
  <c r="I2757" i="51" s="1"/>
  <c r="K2758" i="51"/>
  <c r="I2758" i="51" s="1"/>
  <c r="K2759" i="51"/>
  <c r="I2759" i="51" s="1"/>
  <c r="K2760" i="51"/>
  <c r="I2760" i="51" s="1"/>
  <c r="K2761" i="51"/>
  <c r="I2761" i="51" s="1"/>
  <c r="K2762" i="51"/>
  <c r="I2762" i="51" s="1"/>
  <c r="K2763" i="51"/>
  <c r="I2763" i="51" s="1"/>
  <c r="K2764" i="51"/>
  <c r="I2764" i="51" s="1"/>
  <c r="K2765" i="51"/>
  <c r="I2765" i="51" s="1"/>
  <c r="K2766" i="51"/>
  <c r="I2766" i="51" s="1"/>
  <c r="K2767" i="51"/>
  <c r="I2767" i="51" s="1"/>
  <c r="K2768" i="51"/>
  <c r="I2768" i="51" s="1"/>
  <c r="K2769" i="51"/>
  <c r="I2769" i="51" s="1"/>
  <c r="K2770" i="51"/>
  <c r="I2770" i="51" s="1"/>
  <c r="K2771" i="51"/>
  <c r="I2771" i="51" s="1"/>
  <c r="K2772" i="51"/>
  <c r="I2772" i="51" s="1"/>
  <c r="K2773" i="51"/>
  <c r="I2773" i="51" s="1"/>
  <c r="K2774" i="51"/>
  <c r="I2774" i="51" s="1"/>
  <c r="K2775" i="51"/>
  <c r="I2775" i="51" s="1"/>
  <c r="K2776" i="51"/>
  <c r="I2776" i="51" s="1"/>
  <c r="K2777" i="51"/>
  <c r="I2777" i="51" s="1"/>
  <c r="K2778" i="51"/>
  <c r="I2778" i="51" s="1"/>
  <c r="K2779" i="51"/>
  <c r="I2779" i="51" s="1"/>
  <c r="K2780" i="51"/>
  <c r="I2780" i="51" s="1"/>
  <c r="K2781" i="51"/>
  <c r="I2781" i="51" s="1"/>
  <c r="K2782" i="51"/>
  <c r="I2782" i="51" s="1"/>
  <c r="K2783" i="51"/>
  <c r="I2783" i="51" s="1"/>
  <c r="K2784" i="51"/>
  <c r="I2784" i="51" s="1"/>
  <c r="K2785" i="51"/>
  <c r="I2785" i="51" s="1"/>
  <c r="K2786" i="51"/>
  <c r="I2786" i="51" s="1"/>
  <c r="K2787" i="51"/>
  <c r="I2787" i="51" s="1"/>
  <c r="K2788" i="51"/>
  <c r="I2788" i="51" s="1"/>
  <c r="K2789" i="51"/>
  <c r="I2789" i="51" s="1"/>
  <c r="K2790" i="51"/>
  <c r="I2790" i="51" s="1"/>
  <c r="K2791" i="51"/>
  <c r="I2791" i="51" s="1"/>
  <c r="K2792" i="51"/>
  <c r="I2792" i="51" s="1"/>
  <c r="K2793" i="51"/>
  <c r="I2793" i="51" s="1"/>
  <c r="K2794" i="51"/>
  <c r="I2794" i="51" s="1"/>
  <c r="K2795" i="51"/>
  <c r="I2795" i="51" s="1"/>
  <c r="K2796" i="51"/>
  <c r="I2796" i="51" s="1"/>
  <c r="K2797" i="51"/>
  <c r="I2797" i="51" s="1"/>
  <c r="K2798" i="51"/>
  <c r="I2798" i="51" s="1"/>
  <c r="K2799" i="51"/>
  <c r="I2799" i="51" s="1"/>
  <c r="K2800" i="51"/>
  <c r="I2800" i="51" s="1"/>
  <c r="K2801" i="51"/>
  <c r="I2801" i="51" s="1"/>
  <c r="K2802" i="51"/>
  <c r="I2802" i="51" s="1"/>
  <c r="K2803" i="51"/>
  <c r="I2803" i="51" s="1"/>
  <c r="K2804" i="51"/>
  <c r="I2804" i="51" s="1"/>
  <c r="K2805" i="51"/>
  <c r="I2805" i="51" s="1"/>
  <c r="K2806" i="51"/>
  <c r="I2806" i="51" s="1"/>
  <c r="K2807" i="51"/>
  <c r="I2807" i="51" s="1"/>
  <c r="K2808" i="51"/>
  <c r="I2808" i="51" s="1"/>
  <c r="K2809" i="51"/>
  <c r="I2809" i="51" s="1"/>
  <c r="K2810" i="51"/>
  <c r="I2810" i="51" s="1"/>
  <c r="K2811" i="51"/>
  <c r="I2811" i="51" s="1"/>
  <c r="K2812" i="51"/>
  <c r="I2812" i="51" s="1"/>
  <c r="K2813" i="51"/>
  <c r="I2813" i="51" s="1"/>
  <c r="K2814" i="51"/>
  <c r="I2814" i="51" s="1"/>
  <c r="K2815" i="51"/>
  <c r="I2815" i="51" s="1"/>
  <c r="K2816" i="51"/>
  <c r="I2816" i="51" s="1"/>
  <c r="K2817" i="51"/>
  <c r="I2817" i="51" s="1"/>
  <c r="K2818" i="51"/>
  <c r="I2818" i="51" s="1"/>
  <c r="K2819" i="51"/>
  <c r="I2819" i="51" s="1"/>
  <c r="K2820" i="51"/>
  <c r="I2820" i="51" s="1"/>
  <c r="K2821" i="51"/>
  <c r="I2821" i="51" s="1"/>
  <c r="K2822" i="51"/>
  <c r="I2822" i="51" s="1"/>
  <c r="K2823" i="51"/>
  <c r="I2823" i="51" s="1"/>
  <c r="K2824" i="51"/>
  <c r="I2824" i="51" s="1"/>
  <c r="K2825" i="51"/>
  <c r="I2825" i="51" s="1"/>
  <c r="K2826" i="51"/>
  <c r="I2826" i="51" s="1"/>
  <c r="K2827" i="51"/>
  <c r="I2827" i="51" s="1"/>
  <c r="K2828" i="51"/>
  <c r="I2828" i="51" s="1"/>
  <c r="K2829" i="51"/>
  <c r="I2829" i="51" s="1"/>
  <c r="K2830" i="51"/>
  <c r="I2830" i="51" s="1"/>
  <c r="K2831" i="51"/>
  <c r="I2831" i="51" s="1"/>
  <c r="K2832" i="51"/>
  <c r="I2832" i="51" s="1"/>
  <c r="K2833" i="51"/>
  <c r="I2833" i="51" s="1"/>
  <c r="K2834" i="51"/>
  <c r="I2834" i="51" s="1"/>
  <c r="K2835" i="51"/>
  <c r="I2835" i="51" s="1"/>
  <c r="K2836" i="51"/>
  <c r="I2836" i="51" s="1"/>
  <c r="K2837" i="51"/>
  <c r="I2837" i="51" s="1"/>
  <c r="K2838" i="51"/>
  <c r="I2838" i="51" s="1"/>
  <c r="K2839" i="51"/>
  <c r="I2839" i="51" s="1"/>
  <c r="K2840" i="51"/>
  <c r="I2840" i="51" s="1"/>
  <c r="K2841" i="51"/>
  <c r="I2841" i="51" s="1"/>
  <c r="K2842" i="51"/>
  <c r="I2842" i="51" s="1"/>
  <c r="K2843" i="51"/>
  <c r="I2843" i="51" s="1"/>
  <c r="K2844" i="51"/>
  <c r="I2844" i="51" s="1"/>
  <c r="K2845" i="51"/>
  <c r="I2845" i="51" s="1"/>
  <c r="K2846" i="51"/>
  <c r="I2846" i="51" s="1"/>
  <c r="K2847" i="51"/>
  <c r="I2847" i="51" s="1"/>
  <c r="K2848" i="51"/>
  <c r="I2848" i="51" s="1"/>
  <c r="K2849" i="51"/>
  <c r="I2849" i="51" s="1"/>
  <c r="K2850" i="51"/>
  <c r="I2850" i="51" s="1"/>
  <c r="K2851" i="51"/>
  <c r="I2851" i="51" s="1"/>
  <c r="K2852" i="51"/>
  <c r="I2852" i="51" s="1"/>
  <c r="K2853" i="51"/>
  <c r="I2853" i="51" s="1"/>
  <c r="K2854" i="51"/>
  <c r="I2854" i="51" s="1"/>
  <c r="K2855" i="51"/>
  <c r="I2855" i="51" s="1"/>
  <c r="K2856" i="51"/>
  <c r="I2856" i="51" s="1"/>
  <c r="K2857" i="51"/>
  <c r="I2857" i="51" s="1"/>
  <c r="K2858" i="51"/>
  <c r="I2858" i="51" s="1"/>
  <c r="K2859" i="51"/>
  <c r="I2859" i="51" s="1"/>
  <c r="K2860" i="51"/>
  <c r="I2860" i="51" s="1"/>
  <c r="K2861" i="51"/>
  <c r="I2861" i="51" s="1"/>
  <c r="K2862" i="51"/>
  <c r="I2862" i="51" s="1"/>
  <c r="K2863" i="51"/>
  <c r="I2863" i="51" s="1"/>
  <c r="K2864" i="51"/>
  <c r="I2864" i="51" s="1"/>
  <c r="K2865" i="51"/>
  <c r="I2865" i="51" s="1"/>
  <c r="K2866" i="51"/>
  <c r="I2866" i="51" s="1"/>
  <c r="K2867" i="51"/>
  <c r="I2867" i="51" s="1"/>
  <c r="K2868" i="51"/>
  <c r="I2868" i="51" s="1"/>
  <c r="K2869" i="51"/>
  <c r="I2869" i="51" s="1"/>
  <c r="K2870" i="51"/>
  <c r="I2870" i="51" s="1"/>
  <c r="K2871" i="51"/>
  <c r="I2871" i="51" s="1"/>
  <c r="K2872" i="51"/>
  <c r="I2872" i="51" s="1"/>
  <c r="K2873" i="51"/>
  <c r="I2873" i="51" s="1"/>
  <c r="K2874" i="51"/>
  <c r="I2874" i="51" s="1"/>
  <c r="K2875" i="51"/>
  <c r="I2875" i="51" s="1"/>
  <c r="K2876" i="51"/>
  <c r="I2876" i="51" s="1"/>
  <c r="K2877" i="51"/>
  <c r="I2877" i="51" s="1"/>
  <c r="K2878" i="51"/>
  <c r="I2878" i="51" s="1"/>
  <c r="K2879" i="51"/>
  <c r="I2879" i="51" s="1"/>
  <c r="K2880" i="51"/>
  <c r="I2880" i="51" s="1"/>
  <c r="K2881" i="51"/>
  <c r="I2881" i="51" s="1"/>
  <c r="K2882" i="51"/>
  <c r="I2882" i="51" s="1"/>
  <c r="K2883" i="51"/>
  <c r="I2883" i="51" s="1"/>
  <c r="K2884" i="51"/>
  <c r="I2884" i="51" s="1"/>
  <c r="K2885" i="51"/>
  <c r="I2885" i="51" s="1"/>
  <c r="K2886" i="51"/>
  <c r="I2886" i="51" s="1"/>
  <c r="K2887" i="51"/>
  <c r="I2887" i="51" s="1"/>
  <c r="K2888" i="51"/>
  <c r="I2888" i="51" s="1"/>
  <c r="K2889" i="51"/>
  <c r="I2889" i="51" s="1"/>
  <c r="K2890" i="51"/>
  <c r="I2890" i="51" s="1"/>
  <c r="K2891" i="51"/>
  <c r="I2891" i="51" s="1"/>
  <c r="K2892" i="51"/>
  <c r="I2892" i="51" s="1"/>
  <c r="K2893" i="51"/>
  <c r="I2893" i="51" s="1"/>
  <c r="K2894" i="51"/>
  <c r="I2894" i="51" s="1"/>
  <c r="K2895" i="51"/>
  <c r="I2895" i="51" s="1"/>
  <c r="K2896" i="51"/>
  <c r="I2896" i="51" s="1"/>
  <c r="K2897" i="51"/>
  <c r="I2897" i="51" s="1"/>
  <c r="K2898" i="51"/>
  <c r="I2898" i="51" s="1"/>
  <c r="K2899" i="51"/>
  <c r="I2899" i="51" s="1"/>
  <c r="K2900" i="51"/>
  <c r="I2900" i="51" s="1"/>
  <c r="K2901" i="51"/>
  <c r="I2901" i="51" s="1"/>
  <c r="K2902" i="51"/>
  <c r="I2902" i="51" s="1"/>
  <c r="K2903" i="51"/>
  <c r="I2903" i="51" s="1"/>
  <c r="K2904" i="51"/>
  <c r="I2904" i="51" s="1"/>
  <c r="K2905" i="51"/>
  <c r="I2905" i="51" s="1"/>
  <c r="K2906" i="51"/>
  <c r="I2906" i="51" s="1"/>
  <c r="K2907" i="51"/>
  <c r="I2907" i="51" s="1"/>
  <c r="K2908" i="51"/>
  <c r="I2908" i="51" s="1"/>
  <c r="K2909" i="51"/>
  <c r="I2909" i="51" s="1"/>
  <c r="K2910" i="51"/>
  <c r="I2910" i="51" s="1"/>
  <c r="K2911" i="51"/>
  <c r="I2911" i="51" s="1"/>
  <c r="K2912" i="51"/>
  <c r="I2912" i="51" s="1"/>
  <c r="K2913" i="51"/>
  <c r="I2913" i="51" s="1"/>
  <c r="K2914" i="51"/>
  <c r="I2914" i="51" s="1"/>
  <c r="K2915" i="51"/>
  <c r="I2915" i="51" s="1"/>
  <c r="K2916" i="51"/>
  <c r="I2916" i="51" s="1"/>
  <c r="K2917" i="51"/>
  <c r="I2917" i="51" s="1"/>
  <c r="K2918" i="51"/>
  <c r="I2918" i="51" s="1"/>
  <c r="K2919" i="51"/>
  <c r="I2919" i="51" s="1"/>
  <c r="K2920" i="51"/>
  <c r="I2920" i="51" s="1"/>
  <c r="K2921" i="51"/>
  <c r="I2921" i="51" s="1"/>
  <c r="K2922" i="51"/>
  <c r="I2922" i="51" s="1"/>
  <c r="K2923" i="51"/>
  <c r="I2923" i="51" s="1"/>
  <c r="K2924" i="51"/>
  <c r="I2924" i="51" s="1"/>
  <c r="K2925" i="51"/>
  <c r="I2925" i="51" s="1"/>
  <c r="K2926" i="51"/>
  <c r="I2926" i="51" s="1"/>
  <c r="K2927" i="51"/>
  <c r="I2927" i="51" s="1"/>
  <c r="K2928" i="51"/>
  <c r="I2928" i="51" s="1"/>
  <c r="K2929" i="51"/>
  <c r="I2929" i="51" s="1"/>
  <c r="K2930" i="51"/>
  <c r="I2930" i="51" s="1"/>
  <c r="K2931" i="51"/>
  <c r="I2931" i="51" s="1"/>
  <c r="K2932" i="51"/>
  <c r="I2932" i="51" s="1"/>
  <c r="K2933" i="51"/>
  <c r="I2933" i="51" s="1"/>
  <c r="K2934" i="51"/>
  <c r="I2934" i="51" s="1"/>
  <c r="K2935" i="51"/>
  <c r="I2935" i="51" s="1"/>
  <c r="K2936" i="51"/>
  <c r="I2936" i="51" s="1"/>
  <c r="K2937" i="51"/>
  <c r="I2937" i="51" s="1"/>
  <c r="K2938" i="51"/>
  <c r="I2938" i="51" s="1"/>
  <c r="K2939" i="51"/>
  <c r="I2939" i="51" s="1"/>
  <c r="K2940" i="51"/>
  <c r="I2940" i="51" s="1"/>
  <c r="K2941" i="51"/>
  <c r="I2941" i="51" s="1"/>
  <c r="K2942" i="51"/>
  <c r="I2942" i="51" s="1"/>
  <c r="K2943" i="51"/>
  <c r="I2943" i="51" s="1"/>
  <c r="K2944" i="51"/>
  <c r="I2944" i="51" s="1"/>
  <c r="K2945" i="51"/>
  <c r="I2945" i="51" s="1"/>
  <c r="K2946" i="51"/>
  <c r="I2946" i="51" s="1"/>
  <c r="K2947" i="51"/>
  <c r="I2947" i="51" s="1"/>
  <c r="K2948" i="51"/>
  <c r="I2948" i="51" s="1"/>
  <c r="K2949" i="51"/>
  <c r="I2949" i="51" s="1"/>
  <c r="K2950" i="51"/>
  <c r="I2950" i="51" s="1"/>
  <c r="K2951" i="51"/>
  <c r="I2951" i="51" s="1"/>
  <c r="K2952" i="51"/>
  <c r="I2952" i="51" s="1"/>
  <c r="K2953" i="51"/>
  <c r="I2953" i="51" s="1"/>
  <c r="K2954" i="51"/>
  <c r="I2954" i="51" s="1"/>
  <c r="K2955" i="51"/>
  <c r="I2955" i="51" s="1"/>
  <c r="K2956" i="51"/>
  <c r="I2956" i="51" s="1"/>
  <c r="K2957" i="51"/>
  <c r="I2957" i="51" s="1"/>
  <c r="K2958" i="51"/>
  <c r="I2958" i="51" s="1"/>
  <c r="K2959" i="51"/>
  <c r="I2959" i="51" s="1"/>
  <c r="K2960" i="51"/>
  <c r="I2960" i="51" s="1"/>
  <c r="K2961" i="51"/>
  <c r="I2961" i="51" s="1"/>
  <c r="K2962" i="51"/>
  <c r="I2962" i="51" s="1"/>
  <c r="K2963" i="51"/>
  <c r="I2963" i="51" s="1"/>
  <c r="K2964" i="51"/>
  <c r="I2964" i="51" s="1"/>
  <c r="K2965" i="51"/>
  <c r="I2965" i="51" s="1"/>
  <c r="K2966" i="51"/>
  <c r="I2966" i="51" s="1"/>
  <c r="K2967" i="51"/>
  <c r="I2967" i="51" s="1"/>
  <c r="K2968" i="51"/>
  <c r="I2968" i="51" s="1"/>
  <c r="K2969" i="51"/>
  <c r="I2969" i="51" s="1"/>
  <c r="K2970" i="51"/>
  <c r="I2970" i="51" s="1"/>
  <c r="K2971" i="51"/>
  <c r="I2971" i="51" s="1"/>
  <c r="K2972" i="51"/>
  <c r="I2972" i="51" s="1"/>
  <c r="K2973" i="51"/>
  <c r="I2973" i="51" s="1"/>
  <c r="K2974" i="51"/>
  <c r="I2974" i="51" s="1"/>
  <c r="K2975" i="51"/>
  <c r="I2975" i="51" s="1"/>
  <c r="K2976" i="51"/>
  <c r="I2976" i="51" s="1"/>
  <c r="K2977" i="51"/>
  <c r="I2977" i="51" s="1"/>
  <c r="K2978" i="51"/>
  <c r="I2978" i="51" s="1"/>
  <c r="K2979" i="51"/>
  <c r="I2979" i="51" s="1"/>
  <c r="K2980" i="51"/>
  <c r="I2980" i="51" s="1"/>
  <c r="K2981" i="51"/>
  <c r="I2981" i="51" s="1"/>
  <c r="K2982" i="51"/>
  <c r="I2982" i="51" s="1"/>
  <c r="K2983" i="51"/>
  <c r="I2983" i="51" s="1"/>
  <c r="K2984" i="51"/>
  <c r="I2984" i="51" s="1"/>
  <c r="K2985" i="51"/>
  <c r="I2985" i="51" s="1"/>
  <c r="K2986" i="51"/>
  <c r="I2986" i="51" s="1"/>
  <c r="K2987" i="51"/>
  <c r="I2987" i="51" s="1"/>
  <c r="K2988" i="51"/>
  <c r="I2988" i="51" s="1"/>
  <c r="K2989" i="51"/>
  <c r="I2989" i="51" s="1"/>
  <c r="K2990" i="51"/>
  <c r="I2990" i="51" s="1"/>
  <c r="K2991" i="51"/>
  <c r="I2991" i="51" s="1"/>
  <c r="K2992" i="51"/>
  <c r="I2992" i="51" s="1"/>
  <c r="K2993" i="51"/>
  <c r="I2993" i="51" s="1"/>
  <c r="K2994" i="51"/>
  <c r="I2994" i="51" s="1"/>
  <c r="K2995" i="51"/>
  <c r="I2995" i="51" s="1"/>
  <c r="K2996" i="51"/>
  <c r="I2996" i="51" s="1"/>
  <c r="K2997" i="51"/>
  <c r="I2997" i="51" s="1"/>
  <c r="K2998" i="51"/>
  <c r="I2998" i="51" s="1"/>
  <c r="K2999" i="51"/>
  <c r="I2999" i="51" s="1"/>
  <c r="K3000" i="51"/>
  <c r="I3000" i="51" s="1"/>
  <c r="K3001" i="51"/>
  <c r="I3001" i="51" s="1"/>
  <c r="K3002" i="51"/>
  <c r="I3002" i="51" s="1"/>
  <c r="K3003" i="51"/>
  <c r="I3003" i="51" s="1"/>
  <c r="K3004" i="51"/>
  <c r="I3004" i="51" s="1"/>
  <c r="K3005" i="51"/>
  <c r="I3005" i="51" s="1"/>
  <c r="K3006" i="51"/>
  <c r="I3006" i="51" s="1"/>
  <c r="K3007" i="51"/>
  <c r="I3007" i="51" s="1"/>
  <c r="K3008" i="51"/>
  <c r="I3008" i="51" s="1"/>
  <c r="K3009" i="51"/>
  <c r="I3009" i="51" s="1"/>
  <c r="K3010" i="51"/>
  <c r="I3010" i="51" s="1"/>
  <c r="K3011" i="51"/>
  <c r="I3011" i="51" s="1"/>
  <c r="K3012" i="51"/>
  <c r="I3012" i="51" s="1"/>
  <c r="K3013" i="51"/>
  <c r="I3013" i="51" s="1"/>
  <c r="K3014" i="51"/>
  <c r="I3014" i="51" s="1"/>
  <c r="K3015" i="51"/>
  <c r="I3015" i="51" s="1"/>
  <c r="K3016" i="51"/>
  <c r="I3016" i="51" s="1"/>
  <c r="K3017" i="51"/>
  <c r="I3017" i="51" s="1"/>
  <c r="K3018" i="51"/>
  <c r="I3018" i="51" s="1"/>
  <c r="K3019" i="51"/>
  <c r="I3019" i="51" s="1"/>
  <c r="K3020" i="51"/>
  <c r="I3020" i="51" s="1"/>
  <c r="K3021" i="51"/>
  <c r="I3021" i="51" s="1"/>
  <c r="K3022" i="51"/>
  <c r="I3022" i="51" s="1"/>
  <c r="K3023" i="51"/>
  <c r="I3023" i="51" s="1"/>
  <c r="K3024" i="51"/>
  <c r="I3024" i="51" s="1"/>
  <c r="K3025" i="51"/>
  <c r="I3025" i="51" s="1"/>
  <c r="K3026" i="51"/>
  <c r="I3026" i="51" s="1"/>
  <c r="K3027" i="51"/>
  <c r="I3027" i="51" s="1"/>
  <c r="K3028" i="51"/>
  <c r="I3028" i="51" s="1"/>
  <c r="K3029" i="51"/>
  <c r="I3029" i="51" s="1"/>
  <c r="K3030" i="51"/>
  <c r="I3030" i="51" s="1"/>
  <c r="K3031" i="51"/>
  <c r="I3031" i="51" s="1"/>
  <c r="K3032" i="51"/>
  <c r="I3032" i="51" s="1"/>
  <c r="K3033" i="51"/>
  <c r="I3033" i="51" s="1"/>
  <c r="K3034" i="51"/>
  <c r="I3034" i="51" s="1"/>
  <c r="K3035" i="51"/>
  <c r="I3035" i="51" s="1"/>
  <c r="K3036" i="51"/>
  <c r="I3036" i="51" s="1"/>
  <c r="K3037" i="51"/>
  <c r="I3037" i="51" s="1"/>
  <c r="K3038" i="51"/>
  <c r="I3038" i="51" s="1"/>
  <c r="K3039" i="51"/>
  <c r="I3039" i="51" s="1"/>
  <c r="K3040" i="51"/>
  <c r="I3040" i="51" s="1"/>
  <c r="K3041" i="51"/>
  <c r="I3041" i="51" s="1"/>
  <c r="K3042" i="51"/>
  <c r="I3042" i="51" s="1"/>
  <c r="K3043" i="51"/>
  <c r="I3043" i="51" s="1"/>
  <c r="K3044" i="51"/>
  <c r="I3044" i="51" s="1"/>
  <c r="K3045" i="51"/>
  <c r="I3045" i="51" s="1"/>
  <c r="K3046" i="51"/>
  <c r="I3046" i="51" s="1"/>
  <c r="K3047" i="51"/>
  <c r="I3047" i="51" s="1"/>
  <c r="K3048" i="51"/>
  <c r="I3048" i="51" s="1"/>
  <c r="K3049" i="51"/>
  <c r="I3049" i="51" s="1"/>
  <c r="K3050" i="51"/>
  <c r="I3050" i="51" s="1"/>
  <c r="K3051" i="51"/>
  <c r="I3051" i="51" s="1"/>
  <c r="K3052" i="51"/>
  <c r="I3052" i="51" s="1"/>
  <c r="K3053" i="51"/>
  <c r="I3053" i="51" s="1"/>
  <c r="K3054" i="51"/>
  <c r="I3054" i="51" s="1"/>
  <c r="K3055" i="51"/>
  <c r="I3055" i="51" s="1"/>
  <c r="K3056" i="51"/>
  <c r="I3056" i="51" s="1"/>
  <c r="K3057" i="51"/>
  <c r="I3057" i="51" s="1"/>
  <c r="K3058" i="51"/>
  <c r="I3058" i="51" s="1"/>
  <c r="K3059" i="51"/>
  <c r="I3059" i="51" s="1"/>
  <c r="K3060" i="51"/>
  <c r="I3060" i="51" s="1"/>
  <c r="K3061" i="51"/>
  <c r="I3061" i="51" s="1"/>
  <c r="K3062" i="51"/>
  <c r="I3062" i="51" s="1"/>
  <c r="K3063" i="51"/>
  <c r="I3063" i="51" s="1"/>
  <c r="K3064" i="51"/>
  <c r="I3064" i="51" s="1"/>
  <c r="K3065" i="51"/>
  <c r="I3065" i="51" s="1"/>
  <c r="K3066" i="51"/>
  <c r="I3066" i="51" s="1"/>
  <c r="K3067" i="51"/>
  <c r="I3067" i="51" s="1"/>
  <c r="K3068" i="51"/>
  <c r="I3068" i="51" s="1"/>
  <c r="K3069" i="51"/>
  <c r="I3069" i="51" s="1"/>
  <c r="K3070" i="51"/>
  <c r="I3070" i="51" s="1"/>
  <c r="K3071" i="51"/>
  <c r="I3071" i="51" s="1"/>
  <c r="K3072" i="51"/>
  <c r="I3072" i="51" s="1"/>
  <c r="K3073" i="51"/>
  <c r="I3073" i="51" s="1"/>
  <c r="K3074" i="51"/>
  <c r="I3074" i="51" s="1"/>
  <c r="K3075" i="51"/>
  <c r="I3075" i="51" s="1"/>
  <c r="K3076" i="51"/>
  <c r="I3076" i="51" s="1"/>
  <c r="K3077" i="51"/>
  <c r="I3077" i="51" s="1"/>
  <c r="K3078" i="51"/>
  <c r="I3078" i="51" s="1"/>
  <c r="K3079" i="51"/>
  <c r="I3079" i="51" s="1"/>
  <c r="K3080" i="51"/>
  <c r="I3080" i="51" s="1"/>
  <c r="K3081" i="51"/>
  <c r="I3081" i="51" s="1"/>
  <c r="K3082" i="51"/>
  <c r="I3082" i="51" s="1"/>
  <c r="K3083" i="51"/>
  <c r="I3083" i="51" s="1"/>
  <c r="K3084" i="51"/>
  <c r="I3084" i="51" s="1"/>
  <c r="K3085" i="51"/>
  <c r="I3085" i="51" s="1"/>
  <c r="K3086" i="51"/>
  <c r="I3086" i="51" s="1"/>
  <c r="K3087" i="51"/>
  <c r="I3087" i="51" s="1"/>
  <c r="K3088" i="51"/>
  <c r="I3088" i="51" s="1"/>
  <c r="K3089" i="51"/>
  <c r="I3089" i="51" s="1"/>
  <c r="K3090" i="51"/>
  <c r="I3090" i="51" s="1"/>
  <c r="K3091" i="51"/>
  <c r="I3091" i="51" s="1"/>
  <c r="K3092" i="51"/>
  <c r="I3092" i="51" s="1"/>
  <c r="K3093" i="51"/>
  <c r="I3093" i="51" s="1"/>
  <c r="K3094" i="51"/>
  <c r="I3094" i="51" s="1"/>
  <c r="K3095" i="51"/>
  <c r="I3095" i="51" s="1"/>
  <c r="K3096" i="51"/>
  <c r="I3096" i="51" s="1"/>
  <c r="K3097" i="51"/>
  <c r="I3097" i="51" s="1"/>
  <c r="K3098" i="51"/>
  <c r="I3098" i="51" s="1"/>
  <c r="K3099" i="51"/>
  <c r="I3099" i="51" s="1"/>
  <c r="K3100" i="51"/>
  <c r="I3100" i="51" s="1"/>
  <c r="K3101" i="51"/>
  <c r="I3101" i="51" s="1"/>
  <c r="K3102" i="51"/>
  <c r="I3102" i="51" s="1"/>
  <c r="K3103" i="51"/>
  <c r="I3103" i="51" s="1"/>
  <c r="K3104" i="51"/>
  <c r="I3104" i="51" s="1"/>
  <c r="K3105" i="51"/>
  <c r="I3105" i="51" s="1"/>
  <c r="K3106" i="51"/>
  <c r="I3106" i="51" s="1"/>
  <c r="K3107" i="51"/>
  <c r="I3107" i="51" s="1"/>
  <c r="K3108" i="51"/>
  <c r="I3108" i="51" s="1"/>
  <c r="K3109" i="51"/>
  <c r="I3109" i="51" s="1"/>
  <c r="K3110" i="51"/>
  <c r="I3110" i="51" s="1"/>
  <c r="K3111" i="51"/>
  <c r="I3111" i="51" s="1"/>
  <c r="K3112" i="51"/>
  <c r="I3112" i="51" s="1"/>
  <c r="K3113" i="51"/>
  <c r="I3113" i="51" s="1"/>
  <c r="K3114" i="51"/>
  <c r="I3114" i="51" s="1"/>
  <c r="K3115" i="51"/>
  <c r="I3115" i="51" s="1"/>
  <c r="K3116" i="51"/>
  <c r="I3116" i="51" s="1"/>
  <c r="K3117" i="51"/>
  <c r="I3117" i="51" s="1"/>
  <c r="K3118" i="51"/>
  <c r="I3118" i="51" s="1"/>
  <c r="K3119" i="51"/>
  <c r="I3119" i="51" s="1"/>
  <c r="K3120" i="51"/>
  <c r="I3120" i="51" s="1"/>
  <c r="K3121" i="51"/>
  <c r="I3121" i="51" s="1"/>
  <c r="K3122" i="51"/>
  <c r="I3122" i="51" s="1"/>
  <c r="K3123" i="51"/>
  <c r="I3123" i="51" s="1"/>
  <c r="K3124" i="51"/>
  <c r="I3124" i="51" s="1"/>
  <c r="K3125" i="51"/>
  <c r="I3125" i="51" s="1"/>
  <c r="K3126" i="51"/>
  <c r="I3126" i="51" s="1"/>
  <c r="K3127" i="51"/>
  <c r="I3127" i="51" s="1"/>
  <c r="K3128" i="51"/>
  <c r="I3128" i="51" s="1"/>
  <c r="K3129" i="51"/>
  <c r="I3129" i="51" s="1"/>
  <c r="K3130" i="51"/>
  <c r="I3130" i="51" s="1"/>
  <c r="K3131" i="51"/>
  <c r="I3131" i="51" s="1"/>
  <c r="K3132" i="51"/>
  <c r="I3132" i="51" s="1"/>
  <c r="K3133" i="51"/>
  <c r="I3133" i="51" s="1"/>
  <c r="K3134" i="51"/>
  <c r="I3134" i="51" s="1"/>
  <c r="K3135" i="51"/>
  <c r="I3135" i="51" s="1"/>
  <c r="K3136" i="51"/>
  <c r="I3136" i="51" s="1"/>
  <c r="K3137" i="51"/>
  <c r="I3137" i="51" s="1"/>
  <c r="K3138" i="51"/>
  <c r="I3138" i="51" s="1"/>
  <c r="K3139" i="51"/>
  <c r="I3139" i="51" s="1"/>
  <c r="K3140" i="51"/>
  <c r="I3140" i="51" s="1"/>
  <c r="K3141" i="51"/>
  <c r="I3141" i="51" s="1"/>
  <c r="K3142" i="51"/>
  <c r="I3142" i="51" s="1"/>
  <c r="K3143" i="51"/>
  <c r="I3143" i="51" s="1"/>
  <c r="K3144" i="51"/>
  <c r="I3144" i="51" s="1"/>
  <c r="K3145" i="51"/>
  <c r="I3145" i="51" s="1"/>
  <c r="K3146" i="51"/>
  <c r="I3146" i="51" s="1"/>
  <c r="K3147" i="51"/>
  <c r="I3147" i="51" s="1"/>
  <c r="K3148" i="51"/>
  <c r="I3148" i="51" s="1"/>
  <c r="K3149" i="51"/>
  <c r="I3149" i="51" s="1"/>
  <c r="K3150" i="51"/>
  <c r="I3150" i="51" s="1"/>
  <c r="K3151" i="51"/>
  <c r="I3151" i="51" s="1"/>
  <c r="K3152" i="51"/>
  <c r="I3152" i="51" s="1"/>
  <c r="K3153" i="51"/>
  <c r="I3153" i="51" s="1"/>
  <c r="K3154" i="51"/>
  <c r="I3154" i="51" s="1"/>
  <c r="K3155" i="51"/>
  <c r="I3155" i="51" s="1"/>
  <c r="K3156" i="51"/>
  <c r="I3156" i="51" s="1"/>
  <c r="K3157" i="51"/>
  <c r="I3157" i="51" s="1"/>
  <c r="K3158" i="51"/>
  <c r="I3158" i="51" s="1"/>
  <c r="K3159" i="51"/>
  <c r="I3159" i="51" s="1"/>
  <c r="K3160" i="51"/>
  <c r="I3160" i="51" s="1"/>
  <c r="K3161" i="51"/>
  <c r="I3161" i="51" s="1"/>
  <c r="K3162" i="51"/>
  <c r="I3162" i="51" s="1"/>
  <c r="K3163" i="51"/>
  <c r="I3163" i="51" s="1"/>
  <c r="K3164" i="51"/>
  <c r="I3164" i="51" s="1"/>
  <c r="K3165" i="51"/>
  <c r="I3165" i="51" s="1"/>
  <c r="K3166" i="51"/>
  <c r="I3166" i="51" s="1"/>
  <c r="K3167" i="51"/>
  <c r="I3167" i="51" s="1"/>
  <c r="K3168" i="51"/>
  <c r="I3168" i="51" s="1"/>
  <c r="K3169" i="51"/>
  <c r="I3169" i="51" s="1"/>
  <c r="K3170" i="51"/>
  <c r="I3170" i="51" s="1"/>
  <c r="K3171" i="51"/>
  <c r="I3171" i="51" s="1"/>
  <c r="K3172" i="51"/>
  <c r="I3172" i="51" s="1"/>
  <c r="K3173" i="51"/>
  <c r="I3173" i="51" s="1"/>
  <c r="D3" i="52"/>
  <c r="D4" i="52"/>
  <c r="D5" i="52"/>
  <c r="D6" i="52"/>
  <c r="D7" i="52"/>
  <c r="D8" i="52"/>
  <c r="D9" i="52"/>
  <c r="D10" i="52"/>
  <c r="D11" i="52"/>
  <c r="D12" i="52"/>
  <c r="D13" i="52"/>
  <c r="D14" i="52"/>
  <c r="D15" i="52"/>
  <c r="D16" i="52"/>
  <c r="D17" i="52"/>
  <c r="D18" i="52"/>
  <c r="D19" i="52"/>
  <c r="D20" i="52"/>
  <c r="D21" i="52"/>
  <c r="D22" i="52"/>
  <c r="D23" i="52"/>
  <c r="D24" i="52"/>
  <c r="D25" i="52"/>
  <c r="D26" i="52"/>
  <c r="D27" i="52"/>
  <c r="D28" i="52"/>
  <c r="D29" i="52"/>
  <c r="D30" i="52"/>
  <c r="D31" i="52"/>
  <c r="D32" i="52"/>
  <c r="D33" i="52"/>
  <c r="D34" i="52"/>
  <c r="D35" i="52"/>
  <c r="D2" i="52"/>
  <c r="I2" i="51" l="1"/>
  <c r="J9" i="51"/>
  <c r="J41" i="51"/>
  <c r="J73" i="51"/>
  <c r="J105" i="51"/>
  <c r="J137" i="51"/>
  <c r="J169" i="51"/>
  <c r="J201" i="51"/>
  <c r="J233" i="51"/>
  <c r="J265" i="51"/>
  <c r="J297" i="51"/>
  <c r="J329" i="51"/>
  <c r="J361" i="51"/>
  <c r="J393" i="51"/>
  <c r="J425" i="51"/>
  <c r="J457" i="51"/>
  <c r="J489" i="51"/>
  <c r="J521" i="51"/>
  <c r="J553" i="51"/>
  <c r="J585" i="51"/>
  <c r="J617" i="51"/>
  <c r="J649" i="51"/>
  <c r="J681" i="51"/>
  <c r="J713" i="51"/>
  <c r="J745" i="51"/>
  <c r="J777" i="51"/>
  <c r="J809" i="51"/>
  <c r="J841" i="51"/>
  <c r="J873" i="51"/>
  <c r="J905" i="51"/>
  <c r="J937" i="51"/>
  <c r="J969" i="51"/>
  <c r="J1001" i="51"/>
  <c r="J1033" i="51"/>
  <c r="J1065" i="51"/>
  <c r="J1097" i="51"/>
  <c r="J1129" i="51"/>
  <c r="J1161" i="51"/>
  <c r="J1193" i="51"/>
  <c r="J1225" i="51"/>
  <c r="J1257" i="51"/>
  <c r="J1289" i="51"/>
  <c r="J1321" i="51"/>
  <c r="J1353" i="51"/>
  <c r="J1385" i="51"/>
  <c r="J1417" i="51"/>
  <c r="J1449" i="51"/>
  <c r="J1481" i="51"/>
  <c r="J1513" i="51"/>
  <c r="J1545" i="51"/>
  <c r="J1577" i="51"/>
  <c r="J1601" i="51"/>
  <c r="J1625" i="51"/>
  <c r="J1657" i="51"/>
  <c r="J1689" i="51"/>
  <c r="J1721" i="51"/>
  <c r="J1753" i="51"/>
  <c r="J1785" i="51"/>
  <c r="J1817" i="51"/>
  <c r="J1849" i="51"/>
  <c r="J1881" i="51"/>
  <c r="J1913" i="51"/>
  <c r="J1945" i="51"/>
  <c r="J1977" i="51"/>
  <c r="J2009" i="51"/>
  <c r="J2041" i="51"/>
  <c r="J2073" i="51"/>
  <c r="J2105" i="51"/>
  <c r="J2137" i="51"/>
  <c r="J2169" i="51"/>
  <c r="J2201" i="51"/>
  <c r="J2233" i="51"/>
  <c r="J2257" i="51"/>
  <c r="J2289" i="51"/>
  <c r="J2321" i="51"/>
  <c r="J2353" i="51"/>
  <c r="J2385" i="51"/>
  <c r="J2417" i="51"/>
  <c r="J2449" i="51"/>
  <c r="J2481" i="51"/>
  <c r="J2513" i="51"/>
  <c r="J2545" i="51"/>
  <c r="J2577" i="51"/>
  <c r="J2609" i="51"/>
  <c r="J2641" i="51"/>
  <c r="J2673" i="51"/>
  <c r="J2713" i="51"/>
  <c r="J2745" i="51"/>
  <c r="J2777" i="51"/>
  <c r="J2809" i="51"/>
  <c r="J2841" i="51"/>
  <c r="J2873" i="51"/>
  <c r="J2897" i="51"/>
  <c r="J2921" i="51"/>
  <c r="J2945" i="51"/>
  <c r="J2977" i="51"/>
  <c r="J3009" i="51"/>
  <c r="J3041" i="51"/>
  <c r="J3073" i="51"/>
  <c r="J3105" i="51"/>
  <c r="J3137" i="51"/>
  <c r="J3169" i="51"/>
  <c r="J6" i="51"/>
  <c r="J14" i="51"/>
  <c r="J22" i="51"/>
  <c r="J30" i="51"/>
  <c r="J38" i="51"/>
  <c r="J46" i="51"/>
  <c r="J54" i="51"/>
  <c r="J62" i="51"/>
  <c r="J70" i="51"/>
  <c r="J78" i="51"/>
  <c r="J86" i="51"/>
  <c r="J94" i="51"/>
  <c r="J102" i="51"/>
  <c r="J110" i="51"/>
  <c r="J118" i="51"/>
  <c r="J126" i="51"/>
  <c r="J134" i="51"/>
  <c r="J142" i="51"/>
  <c r="J150" i="51"/>
  <c r="J158" i="51"/>
  <c r="J166" i="51"/>
  <c r="J174" i="51"/>
  <c r="J182" i="51"/>
  <c r="J190" i="51"/>
  <c r="J198" i="51"/>
  <c r="J206" i="51"/>
  <c r="J214" i="51"/>
  <c r="J222" i="51"/>
  <c r="J230" i="51"/>
  <c r="J238" i="51"/>
  <c r="J246" i="51"/>
  <c r="J254" i="51"/>
  <c r="J262" i="51"/>
  <c r="J270" i="51"/>
  <c r="J278" i="51"/>
  <c r="J286" i="51"/>
  <c r="J294" i="51"/>
  <c r="J302" i="51"/>
  <c r="J310" i="51"/>
  <c r="J318" i="51"/>
  <c r="J326" i="51"/>
  <c r="J334" i="51"/>
  <c r="J342" i="51"/>
  <c r="J350" i="51"/>
  <c r="J358" i="51"/>
  <c r="J366" i="51"/>
  <c r="J374" i="51"/>
  <c r="J382" i="51"/>
  <c r="J390" i="51"/>
  <c r="J398" i="51"/>
  <c r="J406" i="51"/>
  <c r="J414" i="51"/>
  <c r="J422" i="51"/>
  <c r="J430" i="51"/>
  <c r="J438" i="51"/>
  <c r="J446" i="51"/>
  <c r="J454" i="51"/>
  <c r="J462" i="51"/>
  <c r="J470" i="51"/>
  <c r="J478" i="51"/>
  <c r="J486" i="51"/>
  <c r="J494" i="51"/>
  <c r="J502" i="51"/>
  <c r="J510" i="51"/>
  <c r="J518" i="51"/>
  <c r="J526" i="51"/>
  <c r="J534" i="51"/>
  <c r="J542" i="51"/>
  <c r="J550" i="51"/>
  <c r="J558" i="51"/>
  <c r="J566" i="51"/>
  <c r="J574" i="51"/>
  <c r="J582" i="51"/>
  <c r="J590" i="51"/>
  <c r="J598" i="51"/>
  <c r="J606" i="51"/>
  <c r="J614" i="51"/>
  <c r="J622" i="51"/>
  <c r="J630" i="51"/>
  <c r="J638" i="51"/>
  <c r="J646" i="51"/>
  <c r="J654" i="51"/>
  <c r="J662" i="51"/>
  <c r="J670" i="51"/>
  <c r="J678" i="51"/>
  <c r="J686" i="51"/>
  <c r="J694" i="51"/>
  <c r="J702" i="51"/>
  <c r="J710" i="51"/>
  <c r="J718" i="51"/>
  <c r="J726" i="51"/>
  <c r="J734" i="51"/>
  <c r="J742" i="51"/>
  <c r="J750" i="51"/>
  <c r="J758" i="51"/>
  <c r="J766" i="51"/>
  <c r="J774" i="51"/>
  <c r="J782" i="51"/>
  <c r="J790" i="51"/>
  <c r="J798" i="51"/>
  <c r="J806" i="51"/>
  <c r="J814" i="51"/>
  <c r="J822" i="51"/>
  <c r="J830" i="51"/>
  <c r="J838" i="51"/>
  <c r="J846" i="51"/>
  <c r="J854" i="51"/>
  <c r="J862" i="51"/>
  <c r="J870" i="51"/>
  <c r="J878" i="51"/>
  <c r="J886" i="51"/>
  <c r="J894" i="51"/>
  <c r="J902" i="51"/>
  <c r="J910" i="51"/>
  <c r="J918" i="51"/>
  <c r="J926" i="51"/>
  <c r="J934" i="51"/>
  <c r="J942" i="51"/>
  <c r="J950" i="51"/>
  <c r="J958" i="51"/>
  <c r="J966" i="51"/>
  <c r="J974" i="51"/>
  <c r="J982" i="51"/>
  <c r="J990" i="51"/>
  <c r="J998" i="51"/>
  <c r="J1006" i="51"/>
  <c r="J1014" i="51"/>
  <c r="J1022" i="51"/>
  <c r="J1030" i="51"/>
  <c r="J1038" i="51"/>
  <c r="J1046" i="51"/>
  <c r="J1054" i="51"/>
  <c r="J1062" i="51"/>
  <c r="J1070" i="51"/>
  <c r="J1078" i="51"/>
  <c r="J1086" i="51"/>
  <c r="J1094" i="51"/>
  <c r="J1102" i="51"/>
  <c r="J1110" i="51"/>
  <c r="J1118" i="51"/>
  <c r="J1126" i="51"/>
  <c r="J1134" i="51"/>
  <c r="J1142" i="51"/>
  <c r="J1150" i="51"/>
  <c r="J1158" i="51"/>
  <c r="J1166" i="51"/>
  <c r="J1174" i="51"/>
  <c r="J1182" i="51"/>
  <c r="J1190" i="51"/>
  <c r="J1198" i="51"/>
  <c r="J1206" i="51"/>
  <c r="J1214" i="51"/>
  <c r="J1222" i="51"/>
  <c r="J1230" i="51"/>
  <c r="J1238" i="51"/>
  <c r="J1246" i="51"/>
  <c r="J1254" i="51"/>
  <c r="J1262" i="51"/>
  <c r="J1270" i="51"/>
  <c r="J1278" i="51"/>
  <c r="J1286" i="51"/>
  <c r="J1294" i="51"/>
  <c r="J1302" i="51"/>
  <c r="J1310" i="51"/>
  <c r="J1318" i="51"/>
  <c r="J1326" i="51"/>
  <c r="J1334" i="51"/>
  <c r="J1342" i="51"/>
  <c r="J1350" i="51"/>
  <c r="J1358" i="51"/>
  <c r="J1366" i="51"/>
  <c r="J1374" i="51"/>
  <c r="J1382" i="51"/>
  <c r="J1390" i="51"/>
  <c r="J1398" i="51"/>
  <c r="J1406" i="51"/>
  <c r="J1414" i="51"/>
  <c r="J1422" i="51"/>
  <c r="J1430" i="51"/>
  <c r="J1438" i="51"/>
  <c r="J1446" i="51"/>
  <c r="J1454" i="51"/>
  <c r="J1462" i="51"/>
  <c r="J1470" i="51"/>
  <c r="J1478" i="51"/>
  <c r="J1486" i="51"/>
  <c r="J1494" i="51"/>
  <c r="J1502" i="51"/>
  <c r="J1510" i="51"/>
  <c r="J1518" i="51"/>
  <c r="J1526" i="51"/>
  <c r="J1534" i="51"/>
  <c r="J1542" i="51"/>
  <c r="J1550" i="51"/>
  <c r="J1558" i="51"/>
  <c r="J1566" i="51"/>
  <c r="J1574" i="51"/>
  <c r="J1582" i="51"/>
  <c r="J1590" i="51"/>
  <c r="J1598" i="51"/>
  <c r="J1606" i="51"/>
  <c r="J1614" i="51"/>
  <c r="J1622" i="51"/>
  <c r="J1630" i="51"/>
  <c r="J1638" i="51"/>
  <c r="J1646" i="51"/>
  <c r="J1654" i="51"/>
  <c r="J1662" i="51"/>
  <c r="J1670" i="51"/>
  <c r="J1678" i="51"/>
  <c r="J1686" i="51"/>
  <c r="J1694" i="51"/>
  <c r="J1702" i="51"/>
  <c r="J1710" i="51"/>
  <c r="J1718" i="51"/>
  <c r="J1726" i="51"/>
  <c r="J1734" i="51"/>
  <c r="J1742" i="51"/>
  <c r="J1750" i="51"/>
  <c r="J1758" i="51"/>
  <c r="J1766" i="51"/>
  <c r="J1774" i="51"/>
  <c r="J1782" i="51"/>
  <c r="J1790" i="51"/>
  <c r="J1798" i="51"/>
  <c r="J1806" i="51"/>
  <c r="J1814" i="51"/>
  <c r="J1822" i="51"/>
  <c r="J1830" i="51"/>
  <c r="J1838" i="51"/>
  <c r="J1846" i="51"/>
  <c r="J1854" i="51"/>
  <c r="J1862" i="51"/>
  <c r="J1870" i="51"/>
  <c r="J1878" i="51"/>
  <c r="J1886" i="51"/>
  <c r="J1894" i="51"/>
  <c r="J1902" i="51"/>
  <c r="J1910" i="51"/>
  <c r="J1918" i="51"/>
  <c r="J1926" i="51"/>
  <c r="J1934" i="51"/>
  <c r="J1942" i="51"/>
  <c r="J1950" i="51"/>
  <c r="J1958" i="51"/>
  <c r="J1966" i="51"/>
  <c r="J1974" i="51"/>
  <c r="J1982" i="51"/>
  <c r="J1990" i="51"/>
  <c r="J1998" i="51"/>
  <c r="J2006" i="51"/>
  <c r="J2014" i="51"/>
  <c r="J2022" i="51"/>
  <c r="J2030" i="51"/>
  <c r="J2038" i="51"/>
  <c r="J2046" i="51"/>
  <c r="J2054" i="51"/>
  <c r="J2062" i="51"/>
  <c r="J2070" i="51"/>
  <c r="J2078" i="51"/>
  <c r="J2086" i="51"/>
  <c r="J2094" i="51"/>
  <c r="J2102" i="51"/>
  <c r="J2110" i="51"/>
  <c r="J2118" i="51"/>
  <c r="J2126" i="51"/>
  <c r="J2134" i="51"/>
  <c r="J2142" i="51"/>
  <c r="J2150" i="51"/>
  <c r="J2158" i="51"/>
  <c r="J2166" i="51"/>
  <c r="J2174" i="51"/>
  <c r="J2182" i="51"/>
  <c r="J2190" i="51"/>
  <c r="J2198" i="51"/>
  <c r="J2206" i="51"/>
  <c r="J2214" i="51"/>
  <c r="J2222" i="51"/>
  <c r="J2230" i="51"/>
  <c r="J2238" i="51"/>
  <c r="J2246" i="51"/>
  <c r="J2254" i="51"/>
  <c r="J2262" i="51"/>
  <c r="J2270" i="51"/>
  <c r="J2278" i="51"/>
  <c r="J2286" i="51"/>
  <c r="J2294" i="51"/>
  <c r="J2302" i="51"/>
  <c r="J2310" i="51"/>
  <c r="J2318" i="51"/>
  <c r="J2326" i="51"/>
  <c r="J2334" i="51"/>
  <c r="J2342" i="51"/>
  <c r="J2350" i="51"/>
  <c r="J2358" i="51"/>
  <c r="J2366" i="51"/>
  <c r="J2374" i="51"/>
  <c r="J2382" i="51"/>
  <c r="J2390" i="51"/>
  <c r="J2398" i="51"/>
  <c r="J2406" i="51"/>
  <c r="J2414" i="51"/>
  <c r="J2422" i="51"/>
  <c r="J2430" i="51"/>
  <c r="J2438" i="51"/>
  <c r="J2446" i="51"/>
  <c r="J2454" i="51"/>
  <c r="J2462" i="51"/>
  <c r="J2470" i="51"/>
  <c r="J2478" i="51"/>
  <c r="J2486" i="51"/>
  <c r="J2494" i="51"/>
  <c r="J2502" i="51"/>
  <c r="J2510" i="51"/>
  <c r="J2518" i="51"/>
  <c r="J2526" i="51"/>
  <c r="J2534" i="51"/>
  <c r="J2542" i="51"/>
  <c r="J2550" i="51"/>
  <c r="J2558" i="51"/>
  <c r="J2566" i="51"/>
  <c r="J2574" i="51"/>
  <c r="J2582" i="51"/>
  <c r="J2590" i="51"/>
  <c r="J2598" i="51"/>
  <c r="J2606" i="51"/>
  <c r="J2614" i="51"/>
  <c r="J2622" i="51"/>
  <c r="J2630" i="51"/>
  <c r="J2638" i="51"/>
  <c r="J2646" i="51"/>
  <c r="J2654" i="51"/>
  <c r="J2662" i="51"/>
  <c r="J2670" i="51"/>
  <c r="J2678" i="51"/>
  <c r="J2686" i="51"/>
  <c r="J2694" i="51"/>
  <c r="J2702" i="51"/>
  <c r="J2710" i="51"/>
  <c r="J2718" i="51"/>
  <c r="J2726" i="51"/>
  <c r="J2734" i="51"/>
  <c r="J2742" i="51"/>
  <c r="J2750" i="51"/>
  <c r="J2758" i="51"/>
  <c r="J2766" i="51"/>
  <c r="J2774" i="51"/>
  <c r="J2782" i="51"/>
  <c r="J2790" i="51"/>
  <c r="J2798" i="51"/>
  <c r="J2806" i="51"/>
  <c r="J2814" i="51"/>
  <c r="J2822" i="51"/>
  <c r="J2830" i="51"/>
  <c r="J2838" i="51"/>
  <c r="J2846" i="51"/>
  <c r="J2854" i="51"/>
  <c r="J2862" i="51"/>
  <c r="J2870" i="51"/>
  <c r="J2878" i="51"/>
  <c r="J2886" i="51"/>
  <c r="J2894" i="51"/>
  <c r="J2902" i="51"/>
  <c r="J2910" i="51"/>
  <c r="J2918" i="51"/>
  <c r="J2926" i="51"/>
  <c r="J2934" i="51"/>
  <c r="J2942" i="51"/>
  <c r="J2950" i="51"/>
  <c r="J2958" i="51"/>
  <c r="J2966" i="51"/>
  <c r="J2974" i="51"/>
  <c r="J2982" i="51"/>
  <c r="J2990" i="51"/>
  <c r="J2998" i="51"/>
  <c r="J3006" i="51"/>
  <c r="J3014" i="51"/>
  <c r="J3022" i="51"/>
  <c r="J3030" i="51"/>
  <c r="J3038" i="51"/>
  <c r="J3046" i="51"/>
  <c r="J3054" i="51"/>
  <c r="J3062" i="51"/>
  <c r="J3070" i="51"/>
  <c r="J3078" i="51"/>
  <c r="J3086" i="51"/>
  <c r="J3094" i="51"/>
  <c r="J3102" i="51"/>
  <c r="J3110" i="51"/>
  <c r="J3118" i="51"/>
  <c r="J3126" i="51"/>
  <c r="J3134" i="51"/>
  <c r="J3142" i="51"/>
  <c r="J3150" i="51"/>
  <c r="J3158" i="51"/>
  <c r="J3166" i="51"/>
  <c r="J33" i="51"/>
  <c r="J65" i="51"/>
  <c r="J97" i="51"/>
  <c r="J129" i="51"/>
  <c r="J161" i="51"/>
  <c r="J193" i="51"/>
  <c r="J225" i="51"/>
  <c r="J257" i="51"/>
  <c r="J289" i="51"/>
  <c r="J321" i="51"/>
  <c r="J353" i="51"/>
  <c r="J385" i="51"/>
  <c r="J417" i="51"/>
  <c r="J449" i="51"/>
  <c r="J481" i="51"/>
  <c r="J513" i="51"/>
  <c r="J545" i="51"/>
  <c r="J577" i="51"/>
  <c r="J609" i="51"/>
  <c r="J641" i="51"/>
  <c r="J673" i="51"/>
  <c r="J705" i="51"/>
  <c r="J737" i="51"/>
  <c r="J769" i="51"/>
  <c r="J801" i="51"/>
  <c r="J833" i="51"/>
  <c r="J865" i="51"/>
  <c r="J897" i="51"/>
  <c r="J929" i="51"/>
  <c r="J961" i="51"/>
  <c r="J993" i="51"/>
  <c r="J1025" i="51"/>
  <c r="J1057" i="51"/>
  <c r="J1089" i="51"/>
  <c r="J1121" i="51"/>
  <c r="J1153" i="51"/>
  <c r="J1185" i="51"/>
  <c r="J1217" i="51"/>
  <c r="J1249" i="51"/>
  <c r="J1281" i="51"/>
  <c r="J1313" i="51"/>
  <c r="J1345" i="51"/>
  <c r="J1377" i="51"/>
  <c r="J1409" i="51"/>
  <c r="J1441" i="51"/>
  <c r="J1473" i="51"/>
  <c r="J1505" i="51"/>
  <c r="J1537" i="51"/>
  <c r="J1569" i="51"/>
  <c r="J1609" i="51"/>
  <c r="J1633" i="51"/>
  <c r="J1665" i="51"/>
  <c r="J1697" i="51"/>
  <c r="J1729" i="51"/>
  <c r="J1761" i="51"/>
  <c r="J1793" i="51"/>
  <c r="J1825" i="51"/>
  <c r="J1857" i="51"/>
  <c r="J1889" i="51"/>
  <c r="J1921" i="51"/>
  <c r="J1953" i="51"/>
  <c r="J1985" i="51"/>
  <c r="J2017" i="51"/>
  <c r="J2049" i="51"/>
  <c r="J2081" i="51"/>
  <c r="J2113" i="51"/>
  <c r="J2145" i="51"/>
  <c r="J2177" i="51"/>
  <c r="J2209" i="51"/>
  <c r="J2241" i="51"/>
  <c r="J2273" i="51"/>
  <c r="J2305" i="51"/>
  <c r="J2337" i="51"/>
  <c r="J2369" i="51"/>
  <c r="J2401" i="51"/>
  <c r="J2433" i="51"/>
  <c r="J2465" i="51"/>
  <c r="J2497" i="51"/>
  <c r="J2529" i="51"/>
  <c r="J2561" i="51"/>
  <c r="J2593" i="51"/>
  <c r="J2625" i="51"/>
  <c r="J2657" i="51"/>
  <c r="J2689" i="51"/>
  <c r="J2721" i="51"/>
  <c r="J2753" i="51"/>
  <c r="J2785" i="51"/>
  <c r="J2817" i="51"/>
  <c r="J2849" i="51"/>
  <c r="J2881" i="51"/>
  <c r="J2905" i="51"/>
  <c r="J2929" i="51"/>
  <c r="J2961" i="51"/>
  <c r="J2993" i="51"/>
  <c r="J3025" i="51"/>
  <c r="J3057" i="51"/>
  <c r="J3089" i="51"/>
  <c r="J3121" i="51"/>
  <c r="J3153" i="51"/>
  <c r="J17" i="51"/>
  <c r="J49" i="51"/>
  <c r="J81" i="51"/>
  <c r="J113" i="51"/>
  <c r="J145" i="51"/>
  <c r="J177" i="51"/>
  <c r="J209" i="51"/>
  <c r="J241" i="51"/>
  <c r="J273" i="51"/>
  <c r="J305" i="51"/>
  <c r="J337" i="51"/>
  <c r="J377" i="51"/>
  <c r="J409" i="51"/>
  <c r="J441" i="51"/>
  <c r="J473" i="51"/>
  <c r="J505" i="51"/>
  <c r="J537" i="51"/>
  <c r="J569" i="51"/>
  <c r="J601" i="51"/>
  <c r="J633" i="51"/>
  <c r="J665" i="51"/>
  <c r="J689" i="51"/>
  <c r="J721" i="51"/>
  <c r="J753" i="51"/>
  <c r="J785" i="51"/>
  <c r="J817" i="51"/>
  <c r="J849" i="51"/>
  <c r="J881" i="51"/>
  <c r="J913" i="51"/>
  <c r="J945" i="51"/>
  <c r="J985" i="51"/>
  <c r="J1017" i="51"/>
  <c r="J1049" i="51"/>
  <c r="J1081" i="51"/>
  <c r="J1105" i="51"/>
  <c r="J1137" i="51"/>
  <c r="J1169" i="51"/>
  <c r="J1201" i="51"/>
  <c r="J1233" i="51"/>
  <c r="J1265" i="51"/>
  <c r="J1297" i="51"/>
  <c r="J1329" i="51"/>
  <c r="J1361" i="51"/>
  <c r="J1393" i="51"/>
  <c r="J1425" i="51"/>
  <c r="J1457" i="51"/>
  <c r="J1489" i="51"/>
  <c r="J1521" i="51"/>
  <c r="J1553" i="51"/>
  <c r="J1585" i="51"/>
  <c r="J1617" i="51"/>
  <c r="J1641" i="51"/>
  <c r="J1673" i="51"/>
  <c r="J1705" i="51"/>
  <c r="J1737" i="51"/>
  <c r="J1769" i="51"/>
  <c r="J1801" i="51"/>
  <c r="J1833" i="51"/>
  <c r="J1865" i="51"/>
  <c r="J1897" i="51"/>
  <c r="J1929" i="51"/>
  <c r="J1961" i="51"/>
  <c r="J1993" i="51"/>
  <c r="J2025" i="51"/>
  <c r="J2057" i="51"/>
  <c r="J2089" i="51"/>
  <c r="J2121" i="51"/>
  <c r="J2153" i="51"/>
  <c r="J2185" i="51"/>
  <c r="J2217" i="51"/>
  <c r="J2249" i="51"/>
  <c r="J2281" i="51"/>
  <c r="J2313" i="51"/>
  <c r="J2345" i="51"/>
  <c r="J2377" i="51"/>
  <c r="J2409" i="51"/>
  <c r="J2441" i="51"/>
  <c r="J2473" i="51"/>
  <c r="J2505" i="51"/>
  <c r="J2537" i="51"/>
  <c r="J2569" i="51"/>
  <c r="J2601" i="51"/>
  <c r="J2633" i="51"/>
  <c r="J2665" i="51"/>
  <c r="J2697" i="51"/>
  <c r="J2729" i="51"/>
  <c r="J2761" i="51"/>
  <c r="J2793" i="51"/>
  <c r="J2825" i="51"/>
  <c r="J2865" i="51"/>
  <c r="J2953" i="51"/>
  <c r="J2985" i="51"/>
  <c r="J3017" i="51"/>
  <c r="J3049" i="51"/>
  <c r="J3081" i="51"/>
  <c r="J3113" i="51"/>
  <c r="J3145" i="51"/>
  <c r="J2" i="51"/>
  <c r="J10" i="51"/>
  <c r="J18" i="51"/>
  <c r="J26" i="51"/>
  <c r="J34" i="51"/>
  <c r="J42" i="51"/>
  <c r="J50" i="51"/>
  <c r="J58" i="51"/>
  <c r="J66" i="51"/>
  <c r="J74" i="51"/>
  <c r="J82" i="51"/>
  <c r="J90" i="51"/>
  <c r="J98" i="51"/>
  <c r="J106" i="51"/>
  <c r="J114" i="51"/>
  <c r="J122" i="51"/>
  <c r="J130" i="51"/>
  <c r="J138" i="51"/>
  <c r="J146" i="51"/>
  <c r="J154" i="51"/>
  <c r="J162" i="51"/>
  <c r="J170" i="51"/>
  <c r="J178" i="51"/>
  <c r="J186" i="51"/>
  <c r="J194" i="51"/>
  <c r="J202" i="51"/>
  <c r="J210" i="51"/>
  <c r="J218" i="51"/>
  <c r="J226" i="51"/>
  <c r="J234" i="51"/>
  <c r="J242" i="51"/>
  <c r="J250" i="51"/>
  <c r="J258" i="51"/>
  <c r="J266" i="51"/>
  <c r="J274" i="51"/>
  <c r="J282" i="51"/>
  <c r="J290" i="51"/>
  <c r="J298" i="51"/>
  <c r="J306" i="51"/>
  <c r="J314" i="51"/>
  <c r="J322" i="51"/>
  <c r="J330" i="51"/>
  <c r="J338" i="51"/>
  <c r="J346" i="51"/>
  <c r="J354" i="51"/>
  <c r="J362" i="51"/>
  <c r="J370" i="51"/>
  <c r="J378" i="51"/>
  <c r="J386" i="51"/>
  <c r="J394" i="51"/>
  <c r="J402" i="51"/>
  <c r="J410" i="51"/>
  <c r="J418" i="51"/>
  <c r="J426" i="51"/>
  <c r="J434" i="51"/>
  <c r="J442" i="51"/>
  <c r="J450" i="51"/>
  <c r="J458" i="51"/>
  <c r="J466" i="51"/>
  <c r="J474" i="51"/>
  <c r="J482" i="51"/>
  <c r="J490" i="51"/>
  <c r="J498" i="51"/>
  <c r="J506" i="51"/>
  <c r="J514" i="51"/>
  <c r="J522" i="51"/>
  <c r="J530" i="51"/>
  <c r="J538" i="51"/>
  <c r="J546" i="51"/>
  <c r="J554" i="51"/>
  <c r="J562" i="51"/>
  <c r="J570" i="51"/>
  <c r="J578" i="51"/>
  <c r="J586" i="51"/>
  <c r="J594" i="51"/>
  <c r="J602" i="51"/>
  <c r="J610" i="51"/>
  <c r="J618" i="51"/>
  <c r="J626" i="51"/>
  <c r="J634" i="51"/>
  <c r="J642" i="51"/>
  <c r="J650" i="51"/>
  <c r="J658" i="51"/>
  <c r="J666" i="51"/>
  <c r="J674" i="51"/>
  <c r="J682" i="51"/>
  <c r="J690" i="51"/>
  <c r="J698" i="51"/>
  <c r="J706" i="51"/>
  <c r="J714" i="51"/>
  <c r="J722" i="51"/>
  <c r="J730" i="51"/>
  <c r="J738" i="51"/>
  <c r="J746" i="51"/>
  <c r="J754" i="51"/>
  <c r="J762" i="51"/>
  <c r="J770" i="51"/>
  <c r="J778" i="51"/>
  <c r="J786" i="51"/>
  <c r="J794" i="51"/>
  <c r="J802" i="51"/>
  <c r="J810" i="51"/>
  <c r="J818" i="51"/>
  <c r="J826" i="51"/>
  <c r="J834" i="51"/>
  <c r="J842" i="51"/>
  <c r="J850" i="51"/>
  <c r="J858" i="51"/>
  <c r="J866" i="51"/>
  <c r="J874" i="51"/>
  <c r="J882" i="51"/>
  <c r="J890" i="51"/>
  <c r="J898" i="51"/>
  <c r="J906" i="51"/>
  <c r="J914" i="51"/>
  <c r="J922" i="51"/>
  <c r="J930" i="51"/>
  <c r="J938" i="51"/>
  <c r="J946" i="51"/>
  <c r="J954" i="51"/>
  <c r="J962" i="51"/>
  <c r="J970" i="51"/>
  <c r="J978" i="51"/>
  <c r="J986" i="51"/>
  <c r="J994" i="51"/>
  <c r="J1002" i="51"/>
  <c r="J1010" i="51"/>
  <c r="J1018" i="51"/>
  <c r="J1026" i="51"/>
  <c r="J1034" i="51"/>
  <c r="J1042" i="51"/>
  <c r="J1050" i="51"/>
  <c r="J1058" i="51"/>
  <c r="J1066" i="51"/>
  <c r="J1074" i="51"/>
  <c r="J1082" i="51"/>
  <c r="J1090" i="51"/>
  <c r="J1098" i="51"/>
  <c r="J1106" i="51"/>
  <c r="J1114" i="51"/>
  <c r="J1122" i="51"/>
  <c r="J1130" i="51"/>
  <c r="J1138" i="51"/>
  <c r="J1146" i="51"/>
  <c r="J1154" i="51"/>
  <c r="J1162" i="51"/>
  <c r="J1170" i="51"/>
  <c r="J1178" i="51"/>
  <c r="J1186" i="51"/>
  <c r="J1194" i="51"/>
  <c r="J1202" i="51"/>
  <c r="J1210" i="51"/>
  <c r="J1218" i="51"/>
  <c r="J1226" i="51"/>
  <c r="J1234" i="51"/>
  <c r="J1242" i="51"/>
  <c r="J1250" i="51"/>
  <c r="J1258" i="51"/>
  <c r="J1266" i="51"/>
  <c r="J1274" i="51"/>
  <c r="J1282" i="51"/>
  <c r="J1290" i="51"/>
  <c r="J1298" i="51"/>
  <c r="J1306" i="51"/>
  <c r="J1314" i="51"/>
  <c r="J1322" i="51"/>
  <c r="J1330" i="51"/>
  <c r="J1338" i="51"/>
  <c r="J1346" i="51"/>
  <c r="J1354" i="51"/>
  <c r="J1362" i="51"/>
  <c r="J1370" i="51"/>
  <c r="J1378" i="51"/>
  <c r="J1386" i="51"/>
  <c r="J1394" i="51"/>
  <c r="J1402" i="51"/>
  <c r="J1410" i="51"/>
  <c r="J1418" i="51"/>
  <c r="J1426" i="51"/>
  <c r="J1434" i="51"/>
  <c r="J1442" i="51"/>
  <c r="J1450" i="51"/>
  <c r="J1458" i="51"/>
  <c r="J1466" i="51"/>
  <c r="J1474" i="51"/>
  <c r="J1482" i="51"/>
  <c r="J1490" i="51"/>
  <c r="J1498" i="51"/>
  <c r="J1506" i="51"/>
  <c r="J1514" i="51"/>
  <c r="J1522" i="51"/>
  <c r="J1530" i="51"/>
  <c r="J1538" i="51"/>
  <c r="J1546" i="51"/>
  <c r="J1554" i="51"/>
  <c r="J1562" i="51"/>
  <c r="J1570" i="51"/>
  <c r="J1578" i="51"/>
  <c r="J1586" i="51"/>
  <c r="J1594" i="51"/>
  <c r="J1602" i="51"/>
  <c r="J1610" i="51"/>
  <c r="J1618" i="51"/>
  <c r="J1626" i="51"/>
  <c r="J1634" i="51"/>
  <c r="J1642" i="51"/>
  <c r="J1650" i="51"/>
  <c r="J1658" i="51"/>
  <c r="J1666" i="51"/>
  <c r="J1674" i="51"/>
  <c r="J1682" i="51"/>
  <c r="J1690" i="51"/>
  <c r="J1698" i="51"/>
  <c r="J1706" i="51"/>
  <c r="J1714" i="51"/>
  <c r="J1722" i="51"/>
  <c r="J1730" i="51"/>
  <c r="J1738" i="51"/>
  <c r="J1746" i="51"/>
  <c r="J1754" i="51"/>
  <c r="J1762" i="51"/>
  <c r="J1770" i="51"/>
  <c r="J1778" i="51"/>
  <c r="J1786" i="51"/>
  <c r="J1794" i="51"/>
  <c r="J1802" i="51"/>
  <c r="J1810" i="51"/>
  <c r="J1818" i="51"/>
  <c r="J1826" i="51"/>
  <c r="J1834" i="51"/>
  <c r="J1842" i="51"/>
  <c r="J1850" i="51"/>
  <c r="J1858" i="51"/>
  <c r="J1866" i="51"/>
  <c r="J1874" i="51"/>
  <c r="J1882" i="51"/>
  <c r="J1890" i="51"/>
  <c r="J1898" i="51"/>
  <c r="J1906" i="51"/>
  <c r="J1914" i="51"/>
  <c r="J1922" i="51"/>
  <c r="J1930" i="51"/>
  <c r="J1938" i="51"/>
  <c r="J1946" i="51"/>
  <c r="J1954" i="51"/>
  <c r="J1962" i="51"/>
  <c r="J1970" i="51"/>
  <c r="J1978" i="51"/>
  <c r="J1986" i="51"/>
  <c r="J1994" i="51"/>
  <c r="J2002" i="51"/>
  <c r="J2010" i="51"/>
  <c r="J2018" i="51"/>
  <c r="J2026" i="51"/>
  <c r="J2034" i="51"/>
  <c r="J2042" i="51"/>
  <c r="J2050" i="51"/>
  <c r="J2058" i="51"/>
  <c r="J2066" i="51"/>
  <c r="J2074" i="51"/>
  <c r="J2082" i="51"/>
  <c r="J2090" i="51"/>
  <c r="J2098" i="51"/>
  <c r="J2106" i="51"/>
  <c r="J2114" i="51"/>
  <c r="J2122" i="51"/>
  <c r="J2130" i="51"/>
  <c r="J2138" i="51"/>
  <c r="J2146" i="51"/>
  <c r="J2154" i="51"/>
  <c r="J2162" i="51"/>
  <c r="J2170" i="51"/>
  <c r="J2178" i="51"/>
  <c r="J2186" i="51"/>
  <c r="J2194" i="51"/>
  <c r="J2202" i="51"/>
  <c r="J2210" i="51"/>
  <c r="J2218" i="51"/>
  <c r="J2226" i="51"/>
  <c r="J2234" i="51"/>
  <c r="J2242" i="51"/>
  <c r="J2250" i="51"/>
  <c r="J2258" i="51"/>
  <c r="J2266" i="51"/>
  <c r="J2274" i="51"/>
  <c r="J2282" i="51"/>
  <c r="J2290" i="51"/>
  <c r="J2298" i="51"/>
  <c r="J2306" i="51"/>
  <c r="J2314" i="51"/>
  <c r="J2322" i="51"/>
  <c r="J2330" i="51"/>
  <c r="J2338" i="51"/>
  <c r="J2346" i="51"/>
  <c r="J2354" i="51"/>
  <c r="J2362" i="51"/>
  <c r="J2370" i="51"/>
  <c r="J2378" i="51"/>
  <c r="J2386" i="51"/>
  <c r="J2394" i="51"/>
  <c r="J2402" i="51"/>
  <c r="J2410" i="51"/>
  <c r="J2418" i="51"/>
  <c r="J2426" i="51"/>
  <c r="J2434" i="51"/>
  <c r="J2442" i="51"/>
  <c r="J2450" i="51"/>
  <c r="J2458" i="51"/>
  <c r="J2466" i="51"/>
  <c r="J2474" i="51"/>
  <c r="J2482" i="51"/>
  <c r="J2490" i="51"/>
  <c r="J2498" i="51"/>
  <c r="J2506" i="51"/>
  <c r="J2514" i="51"/>
  <c r="J2522" i="51"/>
  <c r="J2530" i="51"/>
  <c r="J2538" i="51"/>
  <c r="J2546" i="51"/>
  <c r="J2554" i="51"/>
  <c r="J2562" i="51"/>
  <c r="J2570" i="51"/>
  <c r="J2578" i="51"/>
  <c r="J2586" i="51"/>
  <c r="J2594" i="51"/>
  <c r="J2602" i="51"/>
  <c r="J2610" i="51"/>
  <c r="J2618" i="51"/>
  <c r="J2626" i="51"/>
  <c r="J2634" i="51"/>
  <c r="J2642" i="51"/>
  <c r="J2650" i="51"/>
  <c r="J2658" i="51"/>
  <c r="J2666" i="51"/>
  <c r="J2674" i="51"/>
  <c r="J2682" i="51"/>
  <c r="J2690" i="51"/>
  <c r="J2698" i="51"/>
  <c r="J2706" i="51"/>
  <c r="J2714" i="51"/>
  <c r="J2722" i="51"/>
  <c r="J2730" i="51"/>
  <c r="J2738" i="51"/>
  <c r="J2746" i="51"/>
  <c r="J2754" i="51"/>
  <c r="J2762" i="51"/>
  <c r="J2770" i="51"/>
  <c r="J2778" i="51"/>
  <c r="J2786" i="51"/>
  <c r="J2794" i="51"/>
  <c r="J2802" i="51"/>
  <c r="J2810" i="51"/>
  <c r="J2818" i="51"/>
  <c r="J2826" i="51"/>
  <c r="J2834" i="51"/>
  <c r="J2842" i="51"/>
  <c r="J2850" i="51"/>
  <c r="J2858" i="51"/>
  <c r="J2866" i="51"/>
  <c r="J2874" i="51"/>
  <c r="J2882" i="51"/>
  <c r="J2890" i="51"/>
  <c r="J2898" i="51"/>
  <c r="J2906" i="51"/>
  <c r="J2914" i="51"/>
  <c r="J2922" i="51"/>
  <c r="J2930" i="51"/>
  <c r="J2938" i="51"/>
  <c r="J2946" i="51"/>
  <c r="J2954" i="51"/>
  <c r="J2962" i="51"/>
  <c r="J2970" i="51"/>
  <c r="J2978" i="51"/>
  <c r="J2986" i="51"/>
  <c r="J2994" i="51"/>
  <c r="J3002" i="51"/>
  <c r="J3010" i="51"/>
  <c r="J3018" i="51"/>
  <c r="J3026" i="51"/>
  <c r="J3034" i="51"/>
  <c r="J3042" i="51"/>
  <c r="J3050" i="51"/>
  <c r="J3058" i="51"/>
  <c r="J3066" i="51"/>
  <c r="J3074" i="51"/>
  <c r="J3082" i="51"/>
  <c r="J3090" i="51"/>
  <c r="J3098" i="51"/>
  <c r="J3106" i="51"/>
  <c r="J3114" i="51"/>
  <c r="J3122" i="51"/>
  <c r="J3130" i="51"/>
  <c r="J3138" i="51"/>
  <c r="J3146" i="51"/>
  <c r="J3154" i="51"/>
  <c r="J3162" i="51"/>
  <c r="J3170" i="51"/>
  <c r="J3171" i="51"/>
  <c r="J3167" i="51"/>
  <c r="J3163" i="51"/>
  <c r="J3159" i="51"/>
  <c r="J3155" i="51"/>
  <c r="J3151" i="51"/>
  <c r="J3147" i="51"/>
  <c r="J3143" i="51"/>
  <c r="J3139" i="51"/>
  <c r="J3135" i="51"/>
  <c r="J3131" i="51"/>
  <c r="J3127" i="51"/>
  <c r="J3123" i="51"/>
  <c r="J3119" i="51"/>
  <c r="J3115" i="51"/>
  <c r="J3111" i="51"/>
  <c r="J3107" i="51"/>
  <c r="J3103" i="51"/>
  <c r="J3099" i="51"/>
  <c r="J3095" i="51"/>
  <c r="J3091" i="51"/>
  <c r="J3087" i="51"/>
  <c r="J3083" i="51"/>
  <c r="J3079" i="51"/>
  <c r="J3075" i="51"/>
  <c r="J3071" i="51"/>
  <c r="J3067" i="51"/>
  <c r="J3063" i="51"/>
  <c r="J3059" i="51"/>
  <c r="J3055" i="51"/>
  <c r="J3051" i="51"/>
  <c r="J3047" i="51"/>
  <c r="J3043" i="51"/>
  <c r="J3039" i="51"/>
  <c r="J3035" i="51"/>
  <c r="J3031" i="51"/>
  <c r="J3027" i="51"/>
  <c r="J3023" i="51"/>
  <c r="J3019" i="51"/>
  <c r="J3015" i="51"/>
  <c r="J3011" i="51"/>
  <c r="J3007" i="51"/>
  <c r="J3003" i="51"/>
  <c r="J2999" i="51"/>
  <c r="J2995" i="51"/>
  <c r="J2991" i="51"/>
  <c r="J2987" i="51"/>
  <c r="J2983" i="51"/>
  <c r="J2979" i="51"/>
  <c r="J2975" i="51"/>
  <c r="J2971" i="51"/>
  <c r="J2967" i="51"/>
  <c r="J2963" i="51"/>
  <c r="J2959" i="51"/>
  <c r="J2955" i="51"/>
  <c r="J2951" i="51"/>
  <c r="J2947" i="51"/>
  <c r="J2943" i="51"/>
  <c r="J2939" i="51"/>
  <c r="J2935" i="51"/>
  <c r="J2931" i="51"/>
  <c r="J2927" i="51"/>
  <c r="J2923" i="51"/>
  <c r="J2919" i="51"/>
  <c r="J2915" i="51"/>
  <c r="J2911" i="51"/>
  <c r="J2907" i="51"/>
  <c r="J2903" i="51"/>
  <c r="J2899" i="51"/>
  <c r="J2895" i="51"/>
  <c r="J2891" i="51"/>
  <c r="J2887" i="51"/>
  <c r="J2883" i="51"/>
  <c r="J2879" i="51"/>
  <c r="J2875" i="51"/>
  <c r="J2871" i="51"/>
  <c r="J2867" i="51"/>
  <c r="J2863" i="51"/>
  <c r="J2859" i="51"/>
  <c r="J2855" i="51"/>
  <c r="J2851" i="51"/>
  <c r="J2847" i="51"/>
  <c r="J2843" i="51"/>
  <c r="J2839" i="51"/>
  <c r="J2835" i="51"/>
  <c r="J2831" i="51"/>
  <c r="J2827" i="51"/>
  <c r="J2823" i="51"/>
  <c r="J2819" i="51"/>
  <c r="J2815" i="51"/>
  <c r="J2811" i="51"/>
  <c r="J2807" i="51"/>
  <c r="J2803" i="51"/>
  <c r="J2799" i="51"/>
  <c r="J2795" i="51"/>
  <c r="J2791" i="51"/>
  <c r="J2787" i="51"/>
  <c r="J2783" i="51"/>
  <c r="J2779" i="51"/>
  <c r="J2775" i="51"/>
  <c r="J2771" i="51"/>
  <c r="J2767" i="51"/>
  <c r="J2763" i="51"/>
  <c r="J2759" i="51"/>
  <c r="J2755" i="51"/>
  <c r="J2751" i="51"/>
  <c r="J2747" i="51"/>
  <c r="J2743" i="51"/>
  <c r="J2739" i="51"/>
  <c r="J2735" i="51"/>
  <c r="J2731" i="51"/>
  <c r="J2727" i="51"/>
  <c r="J2723" i="51"/>
  <c r="J2719" i="51"/>
  <c r="J2715" i="51"/>
  <c r="J2711" i="51"/>
  <c r="J2707" i="51"/>
  <c r="J2703" i="51"/>
  <c r="J2699" i="51"/>
  <c r="J2695" i="51"/>
  <c r="J2691" i="51"/>
  <c r="J2687" i="51"/>
  <c r="J2683" i="51"/>
  <c r="J2679" i="51"/>
  <c r="J2675" i="51"/>
  <c r="J2671" i="51"/>
  <c r="J2667" i="51"/>
  <c r="J2663" i="51"/>
  <c r="J2659" i="51"/>
  <c r="J2655" i="51"/>
  <c r="J2651" i="51"/>
  <c r="J2647" i="51"/>
  <c r="J2643" i="51"/>
  <c r="J2639" i="51"/>
  <c r="J2635" i="51"/>
  <c r="J2631" i="51"/>
  <c r="J2627" i="51"/>
  <c r="J2623" i="51"/>
  <c r="J2619" i="51"/>
  <c r="J2615" i="51"/>
  <c r="J2611" i="51"/>
  <c r="J2607" i="51"/>
  <c r="J2603" i="51"/>
  <c r="J2599" i="51"/>
  <c r="J2595" i="51"/>
  <c r="J2591" i="51"/>
  <c r="J2587" i="51"/>
  <c r="J2583" i="51"/>
  <c r="J2579" i="51"/>
  <c r="J2575" i="51"/>
  <c r="J2571" i="51"/>
  <c r="J2567" i="51"/>
  <c r="J2563" i="51"/>
  <c r="J2559" i="51"/>
  <c r="J2555" i="51"/>
  <c r="J2551" i="51"/>
  <c r="J2547" i="51"/>
  <c r="J2543" i="51"/>
  <c r="J2539" i="51"/>
  <c r="J2535" i="51"/>
  <c r="J2531" i="51"/>
  <c r="J2527" i="51"/>
  <c r="J2523" i="51"/>
  <c r="J2519" i="51"/>
  <c r="J2515" i="51"/>
  <c r="J2511" i="51"/>
  <c r="J2507" i="51"/>
  <c r="J2503" i="51"/>
  <c r="J2499" i="51"/>
  <c r="J2495" i="51"/>
  <c r="J2491" i="51"/>
  <c r="J2487" i="51"/>
  <c r="J2483" i="51"/>
  <c r="J2479" i="51"/>
  <c r="J2475" i="51"/>
  <c r="J2471" i="51"/>
  <c r="J2467" i="51"/>
  <c r="J2463" i="51"/>
  <c r="J2459" i="51"/>
  <c r="J2455" i="51"/>
  <c r="J2451" i="51"/>
  <c r="J2447" i="51"/>
  <c r="J2443" i="51"/>
  <c r="J2439" i="51"/>
  <c r="J2435" i="51"/>
  <c r="J2431" i="51"/>
  <c r="J2427" i="51"/>
  <c r="J2423" i="51"/>
  <c r="J2419" i="51"/>
  <c r="J2415" i="51"/>
  <c r="J2411" i="51"/>
  <c r="J2407" i="51"/>
  <c r="J2403" i="51"/>
  <c r="J2399" i="51"/>
  <c r="J2395" i="51"/>
  <c r="J2391" i="51"/>
  <c r="J2387" i="51"/>
  <c r="J2383" i="51"/>
  <c r="J2379" i="51"/>
  <c r="J2375" i="51"/>
  <c r="J2371" i="51"/>
  <c r="J2367" i="51"/>
  <c r="J2363" i="51"/>
  <c r="J2359" i="51"/>
  <c r="J2355" i="51"/>
  <c r="J2351" i="51"/>
  <c r="J2347" i="51"/>
  <c r="J2343" i="51"/>
  <c r="J2339" i="51"/>
  <c r="J2335" i="51"/>
  <c r="J2331" i="51"/>
  <c r="J2327" i="51"/>
  <c r="J2323" i="51"/>
  <c r="J2319" i="51"/>
  <c r="J2315" i="51"/>
  <c r="J2311" i="51"/>
  <c r="J2307" i="51"/>
  <c r="J2303" i="51"/>
  <c r="J2299" i="51"/>
  <c r="J2295" i="51"/>
  <c r="J2291" i="51"/>
  <c r="J2287" i="51"/>
  <c r="J2283" i="51"/>
  <c r="J2279" i="51"/>
  <c r="J2275" i="51"/>
  <c r="J2271" i="51"/>
  <c r="J2267" i="51"/>
  <c r="J2263" i="51"/>
  <c r="J2259" i="51"/>
  <c r="J2255" i="51"/>
  <c r="J2251" i="51"/>
  <c r="J2247" i="51"/>
  <c r="J2243" i="51"/>
  <c r="J2239" i="51"/>
  <c r="J2235" i="51"/>
  <c r="J2231" i="51"/>
  <c r="J2227" i="51"/>
  <c r="J2223" i="51"/>
  <c r="J2219" i="51"/>
  <c r="J2215" i="51"/>
  <c r="J2211" i="51"/>
  <c r="J2207" i="51"/>
  <c r="J2203" i="51"/>
  <c r="J2199" i="51"/>
  <c r="J2195" i="51"/>
  <c r="J2191" i="51"/>
  <c r="J2187" i="51"/>
  <c r="J2183" i="51"/>
  <c r="J2179" i="51"/>
  <c r="J2175" i="51"/>
  <c r="J2171" i="51"/>
  <c r="J2167" i="51"/>
  <c r="J2163" i="51"/>
  <c r="J2159" i="51"/>
  <c r="J2155" i="51"/>
  <c r="J2151" i="51"/>
  <c r="J2147" i="51"/>
  <c r="J2143" i="51"/>
  <c r="J2139" i="51"/>
  <c r="J2135" i="51"/>
  <c r="J2131" i="51"/>
  <c r="J2127" i="51"/>
  <c r="J2123" i="51"/>
  <c r="J2119" i="51"/>
  <c r="J2115" i="51"/>
  <c r="J2111" i="51"/>
  <c r="J2107" i="51"/>
  <c r="J2103" i="51"/>
  <c r="J2099" i="51"/>
  <c r="J2095" i="51"/>
  <c r="J2091" i="51"/>
  <c r="J2087" i="51"/>
  <c r="J2083" i="51"/>
  <c r="J2079" i="51"/>
  <c r="J2075" i="51"/>
  <c r="J2071" i="51"/>
  <c r="J2067" i="51"/>
  <c r="J2063" i="51"/>
  <c r="J2059" i="51"/>
  <c r="J2055" i="51"/>
  <c r="J2051" i="51"/>
  <c r="J2047" i="51"/>
  <c r="J2043" i="51"/>
  <c r="J2039" i="51"/>
  <c r="J2035" i="51"/>
  <c r="J2031" i="51"/>
  <c r="J2027" i="51"/>
  <c r="J2023" i="51"/>
  <c r="J2019" i="51"/>
  <c r="J2015" i="51"/>
  <c r="J2011" i="51"/>
  <c r="J2007" i="51"/>
  <c r="J2003" i="51"/>
  <c r="J1999" i="51"/>
  <c r="J1995" i="51"/>
  <c r="J1991" i="51"/>
  <c r="J1987" i="51"/>
  <c r="J1983" i="51"/>
  <c r="J1979" i="51"/>
  <c r="J1975" i="51"/>
  <c r="J1971" i="51"/>
  <c r="J1967" i="51"/>
  <c r="J1963" i="51"/>
  <c r="J1959" i="51"/>
  <c r="J1955" i="51"/>
  <c r="J1951" i="51"/>
  <c r="J1947" i="51"/>
  <c r="J1943" i="51"/>
  <c r="J1939" i="51"/>
  <c r="J1935" i="51"/>
  <c r="J1931" i="51"/>
  <c r="J1927" i="51"/>
  <c r="J1923" i="51"/>
  <c r="J1919" i="51"/>
  <c r="J1915" i="51"/>
  <c r="J1911" i="51"/>
  <c r="J1907" i="51"/>
  <c r="J1903" i="51"/>
  <c r="J1899" i="51"/>
  <c r="J1895" i="51"/>
  <c r="J1891" i="51"/>
  <c r="J1887" i="51"/>
  <c r="J1883" i="51"/>
  <c r="J1879" i="51"/>
  <c r="J1875" i="51"/>
  <c r="J1871" i="51"/>
  <c r="J1867" i="51"/>
  <c r="J1863" i="51"/>
  <c r="J1859" i="51"/>
  <c r="J1855" i="51"/>
  <c r="J1851" i="51"/>
  <c r="J1847" i="51"/>
  <c r="J1843" i="51"/>
  <c r="J1839" i="51"/>
  <c r="J1835" i="51"/>
  <c r="J1831" i="51"/>
  <c r="J1827" i="51"/>
  <c r="J1823" i="51"/>
  <c r="J1819" i="51"/>
  <c r="J1815" i="51"/>
  <c r="J1811" i="51"/>
  <c r="J1807" i="51"/>
  <c r="J1803" i="51"/>
  <c r="J1799" i="51"/>
  <c r="J1795" i="51"/>
  <c r="J1791" i="51"/>
  <c r="J1787" i="51"/>
  <c r="J1783" i="51"/>
  <c r="J1779" i="51"/>
  <c r="J1775" i="51"/>
  <c r="J1771" i="51"/>
  <c r="J1767" i="51"/>
  <c r="J1763" i="51"/>
  <c r="J1759" i="51"/>
  <c r="J1755" i="51"/>
  <c r="J1751" i="51"/>
  <c r="J1747" i="51"/>
  <c r="J1743" i="51"/>
  <c r="J1739" i="51"/>
  <c r="J1735" i="51"/>
  <c r="J1731" i="51"/>
  <c r="J1727" i="51"/>
  <c r="J1723" i="51"/>
  <c r="J1719" i="51"/>
  <c r="J1715" i="51"/>
  <c r="J1711" i="51"/>
  <c r="J1707" i="51"/>
  <c r="J1703" i="51"/>
  <c r="J1699" i="51"/>
  <c r="J1695" i="51"/>
  <c r="J1691" i="51"/>
  <c r="J1687" i="51"/>
  <c r="J1683" i="51"/>
  <c r="J1679" i="51"/>
  <c r="J1675" i="51"/>
  <c r="J1671" i="51"/>
  <c r="J1667" i="51"/>
  <c r="J1663" i="51"/>
  <c r="J1659" i="51"/>
  <c r="J1655" i="51"/>
  <c r="J1651" i="51"/>
  <c r="J1647" i="51"/>
  <c r="J1643" i="51"/>
  <c r="J1639" i="51"/>
  <c r="J1635" i="51"/>
  <c r="J1631" i="51"/>
  <c r="J1627" i="51"/>
  <c r="J1623" i="51"/>
  <c r="J1619" i="51"/>
  <c r="J1615" i="51"/>
  <c r="J1611" i="51"/>
  <c r="J1607" i="51"/>
  <c r="J1603" i="51"/>
  <c r="J1599" i="51"/>
  <c r="J1595" i="51"/>
  <c r="J1591" i="51"/>
  <c r="J1587" i="51"/>
  <c r="J1583" i="51"/>
  <c r="J1579" i="51"/>
  <c r="J1575" i="51"/>
  <c r="J1571" i="51"/>
  <c r="J1567" i="51"/>
  <c r="J1563" i="51"/>
  <c r="J1559" i="51"/>
  <c r="J1555" i="51"/>
  <c r="J1551" i="51"/>
  <c r="J1547" i="51"/>
  <c r="J1543" i="51"/>
  <c r="J1539" i="51"/>
  <c r="J1535" i="51"/>
  <c r="J1531" i="51"/>
  <c r="J1527" i="51"/>
  <c r="J1523" i="51"/>
  <c r="J1519" i="51"/>
  <c r="J1515" i="51"/>
  <c r="J1511" i="51"/>
  <c r="J1507" i="51"/>
  <c r="J1503" i="51"/>
  <c r="J1499" i="51"/>
  <c r="J1495" i="51"/>
  <c r="J1491" i="51"/>
  <c r="J1487" i="51"/>
  <c r="J1483" i="51"/>
  <c r="J1479" i="51"/>
  <c r="J1475" i="51"/>
  <c r="J1471" i="51"/>
  <c r="J1467" i="51"/>
  <c r="J1463" i="51"/>
  <c r="J1459" i="51"/>
  <c r="J1455" i="51"/>
  <c r="J1451" i="51"/>
  <c r="J1447" i="51"/>
  <c r="J1443" i="51"/>
  <c r="J1439" i="51"/>
  <c r="J1435" i="51"/>
  <c r="J1431" i="51"/>
  <c r="J1427" i="51"/>
  <c r="J1423" i="51"/>
  <c r="J1419" i="51"/>
  <c r="J1415" i="51"/>
  <c r="J1411" i="51"/>
  <c r="J1407" i="51"/>
  <c r="J1403" i="51"/>
  <c r="J1399" i="51"/>
  <c r="J1395" i="51"/>
  <c r="J1391" i="51"/>
  <c r="J1387" i="51"/>
  <c r="J1383" i="51"/>
  <c r="J1379" i="51"/>
  <c r="J1375" i="51"/>
  <c r="J1371" i="51"/>
  <c r="J1367" i="51"/>
  <c r="J1363" i="51"/>
  <c r="J1359" i="51"/>
  <c r="J1355" i="51"/>
  <c r="J1351" i="51"/>
  <c r="J1347" i="51"/>
  <c r="J1343" i="51"/>
  <c r="J1339" i="51"/>
  <c r="J1335" i="51"/>
  <c r="J1331" i="51"/>
  <c r="J1327" i="51"/>
  <c r="J1323" i="51"/>
  <c r="J1319" i="51"/>
  <c r="J1315" i="51"/>
  <c r="J1311" i="51"/>
  <c r="J1307" i="51"/>
  <c r="J1303" i="51"/>
  <c r="J1299" i="51"/>
  <c r="J1295" i="51"/>
  <c r="J1291" i="51"/>
  <c r="J1287" i="51"/>
  <c r="J1283" i="51"/>
  <c r="J1279" i="51"/>
  <c r="J1275" i="51"/>
  <c r="J1271" i="51"/>
  <c r="J1267" i="51"/>
  <c r="J1263" i="51"/>
  <c r="J1259" i="51"/>
  <c r="J1255" i="51"/>
  <c r="J1251" i="51"/>
  <c r="J1247" i="51"/>
  <c r="J1243" i="51"/>
  <c r="J1239" i="51"/>
  <c r="J1235" i="51"/>
  <c r="J1231" i="51"/>
  <c r="J1227" i="51"/>
  <c r="J1223" i="51"/>
  <c r="J1219" i="51"/>
  <c r="J1215" i="51"/>
  <c r="J1211" i="51"/>
  <c r="J1207" i="51"/>
  <c r="J1203" i="51"/>
  <c r="J1199" i="51"/>
  <c r="J1195" i="51"/>
  <c r="J1191" i="51"/>
  <c r="J1187" i="51"/>
  <c r="J1183" i="51"/>
  <c r="J1179" i="51"/>
  <c r="J1175" i="51"/>
  <c r="J1171" i="51"/>
  <c r="J1167" i="51"/>
  <c r="J1163" i="51"/>
  <c r="J1159" i="51"/>
  <c r="J1155" i="51"/>
  <c r="J1151" i="51"/>
  <c r="J1147" i="51"/>
  <c r="J1143" i="51"/>
  <c r="J1139" i="51"/>
  <c r="J1135" i="51"/>
  <c r="J1131" i="51"/>
  <c r="J1127" i="51"/>
  <c r="J1123" i="51"/>
  <c r="J1119" i="51"/>
  <c r="J1115" i="51"/>
  <c r="J1111" i="51"/>
  <c r="J1107" i="51"/>
  <c r="J1103" i="51"/>
  <c r="J1099" i="51"/>
  <c r="J1095" i="51"/>
  <c r="J1091" i="51"/>
  <c r="J1087" i="51"/>
  <c r="J1083" i="51"/>
  <c r="J1079" i="51"/>
  <c r="J1075" i="51"/>
  <c r="J1071" i="51"/>
  <c r="J1067" i="51"/>
  <c r="J1063" i="51"/>
  <c r="J1059" i="51"/>
  <c r="J1055" i="51"/>
  <c r="J1051" i="51"/>
  <c r="J1047" i="51"/>
  <c r="J1043" i="51"/>
  <c r="J1039" i="51"/>
  <c r="J1035" i="51"/>
  <c r="J1031" i="51"/>
  <c r="J1027" i="51"/>
  <c r="J1023" i="51"/>
  <c r="J1019" i="51"/>
  <c r="J1015" i="51"/>
  <c r="J1011" i="51"/>
  <c r="J1007" i="51"/>
  <c r="J1003" i="51"/>
  <c r="J999" i="51"/>
  <c r="J995" i="51"/>
  <c r="J991" i="51"/>
  <c r="J987" i="51"/>
  <c r="J983" i="51"/>
  <c r="J979" i="51"/>
  <c r="J975" i="51"/>
  <c r="J971" i="51"/>
  <c r="J967" i="51"/>
  <c r="J963" i="51"/>
  <c r="J959" i="51"/>
  <c r="J955" i="51"/>
  <c r="J951" i="51"/>
  <c r="J947" i="51"/>
  <c r="J943" i="51"/>
  <c r="J939" i="51"/>
  <c r="J935" i="51"/>
  <c r="J931" i="51"/>
  <c r="J927" i="51"/>
  <c r="J923" i="51"/>
  <c r="J919" i="51"/>
  <c r="J915" i="51"/>
  <c r="J911" i="51"/>
  <c r="J907" i="51"/>
  <c r="J903" i="51"/>
  <c r="J899" i="51"/>
  <c r="J895" i="51"/>
  <c r="J891" i="51"/>
  <c r="J887" i="51"/>
  <c r="J883" i="51"/>
  <c r="J879" i="51"/>
  <c r="J875" i="51"/>
  <c r="J871" i="51"/>
  <c r="J867" i="51"/>
  <c r="J863" i="51"/>
  <c r="J859" i="51"/>
  <c r="J855" i="51"/>
  <c r="J851" i="51"/>
  <c r="J847" i="51"/>
  <c r="J843" i="51"/>
  <c r="J839" i="51"/>
  <c r="J835" i="51"/>
  <c r="J831" i="51"/>
  <c r="J827" i="51"/>
  <c r="J823" i="51"/>
  <c r="J819" i="51"/>
  <c r="J815" i="51"/>
  <c r="J811" i="51"/>
  <c r="J807" i="51"/>
  <c r="J803" i="51"/>
  <c r="J799" i="51"/>
  <c r="J795" i="51"/>
  <c r="J791" i="51"/>
  <c r="J787" i="51"/>
  <c r="J783" i="51"/>
  <c r="J779" i="51"/>
  <c r="J775" i="51"/>
  <c r="J771" i="51"/>
  <c r="J767" i="51"/>
  <c r="J763" i="51"/>
  <c r="J759" i="51"/>
  <c r="J755" i="51"/>
  <c r="J751" i="51"/>
  <c r="J747" i="51"/>
  <c r="J743" i="51"/>
  <c r="J739" i="51"/>
  <c r="J735" i="51"/>
  <c r="J731" i="51"/>
  <c r="J727" i="51"/>
  <c r="J723" i="51"/>
  <c r="J719" i="51"/>
  <c r="J715" i="51"/>
  <c r="J711" i="51"/>
  <c r="J707" i="51"/>
  <c r="J703" i="51"/>
  <c r="J699" i="51"/>
  <c r="J695" i="51"/>
  <c r="J691" i="51"/>
  <c r="J687" i="51"/>
  <c r="J683" i="51"/>
  <c r="J679" i="51"/>
  <c r="J675" i="51"/>
  <c r="J671" i="51"/>
  <c r="J667" i="51"/>
  <c r="J663" i="51"/>
  <c r="J659" i="51"/>
  <c r="J655" i="51"/>
  <c r="J651" i="51"/>
  <c r="J647" i="51"/>
  <c r="J643" i="51"/>
  <c r="J639" i="51"/>
  <c r="J635" i="51"/>
  <c r="J631" i="51"/>
  <c r="J627" i="51"/>
  <c r="J623" i="51"/>
  <c r="J619" i="51"/>
  <c r="J615" i="51"/>
  <c r="J611" i="51"/>
  <c r="J607" i="51"/>
  <c r="J603" i="51"/>
  <c r="J599" i="51"/>
  <c r="J595" i="51"/>
  <c r="J591" i="51"/>
  <c r="J587" i="51"/>
  <c r="J583" i="51"/>
  <c r="J579" i="51"/>
  <c r="J575" i="51"/>
  <c r="J571" i="51"/>
  <c r="J567" i="51"/>
  <c r="J563" i="51"/>
  <c r="J559" i="51"/>
  <c r="J555" i="51"/>
  <c r="J551" i="51"/>
  <c r="J547" i="51"/>
  <c r="J543" i="51"/>
  <c r="J539" i="51"/>
  <c r="J535" i="51"/>
  <c r="J531" i="51"/>
  <c r="J527" i="51"/>
  <c r="J523" i="51"/>
  <c r="J519" i="51"/>
  <c r="J515" i="51"/>
  <c r="J511" i="51"/>
  <c r="J507" i="51"/>
  <c r="J503" i="51"/>
  <c r="J499" i="51"/>
  <c r="J495" i="51"/>
  <c r="J491" i="51"/>
  <c r="J487" i="51"/>
  <c r="J483" i="51"/>
  <c r="J479" i="51"/>
  <c r="J475" i="51"/>
  <c r="J471" i="51"/>
  <c r="J467" i="51"/>
  <c r="J463" i="51"/>
  <c r="J459" i="51"/>
  <c r="J455" i="51"/>
  <c r="J451" i="51"/>
  <c r="J447" i="51"/>
  <c r="J443" i="51"/>
  <c r="J439" i="51"/>
  <c r="J435" i="51"/>
  <c r="J431" i="51"/>
  <c r="J427" i="51"/>
  <c r="J423" i="51"/>
  <c r="J419" i="51"/>
  <c r="J415" i="51"/>
  <c r="J411" i="51"/>
  <c r="J407" i="51"/>
  <c r="J403" i="51"/>
  <c r="J399" i="51"/>
  <c r="J395" i="51"/>
  <c r="J391" i="51"/>
  <c r="J387" i="51"/>
  <c r="J383" i="51"/>
  <c r="J379" i="51"/>
  <c r="J375" i="51"/>
  <c r="J371" i="51"/>
  <c r="J367" i="51"/>
  <c r="J363" i="51"/>
  <c r="J359" i="51"/>
  <c r="J355" i="51"/>
  <c r="J351" i="51"/>
  <c r="J347" i="51"/>
  <c r="J343" i="51"/>
  <c r="J339" i="51"/>
  <c r="J335" i="51"/>
  <c r="J331" i="51"/>
  <c r="J327" i="51"/>
  <c r="J323" i="51"/>
  <c r="J319" i="51"/>
  <c r="J315" i="51"/>
  <c r="J311" i="51"/>
  <c r="J307" i="51"/>
  <c r="J303" i="51"/>
  <c r="J299" i="51"/>
  <c r="J295" i="51"/>
  <c r="J291" i="51"/>
  <c r="J287" i="51"/>
  <c r="J283" i="51"/>
  <c r="J279" i="51"/>
  <c r="J275" i="51"/>
  <c r="J271" i="51"/>
  <c r="J267" i="51"/>
  <c r="J263" i="51"/>
  <c r="J259" i="51"/>
  <c r="J255" i="51"/>
  <c r="J251" i="51"/>
  <c r="J247" i="51"/>
  <c r="J243" i="51"/>
  <c r="J239" i="51"/>
  <c r="J235" i="51"/>
  <c r="J231" i="51"/>
  <c r="J227" i="51"/>
  <c r="J223" i="51"/>
  <c r="J219" i="51"/>
  <c r="J215" i="51"/>
  <c r="J211" i="51"/>
  <c r="J207" i="51"/>
  <c r="J203" i="51"/>
  <c r="J199" i="51"/>
  <c r="J195" i="51"/>
  <c r="J191" i="51"/>
  <c r="J187" i="51"/>
  <c r="J183" i="51"/>
  <c r="J179" i="51"/>
  <c r="J175" i="51"/>
  <c r="J171" i="51"/>
  <c r="J167" i="51"/>
  <c r="J163" i="51"/>
  <c r="J159" i="51"/>
  <c r="J155" i="51"/>
  <c r="J151" i="51"/>
  <c r="J147" i="51"/>
  <c r="J143" i="51"/>
  <c r="J139" i="51"/>
  <c r="J135" i="51"/>
  <c r="J131" i="51"/>
  <c r="J127" i="51"/>
  <c r="J123" i="51"/>
  <c r="J119" i="51"/>
  <c r="J115" i="51"/>
  <c r="J111" i="51"/>
  <c r="J107" i="51"/>
  <c r="J103" i="51"/>
  <c r="J99" i="51"/>
  <c r="J95" i="51"/>
  <c r="J91" i="51"/>
  <c r="J87" i="51"/>
  <c r="J83" i="51"/>
  <c r="J79" i="51"/>
  <c r="J75" i="51"/>
  <c r="J71" i="51"/>
  <c r="J67" i="51"/>
  <c r="J63" i="51"/>
  <c r="J59" i="51"/>
  <c r="J55" i="51"/>
  <c r="J51" i="51"/>
  <c r="J47" i="51"/>
  <c r="J43" i="51"/>
  <c r="J39" i="51"/>
  <c r="J35" i="51"/>
  <c r="J31" i="51"/>
  <c r="J27" i="51"/>
  <c r="J23" i="51"/>
  <c r="J19" i="51"/>
  <c r="J15" i="51"/>
  <c r="J11" i="51"/>
  <c r="J7" i="51"/>
  <c r="J3" i="51"/>
  <c r="J3172" i="51"/>
  <c r="J3168" i="51"/>
  <c r="J3164" i="51"/>
  <c r="J3160" i="51"/>
  <c r="J3156" i="51"/>
  <c r="J3152" i="51"/>
  <c r="J3148" i="51"/>
  <c r="J3144" i="51"/>
  <c r="J3140" i="51"/>
  <c r="J3136" i="51"/>
  <c r="J3132" i="51"/>
  <c r="J3128" i="51"/>
  <c r="J3124" i="51"/>
  <c r="J3120" i="51"/>
  <c r="J3116" i="51"/>
  <c r="J3112" i="51"/>
  <c r="J3108" i="51"/>
  <c r="J3104" i="51"/>
  <c r="J3100" i="51"/>
  <c r="J3096" i="51"/>
  <c r="J3092" i="51"/>
  <c r="J3088" i="51"/>
  <c r="J3084" i="51"/>
  <c r="J3080" i="51"/>
  <c r="J3076" i="51"/>
  <c r="J3072" i="51"/>
  <c r="J3068" i="51"/>
  <c r="J3064" i="51"/>
  <c r="J3060" i="51"/>
  <c r="J3056" i="51"/>
  <c r="J3052" i="51"/>
  <c r="J3048" i="51"/>
  <c r="J3044" i="51"/>
  <c r="J3040" i="51"/>
  <c r="J3036" i="51"/>
  <c r="J3032" i="51"/>
  <c r="J3028" i="51"/>
  <c r="J3024" i="51"/>
  <c r="J3020" i="51"/>
  <c r="J3016" i="51"/>
  <c r="J3012" i="51"/>
  <c r="J3008" i="51"/>
  <c r="J3004" i="51"/>
  <c r="J3000" i="51"/>
  <c r="J2996" i="51"/>
  <c r="J2992" i="51"/>
  <c r="J2988" i="51"/>
  <c r="J2984" i="51"/>
  <c r="J2980" i="51"/>
  <c r="J2976" i="51"/>
  <c r="J2972" i="51"/>
  <c r="J2968" i="51"/>
  <c r="J2964" i="51"/>
  <c r="J2960" i="51"/>
  <c r="J2956" i="51"/>
  <c r="J2952" i="51"/>
  <c r="J2948" i="51"/>
  <c r="J2944" i="51"/>
  <c r="J2940" i="51"/>
  <c r="J2936" i="51"/>
  <c r="J2932" i="51"/>
  <c r="J2928" i="51"/>
  <c r="J2924" i="51"/>
  <c r="J2920" i="51"/>
  <c r="J2916" i="51"/>
  <c r="J2912" i="51"/>
  <c r="J2908" i="51"/>
  <c r="J2904" i="51"/>
  <c r="J2900" i="51"/>
  <c r="J2896" i="51"/>
  <c r="J2892" i="51"/>
  <c r="J2888" i="51"/>
  <c r="J2884" i="51"/>
  <c r="J2880" i="51"/>
  <c r="J2876" i="51"/>
  <c r="J2872" i="51"/>
  <c r="J2868" i="51"/>
  <c r="J2864" i="51"/>
  <c r="J2860" i="51"/>
  <c r="J2856" i="51"/>
  <c r="J2852" i="51"/>
  <c r="J2848" i="51"/>
  <c r="J2844" i="51"/>
  <c r="J2840" i="51"/>
  <c r="J2836" i="51"/>
  <c r="J2832" i="51"/>
  <c r="J2828" i="51"/>
  <c r="J2824" i="51"/>
  <c r="J2820" i="51"/>
  <c r="J2816" i="51"/>
  <c r="J2812" i="51"/>
  <c r="J2808" i="51"/>
  <c r="J2804" i="51"/>
  <c r="J2800" i="51"/>
  <c r="J2796" i="51"/>
  <c r="J2792" i="51"/>
  <c r="J2788" i="51"/>
  <c r="J2784" i="51"/>
  <c r="J2780" i="51"/>
  <c r="J2776" i="51"/>
  <c r="J2772" i="51"/>
  <c r="J2768" i="51"/>
  <c r="J2764" i="51"/>
  <c r="J2760" i="51"/>
  <c r="J2756" i="51"/>
  <c r="J2752" i="51"/>
  <c r="J2748" i="51"/>
  <c r="J2744" i="51"/>
  <c r="J2740" i="51"/>
  <c r="J2736" i="51"/>
  <c r="J2732" i="51"/>
  <c r="J2728" i="51"/>
  <c r="J2724" i="51"/>
  <c r="J2720" i="51"/>
  <c r="J2716" i="51"/>
  <c r="J2712" i="51"/>
  <c r="J2708" i="51"/>
  <c r="J2704" i="51"/>
  <c r="J2700" i="51"/>
  <c r="J2696" i="51"/>
  <c r="J2692" i="51"/>
  <c r="J2688" i="51"/>
  <c r="J2684" i="51"/>
  <c r="J2680" i="51"/>
  <c r="J2676" i="51"/>
  <c r="J2672" i="51"/>
  <c r="J2668" i="51"/>
  <c r="J2664" i="51"/>
  <c r="J2660" i="51"/>
  <c r="J2656" i="51"/>
  <c r="J2652" i="51"/>
  <c r="J2648" i="51"/>
  <c r="J2644" i="51"/>
  <c r="J2640" i="51"/>
  <c r="J2636" i="51"/>
  <c r="J2632" i="51"/>
  <c r="J2628" i="51"/>
  <c r="J2624" i="51"/>
  <c r="J2620" i="51"/>
  <c r="J2616" i="51"/>
  <c r="J2612" i="51"/>
  <c r="J2608" i="51"/>
  <c r="J2604" i="51"/>
  <c r="J2600" i="51"/>
  <c r="J2596" i="51"/>
  <c r="J2592" i="51"/>
  <c r="J2588" i="51"/>
  <c r="J2584" i="51"/>
  <c r="J2580" i="51"/>
  <c r="J2576" i="51"/>
  <c r="J2572" i="51"/>
  <c r="J2568" i="51"/>
  <c r="J2564" i="51"/>
  <c r="J2560" i="51"/>
  <c r="J2556" i="51"/>
  <c r="J2552" i="51"/>
  <c r="J2548" i="51"/>
  <c r="J2544" i="51"/>
  <c r="J2540" i="51"/>
  <c r="J2536" i="51"/>
  <c r="J2532" i="51"/>
  <c r="J2528" i="51"/>
  <c r="J2524" i="51"/>
  <c r="J2520" i="51"/>
  <c r="J2516" i="51"/>
  <c r="J2512" i="51"/>
  <c r="J2508" i="51"/>
  <c r="J2504" i="51"/>
  <c r="J2500" i="51"/>
  <c r="J2496" i="51"/>
  <c r="J2492" i="51"/>
  <c r="J2488" i="51"/>
  <c r="J2484" i="51"/>
  <c r="J2480" i="51"/>
  <c r="J2476" i="51"/>
  <c r="J2472" i="51"/>
  <c r="J2468" i="51"/>
  <c r="J2464" i="51"/>
  <c r="J2460" i="51"/>
  <c r="J2456" i="51"/>
  <c r="J2452" i="51"/>
  <c r="J2448" i="51"/>
  <c r="J2444" i="51"/>
  <c r="J2440" i="51"/>
  <c r="J2436" i="51"/>
  <c r="J2432" i="51"/>
  <c r="J2428" i="51"/>
  <c r="J2424" i="51"/>
  <c r="J2420" i="51"/>
  <c r="J2416" i="51"/>
  <c r="J2412" i="51"/>
  <c r="J2408" i="51"/>
  <c r="J2404" i="51"/>
  <c r="J2400" i="51"/>
  <c r="J2396" i="51"/>
  <c r="J2392" i="51"/>
  <c r="J2388" i="51"/>
  <c r="J2384" i="51"/>
  <c r="J2380" i="51"/>
  <c r="J2376" i="51"/>
  <c r="J2372" i="51"/>
  <c r="J2368" i="51"/>
  <c r="J2364" i="51"/>
  <c r="J2360" i="51"/>
  <c r="J2356" i="51"/>
  <c r="J2352" i="51"/>
  <c r="J2348" i="51"/>
  <c r="J2344" i="51"/>
  <c r="J2340" i="51"/>
  <c r="J2336" i="51"/>
  <c r="J2332" i="51"/>
  <c r="J2328" i="51"/>
  <c r="J2324" i="51"/>
  <c r="J2320" i="51"/>
  <c r="J2316" i="51"/>
  <c r="J2312" i="51"/>
  <c r="J2308" i="51"/>
  <c r="J2304" i="51"/>
  <c r="J2300" i="51"/>
  <c r="J2296" i="51"/>
  <c r="J2292" i="51"/>
  <c r="J2288" i="51"/>
  <c r="J2284" i="51"/>
  <c r="J2280" i="51"/>
  <c r="J2276" i="51"/>
  <c r="J2272" i="51"/>
  <c r="J2268" i="51"/>
  <c r="J2264" i="51"/>
  <c r="J2260" i="51"/>
  <c r="J2256" i="51"/>
  <c r="J2252" i="51"/>
  <c r="J2248" i="51"/>
  <c r="J2244" i="51"/>
  <c r="J2240" i="51"/>
  <c r="J2236" i="51"/>
  <c r="J2232" i="51"/>
  <c r="J2228" i="51"/>
  <c r="J2224" i="51"/>
  <c r="J2220" i="51"/>
  <c r="J2216" i="51"/>
  <c r="J2212" i="51"/>
  <c r="J2208" i="51"/>
  <c r="J2204" i="51"/>
  <c r="J2200" i="51"/>
  <c r="J2196" i="51"/>
  <c r="J2192" i="51"/>
  <c r="J2188" i="51"/>
  <c r="J2184" i="51"/>
  <c r="J2180" i="51"/>
  <c r="J2176" i="51"/>
  <c r="J2172" i="51"/>
  <c r="J2168" i="51"/>
  <c r="J2164" i="51"/>
  <c r="J2160" i="51"/>
  <c r="J2156" i="51"/>
  <c r="J2152" i="51"/>
  <c r="J2148" i="51"/>
  <c r="J2144" i="51"/>
  <c r="J2140" i="51"/>
  <c r="J2136" i="51"/>
  <c r="J2132" i="51"/>
  <c r="J2128" i="51"/>
  <c r="J2124" i="51"/>
  <c r="J2120" i="51"/>
  <c r="J2116" i="51"/>
  <c r="J2112" i="51"/>
  <c r="J2108" i="51"/>
  <c r="J2104" i="51"/>
  <c r="J2100" i="51"/>
  <c r="J2096" i="51"/>
  <c r="J2092" i="51"/>
  <c r="J2088" i="51"/>
  <c r="J2084" i="51"/>
  <c r="J2080" i="51"/>
  <c r="J2076" i="51"/>
  <c r="J2072" i="51"/>
  <c r="J2068" i="51"/>
  <c r="J2064" i="51"/>
  <c r="J2060" i="51"/>
  <c r="J2056" i="51"/>
  <c r="J2052" i="51"/>
  <c r="J2048" i="51"/>
  <c r="J2044" i="51"/>
  <c r="J2040" i="51"/>
  <c r="J2036" i="51"/>
  <c r="J2032" i="51"/>
  <c r="J2028" i="51"/>
  <c r="J2024" i="51"/>
  <c r="J2020" i="51"/>
  <c r="J2016" i="51"/>
  <c r="J2012" i="51"/>
  <c r="J2008" i="51"/>
  <c r="J2004" i="51"/>
  <c r="J2000" i="51"/>
  <c r="J1996" i="51"/>
  <c r="J1992" i="51"/>
  <c r="J1988" i="51"/>
  <c r="J1984" i="51"/>
  <c r="J1980" i="51"/>
  <c r="J1976" i="51"/>
  <c r="J1972" i="51"/>
  <c r="J1968" i="51"/>
  <c r="J1964" i="51"/>
  <c r="J1960" i="51"/>
  <c r="J1956" i="51"/>
  <c r="J1952" i="51"/>
  <c r="J1948" i="51"/>
  <c r="J1944" i="51"/>
  <c r="J1940" i="51"/>
  <c r="J1936" i="51"/>
  <c r="J1932" i="51"/>
  <c r="J1928" i="51"/>
  <c r="J1924" i="51"/>
  <c r="J1920" i="51"/>
  <c r="J1916" i="51"/>
  <c r="J1912" i="51"/>
  <c r="J1908" i="51"/>
  <c r="J1904" i="51"/>
  <c r="J1900" i="51"/>
  <c r="J1896" i="51"/>
  <c r="J1892" i="51"/>
  <c r="J1888" i="51"/>
  <c r="J1884" i="51"/>
  <c r="J1880" i="51"/>
  <c r="J1876" i="51"/>
  <c r="J1872" i="51"/>
  <c r="J1868" i="51"/>
  <c r="J1864" i="51"/>
  <c r="J1860" i="51"/>
  <c r="J1856" i="51"/>
  <c r="J1852" i="51"/>
  <c r="J1848" i="51"/>
  <c r="J1844" i="51"/>
  <c r="J1840" i="51"/>
  <c r="J1836" i="51"/>
  <c r="J1832" i="51"/>
  <c r="J1828" i="51"/>
  <c r="J1824" i="51"/>
  <c r="J1820" i="51"/>
  <c r="J1816" i="51"/>
  <c r="J1812" i="51"/>
  <c r="J1808" i="51"/>
  <c r="J1804" i="51"/>
  <c r="J1800" i="51"/>
  <c r="J1796" i="51"/>
  <c r="J1792" i="51"/>
  <c r="J1788" i="51"/>
  <c r="J1784" i="51"/>
  <c r="J1780" i="51"/>
  <c r="J1776" i="51"/>
  <c r="J1772" i="51"/>
  <c r="J1768" i="51"/>
  <c r="J1764" i="51"/>
  <c r="J1760" i="51"/>
  <c r="J1756" i="51"/>
  <c r="J1752" i="51"/>
  <c r="J1748" i="51"/>
  <c r="J1744" i="51"/>
  <c r="J1740" i="51"/>
  <c r="J1736" i="51"/>
  <c r="J1732" i="51"/>
  <c r="J1728" i="51"/>
  <c r="J1724" i="51"/>
  <c r="J1720" i="51"/>
  <c r="J1716" i="51"/>
  <c r="J1712" i="51"/>
  <c r="J1708" i="51"/>
  <c r="J1704" i="51"/>
  <c r="J1700" i="51"/>
  <c r="J1696" i="51"/>
  <c r="J1692" i="51"/>
  <c r="J1688" i="51"/>
  <c r="J1684" i="51"/>
  <c r="J1680" i="51"/>
  <c r="J1676" i="51"/>
  <c r="J1672" i="51"/>
  <c r="J1668" i="51"/>
  <c r="J1664" i="51"/>
  <c r="J1660" i="51"/>
  <c r="J1656" i="51"/>
  <c r="J1652" i="51"/>
  <c r="J1648" i="51"/>
  <c r="J1644" i="51"/>
  <c r="J1640" i="51"/>
  <c r="J1636" i="51"/>
  <c r="J1632" i="51"/>
  <c r="J1628" i="51"/>
  <c r="J1624" i="51"/>
  <c r="J1620" i="51"/>
  <c r="J1616" i="51"/>
  <c r="J1612" i="51"/>
  <c r="J1608" i="51"/>
  <c r="J1604" i="51"/>
  <c r="J1600" i="51"/>
  <c r="J1596" i="51"/>
  <c r="J1592" i="51"/>
  <c r="J1588" i="51"/>
  <c r="J1584" i="51"/>
  <c r="J1580" i="51"/>
  <c r="J1576" i="51"/>
  <c r="J1572" i="51"/>
  <c r="J1568" i="51"/>
  <c r="J1564" i="51"/>
  <c r="J1560" i="51"/>
  <c r="J1556" i="51"/>
  <c r="J1552" i="51"/>
  <c r="J1548" i="51"/>
  <c r="J1544" i="51"/>
  <c r="J1540" i="51"/>
  <c r="J1536" i="51"/>
  <c r="J1532" i="51"/>
  <c r="J1528" i="51"/>
  <c r="J1524" i="51"/>
  <c r="J1520" i="51"/>
  <c r="J1516" i="51"/>
  <c r="J1512" i="51"/>
  <c r="J1508" i="51"/>
  <c r="J1504" i="51"/>
  <c r="J1500" i="51"/>
  <c r="J1496" i="51"/>
  <c r="J1492" i="51"/>
  <c r="J1488" i="51"/>
  <c r="J1484" i="51"/>
  <c r="J1480" i="51"/>
  <c r="J1476" i="51"/>
  <c r="J1472" i="51"/>
  <c r="J1468" i="51"/>
  <c r="J1464" i="51"/>
  <c r="J1460" i="51"/>
  <c r="J1456" i="51"/>
  <c r="J1452" i="51"/>
  <c r="J1448" i="51"/>
  <c r="J1444" i="51"/>
  <c r="J1440" i="51"/>
  <c r="J1436" i="51"/>
  <c r="J1432" i="51"/>
  <c r="J1428" i="51"/>
  <c r="J1424" i="51"/>
  <c r="J1420" i="51"/>
  <c r="J1416" i="51"/>
  <c r="J1412" i="51"/>
  <c r="J1408" i="51"/>
  <c r="J1404" i="51"/>
  <c r="J1400" i="51"/>
  <c r="J1396" i="51"/>
  <c r="J1392" i="51"/>
  <c r="J1388" i="51"/>
  <c r="J1384" i="51"/>
  <c r="J1380" i="51"/>
  <c r="J1376" i="51"/>
  <c r="J1372" i="51"/>
  <c r="J1368" i="51"/>
  <c r="J1364" i="51"/>
  <c r="J1360" i="51"/>
  <c r="J1356" i="51"/>
  <c r="J1352" i="51"/>
  <c r="J1348" i="51"/>
  <c r="J1344" i="51"/>
  <c r="J1340" i="51"/>
  <c r="J1336" i="51"/>
  <c r="J1332" i="51"/>
  <c r="J1328" i="51"/>
  <c r="J1324" i="51"/>
  <c r="J1320" i="51"/>
  <c r="J1316" i="51"/>
  <c r="J1312" i="51"/>
  <c r="J1308" i="51"/>
  <c r="J1304" i="51"/>
  <c r="J1300" i="51"/>
  <c r="J1296" i="51"/>
  <c r="J1292" i="51"/>
  <c r="J1288" i="51"/>
  <c r="J1284" i="51"/>
  <c r="J1280" i="51"/>
  <c r="J1276" i="51"/>
  <c r="J1272" i="51"/>
  <c r="J1268" i="51"/>
  <c r="J1264" i="51"/>
  <c r="J1260" i="51"/>
  <c r="J1256" i="51"/>
  <c r="J1252" i="51"/>
  <c r="J1248" i="51"/>
  <c r="J1244" i="51"/>
  <c r="J1240" i="51"/>
  <c r="J1236" i="51"/>
  <c r="J1232" i="51"/>
  <c r="J1228" i="51"/>
  <c r="J1224" i="51"/>
  <c r="J1220" i="51"/>
  <c r="J1216" i="51"/>
  <c r="J1212" i="51"/>
  <c r="J1208" i="51"/>
  <c r="J1204" i="51"/>
  <c r="J1200" i="51"/>
  <c r="J1196" i="51"/>
  <c r="J1192" i="51"/>
  <c r="J1188" i="51"/>
  <c r="J1184" i="51"/>
  <c r="J1180" i="51"/>
  <c r="J1176" i="51"/>
  <c r="J1172" i="51"/>
  <c r="J1168" i="51"/>
  <c r="J1164" i="51"/>
  <c r="J1160" i="51"/>
  <c r="J1156" i="51"/>
  <c r="J1152" i="51"/>
  <c r="J1148" i="51"/>
  <c r="J1144" i="51"/>
  <c r="J1140" i="51"/>
  <c r="J1136" i="51"/>
  <c r="J1132" i="51"/>
  <c r="J1128" i="51"/>
  <c r="J1124" i="51"/>
  <c r="J1120" i="51"/>
  <c r="J1116" i="51"/>
  <c r="J1112" i="51"/>
  <c r="J1108" i="51"/>
  <c r="J1104" i="51"/>
  <c r="J1100" i="51"/>
  <c r="J1096" i="51"/>
  <c r="J1092" i="51"/>
  <c r="J1088" i="51"/>
  <c r="J1084" i="51"/>
  <c r="J1080" i="51"/>
  <c r="J1076" i="51"/>
  <c r="J1072" i="51"/>
  <c r="J1068" i="51"/>
  <c r="J1064" i="51"/>
  <c r="J1060" i="51"/>
  <c r="J1056" i="51"/>
  <c r="J1052" i="51"/>
  <c r="J1048" i="51"/>
  <c r="J1044" i="51"/>
  <c r="J1040" i="51"/>
  <c r="J1036" i="51"/>
  <c r="J1032" i="51"/>
  <c r="J1028" i="51"/>
  <c r="J1024" i="51"/>
  <c r="J1020" i="51"/>
  <c r="J1016" i="51"/>
  <c r="J1012" i="51"/>
  <c r="J1008" i="51"/>
  <c r="J1004" i="51"/>
  <c r="J1000" i="51"/>
  <c r="J996" i="51"/>
  <c r="J992" i="51"/>
  <c r="J988" i="51"/>
  <c r="J984" i="51"/>
  <c r="J980" i="51"/>
  <c r="J976" i="51"/>
  <c r="J972" i="51"/>
  <c r="J968" i="51"/>
  <c r="J964" i="51"/>
  <c r="J960" i="51"/>
  <c r="J956" i="51"/>
  <c r="J952" i="51"/>
  <c r="J948" i="51"/>
  <c r="J944" i="51"/>
  <c r="J940" i="51"/>
  <c r="J936" i="51"/>
  <c r="J932" i="51"/>
  <c r="J928" i="51"/>
  <c r="J924" i="51"/>
  <c r="J920" i="51"/>
  <c r="J916" i="51"/>
  <c r="J912" i="51"/>
  <c r="J908" i="51"/>
  <c r="J904" i="51"/>
  <c r="J900" i="51"/>
  <c r="J896" i="51"/>
  <c r="J892" i="51"/>
  <c r="J888" i="51"/>
  <c r="J884" i="51"/>
  <c r="J880" i="51"/>
  <c r="J876" i="51"/>
  <c r="J872" i="51"/>
  <c r="J868" i="51"/>
  <c r="J864" i="51"/>
  <c r="J860" i="51"/>
  <c r="J856" i="51"/>
  <c r="J852" i="51"/>
  <c r="J848" i="51"/>
  <c r="J844" i="51"/>
  <c r="J840" i="51"/>
  <c r="J836" i="51"/>
  <c r="J832" i="51"/>
  <c r="J828" i="51"/>
  <c r="J824" i="51"/>
  <c r="J820" i="51"/>
  <c r="J816" i="51"/>
  <c r="J812" i="51"/>
  <c r="J808" i="51"/>
  <c r="J804" i="51"/>
  <c r="J800" i="51"/>
  <c r="J796" i="51"/>
  <c r="J792" i="51"/>
  <c r="J788" i="51"/>
  <c r="J784" i="51"/>
  <c r="J780" i="51"/>
  <c r="J776" i="51"/>
  <c r="J772" i="51"/>
  <c r="J768" i="51"/>
  <c r="J764" i="51"/>
  <c r="J760" i="51"/>
  <c r="J756" i="51"/>
  <c r="J752" i="51"/>
  <c r="J748" i="51"/>
  <c r="J744" i="51"/>
  <c r="J740" i="51"/>
  <c r="J736" i="51"/>
  <c r="J732" i="51"/>
  <c r="J728" i="51"/>
  <c r="J724" i="51"/>
  <c r="J720" i="51"/>
  <c r="J716" i="51"/>
  <c r="J712" i="51"/>
  <c r="J708" i="51"/>
  <c r="J704" i="51"/>
  <c r="J700" i="51"/>
  <c r="J696" i="51"/>
  <c r="J692" i="51"/>
  <c r="J688" i="51"/>
  <c r="J684" i="51"/>
  <c r="J680" i="51"/>
  <c r="J676" i="51"/>
  <c r="J672" i="51"/>
  <c r="J668" i="51"/>
  <c r="J664" i="51"/>
  <c r="J660" i="51"/>
  <c r="J656" i="51"/>
  <c r="J652" i="51"/>
  <c r="J648" i="51"/>
  <c r="J644" i="51"/>
  <c r="J640" i="51"/>
  <c r="J636" i="51"/>
  <c r="J632" i="51"/>
  <c r="J628" i="51"/>
  <c r="J624" i="51"/>
  <c r="J620" i="51"/>
  <c r="J616" i="51"/>
  <c r="J612" i="51"/>
  <c r="J608" i="51"/>
  <c r="J604" i="51"/>
  <c r="J600" i="51"/>
  <c r="J596" i="51"/>
  <c r="J592" i="51"/>
  <c r="J588" i="51"/>
  <c r="J584" i="51"/>
  <c r="J580" i="51"/>
  <c r="J576" i="51"/>
  <c r="J572" i="51"/>
  <c r="J568" i="51"/>
  <c r="J564" i="51"/>
  <c r="J560" i="51"/>
  <c r="J556" i="51"/>
  <c r="J552" i="51"/>
  <c r="J548" i="51"/>
  <c r="J544" i="51"/>
  <c r="J540" i="51"/>
  <c r="J536" i="51"/>
  <c r="J532" i="51"/>
  <c r="J528" i="51"/>
  <c r="J524" i="51"/>
  <c r="J520" i="51"/>
  <c r="J516" i="51"/>
  <c r="J512" i="51"/>
  <c r="J508" i="51"/>
  <c r="J504" i="51"/>
  <c r="J500" i="51"/>
  <c r="J496" i="51"/>
  <c r="J492" i="51"/>
  <c r="J488" i="51"/>
  <c r="J484" i="51"/>
  <c r="J480" i="51"/>
  <c r="J476" i="51"/>
  <c r="J472" i="51"/>
  <c r="J468" i="51"/>
  <c r="J464" i="51"/>
  <c r="J460" i="51"/>
  <c r="J456" i="51"/>
  <c r="J452" i="51"/>
  <c r="J448" i="51"/>
  <c r="J444" i="51"/>
  <c r="J440" i="51"/>
  <c r="J436" i="51"/>
  <c r="J432" i="51"/>
  <c r="J428" i="51"/>
  <c r="J424" i="51"/>
  <c r="J420" i="51"/>
  <c r="J416" i="51"/>
  <c r="J412" i="51"/>
  <c r="J408" i="51"/>
  <c r="J404" i="51"/>
  <c r="J400" i="51"/>
  <c r="J396" i="51"/>
  <c r="J392" i="51"/>
  <c r="J388" i="51"/>
  <c r="J384" i="51"/>
  <c r="J380" i="51"/>
  <c r="J376" i="51"/>
  <c r="J372" i="51"/>
  <c r="J368" i="51"/>
  <c r="J364" i="51"/>
  <c r="J360" i="51"/>
  <c r="J356" i="51"/>
  <c r="J352" i="51"/>
  <c r="J348" i="51"/>
  <c r="J344" i="51"/>
  <c r="J340" i="51"/>
  <c r="J336" i="51"/>
  <c r="J332" i="51"/>
  <c r="J328" i="51"/>
  <c r="J324" i="51"/>
  <c r="J320" i="51"/>
  <c r="J316" i="51"/>
  <c r="J312" i="51"/>
  <c r="J308" i="51"/>
  <c r="J304" i="51"/>
  <c r="J300" i="51"/>
  <c r="J296" i="51"/>
  <c r="J292" i="51"/>
  <c r="J288" i="51"/>
  <c r="J284" i="51"/>
  <c r="J280" i="51"/>
  <c r="J276" i="51"/>
  <c r="J272" i="51"/>
  <c r="J268" i="51"/>
  <c r="J264" i="51"/>
  <c r="J260" i="51"/>
  <c r="J256" i="51"/>
  <c r="J252" i="51"/>
  <c r="J248" i="51"/>
  <c r="J244" i="51"/>
  <c r="J240" i="51"/>
  <c r="J236" i="51"/>
  <c r="J232" i="51"/>
  <c r="J228" i="51"/>
  <c r="J224" i="51"/>
  <c r="J220" i="51"/>
  <c r="J216" i="51"/>
  <c r="J212" i="51"/>
  <c r="J208" i="51"/>
  <c r="J204" i="51"/>
  <c r="J200" i="51"/>
  <c r="J196" i="51"/>
  <c r="J192" i="51"/>
  <c r="J188" i="51"/>
  <c r="J184" i="51"/>
  <c r="J180" i="51"/>
  <c r="J176" i="51"/>
  <c r="J172" i="51"/>
  <c r="J168" i="51"/>
  <c r="J164" i="51"/>
  <c r="J160" i="51"/>
  <c r="J156" i="51"/>
  <c r="J152" i="51"/>
  <c r="J148" i="51"/>
  <c r="J144" i="51"/>
  <c r="J140" i="51"/>
  <c r="J136" i="51"/>
  <c r="J132" i="51"/>
  <c r="J128" i="51"/>
  <c r="J124" i="51"/>
  <c r="J120" i="51"/>
  <c r="J116" i="51"/>
  <c r="J112" i="51"/>
  <c r="J108" i="51"/>
  <c r="J104" i="51"/>
  <c r="J100" i="51"/>
  <c r="J96" i="51"/>
  <c r="J92" i="51"/>
  <c r="J88" i="51"/>
  <c r="J84" i="51"/>
  <c r="J80" i="51"/>
  <c r="J76" i="51"/>
  <c r="J72" i="51"/>
  <c r="J68" i="51"/>
  <c r="J64" i="51"/>
  <c r="J60" i="51"/>
  <c r="J56" i="51"/>
  <c r="J52" i="51"/>
  <c r="J48" i="51"/>
  <c r="J44" i="51"/>
  <c r="J40" i="51"/>
  <c r="J36" i="51"/>
  <c r="J32" i="51"/>
  <c r="J28" i="51"/>
  <c r="J24" i="51"/>
  <c r="J20" i="51"/>
  <c r="J16" i="51"/>
  <c r="J12" i="51"/>
  <c r="J8" i="51"/>
  <c r="J4" i="51"/>
  <c r="J25" i="51"/>
  <c r="J57" i="51"/>
  <c r="J89" i="51"/>
  <c r="J121" i="51"/>
  <c r="J153" i="51"/>
  <c r="J185" i="51"/>
  <c r="J217" i="51"/>
  <c r="J249" i="51"/>
  <c r="J281" i="51"/>
  <c r="J313" i="51"/>
  <c r="J345" i="51"/>
  <c r="J369" i="51"/>
  <c r="J401" i="51"/>
  <c r="J433" i="51"/>
  <c r="J465" i="51"/>
  <c r="J497" i="51"/>
  <c r="J529" i="51"/>
  <c r="J561" i="51"/>
  <c r="J593" i="51"/>
  <c r="J625" i="51"/>
  <c r="J657" i="51"/>
  <c r="J697" i="51"/>
  <c r="J729" i="51"/>
  <c r="J761" i="51"/>
  <c r="J793" i="51"/>
  <c r="J825" i="51"/>
  <c r="J857" i="51"/>
  <c r="J889" i="51"/>
  <c r="J921" i="51"/>
  <c r="J953" i="51"/>
  <c r="J977" i="51"/>
  <c r="J1009" i="51"/>
  <c r="J1041" i="51"/>
  <c r="J1073" i="51"/>
  <c r="J1113" i="51"/>
  <c r="J1145" i="51"/>
  <c r="J1177" i="51"/>
  <c r="J1209" i="51"/>
  <c r="J1241" i="51"/>
  <c r="J1273" i="51"/>
  <c r="J1305" i="51"/>
  <c r="J1337" i="51"/>
  <c r="J1369" i="51"/>
  <c r="J1401" i="51"/>
  <c r="J1433" i="51"/>
  <c r="J1465" i="51"/>
  <c r="J1497" i="51"/>
  <c r="J1529" i="51"/>
  <c r="J1561" i="51"/>
  <c r="J1593" i="51"/>
  <c r="J1649" i="51"/>
  <c r="J1681" i="51"/>
  <c r="J1713" i="51"/>
  <c r="J1745" i="51"/>
  <c r="J1777" i="51"/>
  <c r="J1809" i="51"/>
  <c r="J1841" i="51"/>
  <c r="J1873" i="51"/>
  <c r="J1905" i="51"/>
  <c r="J1937" i="51"/>
  <c r="J1969" i="51"/>
  <c r="J2001" i="51"/>
  <c r="J2033" i="51"/>
  <c r="J2065" i="51"/>
  <c r="J2097" i="51"/>
  <c r="J2129" i="51"/>
  <c r="J2161" i="51"/>
  <c r="J2193" i="51"/>
  <c r="J2225" i="51"/>
  <c r="J2265" i="51"/>
  <c r="J2297" i="51"/>
  <c r="J2329" i="51"/>
  <c r="J2361" i="51"/>
  <c r="J2393" i="51"/>
  <c r="J2425" i="51"/>
  <c r="J2457" i="51"/>
  <c r="J2489" i="51"/>
  <c r="J2521" i="51"/>
  <c r="J2553" i="51"/>
  <c r="J2585" i="51"/>
  <c r="J2617" i="51"/>
  <c r="J2649" i="51"/>
  <c r="J2681" i="51"/>
  <c r="J2705" i="51"/>
  <c r="J2737" i="51"/>
  <c r="J2769" i="51"/>
  <c r="J2801" i="51"/>
  <c r="J2833" i="51"/>
  <c r="J2857" i="51"/>
  <c r="J2889" i="51"/>
  <c r="J2913" i="51"/>
  <c r="J2937" i="51"/>
  <c r="J2969" i="51"/>
  <c r="J3001" i="51"/>
  <c r="J3033" i="51"/>
  <c r="J3065" i="51"/>
  <c r="J3097" i="51"/>
  <c r="J3129" i="51"/>
  <c r="J3161" i="51"/>
  <c r="J5" i="51"/>
  <c r="J13" i="51"/>
  <c r="J21" i="51"/>
  <c r="J29" i="51"/>
  <c r="J37" i="51"/>
  <c r="J45" i="51"/>
  <c r="J53" i="51"/>
  <c r="J61" i="51"/>
  <c r="J69" i="51"/>
  <c r="J77" i="51"/>
  <c r="J85" i="51"/>
  <c r="J93" i="51"/>
  <c r="J101" i="51"/>
  <c r="J109" i="51"/>
  <c r="J117" i="51"/>
  <c r="J125" i="51"/>
  <c r="J133" i="51"/>
  <c r="J141" i="51"/>
  <c r="J149" i="51"/>
  <c r="J157" i="51"/>
  <c r="J165" i="51"/>
  <c r="J173" i="51"/>
  <c r="J181" i="51"/>
  <c r="J189" i="51"/>
  <c r="J197" i="51"/>
  <c r="J205" i="51"/>
  <c r="J213" i="51"/>
  <c r="J221" i="51"/>
  <c r="J229" i="51"/>
  <c r="J237" i="51"/>
  <c r="J245" i="51"/>
  <c r="J253" i="51"/>
  <c r="J261" i="51"/>
  <c r="J269" i="51"/>
  <c r="J277" i="51"/>
  <c r="J285" i="51"/>
  <c r="J293" i="51"/>
  <c r="J301" i="51"/>
  <c r="J309" i="51"/>
  <c r="J317" i="51"/>
  <c r="J325" i="51"/>
  <c r="J333" i="51"/>
  <c r="J341" i="51"/>
  <c r="J349" i="51"/>
  <c r="J357" i="51"/>
  <c r="J365" i="51"/>
  <c r="J373" i="51"/>
  <c r="J381" i="51"/>
  <c r="J389" i="51"/>
  <c r="J397" i="51"/>
  <c r="J405" i="51"/>
  <c r="J413" i="51"/>
  <c r="J421" i="51"/>
  <c r="J429" i="51"/>
  <c r="J437" i="51"/>
  <c r="J445" i="51"/>
  <c r="J453" i="51"/>
  <c r="J461" i="51"/>
  <c r="J469" i="51"/>
  <c r="J477" i="51"/>
  <c r="J485" i="51"/>
  <c r="J493" i="51"/>
  <c r="J501" i="51"/>
  <c r="J509" i="51"/>
  <c r="J517" i="51"/>
  <c r="J525" i="51"/>
  <c r="J533" i="51"/>
  <c r="J541" i="51"/>
  <c r="J549" i="51"/>
  <c r="J557" i="51"/>
  <c r="J565" i="51"/>
  <c r="J573" i="51"/>
  <c r="J581" i="51"/>
  <c r="J589" i="51"/>
  <c r="J597" i="51"/>
  <c r="J605" i="51"/>
  <c r="J613" i="51"/>
  <c r="J621" i="51"/>
  <c r="J629" i="51"/>
  <c r="J637" i="51"/>
  <c r="J645" i="51"/>
  <c r="J653" i="51"/>
  <c r="J661" i="51"/>
  <c r="J669" i="51"/>
  <c r="J677" i="51"/>
  <c r="J685" i="51"/>
  <c r="J693" i="51"/>
  <c r="J701" i="51"/>
  <c r="J709" i="51"/>
  <c r="J717" i="51"/>
  <c r="J725" i="51"/>
  <c r="J733" i="51"/>
  <c r="J741" i="51"/>
  <c r="J749" i="51"/>
  <c r="J757" i="51"/>
  <c r="J765" i="51"/>
  <c r="J773" i="51"/>
  <c r="J781" i="51"/>
  <c r="J789" i="51"/>
  <c r="J797" i="51"/>
  <c r="J805" i="51"/>
  <c r="J813" i="51"/>
  <c r="J821" i="51"/>
  <c r="J829" i="51"/>
  <c r="J837" i="51"/>
  <c r="J845" i="51"/>
  <c r="J853" i="51"/>
  <c r="J861" i="51"/>
  <c r="J869" i="51"/>
  <c r="J877" i="51"/>
  <c r="J885" i="51"/>
  <c r="J893" i="51"/>
  <c r="J901" i="51"/>
  <c r="J909" i="51"/>
  <c r="J917" i="51"/>
  <c r="J925" i="51"/>
  <c r="J933" i="51"/>
  <c r="J941" i="51"/>
  <c r="J949" i="51"/>
  <c r="J957" i="51"/>
  <c r="J965" i="51"/>
  <c r="J973" i="51"/>
  <c r="J981" i="51"/>
  <c r="J989" i="51"/>
  <c r="J997" i="51"/>
  <c r="J1005" i="51"/>
  <c r="J1013" i="51"/>
  <c r="J1021" i="51"/>
  <c r="J1029" i="51"/>
  <c r="J1037" i="51"/>
  <c r="J1045" i="51"/>
  <c r="J1053" i="51"/>
  <c r="J1061" i="51"/>
  <c r="J1069" i="51"/>
  <c r="J1077" i="51"/>
  <c r="J1085" i="51"/>
  <c r="J1093" i="51"/>
  <c r="J1101" i="51"/>
  <c r="J1109" i="51"/>
  <c r="J1117" i="51"/>
  <c r="J1125" i="51"/>
  <c r="J1133" i="51"/>
  <c r="J1141" i="51"/>
  <c r="J1149" i="51"/>
  <c r="J1157" i="51"/>
  <c r="J1165" i="51"/>
  <c r="J1173" i="51"/>
  <c r="J1181" i="51"/>
  <c r="J1189" i="51"/>
  <c r="J1197" i="51"/>
  <c r="J1205" i="51"/>
  <c r="J1213" i="51"/>
  <c r="J1221" i="51"/>
  <c r="J1229" i="51"/>
  <c r="J1237" i="51"/>
  <c r="J1245" i="51"/>
  <c r="J1253" i="51"/>
  <c r="J1261" i="51"/>
  <c r="J1269" i="51"/>
  <c r="J1277" i="51"/>
  <c r="J1285" i="51"/>
  <c r="J1293" i="51"/>
  <c r="J1301" i="51"/>
  <c r="J1309" i="51"/>
  <c r="J1317" i="51"/>
  <c r="J1325" i="51"/>
  <c r="J1333" i="51"/>
  <c r="J1341" i="51"/>
  <c r="J1349" i="51"/>
  <c r="J1357" i="51"/>
  <c r="J1365" i="51"/>
  <c r="J1373" i="51"/>
  <c r="J1381" i="51"/>
  <c r="J1389" i="51"/>
  <c r="J1397" i="51"/>
  <c r="J1405" i="51"/>
  <c r="J1413" i="51"/>
  <c r="J1421" i="51"/>
  <c r="J1429" i="51"/>
  <c r="J1437" i="51"/>
  <c r="J1445" i="51"/>
  <c r="J1453" i="51"/>
  <c r="J1461" i="51"/>
  <c r="J1469" i="51"/>
  <c r="J1477" i="51"/>
  <c r="J1485" i="51"/>
  <c r="J1493" i="51"/>
  <c r="J1501" i="51"/>
  <c r="J1509" i="51"/>
  <c r="J1517" i="51"/>
  <c r="J1525" i="51"/>
  <c r="J1533" i="51"/>
  <c r="J1541" i="51"/>
  <c r="J1549" i="51"/>
  <c r="J1557" i="51"/>
  <c r="J1565" i="51"/>
  <c r="J1573" i="51"/>
  <c r="J1581" i="51"/>
  <c r="J1589" i="51"/>
  <c r="J1597" i="51"/>
  <c r="J1605" i="51"/>
  <c r="J1613" i="51"/>
  <c r="J1621" i="51"/>
  <c r="J1629" i="51"/>
  <c r="J1637" i="51"/>
  <c r="J1645" i="51"/>
  <c r="J1653" i="51"/>
  <c r="J1661" i="51"/>
  <c r="J1669" i="51"/>
  <c r="J1677" i="51"/>
  <c r="J1685" i="51"/>
  <c r="J1693" i="51"/>
  <c r="J1701" i="51"/>
  <c r="J1709" i="51"/>
  <c r="J1717" i="51"/>
  <c r="J1725" i="51"/>
  <c r="J1733" i="51"/>
  <c r="J1741" i="51"/>
  <c r="J1749" i="51"/>
  <c r="J1757" i="51"/>
  <c r="J1765" i="51"/>
  <c r="J1773" i="51"/>
  <c r="J1781" i="51"/>
  <c r="J1789" i="51"/>
  <c r="J1797" i="51"/>
  <c r="J1805" i="51"/>
  <c r="J1813" i="51"/>
  <c r="J1821" i="51"/>
  <c r="J1829" i="51"/>
  <c r="J1837" i="51"/>
  <c r="J1845" i="51"/>
  <c r="J1853" i="51"/>
  <c r="J1861" i="51"/>
  <c r="J1869" i="51"/>
  <c r="J1877" i="51"/>
  <c r="J1885" i="51"/>
  <c r="J1893" i="51"/>
  <c r="J1901" i="51"/>
  <c r="J1909" i="51"/>
  <c r="J1917" i="51"/>
  <c r="J1925" i="51"/>
  <c r="J1933" i="51"/>
  <c r="J1941" i="51"/>
  <c r="J1949" i="51"/>
  <c r="J1957" i="51"/>
  <c r="J1965" i="51"/>
  <c r="J1973" i="51"/>
  <c r="J1981" i="51"/>
  <c r="J1989" i="51"/>
  <c r="J1997" i="51"/>
  <c r="J2005" i="51"/>
  <c r="J2013" i="51"/>
  <c r="J2021" i="51"/>
  <c r="J2029" i="51"/>
  <c r="J2037" i="51"/>
  <c r="J2045" i="51"/>
  <c r="J2053" i="51"/>
  <c r="J2061" i="51"/>
  <c r="J2069" i="51"/>
  <c r="J2077" i="51"/>
  <c r="J2085" i="51"/>
  <c r="J2093" i="51"/>
  <c r="J2101" i="51"/>
  <c r="J2109" i="51"/>
  <c r="J2117" i="51"/>
  <c r="J2125" i="51"/>
  <c r="J2133" i="51"/>
  <c r="J2141" i="51"/>
  <c r="J2149" i="51"/>
  <c r="J2157" i="51"/>
  <c r="J2165" i="51"/>
  <c r="J2173" i="51"/>
  <c r="J2181" i="51"/>
  <c r="J2189" i="51"/>
  <c r="J2197" i="51"/>
  <c r="J2205" i="51"/>
  <c r="J2213" i="51"/>
  <c r="J2221" i="51"/>
  <c r="J2229" i="51"/>
  <c r="J2237" i="51"/>
  <c r="J2245" i="51"/>
  <c r="J2253" i="51"/>
  <c r="J2261" i="51"/>
  <c r="J2269" i="51"/>
  <c r="J2277" i="51"/>
  <c r="J2285" i="51"/>
  <c r="J2293" i="51"/>
  <c r="J2301" i="51"/>
  <c r="J2309" i="51"/>
  <c r="J2317" i="51"/>
  <c r="J2325" i="51"/>
  <c r="J2333" i="51"/>
  <c r="J2341" i="51"/>
  <c r="J2349" i="51"/>
  <c r="J2357" i="51"/>
  <c r="J2365" i="51"/>
  <c r="J2373" i="51"/>
  <c r="J2381" i="51"/>
  <c r="J2389" i="51"/>
  <c r="J2397" i="51"/>
  <c r="J2405" i="51"/>
  <c r="J2413" i="51"/>
  <c r="J2421" i="51"/>
  <c r="J2429" i="51"/>
  <c r="J2437" i="51"/>
  <c r="J2445" i="51"/>
  <c r="J2453" i="51"/>
  <c r="J2461" i="51"/>
  <c r="J2469" i="51"/>
  <c r="J2477" i="51"/>
  <c r="J2485" i="51"/>
  <c r="J2493" i="51"/>
  <c r="J2501" i="51"/>
  <c r="J2509" i="51"/>
  <c r="J2517" i="51"/>
  <c r="J2525" i="51"/>
  <c r="J2533" i="51"/>
  <c r="J2541" i="51"/>
  <c r="J2549" i="51"/>
  <c r="J2557" i="51"/>
  <c r="J2565" i="51"/>
  <c r="J2573" i="51"/>
  <c r="J2581" i="51"/>
  <c r="J2589" i="51"/>
  <c r="J2597" i="51"/>
  <c r="J2605" i="51"/>
  <c r="J2613" i="51"/>
  <c r="J2621" i="51"/>
  <c r="J2629" i="51"/>
  <c r="J2637" i="51"/>
  <c r="J2645" i="51"/>
  <c r="J2653" i="51"/>
  <c r="J2661" i="51"/>
  <c r="J2669" i="51"/>
  <c r="J2677" i="51"/>
  <c r="J2685" i="51"/>
  <c r="J2693" i="51"/>
  <c r="J2701" i="51"/>
  <c r="J2709" i="51"/>
  <c r="J2717" i="51"/>
  <c r="J2725" i="51"/>
  <c r="J2733" i="51"/>
  <c r="J2741" i="51"/>
  <c r="J2749" i="51"/>
  <c r="J2757" i="51"/>
  <c r="J2765" i="51"/>
  <c r="J2773" i="51"/>
  <c r="J2781" i="51"/>
  <c r="J2789" i="51"/>
  <c r="J2797" i="51"/>
  <c r="J2805" i="51"/>
  <c r="J2813" i="51"/>
  <c r="J2821" i="51"/>
  <c r="J2829" i="51"/>
  <c r="J2837" i="51"/>
  <c r="J2845" i="51"/>
  <c r="J2853" i="51"/>
  <c r="J2861" i="51"/>
  <c r="J2869" i="51"/>
  <c r="J2877" i="51"/>
  <c r="J2885" i="51"/>
  <c r="J2893" i="51"/>
  <c r="J2901" i="51"/>
  <c r="J2909" i="51"/>
  <c r="J2917" i="51"/>
  <c r="J2925" i="51"/>
  <c r="J2933" i="51"/>
  <c r="J2941" i="51"/>
  <c r="J2949" i="51"/>
  <c r="J2957" i="51"/>
  <c r="J2965" i="51"/>
  <c r="J2973" i="51"/>
  <c r="J2981" i="51"/>
  <c r="J2989" i="51"/>
  <c r="J2997" i="51"/>
  <c r="J3005" i="51"/>
  <c r="J3013" i="51"/>
  <c r="J3021" i="51"/>
  <c r="J3029" i="51"/>
  <c r="J3037" i="51"/>
  <c r="J3045" i="51"/>
  <c r="J3053" i="51"/>
  <c r="J3061" i="51"/>
  <c r="J3069" i="51"/>
  <c r="J3077" i="51"/>
  <c r="J3085" i="51"/>
  <c r="J3093" i="51"/>
  <c r="J3101" i="51"/>
  <c r="J3109" i="51"/>
  <c r="J3117" i="51"/>
  <c r="J3125" i="51"/>
  <c r="J3133" i="51"/>
  <c r="J3141" i="51"/>
  <c r="J3149" i="51"/>
  <c r="J3157" i="51"/>
  <c r="J3165" i="51"/>
  <c r="J3173" i="51"/>
  <c r="G39" i="57"/>
  <c r="O39" i="57"/>
  <c r="W39" i="57"/>
  <c r="AE39" i="57"/>
  <c r="H39" i="57"/>
  <c r="P39" i="57"/>
  <c r="X39" i="57"/>
  <c r="AF39" i="57"/>
  <c r="B39" i="57"/>
  <c r="B50" i="57" s="1"/>
  <c r="I39" i="57"/>
  <c r="Q39" i="57"/>
  <c r="Y39" i="57"/>
  <c r="AG39" i="57"/>
  <c r="J39" i="57"/>
  <c r="R39" i="57"/>
  <c r="Z39" i="57"/>
  <c r="AH39" i="57"/>
  <c r="C39" i="57"/>
  <c r="K39" i="57"/>
  <c r="S39" i="57"/>
  <c r="AA39" i="57"/>
  <c r="AI39" i="57"/>
  <c r="D39" i="57"/>
  <c r="L39" i="57"/>
  <c r="T39" i="57"/>
  <c r="AB39" i="57"/>
  <c r="AJ39" i="57"/>
  <c r="E39" i="57"/>
  <c r="M39" i="57"/>
  <c r="U39" i="57"/>
  <c r="AC39" i="57"/>
  <c r="F39" i="57"/>
  <c r="N39" i="57"/>
  <c r="V39" i="57"/>
  <c r="AD39" i="57"/>
  <c r="D37" i="57"/>
  <c r="L37" i="57"/>
  <c r="T37" i="57"/>
  <c r="AB37" i="57"/>
  <c r="AJ37" i="57"/>
  <c r="J37" i="57"/>
  <c r="R37" i="57"/>
  <c r="Z37" i="57"/>
  <c r="AH37" i="57"/>
  <c r="C37" i="57"/>
  <c r="K37" i="57"/>
  <c r="S37" i="57"/>
  <c r="AA37" i="57"/>
  <c r="AI37" i="57"/>
  <c r="E37" i="57"/>
  <c r="M37" i="57"/>
  <c r="U37" i="57"/>
  <c r="AC37" i="57"/>
  <c r="B37" i="57"/>
  <c r="B48" i="57" s="1"/>
  <c r="O37" i="57"/>
  <c r="AE37" i="57"/>
  <c r="P37" i="57"/>
  <c r="AF37" i="57"/>
  <c r="Q37" i="57"/>
  <c r="AG37" i="57"/>
  <c r="F37" i="57"/>
  <c r="N37" i="57"/>
  <c r="V37" i="57"/>
  <c r="AD37" i="57"/>
  <c r="G37" i="57"/>
  <c r="W37" i="57"/>
  <c r="H37" i="57"/>
  <c r="X37" i="57"/>
  <c r="I37" i="57"/>
  <c r="Y37" i="57"/>
  <c r="Y40" i="57" l="1"/>
  <c r="O38" i="57"/>
  <c r="AI48" i="57"/>
  <c r="R48" i="57"/>
  <c r="P48" i="57"/>
  <c r="N48" i="57"/>
  <c r="L48" i="57"/>
  <c r="J48" i="57"/>
  <c r="H48" i="57"/>
  <c r="V48" i="57"/>
  <c r="K48" i="57"/>
  <c r="U48" i="57"/>
  <c r="D48" i="57"/>
  <c r="AG48" i="57"/>
  <c r="G48" i="57"/>
  <c r="AC48" i="57"/>
  <c r="S48" i="57"/>
  <c r="F48" i="57"/>
  <c r="T48" i="57"/>
  <c r="Q48" i="57"/>
  <c r="M48" i="57"/>
  <c r="Y48" i="57"/>
  <c r="AJ48" i="57"/>
  <c r="AE48" i="57"/>
  <c r="E48" i="57"/>
  <c r="AA48" i="57"/>
  <c r="C48" i="57"/>
  <c r="W48" i="57"/>
  <c r="AH48" i="57"/>
  <c r="AF48" i="57"/>
  <c r="AD48" i="57"/>
  <c r="AB48" i="57"/>
  <c r="Z48" i="57"/>
  <c r="X48" i="57"/>
  <c r="O48" i="57"/>
  <c r="I48" i="57"/>
  <c r="Q50" i="57"/>
  <c r="W50" i="57"/>
  <c r="AF50" i="57"/>
  <c r="AI50" i="57"/>
  <c r="P50" i="57"/>
  <c r="X50" i="57"/>
  <c r="J50" i="57"/>
  <c r="C50" i="57"/>
  <c r="Y50" i="57"/>
  <c r="G50" i="57"/>
  <c r="F50" i="57"/>
  <c r="S50" i="57"/>
  <c r="D50" i="57"/>
  <c r="AE50" i="57"/>
  <c r="L50" i="57"/>
  <c r="AA50" i="57"/>
  <c r="I50" i="57"/>
  <c r="T50" i="57"/>
  <c r="AH50" i="57"/>
  <c r="AB50" i="57"/>
  <c r="AD50" i="57"/>
  <c r="AJ50" i="57"/>
  <c r="O50" i="57"/>
  <c r="E50" i="57"/>
  <c r="K50" i="57"/>
  <c r="AG50" i="57"/>
  <c r="M50" i="57"/>
  <c r="R50" i="57"/>
  <c r="U50" i="57"/>
  <c r="N50" i="57"/>
  <c r="AC50" i="57"/>
  <c r="Z50" i="57"/>
  <c r="H50" i="57"/>
  <c r="V50" i="57"/>
  <c r="B38" i="57"/>
  <c r="B49" i="57" s="1"/>
  <c r="E38" i="57"/>
  <c r="W38" i="57"/>
  <c r="AF38" i="57"/>
  <c r="Q38" i="57"/>
  <c r="M38" i="57"/>
  <c r="D38" i="57"/>
  <c r="AA38" i="57"/>
  <c r="I38" i="57"/>
  <c r="S38" i="57"/>
  <c r="AC38" i="57"/>
  <c r="B40" i="57"/>
  <c r="B51" i="57" s="1"/>
  <c r="R40" i="57"/>
  <c r="L40" i="57"/>
  <c r="Z38" i="57"/>
  <c r="F38" i="57"/>
  <c r="H38" i="57"/>
  <c r="P38" i="57"/>
  <c r="L38" i="57"/>
  <c r="N40" i="57"/>
  <c r="AD40" i="57"/>
  <c r="S40" i="57"/>
  <c r="H40" i="57"/>
  <c r="F40" i="57"/>
  <c r="AI40" i="57"/>
  <c r="X40" i="57"/>
  <c r="AI38" i="57"/>
  <c r="N38" i="57"/>
  <c r="G40" i="57"/>
  <c r="E40" i="57"/>
  <c r="AJ40" i="57"/>
  <c r="M40" i="57"/>
  <c r="AC40" i="57"/>
  <c r="P40" i="57"/>
  <c r="D40" i="57"/>
  <c r="O40" i="57"/>
  <c r="AG40" i="57"/>
  <c r="K38" i="57"/>
  <c r="X38" i="57"/>
  <c r="G38" i="57"/>
  <c r="C38" i="57"/>
  <c r="AE38" i="57"/>
  <c r="AD38" i="57"/>
  <c r="T38" i="57"/>
  <c r="AB38" i="57"/>
  <c r="V38" i="57"/>
  <c r="AG38" i="57"/>
  <c r="AH38" i="57"/>
  <c r="X44" i="57" l="1"/>
  <c r="AC44" i="57"/>
  <c r="O49" i="57"/>
  <c r="AG49" i="57"/>
  <c r="AD49" i="57"/>
  <c r="P51" i="57"/>
  <c r="E51" i="57"/>
  <c r="B44" i="57"/>
  <c r="B55" i="57" s="1"/>
  <c r="G44" i="57"/>
  <c r="H49" i="57"/>
  <c r="K49" i="57"/>
  <c r="AE49" i="57"/>
  <c r="D49" i="57"/>
  <c r="AH49" i="57"/>
  <c r="AA49" i="57"/>
  <c r="N51" i="57"/>
  <c r="D51" i="57"/>
  <c r="AJ51" i="57"/>
  <c r="Y51" i="57"/>
  <c r="F44" i="57"/>
  <c r="AC49" i="57"/>
  <c r="H51" i="57"/>
  <c r="T49" i="57"/>
  <c r="AF49" i="57"/>
  <c r="AI49" i="57"/>
  <c r="G51" i="57"/>
  <c r="M51" i="57"/>
  <c r="O51" i="57"/>
  <c r="N49" i="57"/>
  <c r="AI51" i="57"/>
  <c r="P49" i="57"/>
  <c r="L51" i="57"/>
  <c r="S49" i="57"/>
  <c r="M49" i="57"/>
  <c r="E49" i="57"/>
  <c r="Q49" i="57"/>
  <c r="Z49" i="57"/>
  <c r="X51" i="57"/>
  <c r="F51" i="57"/>
  <c r="L44" i="57"/>
  <c r="R51" i="57"/>
  <c r="E44" i="57"/>
  <c r="S44" i="57"/>
  <c r="H44" i="57"/>
  <c r="AI44" i="57"/>
  <c r="M44" i="57"/>
  <c r="N44" i="57"/>
  <c r="P44" i="57"/>
  <c r="P55" i="57" s="1"/>
  <c r="F49" i="57"/>
  <c r="I49" i="57"/>
  <c r="L49" i="57"/>
  <c r="C49" i="57"/>
  <c r="W49" i="57"/>
  <c r="G49" i="57"/>
  <c r="S51" i="57"/>
  <c r="AD51" i="57"/>
  <c r="AC51" i="57"/>
  <c r="AG51" i="57"/>
  <c r="O44" i="57"/>
  <c r="X49" i="57"/>
  <c r="AD44" i="57"/>
  <c r="D44" i="57"/>
  <c r="T40" i="57"/>
  <c r="T51" i="57" s="1"/>
  <c r="AE40" i="57"/>
  <c r="Z40" i="57"/>
  <c r="J40" i="57"/>
  <c r="J51" i="57" s="1"/>
  <c r="AB40" i="57"/>
  <c r="AB51" i="57" s="1"/>
  <c r="C40" i="57"/>
  <c r="R38" i="57"/>
  <c r="U40" i="57"/>
  <c r="U51" i="57" s="1"/>
  <c r="Q40" i="57"/>
  <c r="V40" i="57"/>
  <c r="V51" i="57" s="1"/>
  <c r="AJ38" i="57"/>
  <c r="Y38" i="57"/>
  <c r="AA40" i="57"/>
  <c r="AF40" i="57"/>
  <c r="W40" i="57"/>
  <c r="K40" i="57"/>
  <c r="U38" i="57"/>
  <c r="J38" i="57"/>
  <c r="I40" i="57"/>
  <c r="AH40" i="57"/>
  <c r="AH51" i="57" s="1"/>
  <c r="AB49" i="57"/>
  <c r="V49" i="57"/>
  <c r="AG44" i="57"/>
  <c r="F55" i="57" l="1"/>
  <c r="O55" i="57"/>
  <c r="N55" i="57"/>
  <c r="S55" i="57"/>
  <c r="L55" i="57"/>
  <c r="X55" i="57"/>
  <c r="D55" i="57"/>
  <c r="M55" i="57"/>
  <c r="E55" i="57"/>
  <c r="G55" i="57"/>
  <c r="H55" i="57"/>
  <c r="AD55" i="57"/>
  <c r="AI55" i="57"/>
  <c r="AC55" i="57"/>
  <c r="V44" i="57"/>
  <c r="V55" i="57" s="1"/>
  <c r="T44" i="57"/>
  <c r="T55" i="57" s="1"/>
  <c r="AB44" i="57"/>
  <c r="AB55" i="57" s="1"/>
  <c r="AH44" i="57"/>
  <c r="AH55" i="57" s="1"/>
  <c r="Z51" i="57"/>
  <c r="Z44" i="57"/>
  <c r="Z55" i="57" s="1"/>
  <c r="AE51" i="57"/>
  <c r="AE44" i="57"/>
  <c r="AE55" i="57" s="1"/>
  <c r="I51" i="57"/>
  <c r="I44" i="57"/>
  <c r="I55" i="57" s="1"/>
  <c r="W44" i="57"/>
  <c r="W55" i="57" s="1"/>
  <c r="W51" i="57"/>
  <c r="AJ49" i="57"/>
  <c r="AJ44" i="57"/>
  <c r="AJ55" i="57" s="1"/>
  <c r="R49" i="57"/>
  <c r="R44" i="57"/>
  <c r="R55" i="57" s="1"/>
  <c r="J49" i="57"/>
  <c r="J44" i="57"/>
  <c r="J55" i="57" s="1"/>
  <c r="AF51" i="57"/>
  <c r="AF44" i="57"/>
  <c r="AF55" i="57" s="1"/>
  <c r="C44" i="57"/>
  <c r="C55" i="57" s="1"/>
  <c r="C51" i="57"/>
  <c r="U44" i="57"/>
  <c r="U55" i="57" s="1"/>
  <c r="U49" i="57"/>
  <c r="AA44" i="57"/>
  <c r="AA55" i="57" s="1"/>
  <c r="AA51" i="57"/>
  <c r="Q51" i="57"/>
  <c r="Q44" i="57"/>
  <c r="Q55" i="57" s="1"/>
  <c r="K44" i="57"/>
  <c r="K55" i="57" s="1"/>
  <c r="K51" i="57"/>
  <c r="Y49" i="57"/>
  <c r="Y44" i="57"/>
  <c r="Y55" i="57" s="1"/>
  <c r="AG55" i="5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<sst xmlns="http://schemas.openxmlformats.org/spreadsheetml/2006/main" count="21190" uniqueCount="940">
  <si>
    <t>Year</t>
  </si>
  <si>
    <t>Sources:</t>
  </si>
  <si>
    <t>Energy</t>
  </si>
  <si>
    <t>Industrial Processes</t>
  </si>
  <si>
    <t>Agriculture</t>
  </si>
  <si>
    <t>Waste</t>
  </si>
  <si>
    <t>Landfills</t>
  </si>
  <si>
    <t>Cement</t>
  </si>
  <si>
    <t>Other</t>
  </si>
  <si>
    <t>Rice</t>
  </si>
  <si>
    <t>CO2</t>
  </si>
  <si>
    <t>CH4</t>
  </si>
  <si>
    <t>N2O</t>
  </si>
  <si>
    <t>HFCs</t>
  </si>
  <si>
    <t>PFCs</t>
  </si>
  <si>
    <t>SF6</t>
  </si>
  <si>
    <t>NF3</t>
  </si>
  <si>
    <t>Industrial</t>
  </si>
  <si>
    <t>Wastewater</t>
  </si>
  <si>
    <t>Industry</t>
  </si>
  <si>
    <t>Assessment of methane emissions from the U.S. oil and gas supply chain</t>
  </si>
  <si>
    <t>Table 1</t>
  </si>
  <si>
    <t>https://science.sciencemag.org/content/361/6398/186</t>
  </si>
  <si>
    <t>BPEiC BAU Process Emissions in CO2e</t>
  </si>
  <si>
    <t>BPEiC Share of Agriculture Process Emissions from Animals</t>
  </si>
  <si>
    <t>Share of agriculture process emissions from animals</t>
  </si>
  <si>
    <t>dimensionless</t>
  </si>
  <si>
    <t>sector</t>
  </si>
  <si>
    <t>source</t>
  </si>
  <si>
    <t>country</t>
  </si>
  <si>
    <t>gas</t>
  </si>
  <si>
    <t>year</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</si>
  <si>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</si>
  <si>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</si>
  <si>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</si>
  <si>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</si>
  <si>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</si>
  <si>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</si>
  <si>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</si>
  <si>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</si>
  <si>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</si>
  <si>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</si>
  <si>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</si>
  <si>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</si>
  <si>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</si>
  <si>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</si>
  <si>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</si>
  <si>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</si>
  <si>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</si>
  <si>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</si>
  <si>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</si>
  <si>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</si>
  <si>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</si>
  <si>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</si>
  <si>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</si>
  <si>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</si>
  <si>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</si>
  <si>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</si>
  <si>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</si>
  <si>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</si>
  <si>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</si>
  <si>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</si>
  <si>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</si>
  <si>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Canada</t>
  </si>
  <si>
    <t>Cape Verde</t>
  </si>
  <si>
    <t>Central African Republic</t>
  </si>
  <si>
    <t>Chad</t>
  </si>
  <si>
    <t>Chile</t>
  </si>
  <si>
    <t>China</t>
  </si>
  <si>
    <t>Colombia</t>
  </si>
  <si>
    <t>Comoros</t>
  </si>
  <si>
    <t>Congo (Brazzaville)</t>
  </si>
  <si>
    <t>Congo (Kinshasa)</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</si>
  <si>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</si>
  <si>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</si>
  <si>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</si>
  <si>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</si>
  <si>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</si>
  <si>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</si>
  <si>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</si>
  <si>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</si>
  <si>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</si>
  <si>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</si>
  <si>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</si>
  <si>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</si>
  <si>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</si>
  <si>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</si>
  <si>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</si>
  <si>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</si>
  <si>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</si>
  <si>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</si>
  <si>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</si>
  <si>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</si>
  <si>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</si>
  <si>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</si>
  <si>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</si>
  <si>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</si>
  <si>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</si>
  <si>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</si>
  <si>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</si>
  <si>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</si>
  <si>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</si>
  <si>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</si>
  <si>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</si>
  <si>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</si>
  <si>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</si>
  <si>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</si>
  <si>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</si>
  <si>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</si>
  <si>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</si>
  <si>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</si>
  <si>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</si>
  <si>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</si>
  <si>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</si>
  <si>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</si>
  <si>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</si>
  <si>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</si>
  <si>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</si>
  <si>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</si>
  <si>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</si>
  <si>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</si>
  <si>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</si>
  <si>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</si>
  <si>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</si>
  <si>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</si>
  <si>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</si>
  <si>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</si>
  <si>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</si>
  <si>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</si>
  <si>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</si>
  <si>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</si>
  <si>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</si>
  <si>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</si>
  <si>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</si>
  <si>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</si>
  <si>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</si>
  <si>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</si>
  <si>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</si>
  <si>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</si>
  <si>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</si>
  <si>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</si>
  <si>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</si>
  <si>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</si>
  <si>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</si>
  <si>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</si>
  <si>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</si>
  <si>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</si>
  <si>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</si>
  <si>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</si>
  <si>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</si>
  <si>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</si>
  <si>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</si>
  <si>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</si>
  <si>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</si>
  <si>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</si>
  <si>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</si>
  <si>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</si>
  <si>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</si>
  <si>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</si>
  <si>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</si>
  <si>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</si>
  <si>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</si>
  <si>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</si>
  <si>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</si>
  <si>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</si>
  <si>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</si>
  <si>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</si>
  <si>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</si>
  <si>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</si>
  <si>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</si>
  <si>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</si>
  <si>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</si>
  <si>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</si>
  <si>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</si>
  <si>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</si>
  <si>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</si>
  <si>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</si>
  <si>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</si>
  <si>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</si>
  <si>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</si>
  <si>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</si>
  <si>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</si>
  <si>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</si>
  <si>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</si>
  <si>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</si>
  <si>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</si>
  <si>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</si>
  <si>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</si>
  <si>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</si>
  <si>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</si>
  <si>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</si>
  <si>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</si>
  <si>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</si>
  <si>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</si>
  <si>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</si>
  <si>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</si>
  <si>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</si>
  <si>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</si>
  <si>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</si>
  <si>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</si>
  <si>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</si>
  <si>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</si>
  <si>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</si>
  <si>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</si>
  <si>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</si>
  <si>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</si>
  <si>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</si>
  <si>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</si>
  <si>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</si>
  <si>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</si>
  <si>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</si>
  <si>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</si>
  <si>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</si>
  <si>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</si>
  <si>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</si>
  <si>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</si>
  <si>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</si>
  <si>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</si>
  <si>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</si>
  <si>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</si>
  <si>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</si>
  <si>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</si>
  <si>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</si>
  <si>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</si>
  <si>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</si>
  <si>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</si>
  <si>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</si>
  <si>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OtherAg</t>
  </si>
  <si>
    <t>Biomass</t>
  </si>
  <si>
    <t>OtherEnergy</t>
  </si>
  <si>
    <t>StatMob</t>
  </si>
  <si>
    <t>EPS</t>
  </si>
  <si>
    <t>FPD</t>
  </si>
  <si>
    <t>OtherIPPU</t>
  </si>
  <si>
    <t>PV</t>
  </si>
  <si>
    <t>OtherWaste</t>
  </si>
  <si>
    <t>Selected Country:</t>
  </si>
  <si>
    <t>EPS Industry Category</t>
  </si>
  <si>
    <t>natural gas and petroleum systems</t>
  </si>
  <si>
    <t>agriculture</t>
  </si>
  <si>
    <t>waste management</t>
  </si>
  <si>
    <t>coal mining</t>
  </si>
  <si>
    <t>other industries</t>
  </si>
  <si>
    <t>non-industry</t>
  </si>
  <si>
    <t>chemicals</t>
  </si>
  <si>
    <t>Pollutant:</t>
  </si>
  <si>
    <t>subsource</t>
  </si>
  <si>
    <t>unit</t>
  </si>
  <si>
    <t>value</t>
  </si>
  <si>
    <t>AgSoils</t>
  </si>
  <si>
    <t>MMTCO2e</t>
  </si>
  <si>
    <t>Livestock</t>
  </si>
  <si>
    <t>Enteric</t>
  </si>
  <si>
    <t>Manure</t>
  </si>
  <si>
    <t>Combustion</t>
  </si>
  <si>
    <t>Coal</t>
  </si>
  <si>
    <t>Surface</t>
  </si>
  <si>
    <t>Under</t>
  </si>
  <si>
    <t>NGO</t>
  </si>
  <si>
    <t>Gas Product</t>
  </si>
  <si>
    <t>Gas TSD</t>
  </si>
  <si>
    <t>Oil Product</t>
  </si>
  <si>
    <t>Oil Refining</t>
  </si>
  <si>
    <t>Metals</t>
  </si>
  <si>
    <t>Aluminum</t>
  </si>
  <si>
    <t>Electronics</t>
  </si>
  <si>
    <t>HCFC22</t>
  </si>
  <si>
    <t>Magnesium</t>
  </si>
  <si>
    <t>NitricAdipic</t>
  </si>
  <si>
    <t>Adipic</t>
  </si>
  <si>
    <t>Nitric</t>
  </si>
  <si>
    <t>ODSSubs</t>
  </si>
  <si>
    <t>Aerosols</t>
  </si>
  <si>
    <t>Fire Ext</t>
  </si>
  <si>
    <t>Foams</t>
  </si>
  <si>
    <t>RefAC</t>
  </si>
  <si>
    <t>Solvents</t>
  </si>
  <si>
    <t>Semi</t>
  </si>
  <si>
    <t>MSW</t>
  </si>
  <si>
    <t>Rural</t>
  </si>
  <si>
    <t>Urban</t>
  </si>
  <si>
    <t>Cabo Verde</t>
  </si>
  <si>
    <t>Czechia</t>
  </si>
  <si>
    <t>Notes</t>
  </si>
  <si>
    <t>excluded from output tabs</t>
  </si>
  <si>
    <t>assigned EPS industry</t>
  </si>
  <si>
    <t>concatenated</t>
  </si>
  <si>
    <t>cement and other carbonates</t>
  </si>
  <si>
    <t>iron and steel</t>
  </si>
  <si>
    <t>Unit: grams CO2e</t>
  </si>
  <si>
    <t>assigned EPS pollutant</t>
  </si>
  <si>
    <t>F-gases</t>
  </si>
  <si>
    <t>scenario</t>
  </si>
  <si>
    <t>category</t>
  </si>
  <si>
    <t>entity</t>
  </si>
  <si>
    <t>HISTCR</t>
  </si>
  <si>
    <t>IPC1A</t>
  </si>
  <si>
    <t>Gg</t>
  </si>
  <si>
    <t>AFG</t>
  </si>
  <si>
    <t>AGO</t>
  </si>
  <si>
    <t>ALB</t>
  </si>
  <si>
    <t>AND</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</si>
  <si>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</si>
  <si>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</si>
  <si>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</si>
  <si>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</si>
  <si>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</si>
  <si>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</si>
  <si>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</si>
  <si>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</si>
  <si>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</si>
  <si>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</si>
  <si>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</si>
  <si>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</si>
  <si>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</si>
  <si>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</si>
  <si>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</si>
  <si>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</si>
  <si>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</si>
  <si>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</si>
  <si>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</si>
  <si>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</si>
  <si>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</si>
  <si>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</si>
  <si>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</si>
  <si>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</si>
  <si>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</si>
  <si>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</si>
  <si>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</si>
  <si>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</si>
  <si>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</si>
  <si>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</si>
  <si>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</si>
  <si>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COD</t>
  </si>
  <si>
    <t>COG</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</si>
  <si>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</si>
  <si>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</si>
  <si>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</si>
  <si>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</si>
  <si>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</si>
  <si>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</si>
  <si>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</si>
  <si>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</si>
  <si>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</si>
  <si>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</si>
  <si>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</si>
  <si>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</si>
  <si>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</si>
  <si>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</si>
  <si>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</si>
  <si>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</si>
  <si>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</si>
  <si>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</si>
  <si>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</si>
  <si>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</si>
  <si>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</si>
  <si>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</si>
  <si>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</si>
  <si>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</si>
  <si>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</si>
  <si>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</si>
  <si>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</si>
  <si>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</si>
  <si>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</si>
  <si>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</si>
  <si>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</si>
  <si>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</si>
  <si>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</si>
  <si>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</si>
  <si>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</si>
  <si>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</si>
  <si>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</si>
  <si>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</si>
  <si>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</si>
  <si>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</si>
  <si>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</si>
  <si>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</si>
  <si>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</si>
  <si>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</si>
  <si>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</si>
  <si>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</si>
  <si>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</si>
  <si>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</si>
  <si>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</si>
  <si>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</si>
  <si>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</si>
  <si>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</si>
  <si>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</si>
  <si>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</si>
  <si>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</si>
  <si>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</si>
  <si>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</si>
  <si>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</si>
  <si>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</si>
  <si>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</si>
  <si>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</si>
  <si>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</si>
  <si>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</si>
  <si>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</si>
  <si>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</si>
  <si>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</si>
  <si>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</si>
  <si>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</si>
  <si>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</si>
  <si>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</si>
  <si>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</si>
  <si>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</si>
  <si>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</si>
  <si>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</si>
  <si>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</si>
  <si>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</si>
  <si>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</si>
  <si>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</si>
  <si>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</si>
  <si>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</si>
  <si>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</si>
  <si>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</si>
  <si>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</si>
  <si>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</si>
  <si>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</si>
  <si>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</si>
  <si>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</si>
  <si>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</si>
  <si>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</si>
  <si>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</si>
  <si>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</si>
  <si>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NLD</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</si>
  <si>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</si>
  <si>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</si>
  <si>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</si>
  <si>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</si>
  <si>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</si>
  <si>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</si>
  <si>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</si>
  <si>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</si>
  <si>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</si>
  <si>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</si>
  <si>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</si>
  <si>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</si>
  <si>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</si>
  <si>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</si>
  <si>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</si>
  <si>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</si>
  <si>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</si>
  <si>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</si>
  <si>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</si>
  <si>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</si>
  <si>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</si>
  <si>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</si>
  <si>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</si>
  <si>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</si>
  <si>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</si>
  <si>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</si>
  <si>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</si>
  <si>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</si>
  <si>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</si>
  <si>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SSD</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</si>
  <si>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</si>
  <si>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</si>
  <si>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</si>
  <si>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</si>
  <si>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</si>
  <si>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</si>
  <si>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</si>
  <si>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</si>
  <si>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</si>
  <si>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</si>
  <si>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</si>
  <si>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</si>
  <si>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</si>
  <si>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</si>
  <si>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</si>
  <si>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</si>
  <si>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</si>
  <si>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</si>
  <si>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</si>
  <si>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</si>
  <si>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</si>
  <si>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</si>
  <si>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</si>
  <si>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</si>
  <si>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</si>
  <si>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VAT</t>
  </si>
  <si>
    <t>VCT</t>
  </si>
  <si>
    <t>VEN</t>
  </si>
  <si>
    <t>VNM</t>
  </si>
  <si>
    <t>VUT</t>
  </si>
  <si>
    <t>WSM</t>
  </si>
  <si>
    <t>YEM</t>
  </si>
  <si>
    <t>ZAF</t>
  </si>
  <si>
    <t>ZMB</t>
  </si>
  <si>
    <t>ZWE</t>
  </si>
  <si>
    <t>IPC1B1</t>
  </si>
  <si>
    <t>IPC1B2</t>
  </si>
  <si>
    <t>IPC1B3</t>
  </si>
  <si>
    <t>IPC1B</t>
  </si>
  <si>
    <t>IPC1</t>
  </si>
  <si>
    <t>IPC2A</t>
  </si>
  <si>
    <t>IPC2B</t>
  </si>
  <si>
    <t>IPC2C</t>
  </si>
  <si>
    <t>IPC2D</t>
  </si>
  <si>
    <t>IPC2G</t>
  </si>
  <si>
    <t>IPC2H</t>
  </si>
  <si>
    <t>IPC2</t>
  </si>
  <si>
    <t>IPC4</t>
  </si>
  <si>
    <t>IPC5</t>
  </si>
  <si>
    <t>IPCM0EL</t>
  </si>
  <si>
    <t>IPCMAGELV</t>
  </si>
  <si>
    <t>IPCMAG</t>
  </si>
  <si>
    <t>HISTTP</t>
  </si>
  <si>
    <t>Steel</t>
  </si>
  <si>
    <t>Americas</t>
  </si>
  <si>
    <t>Europe</t>
  </si>
  <si>
    <t>Middle East</t>
  </si>
  <si>
    <t>Africa</t>
  </si>
  <si>
    <t>Eurasia</t>
  </si>
  <si>
    <t>Other Asia Pacific</t>
  </si>
  <si>
    <t>Mt/yr</t>
  </si>
  <si>
    <t>ETC Region</t>
  </si>
  <si>
    <t>ISO 3166 Code</t>
  </si>
  <si>
    <t>Selected Country Process CO2 Growth Multipliers</t>
  </si>
  <si>
    <t>Selected Country's ETC Region</t>
  </si>
  <si>
    <t>BAU Production Data from ETC</t>
  </si>
  <si>
    <t>Selected Region's Production Values</t>
  </si>
  <si>
    <t>PRIMAP IPCC Category</t>
  </si>
  <si>
    <t>Meaning</t>
  </si>
  <si>
    <t>IPC1C</t>
  </si>
  <si>
    <t>IPC2E</t>
  </si>
  <si>
    <t>IPC3A</t>
  </si>
  <si>
    <t>National Total excluding LULUCF</t>
  </si>
  <si>
    <t>Fuel Combustion Activities</t>
  </si>
  <si>
    <t>Fugitive Emissions from Fuels</t>
  </si>
  <si>
    <t>Solid Fuels</t>
  </si>
  <si>
    <t>Oil and Natural Gas</t>
  </si>
  <si>
    <t>Other Emissons from Energy Production</t>
  </si>
  <si>
    <t>Carbon Dioxide Transport and Storage (currently no data available)</t>
  </si>
  <si>
    <t>Industrial Processes and Product Use</t>
  </si>
  <si>
    <t>Mineral Industry</t>
  </si>
  <si>
    <t>Chemical Industry</t>
  </si>
  <si>
    <t>Metal Industry</t>
  </si>
  <si>
    <t>Non-Energy Products from Fuels and Solvent Use</t>
  </si>
  <si>
    <t>Other Product Manufacture and Use</t>
  </si>
  <si>
    <t>Agriculture, sum of IPC3A and IPCMAGELV</t>
  </si>
  <si>
    <t>Agriculture excluding Livestock</t>
  </si>
  <si>
    <t>Assigned EPS Industry</t>
  </si>
  <si>
    <t>This includes only fugitive emissions (IPC1B), not fuel use (IPC1A)</t>
  </si>
  <si>
    <t>This includes only process emissions (IPC2), not energy-related emissions (IPC1)</t>
  </si>
  <si>
    <t>PRIMAP Dataset Preference</t>
  </si>
  <si>
    <t>In this scenario country reported data (CRF, BUR, UNFCCC) is prioritized over third party data (CDIAC, FAO, Andrew, EDGAR, BP).</t>
  </si>
  <si>
    <t>In this scenario third party data (CDIAC, FAO, Andrew, EDGAR, BP) is prioritized over country reported data (CRF, BUR, UNFCCC)</t>
  </si>
  <si>
    <t>Selected dataset</t>
  </si>
  <si>
    <t>CO2 Process Emissions by Industry</t>
  </si>
  <si>
    <t>Electronics Industry (no data available as the category is only used for fluorinated gases which are only resolved at the level of category IPC2)</t>
  </si>
  <si>
    <t>IPC2F</t>
  </si>
  <si>
    <t>Product uses as Substitutes for Ozone Depleting Substances (no data available as the category is only used for fluorinated gases which are only resolved at the level of category IPC2)</t>
  </si>
  <si>
    <t>Unit: Gg CO2</t>
  </si>
  <si>
    <t>Selected Country's ISO 3166 Code</t>
  </si>
  <si>
    <t>U.S. EPA</t>
  </si>
  <si>
    <t>Global Non-CO2 Greenhouse Gas Emission Projections &amp; Mitigation Potential: 2015-2050</t>
  </si>
  <si>
    <t>https://www.epa.gov/global-mitigation-non-co2-greenhouse-gases/global-non-co2-greenhouse-gas-emission-projections</t>
  </si>
  <si>
    <t>Non-CO2 Report Data Annex (data vintage 9/30/2019)</t>
  </si>
  <si>
    <t>Potsdam Institute for Climate Impact Research</t>
  </si>
  <si>
    <t>The PRIMAP-hist national historical emissions time series (1850-2016) v2.0</t>
  </si>
  <si>
    <t>http://doi.org/10.5880/PIK.2019.001</t>
  </si>
  <si>
    <t>Non-CO2 Process Emissions for All Countries (Present and Projections)</t>
  </si>
  <si>
    <t>CO2 Process Emissions for All Countries (Present)</t>
  </si>
  <si>
    <t>Cement and Steel Production Projections Used to Scale Process CO2 Emissions</t>
  </si>
  <si>
    <t>Energy Transitions Commission</t>
  </si>
  <si>
    <t>http://www.energy-transitions.org/sites/default/files/ETC_MissionPossible_FullReport.pdf</t>
  </si>
  <si>
    <t>Page 56, Exhibits 2.1 and 2.2</t>
  </si>
  <si>
    <t>Mission Possible: Reachign Net-Zero Carbon Emissions from Harder-to-Abate Sectors by Mid-Century</t>
  </si>
  <si>
    <t>The U.S. EPA (non-CO2) and PRIMAP-hist (CO2) data here include every country in the world,</t>
  </si>
  <si>
    <t>so adapting this variable to a country simply requires changing the drop-down menu on the</t>
  </si>
  <si>
    <t>"Country Selector" tab.</t>
  </si>
  <si>
    <t>Share of Agriculture Process Emissions from Animals should not include emissions</t>
  </si>
  <si>
    <t>from growing crops used for animal feed (like corn).  It should include emissions</t>
  </si>
  <si>
    <t>from animal operations, animal waste, etc.</t>
  </si>
  <si>
    <t>Notes on BPEiC Share of Agriculture Process Emissions from Animals</t>
  </si>
  <si>
    <t>Non-Country Multipliers</t>
  </si>
  <si>
    <t>If you are adapting the EPS to model a region that is not a country, set the multipliers below</t>
  </si>
  <si>
    <t>to indicate the share of industrial activity of each type that is in the modeled region relative</t>
  </si>
  <si>
    <t>to the country selected on the "Country Selector" tab.</t>
  </si>
  <si>
    <t>Use a value greater than 1 for a region that is larger than the selected country,</t>
  </si>
  <si>
    <t>or use a value between zero and 1 for a region within the selected country.</t>
  </si>
  <si>
    <t>If you are adapting the EPS to a non-country region (a city, state, or multi-country area),</t>
  </si>
  <si>
    <t>see the directions on the "Multipliers" tab in the "Non-Country Multipliers" section.</t>
  </si>
  <si>
    <t>This variable's data sources should not be changed when adapting the EPS to another</t>
  </si>
  <si>
    <t>country or region.</t>
  </si>
  <si>
    <t>Methane Leakage Adj</t>
  </si>
  <si>
    <t>Do not edit the information or data below.</t>
  </si>
  <si>
    <t>Methane Leakage Multiplier</t>
  </si>
  <si>
    <t>The EPA's estimated methane leakage rate for the United States</t>
  </si>
  <si>
    <t>has been shown to be too low in high-quality studies.</t>
  </si>
  <si>
    <t>Therefore, we include the ability to adjust BAU process emissions</t>
  </si>
  <si>
    <t>and potential reductions to account for this greater leakage.</t>
  </si>
  <si>
    <t>In the non-CO2 GHGs study, the EPA used data sources from</t>
  </si>
  <si>
    <t>each national government where available, rather than applying</t>
  </si>
  <si>
    <t>U.S. methodology to estimate methane leakage in other countries.</t>
  </si>
  <si>
    <t>Therefore, we cannot assume the EPA's numbers are too low for</t>
  </si>
  <si>
    <t>any country other than the U.S.  Therefore, methane leakage</t>
  </si>
  <si>
    <t>multipliers are listed on the "Country Selector" tab and are</t>
  </si>
  <si>
    <t>country-specific.</t>
  </si>
  <si>
    <t>If you are adapting the model to a non-U.S. region and</t>
  </si>
  <si>
    <t>you believe the EPA's methane leakage estimate is not</t>
  </si>
  <si>
    <t>accurate, you can adjust your country's methane leakage</t>
  </si>
  <si>
    <t>multiplier on the "Country Selector" tab and it will be</t>
  </si>
  <si>
    <t>reflected here.</t>
  </si>
  <si>
    <t>Methane leakage multiplier</t>
  </si>
  <si>
    <t>U.S. Methane Leakage Multiplier</t>
  </si>
  <si>
    <t>Alvarez et al.</t>
  </si>
  <si>
    <t>Backing out U.S. SNAP Program Effects on F-Gases</t>
  </si>
  <si>
    <t>Climate Benefits of the SNAP Program Status Change Rule. March 2016</t>
  </si>
  <si>
    <t>https://www.regulations.gov/document?D=EPA-HQ-OAR-2015-0663-0019</t>
  </si>
  <si>
    <t>SNAP Adjustment</t>
  </si>
  <si>
    <t>Emissions abated under SNAP program</t>
  </si>
  <si>
    <t>Linearly interpolated</t>
  </si>
  <si>
    <t>Pre-2014 baseline</t>
  </si>
  <si>
    <t>The EPA data assume the implementation of the SNAP program to reduce F-gas emissions.  The implementation</t>
  </si>
  <si>
    <t>of this program is not yet secured.  We don't consider it part of our U.S. BAU case, so we add back in the F-gas</t>
  </si>
  <si>
    <t>emissions that are avoided by the SNAP program.  This code is not used for non-US regions.</t>
  </si>
  <si>
    <t>SNAP Program Adjustment is in use</t>
  </si>
  <si>
    <t>SNAP Adjustment for F-gas Substitution?</t>
  </si>
  <si>
    <t>Unit: MMT CO2e</t>
  </si>
  <si>
    <t>Emissions after July 2015 and  March 2016 rules, using the "Most Likely Emissions Scenario"</t>
  </si>
  <si>
    <t>abatement from the SNAP program, which classified some HFCs</t>
  </si>
  <si>
    <t xml:space="preserve">as unacceptable. However, the program was remanded shortly </t>
  </si>
  <si>
    <t>before the EPA source document was released. This Excel file</t>
  </si>
  <si>
    <t>The EPA source document methodology assumed BAU included</t>
  </si>
  <si>
    <t>includes the ability to add in additional BAU F-gas emissions.</t>
  </si>
  <si>
    <t xml:space="preserve">This is enabled for the US, </t>
  </si>
  <si>
    <t>and the structure can also be used to add additional BAU F-gas</t>
  </si>
  <si>
    <t>emissions for other countries. To do this, mark "Y" in the "SNAP Adjustment"</t>
  </si>
  <si>
    <t>the "Multipliers and Adjustments" tab accordingly.</t>
  </si>
  <si>
    <t>column of the Country Selector tab and modify the "SNAP Adjustment" section of</t>
  </si>
  <si>
    <t>Methane leakage</t>
  </si>
  <si>
    <t>This Excel file includes the ability to adjust the EPA's values</t>
  </si>
  <si>
    <t>for methane leakage rate.  If you wish to adjust this,</t>
  </si>
  <si>
    <t>change the value next to the country you have selected</t>
  </si>
  <si>
    <t>on the "Country Selector" tab.  For more explanation, see</t>
  </si>
  <si>
    <t>the "Multipliers and Adjustments" tab.</t>
  </si>
  <si>
    <t>EPA data for non-U.S. countries generally relies on values reported by those countries,</t>
  </si>
  <si>
    <t>be assumed to apply to the EPA's data on other countries' methane leakage.</t>
  </si>
  <si>
    <t>so any errors in the EPA's assessment of U.S. methane leakage cannot</t>
  </si>
  <si>
    <t>PV = photovoltaic eqpt. manufacturing.  All process emissions are purchased F-gases, so reassigned to the chemicals industry.</t>
  </si>
  <si>
    <t>All process emissions are purchased F-gases, so reassigned to the chemicals industry.</t>
  </si>
  <si>
    <t>EPS = electric power systems.  All process emissions are purchased F-gases, so reassigned to the chemicals industry.</t>
  </si>
  <si>
    <t>FPD = flat panel display manufacturing.  All process emissions are purchased F-gases, so reassigned to the chemicals industry.</t>
  </si>
  <si>
    <t>At least for the U.S., the only pollutants in this category are CH4 and N2O.</t>
  </si>
  <si>
    <t>Global Warming Potential</t>
  </si>
  <si>
    <t>The EPA source data uses AR4 for Global Warming Potentials, while the U.S. EPS uses</t>
  </si>
  <si>
    <t>AR5. To adjust for this discrepancy, we use the following multipliers.</t>
  </si>
  <si>
    <t>value adjusted for GWP</t>
  </si>
  <si>
    <t>The same multipliers used here should also be used in indst/PERAC.</t>
  </si>
  <si>
    <t>Note that indst/PERAC has slightly different industry categories for the multipliers, but</t>
  </si>
  <si>
    <t>it should be clear which of these multipliers maps onto which one in PERAC.</t>
  </si>
  <si>
    <t>Generally, for a given industry, you will use the same multiplier in all years.</t>
  </si>
  <si>
    <t>If the industry in the modeled sub-national region comprises a growing or shrinking</t>
  </si>
  <si>
    <t>percentage of that industry nationally, then you might want to use growing or</t>
  </si>
  <si>
    <t>shrinking multipliers.  For example, if in 2015, the modeled sub-national region</t>
  </si>
  <si>
    <t>contains 6% of the nation's chemicals manufacturing, but you expect the sub-national</t>
  </si>
  <si>
    <t>region to contain 10% of the nation's chemical manufacturing in 2050, your "chemicals"</t>
  </si>
  <si>
    <t>industry multiplier should increase from 0.06 in 2015 to 0.1 in 2050.</t>
  </si>
  <si>
    <t>Absolute Process CO2 Before Non-Region Multipliers</t>
  </si>
  <si>
    <t>Gas</t>
  </si>
  <si>
    <t>Non-Country Multipliers Annualized</t>
  </si>
  <si>
    <t>Non-Country Multipliers Transposed</t>
  </si>
  <si>
    <t>Coal mining CO2 process (non-energy) emissions aren't broken out in the PRIMAP dataset.  We assume they are negligible.</t>
  </si>
  <si>
    <t>This sector doesn't have process emissions of this gas in the included EPA and PRIMAP datasets.</t>
  </si>
  <si>
    <t>In the EPS, all F-gas emissions are allocated to the chemicals industry, even if some come from the use of F-gases by other industries or sectors.</t>
  </si>
  <si>
    <t>United Nations</t>
  </si>
  <si>
    <t>Population Division</t>
  </si>
  <si>
    <t>Department of Economic and Social Affairs</t>
  </si>
  <si>
    <t>World Population Prospects 2019</t>
  </si>
  <si>
    <t>File POP/1-1: Total population (both sexes combined) by region, subregion and country, annually for 1950-2100 (thousands)</t>
  </si>
  <si>
    <t>Medium fertility variant, 2020 - 2100</t>
  </si>
  <si>
    <t>POP/DB/WPP/Rev.2019/POP/F01-1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</si>
  <si>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</si>
  <si>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</si>
  <si>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Total population, both sexes combined, as of 1 July (thousands)</t>
  </si>
  <si>
    <t>Index</t>
  </si>
  <si>
    <t>Variant</t>
  </si>
  <si>
    <t>Region, subregion, country or area *</t>
  </si>
  <si>
    <t>Country code</t>
  </si>
  <si>
    <t>Type</t>
  </si>
  <si>
    <t>Parent code</t>
  </si>
  <si>
    <t>Medium variant</t>
  </si>
  <si>
    <t>WORLD</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</si>
  <si>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</si>
  <si>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</si>
  <si>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</si>
  <si>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</si>
  <si>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</si>
  <si>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</si>
  <si>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</si>
  <si>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</si>
  <si>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</si>
  <si>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</si>
  <si>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</si>
  <si>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</si>
  <si>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</si>
  <si>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</si>
  <si>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</si>
  <si>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</si>
  <si>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</si>
  <si>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</si>
  <si>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</si>
  <si>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</si>
  <si>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</si>
  <si>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</si>
  <si>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</si>
  <si>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</si>
  <si>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</si>
  <si>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</si>
  <si>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</si>
  <si>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</si>
  <si>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</si>
  <si>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</si>
  <si>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</si>
  <si>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j</t>
  </si>
  <si>
    <t>Region</t>
  </si>
  <si>
    <t>Asia</t>
  </si>
  <si>
    <t>k</t>
  </si>
  <si>
    <t>l</t>
  </si>
  <si>
    <t>Latin America and the Caribbean</t>
  </si>
  <si>
    <t>m</t>
  </si>
  <si>
    <t>Northern America</t>
  </si>
  <si>
    <t>n</t>
  </si>
  <si>
    <t>Oceania</t>
  </si>
  <si>
    <t>o</t>
  </si>
  <si>
    <t>Sustainable Development Goal (SDG) regions</t>
  </si>
  <si>
    <t>p</t>
  </si>
  <si>
    <t>SUB-SAHARAN AFRICA</t>
  </si>
  <si>
    <t>SDG region</t>
  </si>
  <si>
    <t>Eastern Africa</t>
  </si>
  <si>
    <t>Subregion</t>
  </si>
  <si>
    <t>Country/Area</t>
  </si>
  <si>
    <t>Mayotte</t>
  </si>
  <si>
    <t>Réunion</t>
  </si>
  <si>
    <t>United Republic of Tanzania</t>
  </si>
  <si>
    <t>Middle Africa</t>
  </si>
  <si>
    <t>Congo</t>
  </si>
  <si>
    <t>Democratic Republic of the Congo</t>
  </si>
  <si>
    <t>Southern Africa</t>
  </si>
  <si>
    <t>Eswatini</t>
  </si>
  <si>
    <t>Western Africa</t>
  </si>
  <si>
    <t>Côte d'Ivoire</t>
  </si>
  <si>
    <t>Saint Helena</t>
  </si>
  <si>
    <t>NORTHERN AFRICA AND WESTERN ASIA</t>
  </si>
  <si>
    <t>Northern Africa</t>
  </si>
  <si>
    <t>Western Sahara</t>
  </si>
  <si>
    <t>Western Asia</t>
  </si>
  <si>
    <t>State of Palestine</t>
  </si>
  <si>
    <t>Syrian Arab Republic</t>
  </si>
  <si>
    <t>CENTRAL AND SOUTHERN ASIA</t>
  </si>
  <si>
    <t>Central Asia</t>
  </si>
  <si>
    <t>Southern Asia</t>
  </si>
  <si>
    <t>Iran (Islamic Republic of)</t>
  </si>
  <si>
    <t>EASTERN AND SOUTH-EASTERN ASIA</t>
  </si>
  <si>
    <t>Eastern Asia</t>
  </si>
  <si>
    <t>China, Hong Kong SAR</t>
  </si>
  <si>
    <t>China, Macao SAR</t>
  </si>
  <si>
    <t>China, Taiwan Province of China</t>
  </si>
  <si>
    <t>Dem. People's Republic of Korea</t>
  </si>
  <si>
    <t>Republic of Korea</t>
  </si>
  <si>
    <t>South-Eastern Asia</t>
  </si>
  <si>
    <t>Brunei Darussalam</t>
  </si>
  <si>
    <t>Lao People's Democratic Republic</t>
  </si>
  <si>
    <t>Myanmar</t>
  </si>
  <si>
    <t>Viet Nam</t>
  </si>
  <si>
    <t>LATIN AMERICA AND THE CARIBBEAN</t>
  </si>
  <si>
    <t>Caribbean</t>
  </si>
  <si>
    <t>Anguilla</t>
  </si>
  <si>
    <t>Aruba</t>
  </si>
  <si>
    <t>Bonaire, Sint Eustatius and Saba</t>
  </si>
  <si>
    <t>British Virgin Islands</t>
  </si>
  <si>
    <t>Cayman Islands</t>
  </si>
  <si>
    <t>Curaçao</t>
  </si>
  <si>
    <t>Guadeloupe</t>
  </si>
  <si>
    <t>Martinique</t>
  </si>
  <si>
    <t>Montserrat</t>
  </si>
  <si>
    <t>Puerto Rico</t>
  </si>
  <si>
    <t>Saint Barthélemy</t>
  </si>
  <si>
    <t>Saint Martin (French part)</t>
  </si>
  <si>
    <t>Sint Maarten (Dutch part)</t>
  </si>
  <si>
    <t>Turks and Caicos Islands</t>
  </si>
  <si>
    <t>United States Virgin Islands</t>
  </si>
  <si>
    <t>Central America</t>
  </si>
  <si>
    <t>South America</t>
  </si>
  <si>
    <t>Bolivia (Plurinational State of)</t>
  </si>
  <si>
    <t>Falkland Islands (Malvinas)</t>
  </si>
  <si>
    <t>French Guiana</t>
  </si>
  <si>
    <t>Venezuela (Bolivarian Republic of)</t>
  </si>
  <si>
    <t>AUSTRALIA/NEW ZEALAND</t>
  </si>
  <si>
    <t>OCEANIA (EXCLUDING AUSTRALIA AND NEW ZEALAND)</t>
  </si>
  <si>
    <t>Melanesia</t>
  </si>
  <si>
    <t>New Caledonia</t>
  </si>
  <si>
    <t>Micronesia</t>
  </si>
  <si>
    <t>Guam</t>
  </si>
  <si>
    <t>Micronesia (Fed. States of)</t>
  </si>
  <si>
    <t>Northern Mariana Islands</t>
  </si>
  <si>
    <t>Polynesia</t>
  </si>
  <si>
    <t>American Samoa</t>
  </si>
  <si>
    <t>Cook Islands</t>
  </si>
  <si>
    <t>French Polynesia</t>
  </si>
  <si>
    <t>Niue</t>
  </si>
  <si>
    <t>Tokelau</t>
  </si>
  <si>
    <t>Wallis and Futuna Islands</t>
  </si>
  <si>
    <t>EUROPE AND NORTHERN AMERICA</t>
  </si>
  <si>
    <t>EUROPE</t>
  </si>
  <si>
    <t>SDG subregion</t>
  </si>
  <si>
    <t>Eastern Europe</t>
  </si>
  <si>
    <t>Republic of Moldova</t>
  </si>
  <si>
    <t>Russian Federation</t>
  </si>
  <si>
    <t>Northern Europe</t>
  </si>
  <si>
    <t>Channel Islands</t>
  </si>
  <si>
    <t>Faroe Islands</t>
  </si>
  <si>
    <t>Isle of Man</t>
  </si>
  <si>
    <t>Southern Europe</t>
  </si>
  <si>
    <t>Gibraltar</t>
  </si>
  <si>
    <t>North Macedonia</t>
  </si>
  <si>
    <t>Western Europe</t>
  </si>
  <si>
    <t>NORTHERN AMERICA</t>
  </si>
  <si>
    <t>Bermuda</t>
  </si>
  <si>
    <t>Greenland</t>
  </si>
  <si>
    <t>Saint Pierre and Miquelon</t>
  </si>
  <si>
    <t>United States of America</t>
  </si>
  <si>
    <t>UN Country Code</t>
  </si>
  <si>
    <t>EPA Country Name</t>
  </si>
  <si>
    <t>Selected Country's UN Country Code</t>
  </si>
  <si>
    <t>Population</t>
  </si>
  <si>
    <t>Selected Country's Population (thousands)</t>
  </si>
  <si>
    <t>Population Projection Used to Scale Agriculture and Waste Management Process CO2 Emissions</t>
  </si>
  <si>
    <t>U.N.</t>
  </si>
  <si>
    <t>https://population.un.org/wpp/Download/Standard/Population/</t>
  </si>
  <si>
    <t>Total population, Medium case (and historical values for years before 2020)</t>
  </si>
  <si>
    <t>The EDGAR data base is hard to reconcile with the official Climate Ready HK emissions data. The total amount of emissions is off and the sectoral breakdown is different in both data sets. We use the Climate Ready HK 2016 data for total industrial GHG emissions and use the most recent EDGAR data to compute the shares of CH4, N2O and CO2 in the total GHG emissions.</t>
  </si>
  <si>
    <t>We add "Industrial Processes", "Waste", "Other End Use of Fuel" and "Agriculture" together and put everything in the "Other Industries" category of the EPS. The reason for this is that even though the data is available separately for these categories for emissions, it is not available for energy usage. In order to be consistent with the energy use data, we use the same categories as there, i.e. put everything into "Other Industries"</t>
  </si>
  <si>
    <t>For the forecast, we make the same assumption as in the industrial energy use data, i.e. a decrease of 1.03% per year. This implies that emissions intensity will remain constant, which may be an overly pessimistic BAU assumptions. However, in it is the best we can do in the absence of better data.</t>
  </si>
  <si>
    <t>Reduction per year from energy use data:</t>
  </si>
  <si>
    <t>share of CO2:</t>
  </si>
  <si>
    <t>share of N2O:</t>
  </si>
  <si>
    <t>share of CH4:</t>
  </si>
  <si>
    <t>Total in g:</t>
  </si>
  <si>
    <t>in g:</t>
  </si>
  <si>
    <t>Other end use of fuel</t>
  </si>
  <si>
    <t>2016 figures:</t>
  </si>
  <si>
    <t>http://edgar.jrc.ec.europa.eu/overview.php?v=CO2andGHG1970-2016</t>
  </si>
  <si>
    <t>source:</t>
  </si>
  <si>
    <t>kton CO2e</t>
  </si>
  <si>
    <t>2012 total GHG from EDGAR website:</t>
  </si>
  <si>
    <t>Total all gases:</t>
  </si>
  <si>
    <t>Industrial Processes:</t>
  </si>
  <si>
    <t>note: this value is for CO2 only. Compare with 4.3 * 10^4 from climateready HK for total GHG emissions that year. hard to reconcile these two data sources.</t>
  </si>
  <si>
    <t>Waste incineration</t>
  </si>
  <si>
    <t>6C</t>
  </si>
  <si>
    <t>Hong Kong</t>
  </si>
  <si>
    <t>HKG</t>
  </si>
  <si>
    <t>China +</t>
  </si>
  <si>
    <t>Non-Annex_I</t>
  </si>
  <si>
    <t>Solvent and other product use: other</t>
  </si>
  <si>
    <t>3D</t>
  </si>
  <si>
    <t>Solvent and other product use: chemicals</t>
  </si>
  <si>
    <t>3C</t>
  </si>
  <si>
    <t>Solvent and other product use: paint</t>
  </si>
  <si>
    <t>3A</t>
  </si>
  <si>
    <t>Non-energy use of lubricants/waxes (CO2)</t>
  </si>
  <si>
    <t>2G</t>
  </si>
  <si>
    <t>Production of metals</t>
  </si>
  <si>
    <t>2C</t>
  </si>
  <si>
    <t>Production of other minerals</t>
  </si>
  <si>
    <t>2A7</t>
  </si>
  <si>
    <t>Cement production</t>
  </si>
  <si>
    <t>2A1</t>
  </si>
  <si>
    <t>Fugitive emissions from solid fuels</t>
  </si>
  <si>
    <t>1B1</t>
  </si>
  <si>
    <t>Residential and other sectors</t>
  </si>
  <si>
    <t>1A4</t>
  </si>
  <si>
    <t>Inland navigation</t>
  </si>
  <si>
    <t>1A3d</t>
  </si>
  <si>
    <t>Road transportation</t>
  </si>
  <si>
    <t>1A3b</t>
  </si>
  <si>
    <t>Manufacturing Industries and Construction</t>
  </si>
  <si>
    <t>1A2</t>
  </si>
  <si>
    <t>Other Energy Industries</t>
  </si>
  <si>
    <t>1A1bc</t>
  </si>
  <si>
    <t>Public electricity and heat production</t>
  </si>
  <si>
    <t>1A1a</t>
  </si>
  <si>
    <t>IPCC_description</t>
  </si>
  <si>
    <t>IPCC</t>
  </si>
  <si>
    <t>Name</t>
  </si>
  <si>
    <t>ISO_A3</t>
  </si>
  <si>
    <t>World Region</t>
  </si>
  <si>
    <t>IPCC-Annex</t>
  </si>
  <si>
    <t>Reference: European Commission, Joint Research Centre (EC-JRC)/Netherlands Environmental Assessment Agency (PBL). Emissions Database for Global Atmospheric Research (EDGAR), release EDGAR v4.3.2 (1970 - 2012) of March 2016, http://edgar.jrc.ec.europa.eu, 2016.</t>
  </si>
  <si>
    <t>Unit:</t>
  </si>
  <si>
    <t>End year:</t>
  </si>
  <si>
    <t>Start year:</t>
  </si>
  <si>
    <t>Compound:</t>
  </si>
  <si>
    <t>Emissions by country and main source category</t>
  </si>
  <si>
    <t>Content:</t>
  </si>
  <si>
    <t>in CO2e:</t>
  </si>
  <si>
    <t>Total:</t>
  </si>
  <si>
    <t>Indirect N2O from non-agricultural NH3</t>
  </si>
  <si>
    <t>7C</t>
  </si>
  <si>
    <t>Indirect N2O from non-agricultural NOx</t>
  </si>
  <si>
    <t>7B</t>
  </si>
  <si>
    <t>Indirect N2O from agriculture</t>
  </si>
  <si>
    <t>4D3</t>
  </si>
  <si>
    <t>Direct soil emissions</t>
  </si>
  <si>
    <t>4D1</t>
  </si>
  <si>
    <t>Manure management</t>
  </si>
  <si>
    <t>4B</t>
  </si>
  <si>
    <t>Wastewater handling</t>
  </si>
  <si>
    <t>6B</t>
  </si>
  <si>
    <t>Solid waste disposal on land</t>
  </si>
  <si>
    <t>6A</t>
  </si>
  <si>
    <t>Rice cultivation</t>
  </si>
  <si>
    <t>4C</t>
  </si>
  <si>
    <t>Enteric fermentation</t>
  </si>
  <si>
    <t>4A</t>
  </si>
  <si>
    <t>Fugitive emissions from oil and gas</t>
  </si>
  <si>
    <t>1B2</t>
  </si>
  <si>
    <t>Hong Kong's industry is dominantly FILL IN, which does not map onto the process emission abatement opportunities identified by EPA. Therefore, the process emissions levers are not used in the Hong Kong model. Due to data limitations presented below, emissions are lumped into 'other industries', meaning this model is an exception to the EPS methodology of using EPA data. The EPA data and the alternate methodology retained here for reference.</t>
  </si>
  <si>
    <t>Page 1</t>
    <phoneticPr fontId="12" type="noConversion"/>
  </si>
  <si>
    <t>http://edgar.jrc.ec.europa.eu/overview.php?v=432_GHG&amp;SECURE=123</t>
  </si>
  <si>
    <t>EDGAR</t>
  </si>
  <si>
    <t xml:space="preserve">
Global Greenhouse Gases Emissions EDGAR v4.3.2</t>
  </si>
  <si>
    <t>Page 46-53</t>
    <phoneticPr fontId="12" type="noConversion"/>
  </si>
  <si>
    <t>https://wenku.baidu.com/view/7ae95325f111f18583d05a67.html?pn=50</t>
    <phoneticPr fontId="12" type="noConversion"/>
  </si>
  <si>
    <t>Provincial greenhouse gas inventory Guide（all in Chinese）</t>
    <phoneticPr fontId="12" type="noConversion"/>
  </si>
  <si>
    <t>Page 6</t>
    <phoneticPr fontId="12" type="noConversion"/>
  </si>
  <si>
    <t>https://onewri.sharepoint.com/sites/traccity/Shared%20Documents/HK%202050%20is%20now/InputData%20FOR%20HONG%20KONG/Data%20sources/ClimateActionPlanEng.pdf</t>
    <phoneticPr fontId="12" type="noConversion"/>
  </si>
  <si>
    <t xml:space="preserve">Used in prediction of future emission </t>
    <phoneticPr fontId="12" type="noConversion"/>
  </si>
  <si>
    <t xml:space="preserve">HONG KONG’S CLIMATE ACTION PLAN 2030+ </t>
    <phoneticPr fontId="12" type="noConversion"/>
  </si>
  <si>
    <t>https://www.climateready.gov.hk/files/pdf/HKGHG_Sectors_2016.pdf</t>
    <phoneticPr fontId="12" type="noConversion"/>
  </si>
  <si>
    <t>Agriculture, Forestry Use and Other Land Use</t>
    <phoneticPr fontId="12" type="noConversion"/>
  </si>
  <si>
    <t>Climate ready @HK</t>
    <phoneticPr fontId="12" type="noConversion"/>
  </si>
  <si>
    <t>Greenhouse Gas Emissions in Hong Kong by Sector</t>
  </si>
  <si>
    <t>Used in Hong Kong Files</t>
  </si>
  <si>
    <t>Alternate EPA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</si>
</sst>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E+00"/>
    <numFmt numFmtId="165" formatCode="#\ ###\ ###\ ##0;\-#\ ###\ ###\ ##0;0"/>
  </numFmts>
  <fonts count="25">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9"/>
      <color indexed="8"/>
      <name val="Calibri"/>
      <family val="2"/>
    </font>
    <font>
      <b/>
      <sz val="9"/>
      <color indexed="8"/>
      <name val="Calibri"/>
      <family val="2"/>
    </font>
    <font>
      <b/>
      <sz val="12"/>
      <color indexed="30"/>
      <name val="Calibri"/>
      <family val="2"/>
    </font>
    <font>
      <sz val="9"/>
      <name val="Times New Roman"/>
      <family val="1"/>
    </font>
    <font>
      <sz val="11"/>
      <color theme="1"/>
      <name val="Calibri"/>
      <family val="2"/>
      <scheme val="minor"/>
    </font>
    <font>
      <i/>
      <sz val="11"/>
      <color theme="1"/>
      <name val="Calibri"/>
      <family val="2"/>
      <scheme val="minor"/>
    </font>
    <font>
      <sz val="10"/>
      <name val="Arial"/>
      <family val="2"/>
    </font>
    <font>
      <sz val="12"/>
      <color theme="1"/>
      <name val="Calibri"/>
      <family val="2"/>
      <scheme val="minor"/>
    </font>
    <font>
      <u/>
      <sz val="10"/>
      <color indexed="12"/>
      <name val="Arial"/>
      <family val="2"/>
    </font>
    <font>
      <b/>
      <i/>
      <sz val="11"/>
      <color theme="1"/>
      <name val="Calibri"/>
      <family val="2"/>
      <scheme val="minor"/>
    </font>
    <font>
      <b/>
      <sz val="14"/>
      <color theme="1"/>
      <name val="Calibri"/>
      <family val="2"/>
      <scheme val="minor"/>
    </font>
    <font>
      <sz val="8"/>
      <color theme="1"/>
      <name val="Calibri"/>
      <family val="2"/>
      <scheme val="minor"/>
    </font>
    <font>
      <b/>
      <sz val="9"/>
      <color theme="1"/>
      <name val="Arial"/>
      <family val="2"/>
    </font>
    <font>
      <b/>
      <sz val="12"/>
      <color theme="1"/>
      <name val="Arial"/>
      <family val="2"/>
    </font>
    <font>
      <b/>
      <sz val="10"/>
      <color theme="1"/>
      <name val="Arial"/>
      <family val="2"/>
    </font>
    <font>
      <b/>
      <i/>
      <sz val="10"/>
      <color theme="1"/>
      <name val="Arial"/>
      <family val="2"/>
    </font>
    <font>
      <sz val="9"/>
      <color theme="1"/>
      <name val="Arial"/>
      <family val="2"/>
    </font>
    <font>
      <i/>
      <sz val="8"/>
      <color theme="1"/>
      <name val="Arial"/>
      <family val="2"/>
    </font>
    <font>
      <sz val="8"/>
      <name val="Calibri"/>
      <family val="2"/>
      <scheme val="minor"/>
    </font>
    <font>
      <sz val="11"/>
      <color indexed="8"/>
      <name val="宋体"/>
      <charset val="134"/>
    </font>
    <font>
      <sz val="11"/>
      <color indexed="8"/>
      <name val="Calibri"/>
      <family val="2"/>
    </font>
  </fonts>
  <fills count="1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5"/>
        <bgColor indexed="64"/>
      </patternFill>
    </fill>
    <fill>
      <patternFill patternType="solid">
        <fgColor indexed="41"/>
        <bgColor indexed="64"/>
      </patternFill>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theme="2" tint="-9.9978637043366805E-2"/>
        <bgColor indexed="64"/>
      </patternFill>
    </fill>
    <fill>
      <patternFill patternType="solid">
        <fgColor theme="0"/>
        <bgColor indexed="64"/>
      </patternFill>
    </fill>
  </fills>
  <borders count="18">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top/>
      <bottom style="medium">
        <color indexed="64"/>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8"/>
      </left>
      <right style="thin">
        <color indexed="8"/>
      </right>
      <top style="thin">
        <color indexed="8"/>
      </top>
      <bottom style="thin">
        <color indexed="8"/>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5" fillId="0" borderId="2" applyNumberFormat="0" applyProtection="0">
      <alignment wrapText="1"/>
    </xf>
    <xf numFmtId="0" fontId="4" fillId="0" borderId="3" applyNumberFormat="0" applyFont="0" applyProtection="0">
      <alignment wrapText="1"/>
    </xf>
    <xf numFmtId="0" fontId="4" fillId="0" borderId="4" applyNumberFormat="0" applyProtection="0">
      <alignment wrapText="1"/>
    </xf>
    <xf numFmtId="0" fontId="10" fillId="0" borderId="0"/>
    <xf numFmtId="0" fontId="10" fillId="0" borderId="0" applyNumberFormat="0" applyFont="0" applyFill="0" applyBorder="0" applyProtection="0">
      <alignment horizontal="left" vertical="center" indent="2"/>
    </xf>
    <xf numFmtId="0" fontId="7" fillId="0" borderId="0"/>
    <xf numFmtId="0" fontId="11" fillId="0" borderId="0"/>
    <xf numFmtId="0" fontId="4" fillId="0" borderId="0"/>
    <xf numFmtId="0" fontId="12" fillId="0" borderId="0" applyNumberFormat="0" applyFill="0" applyBorder="0" applyAlignment="0" applyProtection="0"/>
    <xf numFmtId="0" fontId="15" fillId="0" borderId="0"/>
    <xf numFmtId="0" fontId="1" fillId="0" borderId="0"/>
    <xf numFmtId="0" fontId="23" fillId="0" borderId="0"/>
    <xf numFmtId="0" fontId="24" fillId="0" borderId="0" applyFill="0" applyProtection="0"/>
    <xf numFmtId="0" fontId="8" fillId="0" borderId="0"/>
  </cellStyleXfs>
  <cellXfs count="133">
    <xf numFmtId="0" fontId="0" fillId="0" borderId="0" xfId="0"/>
    <xf numFmtId="0" fontId="3" fillId="0" borderId="0" xfId="1"/>
    <xf numFmtId="0" fontId="2" fillId="0" borderId="0" xfId="0" applyFont="1"/>
    <xf numFmtId="0" fontId="2" fillId="2" borderId="0" xfId="0" applyFont="1" applyFill="1"/>
    <xf numFmtId="0" fontId="0" fillId="2" borderId="0" xfId="0" applyFill="1"/>
    <xf numFmtId="11" fontId="0" fillId="0" borderId="0" xfId="0" applyNumberFormat="1"/>
    <xf numFmtId="0" fontId="9" fillId="0" borderId="0" xfId="0" applyFont="1"/>
    <xf numFmtId="0" fontId="0" fillId="0" borderId="0" xfId="0" applyAlignment="1">
      <alignment horizontal="left"/>
    </xf>
    <xf numFmtId="0" fontId="8" fillId="0" borderId="0" xfId="11" applyFont="1"/>
    <xf numFmtId="0" fontId="8" fillId="0" borderId="0" xfId="11" applyFont="1" applyAlignment="1">
      <alignment horizontal="left"/>
    </xf>
    <xf numFmtId="0" fontId="0" fillId="0" borderId="0" xfId="0" applyAlignment="1">
      <alignment wrapText="1"/>
    </xf>
    <xf numFmtId="0" fontId="0" fillId="0" borderId="0" xfId="0" applyFill="1"/>
    <xf numFmtId="164" fontId="0" fillId="0" borderId="0" xfId="0" applyNumberFormat="1"/>
    <xf numFmtId="0" fontId="0" fillId="0" borderId="0" xfId="0" applyFill="1" applyAlignment="1">
      <alignment horizontal="left"/>
    </xf>
    <xf numFmtId="0" fontId="2" fillId="0" borderId="0" xfId="0" applyFont="1" applyFill="1"/>
    <xf numFmtId="0" fontId="0" fillId="3" borderId="5" xfId="0" applyFill="1" applyBorder="1"/>
    <xf numFmtId="0" fontId="2" fillId="4" borderId="0" xfId="0" applyFont="1" applyFill="1"/>
    <xf numFmtId="0" fontId="0" fillId="3" borderId="0" xfId="0" applyFill="1"/>
    <xf numFmtId="0" fontId="2" fillId="5" borderId="0" xfId="11" applyFont="1" applyFill="1" applyAlignment="1">
      <alignment horizontal="left"/>
    </xf>
    <xf numFmtId="0" fontId="0" fillId="5" borderId="0" xfId="11" applyFont="1" applyFill="1" applyAlignment="1">
      <alignment horizontal="left"/>
    </xf>
    <xf numFmtId="0" fontId="8" fillId="0" borderId="0" xfId="11" applyFont="1" applyAlignment="1">
      <alignment horizontal="left" wrapText="1"/>
    </xf>
    <xf numFmtId="0" fontId="8" fillId="0" borderId="0" xfId="11" applyFont="1" applyAlignment="1">
      <alignment wrapText="1"/>
    </xf>
    <xf numFmtId="0" fontId="0" fillId="0" borderId="0" xfId="11" applyFont="1" applyAlignment="1">
      <alignment horizontal="right" wrapText="1"/>
    </xf>
    <xf numFmtId="0" fontId="0" fillId="0" borderId="0" xfId="0" applyAlignment="1">
      <alignment horizontal="right" wrapText="1"/>
    </xf>
    <xf numFmtId="0" fontId="9" fillId="0" borderId="0" xfId="11" applyFont="1" applyAlignment="1">
      <alignment horizontal="left"/>
    </xf>
    <xf numFmtId="0" fontId="0" fillId="0" borderId="0" xfId="11" applyFont="1" applyAlignment="1">
      <alignment horizontal="left"/>
    </xf>
    <xf numFmtId="0" fontId="0" fillId="0" borderId="0" xfId="11" applyFont="1" applyAlignment="1">
      <alignment horizontal="left" wrapText="1"/>
    </xf>
    <xf numFmtId="0" fontId="0" fillId="0" borderId="0" xfId="0" applyAlignment="1">
      <alignment horizontal="left" wrapText="1"/>
    </xf>
    <xf numFmtId="0" fontId="13" fillId="0" borderId="0" xfId="0" applyFont="1"/>
    <xf numFmtId="0" fontId="0" fillId="5" borderId="0" xfId="0" applyFill="1"/>
    <xf numFmtId="0" fontId="0" fillId="6" borderId="0" xfId="0" applyFill="1"/>
    <xf numFmtId="164" fontId="8" fillId="0" borderId="0" xfId="11" applyNumberFormat="1" applyFont="1"/>
    <xf numFmtId="164" fontId="0" fillId="0" borderId="0" xfId="11" applyNumberFormat="1" applyFont="1" applyAlignment="1">
      <alignment horizontal="right" wrapText="1"/>
    </xf>
    <xf numFmtId="0" fontId="14" fillId="7" borderId="0" xfId="0" applyFont="1" applyFill="1"/>
    <xf numFmtId="0" fontId="0" fillId="7" borderId="0" xfId="0" applyFill="1"/>
    <xf numFmtId="0" fontId="2" fillId="0" borderId="0" xfId="0" applyFont="1" applyAlignment="1">
      <alignment horizontal="right"/>
    </xf>
    <xf numFmtId="0" fontId="2" fillId="2" borderId="0" xfId="0" applyFont="1" applyFill="1" applyAlignment="1">
      <alignment horizontal="right"/>
    </xf>
    <xf numFmtId="0" fontId="2" fillId="8" borderId="0" xfId="0" applyFont="1" applyFill="1"/>
    <xf numFmtId="0" fontId="0" fillId="8" borderId="0" xfId="0" applyFill="1"/>
    <xf numFmtId="0" fontId="2" fillId="2" borderId="0" xfId="0" applyFont="1" applyFill="1" applyAlignment="1">
      <alignment horizontal="right" wrapText="1"/>
    </xf>
    <xf numFmtId="0" fontId="2" fillId="5" borderId="0" xfId="0" applyFont="1" applyFill="1" applyAlignment="1">
      <alignment wrapText="1"/>
    </xf>
    <xf numFmtId="0" fontId="0" fillId="0" borderId="0" xfId="0" applyFont="1"/>
    <xf numFmtId="2" fontId="0" fillId="0" borderId="0" xfId="0" applyNumberFormat="1"/>
    <xf numFmtId="0" fontId="0" fillId="0" borderId="6" xfId="0" applyBorder="1"/>
    <xf numFmtId="0" fontId="2" fillId="0" borderId="0" xfId="0" applyFont="1" applyAlignment="1">
      <alignment horizontal="right" wrapText="1"/>
    </xf>
    <xf numFmtId="0" fontId="2" fillId="2" borderId="0" xfId="11" applyFont="1" applyFill="1" applyAlignment="1">
      <alignment horizontal="left"/>
    </xf>
    <xf numFmtId="0" fontId="2" fillId="0" borderId="7" xfId="0" applyFont="1" applyBorder="1"/>
    <xf numFmtId="0" fontId="2" fillId="0" borderId="7" xfId="0" applyFont="1" applyBorder="1" applyAlignment="1">
      <alignment horizontal="right"/>
    </xf>
    <xf numFmtId="0" fontId="0" fillId="0" borderId="7" xfId="0" applyBorder="1" applyAlignment="1">
      <alignment horizontal="left" wrapText="1"/>
    </xf>
    <xf numFmtId="0" fontId="0" fillId="0" borderId="7" xfId="11" applyFont="1" applyBorder="1" applyAlignment="1">
      <alignment horizontal="left" wrapText="1"/>
    </xf>
    <xf numFmtId="0" fontId="2" fillId="0" borderId="0" xfId="0" applyFont="1" applyAlignment="1">
      <alignment wrapText="1"/>
    </xf>
    <xf numFmtId="0" fontId="0" fillId="0" borderId="0" xfId="11" applyFont="1" applyBorder="1" applyAlignment="1">
      <alignment horizontal="left" wrapText="1"/>
    </xf>
    <xf numFmtId="0" fontId="0" fillId="0" borderId="8" xfId="11" applyFont="1" applyBorder="1" applyAlignment="1">
      <alignment horizontal="left" wrapText="1"/>
    </xf>
    <xf numFmtId="0" fontId="0" fillId="0" borderId="0" xfId="0" applyBorder="1" applyAlignment="1">
      <alignment horizontal="left" wrapText="1"/>
    </xf>
    <xf numFmtId="0" fontId="0" fillId="8" borderId="7" xfId="11" applyFont="1" applyFill="1" applyBorder="1" applyAlignment="1">
      <alignment horizontal="left" wrapText="1"/>
    </xf>
    <xf numFmtId="0" fontId="0" fillId="0" borderId="0" xfId="0" applyBorder="1"/>
    <xf numFmtId="0" fontId="16" fillId="9" borderId="0" xfId="14" applyFont="1" applyFill="1"/>
    <xf numFmtId="0" fontId="15" fillId="0" borderId="0" xfId="14"/>
    <xf numFmtId="0" fontId="16" fillId="10" borderId="10" xfId="14" applyFont="1" applyFill="1" applyBorder="1" applyAlignment="1">
      <alignment horizontal="center" vertical="center"/>
    </xf>
    <xf numFmtId="0" fontId="16" fillId="10" borderId="11" xfId="14" applyFont="1" applyFill="1" applyBorder="1" applyAlignment="1">
      <alignment horizontal="left"/>
    </xf>
    <xf numFmtId="0" fontId="16" fillId="10" borderId="12" xfId="14" applyFont="1" applyFill="1" applyBorder="1" applyAlignment="1">
      <alignment horizontal="left"/>
    </xf>
    <xf numFmtId="0" fontId="16" fillId="10" borderId="13" xfId="14" applyFont="1" applyFill="1" applyBorder="1" applyAlignment="1">
      <alignment horizontal="left"/>
    </xf>
    <xf numFmtId="0" fontId="16" fillId="10" borderId="14" xfId="14" applyFont="1" applyFill="1" applyBorder="1" applyAlignment="1">
      <alignment horizontal="center" vertical="center"/>
    </xf>
    <xf numFmtId="0" fontId="16" fillId="10" borderId="14" xfId="14" quotePrefix="1" applyFont="1" applyFill="1" applyBorder="1" applyAlignment="1">
      <alignment horizontal="center" vertical="center"/>
    </xf>
    <xf numFmtId="0" fontId="16" fillId="10" borderId="14" xfId="14" quotePrefix="1" applyFont="1" applyFill="1" applyBorder="1" applyAlignment="1">
      <alignment horizontal="center" vertical="center" wrapText="1"/>
    </xf>
    <xf numFmtId="0" fontId="16" fillId="10" borderId="15" xfId="14" quotePrefix="1" applyFont="1" applyFill="1" applyBorder="1" applyAlignment="1">
      <alignment horizontal="center" vertical="center"/>
    </xf>
    <xf numFmtId="0" fontId="20" fillId="0" borderId="0" xfId="14" applyFont="1" applyAlignment="1">
      <alignment horizontal="right"/>
    </xf>
    <xf numFmtId="0" fontId="20" fillId="0" borderId="0" xfId="14" applyFont="1" applyAlignment="1">
      <alignment horizontal="left"/>
    </xf>
    <xf numFmtId="0" fontId="16" fillId="0" borderId="0" xfId="14" applyFont="1" applyAlignment="1">
      <alignment horizontal="left" wrapText="1" indent="1"/>
    </xf>
    <xf numFmtId="0" fontId="20" fillId="0" borderId="0" xfId="14" applyFont="1" applyAlignment="1">
      <alignment horizontal="center"/>
    </xf>
    <xf numFmtId="165" fontId="20" fillId="0" borderId="0" xfId="14" applyNumberFormat="1" applyFont="1" applyAlignment="1">
      <alignment horizontal="right"/>
    </xf>
    <xf numFmtId="0" fontId="20" fillId="11" borderId="0" xfId="14" applyFont="1" applyFill="1" applyAlignment="1">
      <alignment horizontal="right"/>
    </xf>
    <xf numFmtId="0" fontId="20" fillId="11" borderId="0" xfId="14" applyFont="1" applyFill="1" applyAlignment="1">
      <alignment horizontal="left"/>
    </xf>
    <xf numFmtId="0" fontId="16" fillId="11" borderId="0" xfId="14" applyFont="1" applyFill="1" applyAlignment="1">
      <alignment horizontal="left" wrapText="1" indent="2"/>
    </xf>
    <xf numFmtId="0" fontId="20" fillId="11" borderId="0" xfId="14" applyFont="1" applyFill="1" applyAlignment="1">
      <alignment horizontal="center"/>
    </xf>
    <xf numFmtId="165" fontId="20" fillId="11" borderId="0" xfId="14" applyNumberFormat="1" applyFont="1" applyFill="1" applyAlignment="1">
      <alignment horizontal="right"/>
    </xf>
    <xf numFmtId="0" fontId="20" fillId="0" borderId="0" xfId="14" applyFont="1" applyAlignment="1">
      <alignment horizontal="left" wrapText="1" indent="3"/>
    </xf>
    <xf numFmtId="0" fontId="20" fillId="0" borderId="0" xfId="14" applyFont="1" applyAlignment="1">
      <alignment horizontal="left" wrapText="1" indent="4"/>
    </xf>
    <xf numFmtId="0" fontId="20" fillId="12" borderId="0" xfId="14" applyFont="1" applyFill="1" applyAlignment="1">
      <alignment horizontal="right"/>
    </xf>
    <xf numFmtId="0" fontId="20" fillId="12" borderId="0" xfId="14" applyFont="1" applyFill="1" applyAlignment="1">
      <alignment horizontal="left"/>
    </xf>
    <xf numFmtId="0" fontId="16" fillId="12" borderId="0" xfId="14" applyFont="1" applyFill="1" applyAlignment="1">
      <alignment horizontal="left" wrapText="1" indent="3"/>
    </xf>
    <xf numFmtId="0" fontId="20" fillId="12" borderId="0" xfId="14" applyFont="1" applyFill="1" applyAlignment="1">
      <alignment horizontal="center"/>
    </xf>
    <xf numFmtId="165" fontId="20" fillId="12" borderId="0" xfId="14" applyNumberFormat="1" applyFont="1" applyFill="1" applyAlignment="1">
      <alignment horizontal="right"/>
    </xf>
    <xf numFmtId="0" fontId="20" fillId="13" borderId="0" xfId="14" applyFont="1" applyFill="1" applyAlignment="1">
      <alignment horizontal="right"/>
    </xf>
    <xf numFmtId="0" fontId="20" fillId="13" borderId="0" xfId="14" applyFont="1" applyFill="1" applyAlignment="1">
      <alignment horizontal="left"/>
    </xf>
    <xf numFmtId="0" fontId="16" fillId="13" borderId="0" xfId="14" applyFont="1" applyFill="1" applyAlignment="1">
      <alignment horizontal="left" wrapText="1" indent="4"/>
    </xf>
    <xf numFmtId="0" fontId="20" fillId="13" borderId="0" xfId="14" applyFont="1" applyFill="1" applyAlignment="1">
      <alignment horizontal="center"/>
    </xf>
    <xf numFmtId="165" fontId="20" fillId="13" borderId="0" xfId="14" applyNumberFormat="1" applyFont="1" applyFill="1" applyAlignment="1">
      <alignment horizontal="right"/>
    </xf>
    <xf numFmtId="0" fontId="20" fillId="0" borderId="0" xfId="14" applyFont="1" applyAlignment="1">
      <alignment horizontal="left" wrapText="1" indent="5"/>
    </xf>
    <xf numFmtId="0" fontId="20" fillId="14" borderId="0" xfId="14" applyFont="1" applyFill="1" applyAlignment="1">
      <alignment horizontal="right"/>
    </xf>
    <xf numFmtId="0" fontId="20" fillId="14" borderId="0" xfId="14" applyFont="1" applyFill="1" applyAlignment="1">
      <alignment horizontal="left"/>
    </xf>
    <xf numFmtId="0" fontId="16" fillId="14" borderId="0" xfId="14" applyFont="1" applyFill="1" applyAlignment="1">
      <alignment horizontal="left" wrapText="1" indent="4"/>
    </xf>
    <xf numFmtId="0" fontId="20" fillId="14" borderId="0" xfId="14" applyFont="1" applyFill="1" applyAlignment="1">
      <alignment horizontal="center"/>
    </xf>
    <xf numFmtId="165" fontId="20" fillId="14" borderId="0" xfId="14" applyNumberFormat="1" applyFont="1" applyFill="1" applyAlignment="1">
      <alignment horizontal="right"/>
    </xf>
    <xf numFmtId="0" fontId="16" fillId="13" borderId="0" xfId="14" applyFont="1" applyFill="1" applyAlignment="1">
      <alignment horizontal="left" wrapText="1" indent="5"/>
    </xf>
    <xf numFmtId="0" fontId="20" fillId="0" borderId="0" xfId="14" applyFont="1" applyAlignment="1">
      <alignment horizontal="left" wrapText="1" indent="6"/>
    </xf>
    <xf numFmtId="0" fontId="16" fillId="10" borderId="16" xfId="14" applyFont="1" applyFill="1" applyBorder="1" applyAlignment="1">
      <alignment horizontal="center" vertical="center"/>
    </xf>
    <xf numFmtId="165" fontId="20" fillId="0" borderId="0" xfId="0" applyNumberFormat="1" applyFont="1" applyAlignment="1">
      <alignment horizontal="right"/>
    </xf>
    <xf numFmtId="165" fontId="20" fillId="11" borderId="0" xfId="0" applyNumberFormat="1" applyFont="1" applyFill="1" applyAlignment="1">
      <alignment horizontal="right"/>
    </xf>
    <xf numFmtId="165" fontId="20" fillId="12" borderId="0" xfId="0" applyNumberFormat="1" applyFont="1" applyFill="1" applyAlignment="1">
      <alignment horizontal="right"/>
    </xf>
    <xf numFmtId="165" fontId="20" fillId="13" borderId="0" xfId="0" applyNumberFormat="1" applyFont="1" applyFill="1" applyAlignment="1">
      <alignment horizontal="right"/>
    </xf>
    <xf numFmtId="165" fontId="20" fillId="14" borderId="0" xfId="0" applyNumberFormat="1" applyFont="1" applyFill="1" applyAlignment="1">
      <alignment horizontal="right"/>
    </xf>
    <xf numFmtId="1" fontId="0" fillId="0" borderId="0" xfId="0" applyNumberFormat="1"/>
    <xf numFmtId="11" fontId="0" fillId="3" borderId="0" xfId="0" applyNumberFormat="1" applyFill="1"/>
    <xf numFmtId="10" fontId="0" fillId="0" borderId="0" xfId="0" applyNumberFormat="1"/>
    <xf numFmtId="0" fontId="0" fillId="15" borderId="8" xfId="0" applyFill="1" applyBorder="1"/>
    <xf numFmtId="0" fontId="0" fillId="3" borderId="0" xfId="0" applyFill="1" applyAlignment="1">
      <alignment wrapText="1"/>
    </xf>
    <xf numFmtId="0" fontId="2" fillId="16" borderId="0" xfId="0" applyFont="1" applyFill="1"/>
    <xf numFmtId="0" fontId="0" fillId="16" borderId="0" xfId="0" applyFill="1"/>
    <xf numFmtId="3" fontId="0" fillId="0" borderId="0" xfId="0" applyNumberFormat="1"/>
    <xf numFmtId="11" fontId="0" fillId="0" borderId="0" xfId="0" applyNumberFormat="1" applyFill="1" applyProtection="1"/>
    <xf numFmtId="0" fontId="0" fillId="0" borderId="0" xfId="0" applyFill="1" applyProtection="1"/>
    <xf numFmtId="0" fontId="24" fillId="0" borderId="17" xfId="17" applyFill="1" applyBorder="1" applyProtection="1"/>
    <xf numFmtId="0" fontId="24" fillId="0" borderId="0" xfId="17" applyFill="1" applyProtection="1"/>
    <xf numFmtId="0" fontId="8" fillId="0" borderId="0" xfId="18"/>
    <xf numFmtId="0" fontId="24" fillId="0" borderId="0" xfId="17" applyFont="1" applyFill="1" applyProtection="1"/>
    <xf numFmtId="0" fontId="0" fillId="0" borderId="17" xfId="0" applyFill="1" applyBorder="1" applyProtection="1"/>
    <xf numFmtId="0" fontId="10" fillId="0" borderId="0" xfId="8"/>
    <xf numFmtId="0" fontId="24" fillId="0" borderId="0" xfId="0" applyFont="1" applyFill="1" applyProtection="1"/>
    <xf numFmtId="164" fontId="0" fillId="5" borderId="0" xfId="0" applyNumberFormat="1" applyFill="1"/>
    <xf numFmtId="0" fontId="3" fillId="0" borderId="0" xfId="1" applyAlignment="1">
      <alignment wrapText="1"/>
    </xf>
    <xf numFmtId="0" fontId="2" fillId="2" borderId="0" xfId="0" applyFont="1" applyFill="1" applyAlignment="1">
      <alignment wrapText="1"/>
    </xf>
    <xf numFmtId="0" fontId="0" fillId="0" borderId="0" xfId="0" applyAlignment="1">
      <alignment horizontal="left" vertical="top"/>
    </xf>
    <xf numFmtId="164" fontId="0" fillId="5" borderId="0" xfId="11" applyNumberFormat="1" applyFont="1" applyFill="1" applyAlignment="1">
      <alignment horizontal="right" wrapText="1"/>
    </xf>
    <xf numFmtId="0" fontId="20" fillId="9" borderId="0" xfId="14" quotePrefix="1" applyFont="1" applyFill="1" applyAlignment="1">
      <alignment horizontal="center"/>
    </xf>
    <xf numFmtId="0" fontId="21" fillId="9" borderId="0" xfId="14" applyFont="1" applyFill="1" applyAlignment="1">
      <alignment horizontal="center"/>
    </xf>
    <xf numFmtId="0" fontId="16" fillId="9" borderId="9" xfId="14" applyFont="1" applyFill="1" applyBorder="1"/>
    <xf numFmtId="0" fontId="18" fillId="9" borderId="0" xfId="14" applyFont="1" applyFill="1" applyAlignment="1">
      <alignment horizontal="center"/>
    </xf>
    <xf numFmtId="0" fontId="16" fillId="9" borderId="0" xfId="14" applyFont="1" applyFill="1"/>
    <xf numFmtId="0" fontId="19" fillId="9" borderId="0" xfId="14" applyFont="1" applyFill="1" applyAlignment="1">
      <alignment horizontal="center"/>
    </xf>
    <xf numFmtId="0" fontId="16" fillId="9" borderId="0" xfId="14" applyFont="1" applyFill="1" applyAlignment="1">
      <alignment horizontal="center"/>
    </xf>
    <xf numFmtId="0" fontId="20" fillId="9" borderId="0" xfId="14" applyFont="1" applyFill="1" applyAlignment="1">
      <alignment horizontal="center"/>
    </xf>
    <xf numFmtId="0" fontId="17" fillId="9" borderId="0" xfId="14" applyFont="1" applyFill="1" applyAlignment="1">
      <alignment horizontal="center"/>
    </xf>
  </cellXfs>
  <cellStyles count="19">
    <cellStyle name="2x indented GHG Textfiels" xfId="9"/>
    <cellStyle name="Body: normal cell" xfId="6"/>
    <cellStyle name="Font: Calibri, 9pt regular" xfId="2"/>
    <cellStyle name="Footnotes: top row" xfId="7"/>
    <cellStyle name="Header: bottom row" xfId="3"/>
    <cellStyle name="Hyperlink" xfId="1" builtinId="8"/>
    <cellStyle name="Hyperlink 2" xfId="13"/>
    <cellStyle name="Normal" xfId="0" builtinId="0"/>
    <cellStyle name="Normal 2" xfId="8"/>
    <cellStyle name="Normal 2 2" xfId="18"/>
    <cellStyle name="Normal 3" xfId="11"/>
    <cellStyle name="Normal 4" xfId="12"/>
    <cellStyle name="Normal 5" xfId="14"/>
    <cellStyle name="Normal 5 2" xfId="16"/>
    <cellStyle name="Normal 5 3" xfId="17"/>
    <cellStyle name="Normal 6" xfId="15"/>
    <cellStyle name="Parent row" xfId="5"/>
    <cellStyle name="Table title" xfId="4"/>
    <cellStyle name="Обычный_CRF2002 (1)"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oneCellAnchor>
    <xdr:from>
      <xdr:col>0</xdr:col>
      <xdr:colOff>219075</xdr:colOff>
      <xdr:row>0</xdr:row>
      <xdr:rowOff>142875</xdr:rowOff>
    </xdr:from>
    <xdr:ext cx="10367963" cy="12906375"/>
    <xdr:pic>
      <xdr:nvPicPr>
        <xdr:cNvPr id="2" name="Picture 1">
          <a:extLst>
            <a:ext uri="{FF2B5EF4-FFF2-40B4-BE49-F238E27FC236}">
              <a16:creationId xmlns:a16="http://schemas.microsoft.com/office/drawing/2014/main" id="{AA101052-8A98-4497-9EA5-C96D5DD5B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075" y="142875"/>
          <a:ext cx="10367963" cy="12906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2" name="Image 2">
          <a:extLst>
            <a:ext uri="{FF2B5EF4-FFF2-40B4-BE49-F238E27FC236}">
              <a16:creationId xmlns:a16="http://schemas.microsoft.com/office/drawing/2014/main" id="{F1BFF62D-047D-4465-817F-A6F14C2781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ewri.sharepoint.com/sites/traccity/Shared%20Documents/HK%202050%20is%20now/InputData%20FOR%20HONG%20KONG%20(not%20in%20use)/Data%20sources/ClimateActionPlanEng.pdf" TargetMode="External"/><Relationship Id="rId3" Type="http://schemas.openxmlformats.org/officeDocument/2006/relationships/hyperlink" Target="http://www.energy-transitions.org/sites/default/files/ETC_MissionPossible_FullReport.pdf" TargetMode="External"/><Relationship Id="rId7" Type="http://schemas.openxmlformats.org/officeDocument/2006/relationships/hyperlink" Target="https://www.climateready.gov.hk/files/pdf/HKGHG_Sectors_2016.pdf" TargetMode="External"/><Relationship Id="rId2" Type="http://schemas.openxmlformats.org/officeDocument/2006/relationships/hyperlink" Target="http://doi.org/10.5880/PIK.2019.001" TargetMode="External"/><Relationship Id="rId1" Type="http://schemas.openxmlformats.org/officeDocument/2006/relationships/hyperlink" Target="https://www.epa.gov/global-mitigation-non-co2-greenhouse-gases/global-non-co2-greenhouse-gas-emission-projections" TargetMode="External"/><Relationship Id="rId6" Type="http://schemas.openxmlformats.org/officeDocument/2006/relationships/hyperlink" Target="https://population.un.org/wpp/Download/Standard/Population/" TargetMode="External"/><Relationship Id="rId5" Type="http://schemas.openxmlformats.org/officeDocument/2006/relationships/hyperlink" Target="https://www.regulations.gov/document?D=EPA-HQ-OAR-2015-0663-0019" TargetMode="External"/><Relationship Id="rId10" Type="http://schemas.openxmlformats.org/officeDocument/2006/relationships/hyperlink" Target="http://edgar.jrc.ec.europa.eu/overview.php?v=432_GHG&amp;SECURE=123" TargetMode="External"/><Relationship Id="rId4" Type="http://schemas.openxmlformats.org/officeDocument/2006/relationships/hyperlink" Target="https://science.sciencemag.org/content/361/6398/186" TargetMode="External"/><Relationship Id="rId9" Type="http://schemas.openxmlformats.org/officeDocument/2006/relationships/hyperlink" Target="https://wenku.baidu.com/view/7ae95325f111f18583d05a67.html?pn=5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workbookViewId="0">
      <selection activeCell="B30" sqref="B30"/>
    </sheetView>
  </sheetViews>
  <sheetFormatPr defaultColWidth="8.86328125" defaultRowHeight="14.25"/>
  <cols>
    <col min="2" max="2" width="86.86328125" customWidth="1"/>
    <col min="4" max="4" width="97.9296875" customWidth="1"/>
  </cols>
  <sheetData>
    <row r="1" spans="1:4">
      <c r="A1" s="2" t="s">
        <v>23</v>
      </c>
    </row>
    <row r="2" spans="1:4">
      <c r="A2" s="2" t="s">
        <v>24</v>
      </c>
    </row>
    <row r="4" spans="1:4">
      <c r="A4" s="2" t="s">
        <v>1</v>
      </c>
      <c r="B4" s="29" t="s">
        <v>938</v>
      </c>
      <c r="D4" s="29" t="s">
        <v>939</v>
      </c>
    </row>
    <row r="5" spans="1:4">
      <c r="B5" s="3" t="s">
        <v>937</v>
      </c>
      <c r="D5" s="3" t="s">
        <v>564</v>
      </c>
    </row>
    <row r="6" spans="1:4">
      <c r="B6" t="s">
        <v>936</v>
      </c>
      <c r="D6" t="s">
        <v>557</v>
      </c>
    </row>
    <row r="7" spans="1:4">
      <c r="B7" s="7">
        <v>2018</v>
      </c>
      <c r="D7" s="7">
        <v>2019</v>
      </c>
    </row>
    <row r="8" spans="1:4">
      <c r="B8" t="s">
        <v>935</v>
      </c>
      <c r="D8" t="s">
        <v>558</v>
      </c>
    </row>
    <row r="9" spans="1:4">
      <c r="B9" s="120" t="s">
        <v>934</v>
      </c>
      <c r="D9" s="1" t="s">
        <v>559</v>
      </c>
    </row>
    <row r="10" spans="1:4">
      <c r="B10" t="s">
        <v>923</v>
      </c>
      <c r="D10" t="s">
        <v>560</v>
      </c>
    </row>
    <row r="11" spans="1:4">
      <c r="B11" s="3" t="s">
        <v>933</v>
      </c>
    </row>
    <row r="12" spans="1:4">
      <c r="B12" s="122">
        <v>2017</v>
      </c>
      <c r="D12" s="3" t="s">
        <v>565</v>
      </c>
    </row>
    <row r="13" spans="1:4">
      <c r="B13" t="s">
        <v>932</v>
      </c>
      <c r="D13" t="s">
        <v>561</v>
      </c>
    </row>
    <row r="14" spans="1:4">
      <c r="B14" s="1" t="s">
        <v>931</v>
      </c>
      <c r="D14" s="7">
        <v>2018</v>
      </c>
    </row>
    <row r="15" spans="1:4">
      <c r="B15" t="s">
        <v>930</v>
      </c>
      <c r="D15" t="s">
        <v>562</v>
      </c>
    </row>
    <row r="16" spans="1:4">
      <c r="B16" s="3" t="s">
        <v>929</v>
      </c>
      <c r="D16" s="1" t="s">
        <v>563</v>
      </c>
    </row>
    <row r="17" spans="2:4">
      <c r="B17" s="122">
        <v>2011</v>
      </c>
    </row>
    <row r="18" spans="2:4">
      <c r="B18" s="1" t="s">
        <v>928</v>
      </c>
      <c r="D18" s="3" t="s">
        <v>566</v>
      </c>
    </row>
    <row r="19" spans="2:4">
      <c r="B19" t="s">
        <v>927</v>
      </c>
      <c r="D19" t="s">
        <v>567</v>
      </c>
    </row>
    <row r="20" spans="2:4" ht="28.5">
      <c r="B20" s="121" t="s">
        <v>926</v>
      </c>
      <c r="D20" s="7">
        <v>2018</v>
      </c>
    </row>
    <row r="21" spans="2:4">
      <c r="B21" t="s">
        <v>925</v>
      </c>
      <c r="D21" t="s">
        <v>570</v>
      </c>
    </row>
    <row r="22" spans="2:4">
      <c r="B22" s="7">
        <v>2012</v>
      </c>
      <c r="D22" s="1" t="s">
        <v>568</v>
      </c>
    </row>
    <row r="23" spans="2:4">
      <c r="B23" s="120" t="s">
        <v>924</v>
      </c>
      <c r="D23" t="s">
        <v>569</v>
      </c>
    </row>
    <row r="24" spans="2:4">
      <c r="B24" t="s">
        <v>923</v>
      </c>
    </row>
    <row r="25" spans="2:4">
      <c r="D25" s="3" t="s">
        <v>831</v>
      </c>
    </row>
    <row r="26" spans="2:4">
      <c r="D26" t="s">
        <v>832</v>
      </c>
    </row>
    <row r="27" spans="2:4">
      <c r="D27" s="7">
        <v>2019</v>
      </c>
    </row>
    <row r="28" spans="2:4">
      <c r="D28" t="s">
        <v>672</v>
      </c>
    </row>
    <row r="29" spans="2:4">
      <c r="D29" s="1" t="s">
        <v>833</v>
      </c>
    </row>
    <row r="30" spans="2:4">
      <c r="D30" t="s">
        <v>834</v>
      </c>
    </row>
    <row r="32" spans="2:4">
      <c r="D32" s="3" t="s">
        <v>608</v>
      </c>
    </row>
    <row r="33" spans="1:4">
      <c r="D33" t="s">
        <v>609</v>
      </c>
    </row>
    <row r="34" spans="1:4">
      <c r="D34" s="7">
        <v>2018</v>
      </c>
    </row>
    <row r="35" spans="1:4">
      <c r="D35" t="s">
        <v>20</v>
      </c>
    </row>
    <row r="36" spans="1:4">
      <c r="D36" s="1" t="s">
        <v>22</v>
      </c>
    </row>
    <row r="37" spans="1:4">
      <c r="D37" t="s">
        <v>21</v>
      </c>
    </row>
    <row r="39" spans="1:4">
      <c r="D39" s="3" t="s">
        <v>610</v>
      </c>
    </row>
    <row r="40" spans="1:4">
      <c r="D40" s="11" t="s">
        <v>557</v>
      </c>
    </row>
    <row r="41" spans="1:4">
      <c r="D41" s="13">
        <v>2016</v>
      </c>
    </row>
    <row r="42" spans="1:4">
      <c r="D42" s="13" t="s">
        <v>611</v>
      </c>
    </row>
    <row r="43" spans="1:4">
      <c r="D43" s="1" t="s">
        <v>612</v>
      </c>
    </row>
    <row r="45" spans="1:4">
      <c r="A45" s="2" t="s">
        <v>283</v>
      </c>
    </row>
    <row r="46" spans="1:4" ht="71.25">
      <c r="A46" s="2"/>
      <c r="B46" s="106" t="s">
        <v>922</v>
      </c>
    </row>
    <row r="47" spans="1:4" ht="57">
      <c r="A47" s="2"/>
      <c r="B47" s="10" t="s">
        <v>835</v>
      </c>
    </row>
    <row r="48" spans="1:4" ht="71.25">
      <c r="A48" s="2"/>
      <c r="B48" s="10" t="s">
        <v>836</v>
      </c>
    </row>
    <row r="49" spans="1:2" ht="42.75">
      <c r="A49" s="2"/>
      <c r="B49" s="10" t="s">
        <v>837</v>
      </c>
    </row>
    <row r="50" spans="1:2">
      <c r="A50" s="2"/>
      <c r="B50" s="10"/>
    </row>
    <row r="51" spans="1:2">
      <c r="A51" s="107" t="s">
        <v>586</v>
      </c>
    </row>
    <row r="52" spans="1:2">
      <c r="A52" s="107" t="s">
        <v>587</v>
      </c>
      <c r="B52" s="108"/>
    </row>
    <row r="53" spans="1:2">
      <c r="B53" s="108"/>
    </row>
    <row r="54" spans="1:2">
      <c r="A54" t="s">
        <v>571</v>
      </c>
    </row>
    <row r="55" spans="1:2">
      <c r="A55" t="s">
        <v>572</v>
      </c>
    </row>
    <row r="56" spans="1:2">
      <c r="A56" t="s">
        <v>573</v>
      </c>
    </row>
    <row r="58" spans="1:2">
      <c r="A58" s="2" t="s">
        <v>584</v>
      </c>
    </row>
    <row r="59" spans="1:2">
      <c r="A59" s="2" t="s">
        <v>585</v>
      </c>
    </row>
    <row r="61" spans="1:2">
      <c r="A61" s="2" t="s">
        <v>648</v>
      </c>
    </row>
    <row r="62" spans="1:2">
      <c r="A62" s="41" t="s">
        <v>649</v>
      </c>
    </row>
    <row r="63" spans="1:2">
      <c r="A63" s="41" t="s">
        <v>650</v>
      </c>
    </row>
    <row r="64" spans="1:2">
      <c r="A64" s="41" t="s">
        <v>11</v>
      </c>
    </row>
    <row r="65" spans="1:2">
      <c r="A65" s="41" t="s">
        <v>12</v>
      </c>
      <c r="B65" s="42">
        <f>28/24</f>
        <v>1.1666666666666667</v>
      </c>
    </row>
    <row r="66" spans="1:2">
      <c r="B66" s="42">
        <f>265/298</f>
        <v>0.88926174496644295</v>
      </c>
    </row>
    <row r="67" spans="1:2">
      <c r="A67" s="2" t="s">
        <v>634</v>
      </c>
    </row>
    <row r="68" spans="1:2">
      <c r="A68" t="s">
        <v>635</v>
      </c>
    </row>
    <row r="69" spans="1:2">
      <c r="A69" t="s">
        <v>636</v>
      </c>
    </row>
    <row r="70" spans="1:2">
      <c r="A70" t="s">
        <v>637</v>
      </c>
    </row>
    <row r="71" spans="1:2">
      <c r="A71" t="s">
        <v>638</v>
      </c>
    </row>
    <row r="72" spans="1:2">
      <c r="A72" t="s">
        <v>639</v>
      </c>
    </row>
    <row r="74" spans="1:2">
      <c r="A74" t="s">
        <v>640</v>
      </c>
    </row>
    <row r="75" spans="1:2">
      <c r="A75" t="s">
        <v>642</v>
      </c>
    </row>
    <row r="76" spans="1:2">
      <c r="A76" t="s">
        <v>641</v>
      </c>
    </row>
    <row r="78" spans="1:2">
      <c r="A78" s="2" t="s">
        <v>613</v>
      </c>
    </row>
    <row r="79" spans="1:2">
      <c r="A79" t="s">
        <v>627</v>
      </c>
    </row>
    <row r="80" spans="1:2">
      <c r="A80" t="s">
        <v>624</v>
      </c>
    </row>
    <row r="81" spans="1:1">
      <c r="A81" t="s">
        <v>625</v>
      </c>
    </row>
    <row r="82" spans="1:1">
      <c r="A82" t="s">
        <v>626</v>
      </c>
    </row>
    <row r="83" spans="1:1">
      <c r="A83" t="s">
        <v>628</v>
      </c>
    </row>
    <row r="84" spans="1:1">
      <c r="A84" t="s">
        <v>629</v>
      </c>
    </row>
    <row r="85" spans="1:1">
      <c r="A85" t="s">
        <v>630</v>
      </c>
    </row>
    <row r="86" spans="1:1">
      <c r="A86" t="s">
        <v>631</v>
      </c>
    </row>
    <row r="87" spans="1:1">
      <c r="A87" t="s">
        <v>633</v>
      </c>
    </row>
    <row r="88" spans="1:1">
      <c r="A88" t="s">
        <v>632</v>
      </c>
    </row>
    <row r="90" spans="1:1">
      <c r="A90" s="2" t="s">
        <v>577</v>
      </c>
    </row>
    <row r="91" spans="1:1">
      <c r="A91" t="s">
        <v>574</v>
      </c>
    </row>
    <row r="92" spans="1:1">
      <c r="A92" t="s">
        <v>575</v>
      </c>
    </row>
    <row r="93" spans="1:1">
      <c r="A93" t="s">
        <v>576</v>
      </c>
    </row>
  </sheetData>
  <hyperlinks>
    <hyperlink ref="D9" r:id="rId1"/>
    <hyperlink ref="D16" r:id="rId2"/>
    <hyperlink ref="D22" r:id="rId3"/>
    <hyperlink ref="D36" r:id="rId4"/>
    <hyperlink ref="D43" r:id="rId5"/>
    <hyperlink ref="D29" r:id="rId6"/>
    <hyperlink ref="B9" r:id="rId7"/>
    <hyperlink ref="B14" r:id="rId8"/>
    <hyperlink ref="B18" r:id="rId9"/>
    <hyperlink ref="B23"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G88"/>
  <sheetViews>
    <sheetView topLeftCell="A28" workbookViewId="0">
      <selection activeCell="D83" sqref="D83"/>
    </sheetView>
  </sheetViews>
  <sheetFormatPr defaultRowHeight="14.25"/>
  <cols>
    <col min="3" max="3" width="16.59765625" customWidth="1"/>
    <col min="4" max="4" width="19.86328125" customWidth="1"/>
    <col min="6" max="6" width="18.3984375" customWidth="1"/>
    <col min="7" max="7" width="20.265625" customWidth="1"/>
  </cols>
  <sheetData>
    <row r="75" spans="2:7">
      <c r="B75" t="s">
        <v>845</v>
      </c>
      <c r="D75" t="s">
        <v>844</v>
      </c>
      <c r="E75" t="s">
        <v>5</v>
      </c>
      <c r="F75" t="s">
        <v>3</v>
      </c>
      <c r="G75" t="s">
        <v>4</v>
      </c>
    </row>
    <row r="76" spans="2:7">
      <c r="D76" s="109">
        <v>2290</v>
      </c>
      <c r="E76" s="109">
        <v>2470</v>
      </c>
      <c r="F76" s="109">
        <v>1660</v>
      </c>
      <c r="G76" s="109">
        <v>30</v>
      </c>
    </row>
    <row r="77" spans="2:7">
      <c r="C77" t="s">
        <v>843</v>
      </c>
      <c r="D77">
        <f>D76*10^9</f>
        <v>2290000000000</v>
      </c>
      <c r="E77">
        <f>E76*10^9</f>
        <v>2470000000000</v>
      </c>
      <c r="F77" s="42">
        <f>F76*10^9</f>
        <v>1660000000000</v>
      </c>
      <c r="G77">
        <f>G76*10^9</f>
        <v>30000000000</v>
      </c>
    </row>
    <row r="78" spans="2:7">
      <c r="C78" t="s">
        <v>842</v>
      </c>
      <c r="D78">
        <f>(D76+E76+F76+G76)*10^9</f>
        <v>6450000000000</v>
      </c>
    </row>
    <row r="80" spans="2:7">
      <c r="C80" t="s">
        <v>841</v>
      </c>
      <c r="D80" s="104">
        <f>'EDGAR data'!AW22/'EDGAR data'!C73</f>
        <v>4.7011114944365641E-2</v>
      </c>
    </row>
    <row r="81" spans="1:7">
      <c r="C81" t="s">
        <v>840</v>
      </c>
      <c r="D81" s="104">
        <f>'EDGAR data'!AW45/'EDGAR data'!C73</f>
        <v>8.3430934430058779E-3</v>
      </c>
    </row>
    <row r="82" spans="1:7">
      <c r="C82" t="s">
        <v>839</v>
      </c>
      <c r="D82" s="104">
        <f>1-D80-D81</f>
        <v>0.94464579161262852</v>
      </c>
    </row>
    <row r="85" spans="1:7">
      <c r="A85" t="s">
        <v>838</v>
      </c>
      <c r="E85" s="104">
        <v>1.0254314486434324E-2</v>
      </c>
    </row>
    <row r="88" spans="1:7">
      <c r="D88" s="109"/>
      <c r="E88" s="109"/>
      <c r="F88" s="109"/>
      <c r="G88" s="109"/>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6"/>
  <sheetViews>
    <sheetView topLeftCell="A7" workbookViewId="0">
      <selection activeCell="H58" sqref="H58"/>
    </sheetView>
  </sheetViews>
  <sheetFormatPr defaultRowHeight="14.25"/>
  <cols>
    <col min="1" max="1" width="13.265625" customWidth="1"/>
    <col min="6" max="6" width="42.73046875" customWidth="1"/>
    <col min="50" max="50" width="50.59765625" customWidth="1"/>
  </cols>
  <sheetData>
    <row r="1" spans="1:49">
      <c r="A1" s="111" t="s">
        <v>899</v>
      </c>
      <c r="B1" s="111" t="s">
        <v>898</v>
      </c>
      <c r="C1" s="111"/>
      <c r="D1" s="111"/>
      <c r="E1" s="111"/>
      <c r="F1" s="111"/>
    </row>
    <row r="2" spans="1:49">
      <c r="A2" s="111" t="s">
        <v>897</v>
      </c>
      <c r="B2" s="118" t="s">
        <v>11</v>
      </c>
      <c r="C2" s="111"/>
      <c r="D2" s="111"/>
      <c r="E2" s="111"/>
      <c r="F2" s="111"/>
    </row>
    <row r="3" spans="1:49">
      <c r="A3" s="111" t="s">
        <v>896</v>
      </c>
      <c r="B3" s="111">
        <v>1970</v>
      </c>
      <c r="C3" s="111"/>
      <c r="D3" s="111"/>
      <c r="E3" s="111"/>
      <c r="F3" s="111"/>
    </row>
    <row r="4" spans="1:49">
      <c r="A4" s="111" t="s">
        <v>895</v>
      </c>
      <c r="B4" s="111">
        <v>2012</v>
      </c>
      <c r="C4" s="111"/>
      <c r="D4" s="111"/>
      <c r="E4" s="111"/>
      <c r="F4" s="111"/>
    </row>
    <row r="5" spans="1:49">
      <c r="A5" s="111" t="s">
        <v>894</v>
      </c>
      <c r="B5" s="111" t="s">
        <v>297</v>
      </c>
      <c r="C5" s="111"/>
      <c r="D5" s="111"/>
      <c r="E5" s="111"/>
      <c r="F5" s="111"/>
    </row>
    <row r="6" spans="1:49">
      <c r="A6" s="117" t="s">
        <v>893</v>
      </c>
      <c r="B6" s="111"/>
      <c r="C6" s="111"/>
      <c r="D6" s="111"/>
      <c r="E6" s="111"/>
      <c r="F6" s="111"/>
    </row>
    <row r="7" spans="1:49" s="111" customFormat="1">
      <c r="A7" s="116" t="s">
        <v>892</v>
      </c>
      <c r="B7" s="116" t="s">
        <v>891</v>
      </c>
      <c r="C7" s="116" t="s">
        <v>890</v>
      </c>
      <c r="D7" s="116" t="s">
        <v>889</v>
      </c>
      <c r="E7" s="116" t="s">
        <v>888</v>
      </c>
      <c r="F7" s="116" t="s">
        <v>887</v>
      </c>
      <c r="G7" s="116">
        <v>1970</v>
      </c>
      <c r="H7" s="116">
        <v>1971</v>
      </c>
      <c r="I7" s="116">
        <v>1972</v>
      </c>
      <c r="J7" s="116">
        <v>1973</v>
      </c>
      <c r="K7" s="116">
        <v>1974</v>
      </c>
      <c r="L7" s="116">
        <v>1975</v>
      </c>
      <c r="M7" s="116">
        <v>1976</v>
      </c>
      <c r="N7" s="116">
        <v>1977</v>
      </c>
      <c r="O7" s="116">
        <v>1978</v>
      </c>
      <c r="P7" s="116">
        <v>1979</v>
      </c>
      <c r="Q7" s="116">
        <v>1980</v>
      </c>
      <c r="R7" s="116">
        <v>1981</v>
      </c>
      <c r="S7" s="116">
        <v>1982</v>
      </c>
      <c r="T7" s="116">
        <v>1983</v>
      </c>
      <c r="U7" s="116">
        <v>1984</v>
      </c>
      <c r="V7" s="116">
        <v>1985</v>
      </c>
      <c r="W7" s="116">
        <v>1986</v>
      </c>
      <c r="X7" s="116">
        <v>1987</v>
      </c>
      <c r="Y7" s="116">
        <v>1988</v>
      </c>
      <c r="Z7" s="116">
        <v>1989</v>
      </c>
      <c r="AA7" s="116">
        <v>1990</v>
      </c>
      <c r="AB7" s="116">
        <v>1991</v>
      </c>
      <c r="AC7" s="116">
        <v>1992</v>
      </c>
      <c r="AD7" s="116">
        <v>1993</v>
      </c>
      <c r="AE7" s="116">
        <v>1994</v>
      </c>
      <c r="AF7" s="116">
        <v>1995</v>
      </c>
      <c r="AG7" s="116">
        <v>1996</v>
      </c>
      <c r="AH7" s="116">
        <v>1997</v>
      </c>
      <c r="AI7" s="116">
        <v>1998</v>
      </c>
      <c r="AJ7" s="116">
        <v>1999</v>
      </c>
      <c r="AK7" s="116">
        <v>2000</v>
      </c>
      <c r="AL7" s="116">
        <v>2001</v>
      </c>
      <c r="AM7" s="116">
        <v>2002</v>
      </c>
      <c r="AN7" s="116">
        <v>2003</v>
      </c>
      <c r="AO7" s="116">
        <v>2004</v>
      </c>
      <c r="AP7" s="116">
        <v>2005</v>
      </c>
      <c r="AQ7" s="116">
        <v>2006</v>
      </c>
      <c r="AR7" s="116">
        <v>2007</v>
      </c>
      <c r="AS7" s="116">
        <v>2008</v>
      </c>
      <c r="AT7" s="116">
        <v>2009</v>
      </c>
      <c r="AU7" s="116">
        <v>2010</v>
      </c>
      <c r="AV7" s="116">
        <v>2011</v>
      </c>
      <c r="AW7" s="116">
        <v>2012</v>
      </c>
    </row>
    <row r="8" spans="1:49">
      <c r="A8" s="111" t="s">
        <v>858</v>
      </c>
      <c r="B8" s="111" t="s">
        <v>857</v>
      </c>
      <c r="C8" s="111" t="s">
        <v>856</v>
      </c>
      <c r="D8" s="110" t="s">
        <v>855</v>
      </c>
      <c r="E8" s="110" t="s">
        <v>886</v>
      </c>
      <c r="F8" s="110" t="s">
        <v>885</v>
      </c>
      <c r="G8" s="110">
        <v>4.5705900000000001E-2</v>
      </c>
      <c r="H8" s="110">
        <v>4.5705900000000001E-2</v>
      </c>
      <c r="I8" s="110">
        <v>4.9886700000000006E-2</v>
      </c>
      <c r="J8" s="110">
        <v>5.48791E-2</v>
      </c>
      <c r="K8" s="110">
        <v>5.2459499999999999E-2</v>
      </c>
      <c r="L8" s="110">
        <v>5.7226300000000001E-2</v>
      </c>
      <c r="M8" s="110">
        <v>6.3908300000000001E-2</v>
      </c>
      <c r="N8" s="110">
        <v>7.2237900000000008E-2</v>
      </c>
      <c r="O8" s="110">
        <v>7.9249100000000003E-2</v>
      </c>
      <c r="P8" s="110">
        <v>8.3718700000000007E-2</v>
      </c>
      <c r="Q8" s="110">
        <v>9.3302700000000002E-2</v>
      </c>
      <c r="R8" s="110">
        <v>0.10063570000000001</v>
      </c>
      <c r="S8" s="110">
        <v>9.6646899999999994E-2</v>
      </c>
      <c r="T8" s="110">
        <v>0.1101057</v>
      </c>
      <c r="U8" s="110">
        <v>0.1159181</v>
      </c>
      <c r="V8" s="110">
        <v>0.12617820000000002</v>
      </c>
      <c r="W8" s="110">
        <v>0.13621860000000002</v>
      </c>
      <c r="X8" s="110">
        <v>0.1494308</v>
      </c>
      <c r="Y8" s="110">
        <v>0.1608918</v>
      </c>
      <c r="Z8" s="110">
        <v>0.17260300000000001</v>
      </c>
      <c r="AA8" s="110">
        <v>0.1819201</v>
      </c>
      <c r="AB8" s="110">
        <v>0.2044175</v>
      </c>
      <c r="AC8" s="110">
        <v>0.2203418</v>
      </c>
      <c r="AD8" s="110">
        <v>0.23780479999999998</v>
      </c>
      <c r="AE8" s="110">
        <v>0.1751414</v>
      </c>
      <c r="AF8" s="110">
        <v>0.18593510000000002</v>
      </c>
      <c r="AG8" s="110">
        <v>0.42893930000000002</v>
      </c>
      <c r="AH8" s="110">
        <v>0.55164290000000005</v>
      </c>
      <c r="AI8" s="110">
        <v>0.54448470000000004</v>
      </c>
      <c r="AJ8" s="110">
        <v>0.56632139999999997</v>
      </c>
      <c r="AK8" s="110">
        <v>0.53597989999999995</v>
      </c>
      <c r="AL8" s="110">
        <v>0.54727330000000007</v>
      </c>
      <c r="AM8" s="110">
        <v>0.54043479999999999</v>
      </c>
      <c r="AN8" s="110">
        <v>0.44004520000000003</v>
      </c>
      <c r="AO8" s="110">
        <v>0.53762750000000004</v>
      </c>
      <c r="AP8" s="110">
        <v>0.54752190000000001</v>
      </c>
      <c r="AQ8" s="110">
        <v>0.56596489999999999</v>
      </c>
      <c r="AR8" s="110">
        <v>0.52822230000000003</v>
      </c>
      <c r="AS8" s="110">
        <v>0.56612380000000007</v>
      </c>
      <c r="AT8" s="110">
        <v>0.5491492</v>
      </c>
      <c r="AU8" s="110">
        <v>0.628332</v>
      </c>
      <c r="AV8" s="110">
        <v>0.55053639999999993</v>
      </c>
      <c r="AW8" s="110">
        <v>0.55053639999999993</v>
      </c>
    </row>
    <row r="9" spans="1:49">
      <c r="A9" s="111" t="s">
        <v>858</v>
      </c>
      <c r="B9" s="111" t="s">
        <v>857</v>
      </c>
      <c r="C9" s="111" t="s">
        <v>856</v>
      </c>
      <c r="D9" s="110" t="s">
        <v>855</v>
      </c>
      <c r="E9" s="110" t="s">
        <v>884</v>
      </c>
      <c r="F9" s="110" t="s">
        <v>883</v>
      </c>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v>4.6999999999999997E-5</v>
      </c>
      <c r="AM9" s="110"/>
      <c r="AN9" s="110"/>
      <c r="AO9" s="110"/>
      <c r="AP9" s="110"/>
      <c r="AQ9" s="110"/>
      <c r="AR9" s="110"/>
      <c r="AS9" s="110"/>
      <c r="AT9" s="110"/>
      <c r="AU9" s="110"/>
      <c r="AV9" s="110"/>
      <c r="AW9" s="110"/>
    </row>
    <row r="10" spans="1:49">
      <c r="A10" s="111" t="s">
        <v>858</v>
      </c>
      <c r="B10" s="111" t="s">
        <v>857</v>
      </c>
      <c r="C10" s="111" t="s">
        <v>856</v>
      </c>
      <c r="D10" s="110" t="s">
        <v>855</v>
      </c>
      <c r="E10" s="110" t="s">
        <v>882</v>
      </c>
      <c r="F10" s="110" t="s">
        <v>881</v>
      </c>
      <c r="G10" s="110">
        <v>0.101828</v>
      </c>
      <c r="H10" s="110">
        <v>0.101828</v>
      </c>
      <c r="I10" s="110">
        <v>9.5898999999999998E-2</v>
      </c>
      <c r="J10" s="110">
        <v>8.1366999999999995E-2</v>
      </c>
      <c r="K10" s="110">
        <v>0.13707199999999997</v>
      </c>
      <c r="L10" s="110">
        <v>0.11498</v>
      </c>
      <c r="M10" s="110">
        <v>0.14702500000000002</v>
      </c>
      <c r="N10" s="110">
        <v>0.17663599999999999</v>
      </c>
      <c r="O10" s="110">
        <v>0.17710299999999998</v>
      </c>
      <c r="P10" s="110">
        <v>9.5251999999999989E-2</v>
      </c>
      <c r="Q10" s="110">
        <v>8.430600000000002E-2</v>
      </c>
      <c r="R10" s="110">
        <v>0.10135599999999999</v>
      </c>
      <c r="S10" s="110">
        <v>0.11201000000000001</v>
      </c>
      <c r="T10" s="110">
        <v>0.11271200000000001</v>
      </c>
      <c r="U10" s="110">
        <v>0.12815300000000002</v>
      </c>
      <c r="V10" s="110">
        <v>0.10981099999999999</v>
      </c>
      <c r="W10" s="110">
        <v>0.12279499999999999</v>
      </c>
      <c r="X10" s="110">
        <v>0.13205499999999998</v>
      </c>
      <c r="Y10" s="110">
        <v>0.159141</v>
      </c>
      <c r="Z10" s="110">
        <v>0.15526999999999999</v>
      </c>
      <c r="AA10" s="110">
        <v>0.11652599999999999</v>
      </c>
      <c r="AB10" s="110">
        <v>8.5121000000000002E-2</v>
      </c>
      <c r="AC10" s="110">
        <v>0.145422</v>
      </c>
      <c r="AD10" s="110">
        <v>0.11720999999999999</v>
      </c>
      <c r="AE10" s="110">
        <v>0.13072800000000001</v>
      </c>
      <c r="AF10" s="110">
        <v>0.11589899999999999</v>
      </c>
      <c r="AG10" s="110">
        <v>0.10482599999999999</v>
      </c>
      <c r="AH10" s="110">
        <v>0.10338699999999999</v>
      </c>
      <c r="AI10" s="110">
        <v>0.17651800000000001</v>
      </c>
      <c r="AJ10" s="110">
        <v>0.23464399999999999</v>
      </c>
      <c r="AK10" s="110">
        <v>0.17045399999999999</v>
      </c>
      <c r="AL10" s="110">
        <v>0.339173</v>
      </c>
      <c r="AM10" s="110">
        <v>0.28757199999999999</v>
      </c>
      <c r="AN10" s="110">
        <v>0.21915299999999999</v>
      </c>
      <c r="AO10" s="110">
        <v>0.39861199999999997</v>
      </c>
      <c r="AP10" s="110">
        <v>0.29503299999999999</v>
      </c>
      <c r="AQ10" s="110">
        <v>0.46770599999999996</v>
      </c>
      <c r="AR10" s="110">
        <v>0.51045499999999988</v>
      </c>
      <c r="AS10" s="110">
        <v>0.52118799999999998</v>
      </c>
      <c r="AT10" s="110">
        <v>0.63919700000000002</v>
      </c>
      <c r="AU10" s="110">
        <v>0.46758999999999995</v>
      </c>
      <c r="AV10" s="110">
        <v>0.62818300000000005</v>
      </c>
      <c r="AW10" s="110">
        <v>0.64295599999999997</v>
      </c>
    </row>
    <row r="11" spans="1:49">
      <c r="A11" s="111" t="s">
        <v>858</v>
      </c>
      <c r="B11" s="111" t="s">
        <v>857</v>
      </c>
      <c r="C11" s="111" t="s">
        <v>856</v>
      </c>
      <c r="D11" s="110" t="s">
        <v>855</v>
      </c>
      <c r="E11" s="110" t="s">
        <v>880</v>
      </c>
      <c r="F11" s="110" t="s">
        <v>879</v>
      </c>
      <c r="G11" s="110">
        <v>0.19193638000000002</v>
      </c>
      <c r="H11" s="110">
        <v>0.19193729759999997</v>
      </c>
      <c r="I11" s="110">
        <v>0.19318780380000003</v>
      </c>
      <c r="J11" s="110">
        <v>0.21643242289999998</v>
      </c>
      <c r="K11" s="110">
        <v>0.19911263690000003</v>
      </c>
      <c r="L11" s="110">
        <v>0.196133747</v>
      </c>
      <c r="M11" s="110">
        <v>0.207657915</v>
      </c>
      <c r="N11" s="110">
        <v>0.23413466099999997</v>
      </c>
      <c r="O11" s="110">
        <v>0.27508658700000005</v>
      </c>
      <c r="P11" s="110">
        <v>0.390022058</v>
      </c>
      <c r="Q11" s="110">
        <v>0.38535900099999998</v>
      </c>
      <c r="R11" s="110">
        <v>0.47122032999999997</v>
      </c>
      <c r="S11" s="110">
        <v>0.49603189000000003</v>
      </c>
      <c r="T11" s="110">
        <v>0.46583516999999997</v>
      </c>
      <c r="U11" s="110">
        <v>0.44390383999999999</v>
      </c>
      <c r="V11" s="110">
        <v>0.42121129999999996</v>
      </c>
      <c r="W11" s="110">
        <v>0.46681458000000003</v>
      </c>
      <c r="X11" s="110">
        <v>0.46573207999999994</v>
      </c>
      <c r="Y11" s="110">
        <v>0.55078885</v>
      </c>
      <c r="Z11" s="110">
        <v>0.56395428000000003</v>
      </c>
      <c r="AA11" s="110">
        <v>0.58759756000000007</v>
      </c>
      <c r="AB11" s="110">
        <v>0.68296953000000005</v>
      </c>
      <c r="AC11" s="110">
        <v>0.75312283999999996</v>
      </c>
      <c r="AD11" s="110">
        <v>0.83006944000000005</v>
      </c>
      <c r="AE11" s="110">
        <v>0.88836079999999995</v>
      </c>
      <c r="AF11" s="110">
        <v>0.81470547800000004</v>
      </c>
      <c r="AG11" s="110">
        <v>0.76448771000000004</v>
      </c>
      <c r="AH11" s="110">
        <v>0.71348928899999997</v>
      </c>
      <c r="AI11" s="110">
        <v>0.90991392199999988</v>
      </c>
      <c r="AJ11" s="110">
        <v>1.0403097300000002</v>
      </c>
      <c r="AK11" s="110">
        <v>0.80374456000000005</v>
      </c>
      <c r="AL11" s="110">
        <v>0.69271590799999994</v>
      </c>
      <c r="AM11" s="110">
        <v>0.52531106799999994</v>
      </c>
      <c r="AN11" s="110">
        <v>0.46870515900000009</v>
      </c>
      <c r="AO11" s="110">
        <v>0.32929970129999997</v>
      </c>
      <c r="AP11" s="110">
        <v>0.29858230099999988</v>
      </c>
      <c r="AQ11" s="110">
        <v>0.25732980988999993</v>
      </c>
      <c r="AR11" s="110">
        <v>0.25269227849999998</v>
      </c>
      <c r="AS11" s="110">
        <v>0.24202745029999997</v>
      </c>
      <c r="AT11" s="110">
        <v>0.30035103589999995</v>
      </c>
      <c r="AU11" s="110">
        <v>0.28044191370000005</v>
      </c>
      <c r="AV11" s="110">
        <v>0.27922013879999996</v>
      </c>
      <c r="AW11" s="110">
        <v>0.28056738619999999</v>
      </c>
    </row>
    <row r="12" spans="1:49">
      <c r="A12" s="111" t="s">
        <v>858</v>
      </c>
      <c r="B12" s="111" t="s">
        <v>857</v>
      </c>
      <c r="C12" s="111" t="s">
        <v>856</v>
      </c>
      <c r="D12" s="110" t="s">
        <v>855</v>
      </c>
      <c r="E12" s="110" t="s">
        <v>878</v>
      </c>
      <c r="F12" s="110" t="s">
        <v>877</v>
      </c>
      <c r="G12" s="110">
        <v>4.3344000000000001E-2</v>
      </c>
      <c r="H12" s="110">
        <v>4.3344000000000001E-2</v>
      </c>
      <c r="I12" s="110">
        <v>5.9408999999999997E-2</v>
      </c>
      <c r="J12" s="110">
        <v>6.3650999999999999E-2</v>
      </c>
      <c r="K12" s="110">
        <v>5.4257E-2</v>
      </c>
      <c r="L12" s="110">
        <v>6.0011000000000002E-2</v>
      </c>
      <c r="M12" s="110">
        <v>6.6073000000000007E-2</v>
      </c>
      <c r="N12" s="110">
        <v>6.4259999999999998E-2</v>
      </c>
      <c r="O12" s="110">
        <v>7.1833999999999995E-2</v>
      </c>
      <c r="P12" s="110"/>
      <c r="Q12" s="110"/>
      <c r="R12" s="110"/>
      <c r="S12" s="110"/>
      <c r="T12" s="110"/>
      <c r="U12" s="110"/>
      <c r="V12" s="110"/>
      <c r="W12" s="110"/>
      <c r="X12" s="110"/>
      <c r="Y12" s="110"/>
      <c r="Z12" s="110"/>
      <c r="AA12" s="110">
        <v>6.6500000000000001E-4</v>
      </c>
      <c r="AB12" s="110"/>
      <c r="AC12" s="110">
        <v>3.2899999999999997E-4</v>
      </c>
      <c r="AD12" s="110"/>
      <c r="AE12" s="110"/>
      <c r="AF12" s="110"/>
      <c r="AG12" s="110"/>
      <c r="AH12" s="110"/>
      <c r="AI12" s="110"/>
      <c r="AJ12" s="110"/>
      <c r="AK12" s="110"/>
      <c r="AL12" s="110"/>
      <c r="AM12" s="110"/>
      <c r="AN12" s="110"/>
      <c r="AO12" s="110"/>
      <c r="AP12" s="110"/>
      <c r="AQ12" s="110"/>
      <c r="AR12" s="110"/>
      <c r="AS12" s="110"/>
      <c r="AT12" s="110"/>
      <c r="AU12" s="110"/>
      <c r="AV12" s="110"/>
      <c r="AW12" s="110"/>
    </row>
    <row r="13" spans="1:49">
      <c r="A13" s="111" t="s">
        <v>858</v>
      </c>
      <c r="B13" s="111" t="s">
        <v>857</v>
      </c>
      <c r="C13" s="111" t="s">
        <v>856</v>
      </c>
      <c r="D13" s="110" t="s">
        <v>855</v>
      </c>
      <c r="E13" s="110" t="s">
        <v>876</v>
      </c>
      <c r="F13" s="110" t="s">
        <v>875</v>
      </c>
      <c r="G13" s="110">
        <v>0.70938500000000004</v>
      </c>
      <c r="H13" s="110">
        <v>0.70938500000000004</v>
      </c>
      <c r="I13" s="110">
        <v>0.66298499999999994</v>
      </c>
      <c r="J13" s="110">
        <v>0.64911499999999989</v>
      </c>
      <c r="K13" s="110">
        <v>0.67439000000000004</v>
      </c>
      <c r="L13" s="110">
        <v>0.607545</v>
      </c>
      <c r="M13" s="110">
        <v>0.67275499999999999</v>
      </c>
      <c r="N13" s="110">
        <v>0.71101999999999999</v>
      </c>
      <c r="O13" s="110">
        <v>0.73851999999999995</v>
      </c>
      <c r="P13" s="110">
        <v>0.71830999999999989</v>
      </c>
      <c r="Q13" s="110">
        <v>0.74395000000000011</v>
      </c>
      <c r="R13" s="110">
        <v>0.70847000000000004</v>
      </c>
      <c r="S13" s="110">
        <v>0.77549999999999997</v>
      </c>
      <c r="T13" s="110">
        <v>0.74695</v>
      </c>
      <c r="U13" s="110">
        <v>0.73936000000000002</v>
      </c>
      <c r="V13" s="110">
        <v>0.74712000000000001</v>
      </c>
      <c r="W13" s="110">
        <v>0.75663000000000002</v>
      </c>
      <c r="X13" s="110">
        <v>0.75506999999999991</v>
      </c>
      <c r="Y13" s="110">
        <v>0.76655499999999999</v>
      </c>
      <c r="Z13" s="110">
        <v>0.78349000000000002</v>
      </c>
      <c r="AA13" s="110">
        <v>0.76898999999999995</v>
      </c>
      <c r="AB13" s="110">
        <v>0.78176499999999993</v>
      </c>
      <c r="AC13" s="110">
        <v>0.78768500000000008</v>
      </c>
      <c r="AD13" s="110">
        <v>0.81320499999999996</v>
      </c>
      <c r="AE13" s="110">
        <v>0.82644999999999991</v>
      </c>
      <c r="AF13" s="110">
        <v>0.84339500000000012</v>
      </c>
      <c r="AG13" s="110">
        <v>0.85030500000000009</v>
      </c>
      <c r="AH13" s="110">
        <v>0.84030499999999997</v>
      </c>
      <c r="AI13" s="110">
        <v>0.83213500000000007</v>
      </c>
      <c r="AJ13" s="110">
        <v>0.85619499999999993</v>
      </c>
      <c r="AK13" s="110">
        <v>0.83654499999999998</v>
      </c>
      <c r="AL13" s="110">
        <v>0.85696000000000017</v>
      </c>
      <c r="AM13" s="110">
        <v>0.89293000000000011</v>
      </c>
      <c r="AN13" s="110">
        <v>0.90810500000000016</v>
      </c>
      <c r="AO13" s="110">
        <v>0.91076999999999997</v>
      </c>
      <c r="AP13" s="110">
        <v>0.90833500000000011</v>
      </c>
      <c r="AQ13" s="110">
        <v>0.90658500000000009</v>
      </c>
      <c r="AR13" s="110">
        <v>0.89781999999999995</v>
      </c>
      <c r="AS13" s="110">
        <v>0.92972500000000002</v>
      </c>
      <c r="AT13" s="110">
        <v>0.92437000000000025</v>
      </c>
      <c r="AU13" s="110">
        <v>0.90499499999999999</v>
      </c>
      <c r="AV13" s="110">
        <v>0.92131000000000018</v>
      </c>
      <c r="AW13" s="110">
        <v>0.92131000000000018</v>
      </c>
    </row>
    <row r="14" spans="1:49">
      <c r="A14" s="111" t="s">
        <v>858</v>
      </c>
      <c r="B14" s="111" t="s">
        <v>857</v>
      </c>
      <c r="C14" s="111" t="s">
        <v>856</v>
      </c>
      <c r="D14" s="110" t="s">
        <v>855</v>
      </c>
      <c r="E14" s="110" t="s">
        <v>921</v>
      </c>
      <c r="F14" s="110" t="s">
        <v>920</v>
      </c>
      <c r="G14" s="110">
        <v>0.18895535000000002</v>
      </c>
      <c r="H14" s="110">
        <v>0.19524856999999998</v>
      </c>
      <c r="I14" s="110">
        <v>0.20844817999999998</v>
      </c>
      <c r="J14" s="110">
        <v>0.22656403</v>
      </c>
      <c r="K14" s="110">
        <v>0.25260752000000003</v>
      </c>
      <c r="L14" s="110">
        <v>0.28113468000000003</v>
      </c>
      <c r="M14" s="110">
        <v>0.31872077999999998</v>
      </c>
      <c r="N14" s="110">
        <v>0.3665233</v>
      </c>
      <c r="O14" s="110">
        <v>0.42396069999999997</v>
      </c>
      <c r="P14" s="110">
        <v>0.48895650000000002</v>
      </c>
      <c r="Q14" s="110">
        <v>0.57328699999999999</v>
      </c>
      <c r="R14" s="110">
        <v>0.6746685</v>
      </c>
      <c r="S14" s="110">
        <v>0.78724930000000004</v>
      </c>
      <c r="T14" s="110">
        <v>0.91263660000000002</v>
      </c>
      <c r="U14" s="110">
        <v>1.0493497000000001</v>
      </c>
      <c r="V14" s="110">
        <v>1.2003457000000002</v>
      </c>
      <c r="W14" s="110">
        <v>1.3630535000000001</v>
      </c>
      <c r="X14" s="110">
        <v>1.5294848000000001</v>
      </c>
      <c r="Y14" s="110">
        <v>1.696278</v>
      </c>
      <c r="Z14" s="110">
        <v>1.856301</v>
      </c>
      <c r="AA14" s="110">
        <v>2.0185618000000001</v>
      </c>
      <c r="AB14" s="110">
        <v>2.1519195</v>
      </c>
      <c r="AC14" s="110">
        <v>2.2825350000000002</v>
      </c>
      <c r="AD14" s="110">
        <v>2.4015880000000003</v>
      </c>
      <c r="AE14" s="110">
        <v>2.5128803</v>
      </c>
      <c r="AF14" s="110">
        <v>2.5932348000000003</v>
      </c>
      <c r="AG14" s="110">
        <v>2.6465889999999996</v>
      </c>
      <c r="AH14" s="110">
        <v>2.6755322000000001</v>
      </c>
      <c r="AI14" s="110">
        <v>2.7029949999999996</v>
      </c>
      <c r="AJ14" s="110">
        <v>2.7119489999999997</v>
      </c>
      <c r="AK14" s="110">
        <v>2.6983921999999998</v>
      </c>
      <c r="AL14" s="110">
        <v>2.6876264999999999</v>
      </c>
      <c r="AM14" s="110">
        <v>2.6627635000000001</v>
      </c>
      <c r="AN14" s="110">
        <v>2.6571452999999998</v>
      </c>
      <c r="AO14" s="110">
        <v>2.6366005000000001</v>
      </c>
      <c r="AP14" s="110">
        <v>2.6125145000000001</v>
      </c>
      <c r="AQ14" s="110">
        <v>2.5848880000000003</v>
      </c>
      <c r="AR14" s="110">
        <v>2.5537337999999998</v>
      </c>
      <c r="AS14" s="110">
        <v>2.5190490000000003</v>
      </c>
      <c r="AT14" s="110">
        <v>2.4808167999999999</v>
      </c>
      <c r="AU14" s="110">
        <v>2.4390486999999998</v>
      </c>
      <c r="AV14" s="110">
        <v>2.3937524999999997</v>
      </c>
      <c r="AW14" s="110">
        <v>2.3449175000000002</v>
      </c>
    </row>
    <row r="15" spans="1:49">
      <c r="A15" s="111" t="s">
        <v>858</v>
      </c>
      <c r="B15" s="111" t="s">
        <v>857</v>
      </c>
      <c r="C15" s="111" t="s">
        <v>856</v>
      </c>
      <c r="D15" s="110" t="s">
        <v>855</v>
      </c>
      <c r="E15" s="110" t="s">
        <v>919</v>
      </c>
      <c r="F15" s="110" t="s">
        <v>918</v>
      </c>
      <c r="G15" s="110">
        <v>1.2631800000000002</v>
      </c>
      <c r="H15" s="110">
        <v>1.359561</v>
      </c>
      <c r="I15" s="110">
        <v>1.337021</v>
      </c>
      <c r="J15" s="110">
        <v>1.2043109999999999</v>
      </c>
      <c r="K15" s="110">
        <v>1.1872399999999999</v>
      </c>
      <c r="L15" s="110">
        <v>1.1367860000000003</v>
      </c>
      <c r="M15" s="110">
        <v>1.2442710000000001</v>
      </c>
      <c r="N15" s="110">
        <v>1.235846</v>
      </c>
      <c r="O15" s="110">
        <v>1.2404792</v>
      </c>
      <c r="P15" s="110">
        <v>1.2993914</v>
      </c>
      <c r="Q15" s="110">
        <v>0.94071000000000005</v>
      </c>
      <c r="R15" s="110">
        <v>0.87833879999999998</v>
      </c>
      <c r="S15" s="110">
        <v>0.76285069999999999</v>
      </c>
      <c r="T15" s="110">
        <v>0.73538490000000012</v>
      </c>
      <c r="U15" s="110">
        <v>0.71137589999999995</v>
      </c>
      <c r="V15" s="110">
        <v>0.69005759999999994</v>
      </c>
      <c r="W15" s="110">
        <v>0.55263010000000001</v>
      </c>
      <c r="X15" s="110">
        <v>0.48371750000000002</v>
      </c>
      <c r="Y15" s="110">
        <v>0.45345749999999996</v>
      </c>
      <c r="Z15" s="110">
        <v>0.46739829999999993</v>
      </c>
      <c r="AA15" s="110">
        <v>0.42365159999999996</v>
      </c>
      <c r="AB15" s="110">
        <v>0.35666699999999996</v>
      </c>
      <c r="AC15" s="110">
        <v>0.31096100000000004</v>
      </c>
      <c r="AD15" s="110">
        <v>0.26732870000000003</v>
      </c>
      <c r="AE15" s="110">
        <v>0.26993953000000004</v>
      </c>
      <c r="AF15" s="110">
        <v>0.24227527000000004</v>
      </c>
      <c r="AG15" s="110">
        <v>0.25862766999999998</v>
      </c>
      <c r="AH15" s="110">
        <v>0.29210613999999996</v>
      </c>
      <c r="AI15" s="110">
        <v>0.31017499999999998</v>
      </c>
      <c r="AJ15" s="110">
        <v>0.34756667999999996</v>
      </c>
      <c r="AK15" s="110">
        <v>0.3628787</v>
      </c>
      <c r="AL15" s="110">
        <v>0.37292787999999993</v>
      </c>
      <c r="AM15" s="110">
        <v>0.35806399999999999</v>
      </c>
      <c r="AN15" s="110">
        <v>0.33414185999999996</v>
      </c>
      <c r="AO15" s="110">
        <v>0.32962164999999999</v>
      </c>
      <c r="AP15" s="110">
        <v>0.32765564000000003</v>
      </c>
      <c r="AQ15" s="110">
        <v>0.33513172999999996</v>
      </c>
      <c r="AR15" s="110">
        <v>0.29218322000000002</v>
      </c>
      <c r="AS15" s="110">
        <v>0.28989827200000001</v>
      </c>
      <c r="AT15" s="110">
        <v>0.30349792800000003</v>
      </c>
      <c r="AU15" s="110">
        <v>0.31884267599999999</v>
      </c>
      <c r="AV15" s="110">
        <v>0.32195389200000007</v>
      </c>
      <c r="AW15" s="110">
        <v>0.32480389200000004</v>
      </c>
    </row>
    <row r="16" spans="1:49">
      <c r="A16" s="111" t="s">
        <v>858</v>
      </c>
      <c r="B16" s="111" t="s">
        <v>857</v>
      </c>
      <c r="C16" s="111" t="s">
        <v>856</v>
      </c>
      <c r="D16" s="110" t="s">
        <v>855</v>
      </c>
      <c r="E16" s="110" t="s">
        <v>911</v>
      </c>
      <c r="F16" s="110" t="s">
        <v>910</v>
      </c>
      <c r="G16" s="110">
        <v>0.91468398999999989</v>
      </c>
      <c r="H16" s="110">
        <v>1.1482740300000003</v>
      </c>
      <c r="I16" s="110">
        <v>1.1769451399999997</v>
      </c>
      <c r="J16" s="110">
        <v>0.84029965999999989</v>
      </c>
      <c r="K16" s="110">
        <v>0.74785703999999997</v>
      </c>
      <c r="L16" s="110">
        <v>0.84405377000000004</v>
      </c>
      <c r="M16" s="110">
        <v>0.95007269999999999</v>
      </c>
      <c r="N16" s="110">
        <v>1.0065588999999999</v>
      </c>
      <c r="O16" s="110">
        <v>1.07005488</v>
      </c>
      <c r="P16" s="110">
        <v>1.15594928</v>
      </c>
      <c r="Q16" s="110">
        <v>1.2045999900000002</v>
      </c>
      <c r="R16" s="110">
        <v>1.02991878</v>
      </c>
      <c r="S16" s="110">
        <v>0.99796210000000007</v>
      </c>
      <c r="T16" s="110">
        <v>1.11406169</v>
      </c>
      <c r="U16" s="110">
        <v>1.0974305000000002</v>
      </c>
      <c r="V16" s="110">
        <v>1.0786239099999999</v>
      </c>
      <c r="W16" s="110">
        <v>0.81976068999999996</v>
      </c>
      <c r="X16" s="110">
        <v>0.79473059999999995</v>
      </c>
      <c r="Y16" s="110">
        <v>0.79592035000000005</v>
      </c>
      <c r="Z16" s="110">
        <v>0.7746940000000001</v>
      </c>
      <c r="AA16" s="110">
        <v>0.67921761999999997</v>
      </c>
      <c r="AB16" s="110">
        <v>0.53685715000000001</v>
      </c>
      <c r="AC16" s="110">
        <v>0.412680094</v>
      </c>
      <c r="AD16" s="110">
        <v>0.25568020099999994</v>
      </c>
      <c r="AE16" s="110">
        <v>0.24041125600000002</v>
      </c>
      <c r="AF16" s="110">
        <v>0.25794059899999999</v>
      </c>
      <c r="AG16" s="110">
        <v>0.25875050000000005</v>
      </c>
      <c r="AH16" s="110">
        <v>0.34754849999999998</v>
      </c>
      <c r="AI16" s="110">
        <v>0.37562850000000003</v>
      </c>
      <c r="AJ16" s="110">
        <v>0.43664450000000005</v>
      </c>
      <c r="AK16" s="110">
        <v>0.46670850000000003</v>
      </c>
      <c r="AL16" s="110">
        <v>0.48644850000000006</v>
      </c>
      <c r="AM16" s="110">
        <v>0.45630850000000001</v>
      </c>
      <c r="AN16" s="110">
        <v>0.40605049999999998</v>
      </c>
      <c r="AO16" s="110">
        <v>0.39633350000000001</v>
      </c>
      <c r="AP16" s="110">
        <v>0.38739700000000005</v>
      </c>
      <c r="AQ16" s="110">
        <v>0.39203530000000003</v>
      </c>
      <c r="AR16" s="110">
        <v>0.29851280000000002</v>
      </c>
      <c r="AS16" s="110">
        <v>0.2982418</v>
      </c>
      <c r="AT16" s="110">
        <v>0.33808590000000005</v>
      </c>
      <c r="AU16" s="110">
        <v>0.35861779999999999</v>
      </c>
      <c r="AV16" s="110">
        <v>0.36899070000000006</v>
      </c>
      <c r="AW16" s="110">
        <v>0.36911860000000002</v>
      </c>
    </row>
    <row r="17" spans="1:49">
      <c r="A17" s="111" t="s">
        <v>858</v>
      </c>
      <c r="B17" s="111" t="s">
        <v>857</v>
      </c>
      <c r="C17" s="111" t="s">
        <v>856</v>
      </c>
      <c r="D17" s="110" t="s">
        <v>855</v>
      </c>
      <c r="E17" s="110" t="s">
        <v>917</v>
      </c>
      <c r="F17" s="110" t="s">
        <v>916</v>
      </c>
      <c r="G17" s="110">
        <v>2.7199944999999999</v>
      </c>
      <c r="H17" s="110">
        <v>1.8200577999999998</v>
      </c>
      <c r="I17" s="110">
        <v>1.4674844</v>
      </c>
      <c r="J17" s="110">
        <v>1.1965808999999998</v>
      </c>
      <c r="K17" s="110">
        <v>0.71533809999999998</v>
      </c>
      <c r="L17" s="110">
        <v>0.73079880000000008</v>
      </c>
      <c r="M17" s="110">
        <v>0.66711220000000004</v>
      </c>
      <c r="N17" s="110">
        <v>0.26348236000000003</v>
      </c>
      <c r="O17" s="110">
        <v>6.5876400000000002E-2</v>
      </c>
      <c r="P17" s="110">
        <v>2.3026842000000002E-2</v>
      </c>
      <c r="Q17" s="110">
        <v>1.133906E-2</v>
      </c>
      <c r="R17" s="110">
        <v>6.7664799999999992E-3</v>
      </c>
      <c r="S17" s="110">
        <v>4.3295319999999997E-3</v>
      </c>
      <c r="T17" s="110">
        <v>2.949821E-3</v>
      </c>
      <c r="U17" s="110">
        <v>3.547213E-3</v>
      </c>
      <c r="V17" s="110">
        <v>1.9031429999999999E-3</v>
      </c>
      <c r="W17" s="110">
        <v>1.559539E-3</v>
      </c>
      <c r="X17" s="110">
        <v>1.2264940000000001E-3</v>
      </c>
      <c r="Y17" s="110">
        <v>3.0133970000000004E-4</v>
      </c>
      <c r="Z17" s="110">
        <v>2.9605660000000004E-4</v>
      </c>
      <c r="AA17" s="110">
        <v>2.9077360000000002E-4</v>
      </c>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row>
    <row r="18" spans="1:49">
      <c r="A18" s="111" t="s">
        <v>858</v>
      </c>
      <c r="B18" s="111" t="s">
        <v>857</v>
      </c>
      <c r="C18" s="111" t="s">
        <v>856</v>
      </c>
      <c r="D18" s="110" t="s">
        <v>855</v>
      </c>
      <c r="E18" s="110" t="s">
        <v>915</v>
      </c>
      <c r="F18" s="110" t="s">
        <v>914</v>
      </c>
      <c r="G18" s="110">
        <v>14.8347</v>
      </c>
      <c r="H18" s="110">
        <v>18.214099999999998</v>
      </c>
      <c r="I18" s="110">
        <v>18.6173</v>
      </c>
      <c r="J18" s="110">
        <v>19.100300000000001</v>
      </c>
      <c r="K18" s="110">
        <v>19.6661</v>
      </c>
      <c r="L18" s="110">
        <v>20.313700000000001</v>
      </c>
      <c r="M18" s="110">
        <v>21.043500000000002</v>
      </c>
      <c r="N18" s="110">
        <v>21.860900000000001</v>
      </c>
      <c r="O18" s="110">
        <v>22.723800000000001</v>
      </c>
      <c r="P18" s="110">
        <v>23.562899999999999</v>
      </c>
      <c r="Q18" s="110">
        <v>24.322099999999999</v>
      </c>
      <c r="R18" s="110">
        <v>24.946899999999999</v>
      </c>
      <c r="S18" s="110">
        <v>25.463799999999999</v>
      </c>
      <c r="T18" s="110">
        <v>25.9084</v>
      </c>
      <c r="U18" s="110">
        <v>26.331299999999999</v>
      </c>
      <c r="V18" s="110">
        <v>26.775300000000001</v>
      </c>
      <c r="W18" s="110">
        <v>27.657399999999999</v>
      </c>
      <c r="X18" s="110">
        <v>28.672000000000001</v>
      </c>
      <c r="Y18" s="110">
        <v>29.726299999999998</v>
      </c>
      <c r="Z18" s="110">
        <v>30.7959</v>
      </c>
      <c r="AA18" s="110">
        <v>31.861799999999999</v>
      </c>
      <c r="AB18" s="110">
        <v>32.377000000000002</v>
      </c>
      <c r="AC18" s="110">
        <v>32.750599999999999</v>
      </c>
      <c r="AD18" s="110">
        <v>33.131399999999999</v>
      </c>
      <c r="AE18" s="110">
        <v>33.581499999999998</v>
      </c>
      <c r="AF18" s="110">
        <v>34.147300000000001</v>
      </c>
      <c r="AG18" s="110">
        <v>34.814799999999998</v>
      </c>
      <c r="AH18" s="110">
        <v>35.596800000000002</v>
      </c>
      <c r="AI18" s="110">
        <v>36.420699999999997</v>
      </c>
      <c r="AJ18" s="110">
        <v>37.159799999999997</v>
      </c>
      <c r="AK18" s="110">
        <v>37.7209</v>
      </c>
      <c r="AL18" s="110">
        <v>38.054699999999997</v>
      </c>
      <c r="AM18" s="110">
        <v>38.188699999999997</v>
      </c>
      <c r="AN18" s="110">
        <v>38.185299999999998</v>
      </c>
      <c r="AO18" s="110">
        <v>38.142800000000001</v>
      </c>
      <c r="AP18" s="110">
        <v>38.137300000000003</v>
      </c>
      <c r="AQ18" s="110">
        <v>38.200600000000001</v>
      </c>
      <c r="AR18" s="110">
        <v>38.317100000000003</v>
      </c>
      <c r="AS18" s="110">
        <v>38.4876</v>
      </c>
      <c r="AT18" s="110">
        <v>38.696100000000001</v>
      </c>
      <c r="AU18" s="110">
        <v>38.938299999999998</v>
      </c>
      <c r="AV18" s="110">
        <v>39.215499999999999</v>
      </c>
      <c r="AW18" s="110">
        <v>39.528100000000002</v>
      </c>
    </row>
    <row r="19" spans="1:49">
      <c r="A19" s="111" t="s">
        <v>858</v>
      </c>
      <c r="B19" s="111" t="s">
        <v>857</v>
      </c>
      <c r="C19" s="111" t="s">
        <v>856</v>
      </c>
      <c r="D19" s="110" t="s">
        <v>855</v>
      </c>
      <c r="E19" s="110" t="s">
        <v>913</v>
      </c>
      <c r="F19" s="110" t="s">
        <v>912</v>
      </c>
      <c r="G19" s="110">
        <v>20.751230800000002</v>
      </c>
      <c r="H19" s="110">
        <v>21.04821428</v>
      </c>
      <c r="I19" s="110">
        <v>21.46118809</v>
      </c>
      <c r="J19" s="110">
        <v>21.853520930000002</v>
      </c>
      <c r="K19" s="110">
        <v>22.258923689999992</v>
      </c>
      <c r="L19" s="110">
        <v>22.721467740000008</v>
      </c>
      <c r="M19" s="110">
        <v>23.469462519999997</v>
      </c>
      <c r="N19" s="110">
        <v>24.280604199999999</v>
      </c>
      <c r="O19" s="110">
        <v>25.658878699999999</v>
      </c>
      <c r="P19" s="110">
        <v>26.134004700000002</v>
      </c>
      <c r="Q19" s="110">
        <v>26.776446899999993</v>
      </c>
      <c r="R19" s="110">
        <v>27.2663084</v>
      </c>
      <c r="S19" s="110">
        <v>27.620727600000002</v>
      </c>
      <c r="T19" s="110">
        <v>27.085996399999999</v>
      </c>
      <c r="U19" s="110">
        <v>27.908774099999999</v>
      </c>
      <c r="V19" s="110">
        <v>28.118635700000006</v>
      </c>
      <c r="W19" s="110">
        <v>29.162139299999996</v>
      </c>
      <c r="X19" s="110">
        <v>28.855350000000005</v>
      </c>
      <c r="Y19" s="110">
        <v>29.948868900000004</v>
      </c>
      <c r="Z19" s="110">
        <v>31.500166100000001</v>
      </c>
      <c r="AA19" s="110">
        <v>32.217036200000003</v>
      </c>
      <c r="AB19" s="110">
        <v>32.511860200000008</v>
      </c>
      <c r="AC19" s="110">
        <v>32.184785599999998</v>
      </c>
      <c r="AD19" s="110">
        <v>33.514150900000004</v>
      </c>
      <c r="AE19" s="110">
        <v>34.078384299999996</v>
      </c>
      <c r="AF19" s="110">
        <v>34.521569999999997</v>
      </c>
      <c r="AG19" s="110">
        <v>35.310524999999998</v>
      </c>
      <c r="AH19" s="110">
        <v>35.6187866</v>
      </c>
      <c r="AI19" s="110">
        <v>36.546081000000001</v>
      </c>
      <c r="AJ19" s="110">
        <v>37.028362399999999</v>
      </c>
      <c r="AK19" s="110">
        <v>39.183993300000004</v>
      </c>
      <c r="AL19" s="110">
        <v>38.125600199999994</v>
      </c>
      <c r="AM19" s="110">
        <v>37.935083700000007</v>
      </c>
      <c r="AN19" s="110">
        <v>37.908308099999999</v>
      </c>
      <c r="AO19" s="110">
        <v>37.844195900000003</v>
      </c>
      <c r="AP19" s="110">
        <v>37.8520428</v>
      </c>
      <c r="AQ19" s="110">
        <v>37.881581400000002</v>
      </c>
      <c r="AR19" s="110">
        <v>37.970591200000008</v>
      </c>
      <c r="AS19" s="110">
        <v>38.066515500000001</v>
      </c>
      <c r="AT19" s="110">
        <v>38.283566700000002</v>
      </c>
      <c r="AU19" s="110">
        <v>38.484714800000006</v>
      </c>
      <c r="AV19" s="110">
        <v>38.6802177</v>
      </c>
      <c r="AW19" s="110">
        <v>38.975345600000004</v>
      </c>
    </row>
    <row r="20" spans="1:49">
      <c r="A20" s="111" t="s">
        <v>858</v>
      </c>
      <c r="B20" s="111" t="s">
        <v>857</v>
      </c>
      <c r="C20" s="111" t="s">
        <v>856</v>
      </c>
      <c r="D20" s="110" t="s">
        <v>855</v>
      </c>
      <c r="E20" s="110" t="s">
        <v>854</v>
      </c>
      <c r="F20" s="110" t="s">
        <v>853</v>
      </c>
      <c r="G20" s="110">
        <v>0.347719</v>
      </c>
      <c r="H20" s="110">
        <v>0.35350550000000003</v>
      </c>
      <c r="I20" s="110">
        <v>0.36245230000000001</v>
      </c>
      <c r="J20" s="110">
        <v>0.37314390000000003</v>
      </c>
      <c r="K20" s="110">
        <v>0.38159580000000004</v>
      </c>
      <c r="L20" s="110">
        <v>0.3902042</v>
      </c>
      <c r="M20" s="110">
        <v>0.40538699999999994</v>
      </c>
      <c r="N20" s="110">
        <v>0.420095</v>
      </c>
      <c r="O20" s="110">
        <v>0.43413199999999996</v>
      </c>
      <c r="P20" s="110">
        <v>0.449125</v>
      </c>
      <c r="Q20" s="110">
        <v>0.46277200000000002</v>
      </c>
      <c r="R20" s="110">
        <v>0.47494799999999998</v>
      </c>
      <c r="S20" s="110">
        <v>0.48289599999999999</v>
      </c>
      <c r="T20" s="110">
        <v>0.49180000000000001</v>
      </c>
      <c r="U20" s="110">
        <v>0.50212599999999996</v>
      </c>
      <c r="V20" s="110">
        <v>0.507351</v>
      </c>
      <c r="W20" s="110">
        <v>0.51876</v>
      </c>
      <c r="X20" s="110">
        <v>0.53165400000000007</v>
      </c>
      <c r="Y20" s="110">
        <v>0.54228399999999999</v>
      </c>
      <c r="Z20" s="110">
        <v>0.54997600000000002</v>
      </c>
      <c r="AA20" s="110">
        <v>0.55766300000000002</v>
      </c>
      <c r="AB20" s="110">
        <v>0.56795399999999996</v>
      </c>
      <c r="AC20" s="110">
        <v>0.57924100000000001</v>
      </c>
      <c r="AD20" s="110">
        <v>0.59189999999999998</v>
      </c>
      <c r="AE20" s="110">
        <v>0.60298499999999999</v>
      </c>
      <c r="AF20" s="110">
        <v>0.61342600000000003</v>
      </c>
      <c r="AG20" s="110">
        <v>0.548454</v>
      </c>
      <c r="AH20" s="110">
        <v>0.55540699999999998</v>
      </c>
      <c r="AI20" s="110">
        <v>0.47958199999999995</v>
      </c>
      <c r="AJ20" s="110">
        <v>0.52845900000000001</v>
      </c>
      <c r="AK20" s="110">
        <v>0.61726300000000001</v>
      </c>
      <c r="AL20" s="110">
        <v>0.56160999999999994</v>
      </c>
      <c r="AM20" s="110">
        <v>0.51349199999999995</v>
      </c>
      <c r="AN20" s="110">
        <v>0.498865</v>
      </c>
      <c r="AO20" s="110">
        <v>0.46253100000000003</v>
      </c>
      <c r="AP20" s="110">
        <v>0.469615</v>
      </c>
      <c r="AQ20" s="110">
        <v>0.52012600000000009</v>
      </c>
      <c r="AR20" s="110">
        <v>0.53264599999999995</v>
      </c>
      <c r="AS20" s="110">
        <v>0.52355799999999997</v>
      </c>
      <c r="AT20" s="110">
        <v>0.52137800000000001</v>
      </c>
      <c r="AU20" s="110">
        <v>0.52740999999999993</v>
      </c>
      <c r="AV20" s="110">
        <v>0.53344199999999997</v>
      </c>
      <c r="AW20" s="110">
        <v>0.53947400000000001</v>
      </c>
    </row>
    <row r="21" spans="1:49">
      <c r="AV21" t="s">
        <v>901</v>
      </c>
      <c r="AW21" s="5">
        <f>SUM(AW8:AW20)</f>
        <v>84.477129378200004</v>
      </c>
    </row>
    <row r="22" spans="1:49">
      <c r="AV22" t="s">
        <v>900</v>
      </c>
      <c r="AW22" s="5">
        <f>AW21*28</f>
        <v>2365.3596225895999</v>
      </c>
    </row>
    <row r="23" spans="1:49">
      <c r="A23" s="113" t="s">
        <v>899</v>
      </c>
      <c r="B23" s="113" t="s">
        <v>898</v>
      </c>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c r="AA23" s="113"/>
      <c r="AB23" s="113"/>
      <c r="AC23" s="113"/>
      <c r="AD23" s="113"/>
      <c r="AE23" s="113"/>
      <c r="AF23" s="113"/>
      <c r="AG23" s="113"/>
      <c r="AH23" s="113"/>
      <c r="AI23" s="113"/>
      <c r="AJ23" s="113"/>
      <c r="AK23" s="113"/>
      <c r="AL23" s="113"/>
      <c r="AM23" s="113"/>
      <c r="AN23" s="113"/>
      <c r="AO23" s="113"/>
      <c r="AP23" s="113"/>
      <c r="AQ23" s="113"/>
      <c r="AR23" s="113"/>
      <c r="AS23" s="113"/>
      <c r="AT23" s="113"/>
      <c r="AU23" s="113"/>
      <c r="AV23" s="113"/>
      <c r="AW23" s="113"/>
    </row>
    <row r="24" spans="1:49">
      <c r="A24" s="113" t="s">
        <v>897</v>
      </c>
      <c r="B24" s="115" t="s">
        <v>12</v>
      </c>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c r="AA24" s="113"/>
      <c r="AB24" s="113"/>
      <c r="AC24" s="113"/>
      <c r="AD24" s="113"/>
      <c r="AE24" s="113"/>
      <c r="AF24" s="113"/>
      <c r="AG24" s="113"/>
      <c r="AH24" s="113"/>
      <c r="AI24" s="113"/>
      <c r="AJ24" s="113"/>
      <c r="AK24" s="113"/>
      <c r="AL24" s="113"/>
      <c r="AM24" s="113"/>
      <c r="AN24" s="113"/>
      <c r="AO24" s="113"/>
      <c r="AP24" s="113"/>
      <c r="AQ24" s="113"/>
      <c r="AR24" s="113"/>
      <c r="AS24" s="113"/>
      <c r="AT24" s="113"/>
      <c r="AU24" s="113"/>
      <c r="AV24" s="113"/>
      <c r="AW24" s="113"/>
    </row>
    <row r="25" spans="1:49">
      <c r="A25" s="113" t="s">
        <v>896</v>
      </c>
      <c r="B25" s="113">
        <v>1970</v>
      </c>
      <c r="C25" s="113"/>
      <c r="D25" s="113"/>
      <c r="E25" s="113"/>
      <c r="F25" s="113"/>
      <c r="G25" s="113"/>
      <c r="H25" s="113"/>
      <c r="I25" s="113"/>
      <c r="J25" s="113"/>
      <c r="K25" s="113"/>
      <c r="L25" s="113"/>
      <c r="M25" s="113"/>
      <c r="N25" s="113"/>
      <c r="O25" s="113"/>
      <c r="P25" s="113"/>
      <c r="Q25" s="113"/>
      <c r="R25" s="113"/>
      <c r="S25" s="113"/>
      <c r="T25" s="113"/>
      <c r="U25" s="113"/>
      <c r="V25" s="113"/>
      <c r="W25" s="113"/>
      <c r="X25" s="113"/>
      <c r="Y25" s="113"/>
      <c r="Z25" s="113"/>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row>
    <row r="26" spans="1:49">
      <c r="A26" s="113" t="s">
        <v>895</v>
      </c>
      <c r="B26" s="113">
        <v>2012</v>
      </c>
      <c r="C26" s="113"/>
      <c r="D26" s="113"/>
      <c r="E26" s="113"/>
      <c r="F26" s="113"/>
      <c r="G26" s="113"/>
      <c r="H26" s="113"/>
      <c r="I26" s="113"/>
      <c r="J26" s="113"/>
      <c r="K26" s="113"/>
      <c r="L26" s="113"/>
      <c r="M26" s="113"/>
      <c r="N26" s="113"/>
      <c r="O26" s="113"/>
      <c r="P26" s="113"/>
      <c r="Q26" s="113"/>
      <c r="R26" s="113"/>
      <c r="S26" s="113"/>
      <c r="T26" s="113"/>
      <c r="U26" s="113"/>
      <c r="V26" s="113"/>
      <c r="W26" s="113"/>
      <c r="X26" s="113"/>
      <c r="Y26" s="113"/>
      <c r="Z26" s="113"/>
      <c r="AA26" s="113"/>
      <c r="AB26" s="113"/>
      <c r="AC26" s="113"/>
      <c r="AD26" s="113"/>
      <c r="AE26" s="113"/>
      <c r="AF26" s="113"/>
      <c r="AG26" s="113"/>
      <c r="AH26" s="113"/>
      <c r="AI26" s="113"/>
      <c r="AJ26" s="113"/>
      <c r="AK26" s="113"/>
      <c r="AL26" s="113"/>
      <c r="AM26" s="113"/>
      <c r="AN26" s="113"/>
      <c r="AO26" s="113"/>
      <c r="AP26" s="113"/>
      <c r="AQ26" s="113"/>
      <c r="AR26" s="113"/>
      <c r="AS26" s="113"/>
      <c r="AT26" s="113"/>
      <c r="AU26" s="113"/>
      <c r="AV26" s="113"/>
      <c r="AW26" s="113"/>
    </row>
    <row r="27" spans="1:49">
      <c r="A27" s="113" t="s">
        <v>894</v>
      </c>
      <c r="B27" s="113" t="s">
        <v>297</v>
      </c>
      <c r="C27" s="113"/>
      <c r="D27" s="113"/>
      <c r="E27" s="113"/>
      <c r="F27" s="113"/>
      <c r="G27" s="113"/>
      <c r="H27" s="113"/>
      <c r="I27" s="113"/>
      <c r="J27" s="113"/>
      <c r="K27" s="113"/>
      <c r="L27" s="113"/>
      <c r="M27" s="113"/>
      <c r="N27" s="113"/>
      <c r="O27" s="113"/>
      <c r="P27" s="113"/>
      <c r="Q27" s="113"/>
      <c r="R27" s="113"/>
      <c r="S27" s="113"/>
      <c r="T27" s="113"/>
      <c r="U27" s="113"/>
      <c r="V27" s="113"/>
      <c r="W27" s="113"/>
      <c r="X27" s="113"/>
      <c r="Y27" s="113"/>
      <c r="Z27" s="113"/>
      <c r="AA27" s="113"/>
      <c r="AB27" s="113"/>
      <c r="AC27" s="113"/>
      <c r="AD27" s="113"/>
      <c r="AE27" s="113"/>
      <c r="AF27" s="113"/>
      <c r="AG27" s="113"/>
      <c r="AH27" s="113"/>
      <c r="AI27" s="113"/>
      <c r="AJ27" s="113"/>
      <c r="AK27" s="113"/>
      <c r="AL27" s="113"/>
      <c r="AM27" s="113"/>
      <c r="AN27" s="113"/>
      <c r="AO27" s="113"/>
      <c r="AP27" s="113"/>
      <c r="AQ27" s="113"/>
      <c r="AR27" s="113"/>
      <c r="AS27" s="113"/>
      <c r="AT27" s="113"/>
      <c r="AU27" s="113"/>
      <c r="AV27" s="113"/>
      <c r="AW27" s="113"/>
    </row>
    <row r="28" spans="1:49">
      <c r="A28" s="114" t="s">
        <v>893</v>
      </c>
      <c r="B28" s="113"/>
      <c r="C28" s="113"/>
      <c r="D28" s="113"/>
      <c r="E28" s="113"/>
      <c r="F28" s="113"/>
      <c r="G28" s="113"/>
      <c r="H28" s="113"/>
      <c r="I28" s="113"/>
      <c r="J28" s="113"/>
      <c r="K28" s="113"/>
      <c r="L28" s="113"/>
      <c r="M28" s="113"/>
      <c r="N28" s="113"/>
      <c r="O28" s="113"/>
      <c r="P28" s="113"/>
      <c r="Q28" s="113"/>
      <c r="R28" s="113"/>
      <c r="S28" s="113"/>
      <c r="T28" s="113"/>
      <c r="U28" s="113"/>
      <c r="V28" s="113"/>
      <c r="W28" s="113"/>
      <c r="X28" s="113"/>
      <c r="Y28" s="113"/>
      <c r="Z28" s="113"/>
      <c r="AA28" s="113"/>
      <c r="AB28" s="113"/>
      <c r="AC28" s="113"/>
      <c r="AD28" s="113"/>
      <c r="AE28" s="113"/>
      <c r="AF28" s="113"/>
      <c r="AG28" s="113"/>
      <c r="AH28" s="113"/>
      <c r="AI28" s="113"/>
      <c r="AJ28" s="113"/>
      <c r="AK28" s="113"/>
      <c r="AL28" s="113"/>
      <c r="AM28" s="113"/>
      <c r="AN28" s="113"/>
      <c r="AO28" s="113"/>
      <c r="AP28" s="113"/>
      <c r="AQ28" s="113"/>
      <c r="AR28" s="113"/>
      <c r="AS28" s="113"/>
      <c r="AT28" s="113"/>
      <c r="AU28" s="113"/>
      <c r="AV28" s="113"/>
      <c r="AW28" s="113"/>
    </row>
    <row r="30" spans="1:49">
      <c r="A30" s="112" t="s">
        <v>892</v>
      </c>
      <c r="B30" s="112" t="s">
        <v>891</v>
      </c>
      <c r="C30" s="112" t="s">
        <v>890</v>
      </c>
      <c r="D30" s="112" t="s">
        <v>889</v>
      </c>
      <c r="E30" s="112" t="s">
        <v>888</v>
      </c>
      <c r="F30" s="112" t="s">
        <v>887</v>
      </c>
      <c r="G30" s="112">
        <v>1970</v>
      </c>
      <c r="H30" s="112">
        <v>1971</v>
      </c>
      <c r="I30" s="112">
        <v>1972</v>
      </c>
      <c r="J30" s="112">
        <v>1973</v>
      </c>
      <c r="K30" s="112">
        <v>1974</v>
      </c>
      <c r="L30" s="112">
        <v>1975</v>
      </c>
      <c r="M30" s="112">
        <v>1976</v>
      </c>
      <c r="N30" s="112">
        <v>1977</v>
      </c>
      <c r="O30" s="112">
        <v>1978</v>
      </c>
      <c r="P30" s="112">
        <v>1979</v>
      </c>
      <c r="Q30" s="112">
        <v>1980</v>
      </c>
      <c r="R30" s="112">
        <v>1981</v>
      </c>
      <c r="S30" s="112">
        <v>1982</v>
      </c>
      <c r="T30" s="112">
        <v>1983</v>
      </c>
      <c r="U30" s="112">
        <v>1984</v>
      </c>
      <c r="V30" s="112">
        <v>1985</v>
      </c>
      <c r="W30" s="112">
        <v>1986</v>
      </c>
      <c r="X30" s="112">
        <v>1987</v>
      </c>
      <c r="Y30" s="112">
        <v>1988</v>
      </c>
      <c r="Z30" s="112">
        <v>1989</v>
      </c>
      <c r="AA30" s="112">
        <v>1990</v>
      </c>
      <c r="AB30" s="112">
        <v>1991</v>
      </c>
      <c r="AC30" s="112">
        <v>1992</v>
      </c>
      <c r="AD30" s="112">
        <v>1993</v>
      </c>
      <c r="AE30" s="112">
        <v>1994</v>
      </c>
      <c r="AF30" s="112">
        <v>1995</v>
      </c>
      <c r="AG30" s="112">
        <v>1996</v>
      </c>
      <c r="AH30" s="112">
        <v>1997</v>
      </c>
      <c r="AI30" s="112">
        <v>1998</v>
      </c>
      <c r="AJ30" s="112">
        <v>1999</v>
      </c>
      <c r="AK30" s="112">
        <v>2000</v>
      </c>
      <c r="AL30" s="112">
        <v>2001</v>
      </c>
      <c r="AM30" s="112">
        <v>2002</v>
      </c>
      <c r="AN30" s="112">
        <v>2003</v>
      </c>
      <c r="AO30" s="112">
        <v>2004</v>
      </c>
      <c r="AP30" s="112">
        <v>2005</v>
      </c>
      <c r="AQ30" s="112">
        <v>2006</v>
      </c>
      <c r="AR30" s="112">
        <v>2007</v>
      </c>
      <c r="AS30" s="112">
        <v>2008</v>
      </c>
      <c r="AT30" s="112">
        <v>2009</v>
      </c>
      <c r="AU30" s="112">
        <v>2010</v>
      </c>
      <c r="AV30" s="112">
        <v>2011</v>
      </c>
      <c r="AW30" s="112">
        <v>2012</v>
      </c>
    </row>
    <row r="31" spans="1:49" s="111" customFormat="1">
      <c r="A31" s="111" t="s">
        <v>858</v>
      </c>
      <c r="B31" s="111" t="s">
        <v>857</v>
      </c>
      <c r="C31" s="111" t="s">
        <v>856</v>
      </c>
      <c r="D31" s="110" t="s">
        <v>855</v>
      </c>
      <c r="E31" s="110" t="s">
        <v>886</v>
      </c>
      <c r="F31" s="110" t="s">
        <v>885</v>
      </c>
      <c r="G31" s="110">
        <v>1.7142399999999999E-2</v>
      </c>
      <c r="H31" s="110">
        <v>1.7142399999999999E-2</v>
      </c>
      <c r="I31" s="110">
        <v>1.87102E-2</v>
      </c>
      <c r="J31" s="110">
        <v>2.0585100000000002E-2</v>
      </c>
      <c r="K31" s="110">
        <v>1.9674999999999998E-2</v>
      </c>
      <c r="L31" s="110">
        <v>2.1465300000000003E-2</v>
      </c>
      <c r="M31" s="110">
        <v>2.3968299999999998E-2</v>
      </c>
      <c r="N31" s="110">
        <v>2.7091899999999999E-2</v>
      </c>
      <c r="O31" s="110">
        <v>2.9721099999999997E-2</v>
      </c>
      <c r="P31" s="110">
        <v>3.13972E-2</v>
      </c>
      <c r="Q31" s="110">
        <v>3.49912E-2</v>
      </c>
      <c r="R31" s="110">
        <v>3.7741000000000004E-2</v>
      </c>
      <c r="S31" s="110">
        <v>6.6068000000000002E-2</v>
      </c>
      <c r="T31" s="110">
        <v>0.1294023</v>
      </c>
      <c r="U31" s="110">
        <v>0.16673960000000002</v>
      </c>
      <c r="V31" s="110">
        <v>0.1988172</v>
      </c>
      <c r="W31" s="110">
        <v>0.23509860000000002</v>
      </c>
      <c r="X31" s="110">
        <v>0.28524830000000001</v>
      </c>
      <c r="Y31" s="110">
        <v>0.31475580000000003</v>
      </c>
      <c r="Z31" s="110">
        <v>0.33607299999999996</v>
      </c>
      <c r="AA31" s="110">
        <v>0.35829559999999999</v>
      </c>
      <c r="AB31" s="110">
        <v>0.38826700000000003</v>
      </c>
      <c r="AC31" s="110">
        <v>0.41715179999999996</v>
      </c>
      <c r="AD31" s="110">
        <v>0.45348830000000001</v>
      </c>
      <c r="AE31" s="110">
        <v>0.34700340000000002</v>
      </c>
      <c r="AF31" s="110">
        <v>0.35362100000000002</v>
      </c>
      <c r="AG31" s="110">
        <v>0.299039</v>
      </c>
      <c r="AH31" s="110">
        <v>0.2319329</v>
      </c>
      <c r="AI31" s="110">
        <v>0.27205850000000004</v>
      </c>
      <c r="AJ31" s="110">
        <v>0.23219799999999999</v>
      </c>
      <c r="AK31" s="110">
        <v>0.25922729999999999</v>
      </c>
      <c r="AL31" s="110">
        <v>0.27434239999999999</v>
      </c>
      <c r="AM31" s="110">
        <v>0.30104439999999999</v>
      </c>
      <c r="AN31" s="110">
        <v>0.3776253</v>
      </c>
      <c r="AO31" s="110">
        <v>0.35020620000000002</v>
      </c>
      <c r="AP31" s="110">
        <v>0.3692686</v>
      </c>
      <c r="AQ31" s="110">
        <v>0.36657920000000005</v>
      </c>
      <c r="AR31" s="110">
        <v>0.39240449999999999</v>
      </c>
      <c r="AS31" s="110">
        <v>0.36097760000000001</v>
      </c>
      <c r="AT31" s="110">
        <v>0.37724650000000004</v>
      </c>
      <c r="AU31" s="110">
        <v>0.33014090000000001</v>
      </c>
      <c r="AV31" s="110">
        <v>0.38416539999999999</v>
      </c>
      <c r="AW31" s="110">
        <v>0.38416539999999999</v>
      </c>
    </row>
    <row r="32" spans="1:49" s="111" customFormat="1">
      <c r="A32" s="111" t="s">
        <v>858</v>
      </c>
      <c r="B32" s="111" t="s">
        <v>857</v>
      </c>
      <c r="C32" s="111" t="s">
        <v>856</v>
      </c>
      <c r="D32" s="110" t="s">
        <v>855</v>
      </c>
      <c r="E32" s="110" t="s">
        <v>884</v>
      </c>
      <c r="F32" s="110" t="s">
        <v>883</v>
      </c>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v>4.6999999999999999E-6</v>
      </c>
      <c r="AM32" s="110"/>
      <c r="AN32" s="110"/>
      <c r="AO32" s="110"/>
      <c r="AP32" s="110"/>
      <c r="AQ32" s="110"/>
      <c r="AR32" s="110"/>
      <c r="AS32" s="110"/>
      <c r="AT32" s="110"/>
      <c r="AU32" s="110"/>
      <c r="AV32" s="110"/>
      <c r="AW32" s="110"/>
    </row>
    <row r="33" spans="1:49" s="111" customFormat="1">
      <c r="A33" s="111" t="s">
        <v>858</v>
      </c>
      <c r="B33" s="111" t="s">
        <v>857</v>
      </c>
      <c r="C33" s="111" t="s">
        <v>856</v>
      </c>
      <c r="D33" s="110" t="s">
        <v>855</v>
      </c>
      <c r="E33" s="110" t="s">
        <v>882</v>
      </c>
      <c r="F33" s="110" t="s">
        <v>881</v>
      </c>
      <c r="G33" s="110">
        <v>1.97085E-2</v>
      </c>
      <c r="H33" s="110">
        <v>1.97085E-2</v>
      </c>
      <c r="I33" s="110">
        <v>1.8600299999999997E-2</v>
      </c>
      <c r="J33" s="110">
        <v>1.5748100000000001E-2</v>
      </c>
      <c r="K33" s="110">
        <v>2.6886900000000002E-2</v>
      </c>
      <c r="L33" s="110">
        <v>2.2504E-2</v>
      </c>
      <c r="M33" s="110">
        <v>2.8787699999999999E-2</v>
      </c>
      <c r="N33" s="110">
        <v>3.4727100000000004E-2</v>
      </c>
      <c r="O33" s="110">
        <v>3.4848699999999996E-2</v>
      </c>
      <c r="P33" s="110">
        <v>1.8437599999999998E-2</v>
      </c>
      <c r="Q33" s="110">
        <v>1.6741500000000003E-2</v>
      </c>
      <c r="R33" s="110">
        <v>1.9451900000000001E-2</v>
      </c>
      <c r="S33" s="110">
        <v>2.2313800000000002E-2</v>
      </c>
      <c r="T33" s="110">
        <v>2.2446100000000004E-2</v>
      </c>
      <c r="U33" s="110">
        <v>2.5544000000000001E-2</v>
      </c>
      <c r="V33" s="110">
        <v>2.1854200000000001E-2</v>
      </c>
      <c r="W33" s="110">
        <v>2.4437800000000003E-2</v>
      </c>
      <c r="X33" s="110">
        <v>2.6283300000000002E-2</v>
      </c>
      <c r="Y33" s="110">
        <v>3.1706100000000001E-2</v>
      </c>
      <c r="Z33" s="110">
        <v>3.0926600000000002E-2</v>
      </c>
      <c r="AA33" s="110">
        <v>2.3165400000000003E-2</v>
      </c>
      <c r="AB33" s="110">
        <v>1.6874900000000002E-2</v>
      </c>
      <c r="AC33" s="110">
        <v>2.8919400000000001E-2</v>
      </c>
      <c r="AD33" s="110">
        <v>2.3274599999999999E-2</v>
      </c>
      <c r="AE33" s="110">
        <v>2.5980300000000001E-2</v>
      </c>
      <c r="AF33" s="110">
        <v>2.3010300000000001E-2</v>
      </c>
      <c r="AG33" s="110">
        <v>2.0811600000000003E-2</v>
      </c>
      <c r="AH33" s="110">
        <v>2.0533899999999997E-2</v>
      </c>
      <c r="AI33" s="110">
        <v>3.5162200000000005E-2</v>
      </c>
      <c r="AJ33" s="110">
        <v>4.6761500000000004E-2</v>
      </c>
      <c r="AK33" s="110">
        <v>3.3926699999999997E-2</v>
      </c>
      <c r="AL33" s="110">
        <v>5.8114800000000001E-2</v>
      </c>
      <c r="AM33" s="110">
        <v>4.8597500000000002E-2</v>
      </c>
      <c r="AN33" s="110">
        <v>3.8242700000000004E-2</v>
      </c>
      <c r="AO33" s="110">
        <v>6.3128100000000006E-2</v>
      </c>
      <c r="AP33" s="110">
        <v>4.7676799999999998E-2</v>
      </c>
      <c r="AQ33" s="110">
        <v>7.3606499999999991E-2</v>
      </c>
      <c r="AR33" s="110">
        <v>8.0802499999999985E-2</v>
      </c>
      <c r="AS33" s="110">
        <v>8.303039999999999E-2</v>
      </c>
      <c r="AT33" s="110">
        <v>9.9916099999999994E-2</v>
      </c>
      <c r="AU33" s="110">
        <v>7.3758900000000002E-2</v>
      </c>
      <c r="AV33" s="110">
        <v>9.7658300000000017E-2</v>
      </c>
      <c r="AW33" s="110">
        <v>9.97532E-2</v>
      </c>
    </row>
    <row r="34" spans="1:49" s="111" customFormat="1">
      <c r="A34" s="111" t="s">
        <v>858</v>
      </c>
      <c r="B34" s="111" t="s">
        <v>857</v>
      </c>
      <c r="C34" s="111" t="s">
        <v>856</v>
      </c>
      <c r="D34" s="110" t="s">
        <v>855</v>
      </c>
      <c r="E34" s="110" t="s">
        <v>880</v>
      </c>
      <c r="F34" s="110" t="s">
        <v>879</v>
      </c>
      <c r="G34" s="110">
        <v>1.9964542999999998E-2</v>
      </c>
      <c r="H34" s="110">
        <v>1.9964570549999998E-2</v>
      </c>
      <c r="I34" s="110">
        <v>2.0438906700000002E-2</v>
      </c>
      <c r="J34" s="110">
        <v>2.1830031200000002E-2</v>
      </c>
      <c r="K34" s="110">
        <v>2.0169879599999999E-2</v>
      </c>
      <c r="L34" s="110">
        <v>2.0105127800000001E-2</v>
      </c>
      <c r="M34" s="110">
        <v>2.1860528900000002E-2</v>
      </c>
      <c r="N34" s="110">
        <v>2.4366116600000001E-2</v>
      </c>
      <c r="O34" s="110">
        <v>2.8294408399999998E-2</v>
      </c>
      <c r="P34" s="110">
        <v>5.0937859500000002E-2</v>
      </c>
      <c r="Q34" s="110">
        <v>4.79378424E-2</v>
      </c>
      <c r="R34" s="110">
        <v>5.8309127200000005E-2</v>
      </c>
      <c r="S34" s="110">
        <v>6.2793272599999991E-2</v>
      </c>
      <c r="T34" s="110">
        <v>6.2061079000000005E-2</v>
      </c>
      <c r="U34" s="110">
        <v>6.0009425999999991E-2</v>
      </c>
      <c r="V34" s="110">
        <v>5.6776553E-2</v>
      </c>
      <c r="W34" s="110">
        <v>6.9102540000000004E-2</v>
      </c>
      <c r="X34" s="110">
        <v>6.7986616E-2</v>
      </c>
      <c r="Y34" s="110">
        <v>8.2864382999999986E-2</v>
      </c>
      <c r="Z34" s="110">
        <v>8.3213388000000013E-2</v>
      </c>
      <c r="AA34" s="110">
        <v>9.1654925900000003E-2</v>
      </c>
      <c r="AB34" s="110">
        <v>0.10996766700000001</v>
      </c>
      <c r="AC34" s="110">
        <v>0.123808451</v>
      </c>
      <c r="AD34" s="110">
        <v>0.13836856110000001</v>
      </c>
      <c r="AE34" s="110">
        <v>0.15097182380000004</v>
      </c>
      <c r="AF34" s="110">
        <v>0.14971583900000002</v>
      </c>
      <c r="AG34" s="110">
        <v>0.14549493600000005</v>
      </c>
      <c r="AH34" s="110">
        <v>0.15407153999999998</v>
      </c>
      <c r="AI34" s="110">
        <v>0.23603208099999998</v>
      </c>
      <c r="AJ34" s="110">
        <v>0.30249947179999992</v>
      </c>
      <c r="AK34" s="110">
        <v>0.25065452599999993</v>
      </c>
      <c r="AL34" s="110">
        <v>0.22596517340000002</v>
      </c>
      <c r="AM34" s="110">
        <v>0.1809727132</v>
      </c>
      <c r="AN34" s="110">
        <v>0.1716192416</v>
      </c>
      <c r="AO34" s="110">
        <v>0.12984934610000001</v>
      </c>
      <c r="AP34" s="110">
        <v>0.12715335600000002</v>
      </c>
      <c r="AQ34" s="110">
        <v>0.11037360089999999</v>
      </c>
      <c r="AR34" s="110">
        <v>0.10878865850000001</v>
      </c>
      <c r="AS34" s="110">
        <v>0.10398401819999999</v>
      </c>
      <c r="AT34" s="110">
        <v>0.12876519509999998</v>
      </c>
      <c r="AU34" s="110">
        <v>0.12028777799999997</v>
      </c>
      <c r="AV34" s="110">
        <v>0.119554671</v>
      </c>
      <c r="AW34" s="110">
        <v>0.11996371899999998</v>
      </c>
    </row>
    <row r="35" spans="1:49" s="111" customFormat="1">
      <c r="A35" s="111" t="s">
        <v>858</v>
      </c>
      <c r="B35" s="111" t="s">
        <v>857</v>
      </c>
      <c r="C35" s="111" t="s">
        <v>856</v>
      </c>
      <c r="D35" s="110" t="s">
        <v>855</v>
      </c>
      <c r="E35" s="110" t="s">
        <v>878</v>
      </c>
      <c r="F35" s="110" t="s">
        <v>877</v>
      </c>
      <c r="G35" s="110">
        <v>1.2383999999999999E-2</v>
      </c>
      <c r="H35" s="110">
        <v>1.2383999999999999E-2</v>
      </c>
      <c r="I35" s="110">
        <v>1.6974E-2</v>
      </c>
      <c r="J35" s="110">
        <v>1.8186000000000001E-2</v>
      </c>
      <c r="K35" s="110">
        <v>1.5502E-2</v>
      </c>
      <c r="L35" s="110">
        <v>1.7146000000000002E-2</v>
      </c>
      <c r="M35" s="110">
        <v>1.8877999999999999E-2</v>
      </c>
      <c r="N35" s="110">
        <v>1.8360000000000001E-2</v>
      </c>
      <c r="O35" s="110">
        <v>2.0524000000000001E-2</v>
      </c>
      <c r="P35" s="110"/>
      <c r="Q35" s="110"/>
      <c r="R35" s="110"/>
      <c r="S35" s="110"/>
      <c r="T35" s="110"/>
      <c r="U35" s="110"/>
      <c r="V35" s="110"/>
      <c r="W35" s="110"/>
      <c r="X35" s="110"/>
      <c r="Y35" s="110"/>
      <c r="Z35" s="110"/>
      <c r="AA35" s="110">
        <v>1.9000000000000001E-4</v>
      </c>
      <c r="AB35" s="110"/>
      <c r="AC35" s="110">
        <v>9.3999999999999994E-5</v>
      </c>
      <c r="AD35" s="110"/>
      <c r="AE35" s="110"/>
      <c r="AF35" s="110"/>
      <c r="AG35" s="110"/>
      <c r="AH35" s="110"/>
      <c r="AI35" s="110"/>
      <c r="AJ35" s="110"/>
      <c r="AK35" s="110"/>
      <c r="AL35" s="110"/>
      <c r="AM35" s="110"/>
      <c r="AN35" s="110"/>
      <c r="AO35" s="110"/>
      <c r="AP35" s="110"/>
      <c r="AQ35" s="110"/>
      <c r="AR35" s="110"/>
      <c r="AS35" s="110"/>
      <c r="AT35" s="110"/>
      <c r="AU35" s="110"/>
      <c r="AV35" s="110"/>
      <c r="AW35" s="110"/>
    </row>
    <row r="36" spans="1:49" s="111" customFormat="1">
      <c r="A36" s="111" t="s">
        <v>858</v>
      </c>
      <c r="B36" s="111" t="s">
        <v>857</v>
      </c>
      <c r="C36" s="111" t="s">
        <v>856</v>
      </c>
      <c r="D36" s="110" t="s">
        <v>855</v>
      </c>
      <c r="E36" s="110" t="s">
        <v>876</v>
      </c>
      <c r="F36" s="110" t="s">
        <v>875</v>
      </c>
      <c r="G36" s="110">
        <v>1.58611E-2</v>
      </c>
      <c r="H36" s="110">
        <v>1.58611E-2</v>
      </c>
      <c r="I36" s="110">
        <v>1.3927499999999999E-2</v>
      </c>
      <c r="J36" s="110">
        <v>1.29289E-2</v>
      </c>
      <c r="K36" s="110">
        <v>1.5171E-2</v>
      </c>
      <c r="L36" s="110">
        <v>1.36545E-2</v>
      </c>
      <c r="M36" s="110">
        <v>1.49293E-2</v>
      </c>
      <c r="N36" s="110">
        <v>1.7338999999999997E-2</v>
      </c>
      <c r="O36" s="110">
        <v>1.7199200000000001E-2</v>
      </c>
      <c r="P36" s="110">
        <v>1.4274800000000001E-2</v>
      </c>
      <c r="Q36" s="110">
        <v>1.3672600000000002E-2</v>
      </c>
      <c r="R36" s="110">
        <v>1.15604E-2</v>
      </c>
      <c r="S36" s="110">
        <v>1.38306E-2</v>
      </c>
      <c r="T36" s="110">
        <v>1.1172600000000001E-2</v>
      </c>
      <c r="U36" s="110">
        <v>1.11302E-2</v>
      </c>
      <c r="V36" s="110">
        <v>1.10986E-2</v>
      </c>
      <c r="W36" s="110">
        <v>1.12888E-2</v>
      </c>
      <c r="X36" s="110">
        <v>1.1272600000000001E-2</v>
      </c>
      <c r="Y36" s="110">
        <v>1.14293E-2</v>
      </c>
      <c r="Z36" s="110">
        <v>1.14818E-2</v>
      </c>
      <c r="AA36" s="110">
        <v>1.12838E-2</v>
      </c>
      <c r="AB36" s="110">
        <v>1.1508299999999999E-2</v>
      </c>
      <c r="AC36" s="110">
        <v>1.1637700000000001E-2</v>
      </c>
      <c r="AD36" s="110">
        <v>1.2001100000000001E-2</v>
      </c>
      <c r="AE36" s="110">
        <v>1.3274000000000001E-2</v>
      </c>
      <c r="AF36" s="110">
        <v>1.34711E-2</v>
      </c>
      <c r="AG36" s="110">
        <v>1.3418099999999999E-2</v>
      </c>
      <c r="AH36" s="110">
        <v>1.3228500000000001E-2</v>
      </c>
      <c r="AI36" s="110">
        <v>1.28869E-2</v>
      </c>
      <c r="AJ36" s="110">
        <v>1.3363300000000002E-2</v>
      </c>
      <c r="AK36" s="110">
        <v>1.2955899999999999E-2</v>
      </c>
      <c r="AL36" s="110">
        <v>1.3194200000000001E-2</v>
      </c>
      <c r="AM36" s="110">
        <v>1.37994E-2</v>
      </c>
      <c r="AN36" s="110">
        <v>1.4478899999999999E-2</v>
      </c>
      <c r="AO36" s="110">
        <v>1.4498200000000001E-2</v>
      </c>
      <c r="AP36" s="110">
        <v>1.41639E-2</v>
      </c>
      <c r="AQ36" s="110">
        <v>1.40091E-2</v>
      </c>
      <c r="AR36" s="110">
        <v>1.38166E-2</v>
      </c>
      <c r="AS36" s="110">
        <v>1.4312499999999999E-2</v>
      </c>
      <c r="AT36" s="110">
        <v>1.42376E-2</v>
      </c>
      <c r="AU36" s="110">
        <v>1.3784500000000002E-2</v>
      </c>
      <c r="AV36" s="110">
        <v>1.3976799999999999E-2</v>
      </c>
      <c r="AW36" s="110">
        <v>1.3976799999999999E-2</v>
      </c>
    </row>
    <row r="37" spans="1:49" s="111" customFormat="1">
      <c r="A37" s="111" t="s">
        <v>858</v>
      </c>
      <c r="B37" s="111" t="s">
        <v>857</v>
      </c>
      <c r="C37" s="111" t="s">
        <v>856</v>
      </c>
      <c r="D37" s="110" t="s">
        <v>855</v>
      </c>
      <c r="E37" s="110" t="s">
        <v>860</v>
      </c>
      <c r="F37" s="110" t="s">
        <v>859</v>
      </c>
      <c r="G37" s="110">
        <v>1.1927474E-3</v>
      </c>
      <c r="H37" s="110">
        <v>1.2070802999999998E-3</v>
      </c>
      <c r="I37" s="110">
        <v>1.2259589E-3</v>
      </c>
      <c r="J37" s="110">
        <v>1.2498132000000001E-3</v>
      </c>
      <c r="K37" s="110">
        <v>1.2787146E-3</v>
      </c>
      <c r="L37" s="110">
        <v>1.3124071000000001E-3</v>
      </c>
      <c r="M37" s="110">
        <v>1.3517307E-3</v>
      </c>
      <c r="N37" s="110">
        <v>1.3961832999999999E-3</v>
      </c>
      <c r="O37" s="110">
        <v>1.4423661000000001E-3</v>
      </c>
      <c r="P37" s="110">
        <v>1.4856721E-3</v>
      </c>
      <c r="Q37" s="110">
        <v>1.5228458000000002E-3</v>
      </c>
      <c r="R37" s="110">
        <v>1.5524944000000001E-3</v>
      </c>
      <c r="S37" s="110">
        <v>1.5756217000000002E-3</v>
      </c>
      <c r="T37" s="110">
        <v>1.5944285000000001E-3</v>
      </c>
      <c r="U37" s="110">
        <v>1.6122833E-3</v>
      </c>
      <c r="V37" s="110">
        <v>1.6316634999999999E-3</v>
      </c>
      <c r="W37" s="110">
        <v>1.6534188000000001E-3</v>
      </c>
      <c r="X37" s="110">
        <v>1.6768122E-3</v>
      </c>
      <c r="Y37" s="110">
        <v>1.7009325E-3</v>
      </c>
      <c r="Z37" s="110">
        <v>1.7242851000000001E-3</v>
      </c>
      <c r="AA37" s="110">
        <v>1.7459482000000001E-3</v>
      </c>
      <c r="AB37" s="110">
        <v>1.7650214E-3</v>
      </c>
      <c r="AC37" s="110">
        <v>1.7822721000000001E-3</v>
      </c>
      <c r="AD37" s="110">
        <v>1.8002907E-3</v>
      </c>
      <c r="AE37" s="110">
        <v>1.8226500999999999E-3</v>
      </c>
      <c r="AF37" s="110">
        <v>1.8515515000000001E-3</v>
      </c>
      <c r="AG37" s="110">
        <v>1.8885611E-3</v>
      </c>
      <c r="AH37" s="110">
        <v>1.9319389000000001E-3</v>
      </c>
      <c r="AI37" s="110">
        <v>1.9766575999999999E-3</v>
      </c>
      <c r="AJ37" s="110">
        <v>2.0156739999999999E-3</v>
      </c>
      <c r="AK37" s="110">
        <v>2.0441045000000003E-3</v>
      </c>
      <c r="AL37" s="110">
        <v>2.0600858E-3</v>
      </c>
      <c r="AM37" s="110">
        <v>2.0655832999999998E-3</v>
      </c>
      <c r="AN37" s="110">
        <v>2.0642525000000001E-3</v>
      </c>
      <c r="AO37" s="110">
        <v>2.0616418999999998E-3</v>
      </c>
      <c r="AP37" s="110">
        <v>2.0618772999999998E-3</v>
      </c>
      <c r="AQ37" s="110">
        <v>2.0659007000000001E-3</v>
      </c>
      <c r="AR37" s="110">
        <v>2.0727499999999999E-3</v>
      </c>
      <c r="AS37" s="110">
        <v>2.0823426999999999E-3</v>
      </c>
      <c r="AT37" s="110">
        <v>2.0940549E-3</v>
      </c>
      <c r="AU37" s="110">
        <v>2.1074049999999997E-3</v>
      </c>
      <c r="AV37" s="110">
        <v>2.1226694999999999E-3</v>
      </c>
      <c r="AW37" s="110">
        <v>2.1400429999999999E-3</v>
      </c>
    </row>
    <row r="38" spans="1:49" s="111" customFormat="1">
      <c r="A38" s="111" t="s">
        <v>858</v>
      </c>
      <c r="B38" s="111" t="s">
        <v>857</v>
      </c>
      <c r="C38" s="111" t="s">
        <v>856</v>
      </c>
      <c r="D38" s="110" t="s">
        <v>855</v>
      </c>
      <c r="E38" s="110" t="s">
        <v>911</v>
      </c>
      <c r="F38" s="110" t="s">
        <v>910</v>
      </c>
      <c r="G38" s="110">
        <v>3.1876836860699996E-2</v>
      </c>
      <c r="H38" s="110">
        <v>3.7544676356399999E-2</v>
      </c>
      <c r="I38" s="110">
        <v>3.8009788481599999E-2</v>
      </c>
      <c r="J38" s="110">
        <v>2.9025364048999996E-2</v>
      </c>
      <c r="K38" s="110">
        <v>2.6567445184800004E-2</v>
      </c>
      <c r="L38" s="110">
        <v>2.8257746059099999E-2</v>
      </c>
      <c r="M38" s="110">
        <v>3.1265961568099999E-2</v>
      </c>
      <c r="N38" s="110">
        <v>3.3391171840800003E-2</v>
      </c>
      <c r="O38" s="110">
        <v>3.7815231113400002E-2</v>
      </c>
      <c r="P38" s="110">
        <v>4.2463176000000005E-2</v>
      </c>
      <c r="Q38" s="110">
        <v>4.2865346999999998E-2</v>
      </c>
      <c r="R38" s="110">
        <v>3.92140734E-2</v>
      </c>
      <c r="S38" s="110">
        <v>3.8410762899999999E-2</v>
      </c>
      <c r="T38" s="110">
        <v>4.2182224599999998E-2</v>
      </c>
      <c r="U38" s="110">
        <v>4.2432870800000001E-2</v>
      </c>
      <c r="V38" s="110">
        <v>4.3013537000000004E-2</v>
      </c>
      <c r="W38" s="110">
        <v>3.3597710600000004E-2</v>
      </c>
      <c r="X38" s="110">
        <v>3.2733437400000003E-2</v>
      </c>
      <c r="Y38" s="110">
        <v>3.3188227400000006E-2</v>
      </c>
      <c r="Z38" s="110">
        <v>3.2362564199999999E-2</v>
      </c>
      <c r="AA38" s="110">
        <v>2.8861459900000001E-2</v>
      </c>
      <c r="AB38" s="110">
        <v>2.3391486999999999E-2</v>
      </c>
      <c r="AC38" s="110">
        <v>1.8728540000000002E-2</v>
      </c>
      <c r="AD38" s="110">
        <v>1.2540276E-2</v>
      </c>
      <c r="AE38" s="110">
        <v>1.21129515E-2</v>
      </c>
      <c r="AF38" s="110">
        <v>1.25872923E-2</v>
      </c>
      <c r="AG38" s="110">
        <v>1.2674933399999999E-2</v>
      </c>
      <c r="AH38" s="110">
        <v>1.6369605299999999E-2</v>
      </c>
      <c r="AI38" s="110">
        <v>1.7365836399999997E-2</v>
      </c>
      <c r="AJ38" s="110">
        <v>1.9207001500000001E-2</v>
      </c>
      <c r="AK38" s="110">
        <v>2.0805019000000001E-2</v>
      </c>
      <c r="AL38" s="110">
        <v>2.1612335599999997E-2</v>
      </c>
      <c r="AM38" s="110">
        <v>2.0473428499999998E-2</v>
      </c>
      <c r="AN38" s="110">
        <v>1.8284035799999997E-2</v>
      </c>
      <c r="AO38" s="110">
        <v>1.783321823E-2</v>
      </c>
      <c r="AP38" s="110">
        <v>1.7504125149999997E-2</v>
      </c>
      <c r="AQ38" s="110">
        <v>1.7746560419999998E-2</v>
      </c>
      <c r="AR38" s="110">
        <v>1.3917807450000002E-2</v>
      </c>
      <c r="AS38" s="110">
        <v>1.392126632E-2</v>
      </c>
      <c r="AT38" s="110">
        <v>1.552072543E-2</v>
      </c>
      <c r="AU38" s="110">
        <v>1.6441543810000001E-2</v>
      </c>
      <c r="AV38" s="110">
        <v>1.6890673269999996E-2</v>
      </c>
      <c r="AW38" s="110">
        <v>1.6901902269999998E-2</v>
      </c>
    </row>
    <row r="39" spans="1:49" s="111" customFormat="1">
      <c r="A39" s="111" t="s">
        <v>858</v>
      </c>
      <c r="B39" s="111" t="s">
        <v>857</v>
      </c>
      <c r="C39" s="111" t="s">
        <v>856</v>
      </c>
      <c r="D39" s="110" t="s">
        <v>855</v>
      </c>
      <c r="E39" s="110" t="s">
        <v>909</v>
      </c>
      <c r="F39" s="110" t="s">
        <v>908</v>
      </c>
      <c r="G39" s="110">
        <v>2.5207843000000004E-3</v>
      </c>
      <c r="H39" s="110">
        <v>1.6945752999999999E-3</v>
      </c>
      <c r="I39" s="110">
        <v>1.3298119999999999E-3</v>
      </c>
      <c r="J39" s="110">
        <v>1.1415118999999999E-3</v>
      </c>
      <c r="K39" s="110">
        <v>6.7451210000000008E-4</v>
      </c>
      <c r="L39" s="110">
        <v>7.0280869999999999E-4</v>
      </c>
      <c r="M39" s="110">
        <v>6.2280980000000005E-4</v>
      </c>
      <c r="N39" s="110">
        <v>2.8410689999999999E-4</v>
      </c>
      <c r="O39" s="110">
        <v>8.4665499999999998E-5</v>
      </c>
      <c r="P39" s="110">
        <v>3.8205099999999998E-5</v>
      </c>
      <c r="Q39" s="110">
        <v>2.9727399999999996E-5</v>
      </c>
      <c r="R39" s="110">
        <v>2.280418E-5</v>
      </c>
      <c r="S39" s="110">
        <v>1.963073E-5</v>
      </c>
      <c r="T39" s="110">
        <v>1.9711179999999997E-5</v>
      </c>
      <c r="U39" s="110">
        <v>1.9620039999999998E-5</v>
      </c>
      <c r="V39" s="110">
        <v>1.6570660000000001E-5</v>
      </c>
      <c r="W39" s="110">
        <v>1.284648E-5</v>
      </c>
      <c r="X39" s="110">
        <v>1.12961E-5</v>
      </c>
      <c r="Y39" s="110">
        <v>1.3206819000000001E-5</v>
      </c>
      <c r="Z39" s="110">
        <v>1.3206819000000001E-5</v>
      </c>
      <c r="AA39" s="110">
        <v>1.2263766E-5</v>
      </c>
      <c r="AB39" s="110">
        <v>9.6621800000000007E-6</v>
      </c>
      <c r="AC39" s="110">
        <v>8.1191800000000004E-6</v>
      </c>
      <c r="AD39" s="110">
        <v>7.3255399999999998E-6</v>
      </c>
      <c r="AE39" s="110">
        <v>5.2418999999999997E-6</v>
      </c>
      <c r="AF39" s="110">
        <v>4.7638900000000004E-6</v>
      </c>
      <c r="AG39" s="110">
        <v>6.1521300000000003E-6</v>
      </c>
      <c r="AH39" s="110">
        <v>4.0216599999999997E-6</v>
      </c>
      <c r="AI39" s="110">
        <v>4.0674899999999997E-6</v>
      </c>
      <c r="AJ39" s="110">
        <v>4.1178699999999996E-6</v>
      </c>
      <c r="AK39" s="110">
        <v>3.2692599999999999E-6</v>
      </c>
      <c r="AL39" s="110">
        <v>2.98266E-6</v>
      </c>
      <c r="AM39" s="110">
        <v>3.2692599999999999E-6</v>
      </c>
      <c r="AN39" s="110">
        <v>2.94906E-6</v>
      </c>
      <c r="AO39" s="110">
        <v>2.93786E-6</v>
      </c>
      <c r="AP39" s="110">
        <v>2.6512499999999998E-6</v>
      </c>
      <c r="AQ39" s="110">
        <v>2.6344499999999998E-6</v>
      </c>
      <c r="AR39" s="110">
        <v>2.3086400000000001E-6</v>
      </c>
      <c r="AS39" s="110">
        <v>1.9828299999999999E-6</v>
      </c>
      <c r="AT39" s="110">
        <v>1.6570200000000001E-6</v>
      </c>
      <c r="AU39" s="110">
        <v>1.6738200000000001E-6</v>
      </c>
      <c r="AV39" s="110">
        <v>1.6906200000000001E-6</v>
      </c>
      <c r="AW39" s="110">
        <v>1.7130200000000001E-6</v>
      </c>
    </row>
    <row r="40" spans="1:49" s="111" customFormat="1">
      <c r="A40" s="111" t="s">
        <v>858</v>
      </c>
      <c r="B40" s="111" t="s">
        <v>857</v>
      </c>
      <c r="C40" s="111" t="s">
        <v>856</v>
      </c>
      <c r="D40" s="110" t="s">
        <v>855</v>
      </c>
      <c r="E40" s="110" t="s">
        <v>907</v>
      </c>
      <c r="F40" s="110" t="s">
        <v>906</v>
      </c>
      <c r="G40" s="110">
        <v>1.6775997000000001E-2</v>
      </c>
      <c r="H40" s="110">
        <v>1.8065169999999998E-2</v>
      </c>
      <c r="I40" s="110">
        <v>1.9204277999999998E-2</v>
      </c>
      <c r="J40" s="110">
        <v>1.5476965000000001E-2</v>
      </c>
      <c r="K40" s="110">
        <v>1.27003007E-2</v>
      </c>
      <c r="L40" s="110">
        <v>1.2016430099999999E-2</v>
      </c>
      <c r="M40" s="110">
        <v>1.3129190800000001E-2</v>
      </c>
      <c r="N40" s="110">
        <v>1.6633538400000002E-2</v>
      </c>
      <c r="O40" s="110">
        <v>1.792552679E-2</v>
      </c>
      <c r="P40" s="110">
        <v>2.042532335E-2</v>
      </c>
      <c r="Q40" s="110">
        <v>2.2106442630000001E-2</v>
      </c>
      <c r="R40" s="110">
        <v>2.0205272659999999E-2</v>
      </c>
      <c r="S40" s="110">
        <v>2.1661373020000003E-2</v>
      </c>
      <c r="T40" s="110">
        <v>2.2222428900000001E-2</v>
      </c>
      <c r="U40" s="110">
        <v>2.067079984E-2</v>
      </c>
      <c r="V40" s="110">
        <v>2.0362702900000001E-2</v>
      </c>
      <c r="W40" s="110">
        <v>1.8427887430000001E-2</v>
      </c>
      <c r="X40" s="110">
        <v>2.0628147119999996E-2</v>
      </c>
      <c r="Y40" s="110">
        <v>1.9202907240000001E-2</v>
      </c>
      <c r="Z40" s="110">
        <v>1.8131860240000002E-2</v>
      </c>
      <c r="AA40" s="110">
        <v>1.708691704E-2</v>
      </c>
      <c r="AB40" s="110">
        <v>1.5525267589999999E-2</v>
      </c>
      <c r="AC40" s="110">
        <v>1.3905568099000001E-2</v>
      </c>
      <c r="AD40" s="110">
        <v>1.0220216407999999E-2</v>
      </c>
      <c r="AE40" s="110">
        <v>1.0078643185E-2</v>
      </c>
      <c r="AF40" s="110">
        <v>1.0300936367999999E-2</v>
      </c>
      <c r="AG40" s="110">
        <v>9.4896390560000009E-3</v>
      </c>
      <c r="AH40" s="110">
        <v>9.5427623590000014E-3</v>
      </c>
      <c r="AI40" s="110">
        <v>8.2070109219999996E-3</v>
      </c>
      <c r="AJ40" s="110">
        <v>5.9262980890000001E-3</v>
      </c>
      <c r="AK40" s="110">
        <v>6.2731964250000005E-3</v>
      </c>
      <c r="AL40" s="110">
        <v>6.3681461570000005E-3</v>
      </c>
      <c r="AM40" s="110">
        <v>6.1736179250000004E-3</v>
      </c>
      <c r="AN40" s="110">
        <v>5.7084897450000007E-3</v>
      </c>
      <c r="AO40" s="110">
        <v>5.717717907E-3</v>
      </c>
      <c r="AP40" s="110">
        <v>5.8462670400000003E-3</v>
      </c>
      <c r="AQ40" s="110">
        <v>5.9790518829999995E-3</v>
      </c>
      <c r="AR40" s="110">
        <v>5.4099106850000007E-3</v>
      </c>
      <c r="AS40" s="110">
        <v>5.4085049859999993E-3</v>
      </c>
      <c r="AT40" s="110">
        <v>5.6866086869999995E-3</v>
      </c>
      <c r="AU40" s="110">
        <v>5.9346992430000002E-3</v>
      </c>
      <c r="AV40" s="110">
        <v>6.1051144990000002E-3</v>
      </c>
      <c r="AW40" s="110">
        <v>6.1064556740000001E-3</v>
      </c>
    </row>
    <row r="41" spans="1:49" s="111" customFormat="1">
      <c r="A41" s="111" t="s">
        <v>858</v>
      </c>
      <c r="B41" s="111" t="s">
        <v>857</v>
      </c>
      <c r="C41" s="111" t="s">
        <v>856</v>
      </c>
      <c r="D41" s="110" t="s">
        <v>855</v>
      </c>
      <c r="E41" s="110" t="s">
        <v>854</v>
      </c>
      <c r="F41" s="110" t="s">
        <v>853</v>
      </c>
      <c r="G41" s="110">
        <v>1.15599E-3</v>
      </c>
      <c r="H41" s="110">
        <v>1.1889800000000001E-3</v>
      </c>
      <c r="I41" s="110">
        <v>1.25661E-3</v>
      </c>
      <c r="J41" s="110">
        <v>1.3380099999999999E-3</v>
      </c>
      <c r="K41" s="110">
        <v>1.3755499999999999E-3</v>
      </c>
      <c r="L41" s="110">
        <v>1.40631E-3</v>
      </c>
      <c r="M41" s="110">
        <v>1.52418E-3</v>
      </c>
      <c r="N41" s="110">
        <v>1.62594E-3</v>
      </c>
      <c r="O41" s="110">
        <v>1.7151899999999999E-3</v>
      </c>
      <c r="P41" s="110">
        <v>1.82471E-3</v>
      </c>
      <c r="Q41" s="110">
        <v>1.9268499999999999E-3</v>
      </c>
      <c r="R41" s="110">
        <v>2.0215300000000001E-3</v>
      </c>
      <c r="S41" s="110">
        <v>2.0665200000000001E-3</v>
      </c>
      <c r="T41" s="110">
        <v>2.1378E-3</v>
      </c>
      <c r="U41" s="110">
        <v>2.2403900000000001E-3</v>
      </c>
      <c r="V41" s="110">
        <v>2.2757099999999998E-3</v>
      </c>
      <c r="W41" s="110">
        <v>2.4087700000000002E-3</v>
      </c>
      <c r="X41" s="110">
        <v>2.5711800000000002E-3</v>
      </c>
      <c r="Y41" s="110">
        <v>2.7013100000000002E-3</v>
      </c>
      <c r="Z41" s="110">
        <v>2.78144E-3</v>
      </c>
      <c r="AA41" s="110">
        <v>2.8497599999999998E-3</v>
      </c>
      <c r="AB41" s="110">
        <v>2.9472500000000002E-3</v>
      </c>
      <c r="AC41" s="110">
        <v>3.0483400000000001E-3</v>
      </c>
      <c r="AD41" s="110">
        <v>3.15227E-3</v>
      </c>
      <c r="AE41" s="110">
        <v>3.25071E-3</v>
      </c>
      <c r="AF41" s="110">
        <v>3.3314400000000002E-3</v>
      </c>
      <c r="AG41" s="110">
        <v>3.41537E-3</v>
      </c>
      <c r="AH41" s="110">
        <v>3.51067E-3</v>
      </c>
      <c r="AI41" s="110">
        <v>3.4757899999999999E-3</v>
      </c>
      <c r="AJ41" s="110">
        <v>3.5494900000000002E-3</v>
      </c>
      <c r="AK41" s="110">
        <v>3.7095299999999999E-3</v>
      </c>
      <c r="AL41" s="110">
        <v>3.7477399999999998E-3</v>
      </c>
      <c r="AM41" s="110">
        <v>3.80204E-3</v>
      </c>
      <c r="AN41" s="110">
        <v>3.8752000000000001E-3</v>
      </c>
      <c r="AO41" s="110">
        <v>4.0240199999999997E-3</v>
      </c>
      <c r="AP41" s="110">
        <v>4.1588399999999996E-3</v>
      </c>
      <c r="AQ41" s="110">
        <v>4.2010800000000003E-3</v>
      </c>
      <c r="AR41" s="110">
        <v>4.2910400000000003E-3</v>
      </c>
      <c r="AS41" s="110">
        <v>4.3810000000000003E-3</v>
      </c>
      <c r="AT41" s="110">
        <v>4.4702500000000003E-3</v>
      </c>
      <c r="AU41" s="110">
        <v>4.5594900000000002E-3</v>
      </c>
      <c r="AV41" s="110">
        <v>4.6487400000000002E-3</v>
      </c>
      <c r="AW41" s="110">
        <v>4.7379900000000001E-3</v>
      </c>
    </row>
    <row r="42" spans="1:49" s="111" customFormat="1">
      <c r="A42" s="111" t="s">
        <v>858</v>
      </c>
      <c r="B42" s="111" t="s">
        <v>857</v>
      </c>
      <c r="C42" s="111" t="s">
        <v>856</v>
      </c>
      <c r="D42" s="110" t="s">
        <v>855</v>
      </c>
      <c r="E42" s="110" t="s">
        <v>905</v>
      </c>
      <c r="F42" s="110" t="s">
        <v>904</v>
      </c>
      <c r="G42" s="110">
        <v>0.23163800000000001</v>
      </c>
      <c r="H42" s="110">
        <v>0.23163</v>
      </c>
      <c r="I42" s="110">
        <v>0.260162</v>
      </c>
      <c r="J42" s="110">
        <v>0.27086300000000002</v>
      </c>
      <c r="K42" s="110">
        <v>0.27082699999999998</v>
      </c>
      <c r="L42" s="110">
        <v>0.278086</v>
      </c>
      <c r="M42" s="110">
        <v>0.31569900000000001</v>
      </c>
      <c r="N42" s="110">
        <v>0.34489799999999998</v>
      </c>
      <c r="O42" s="110">
        <v>0.37776100000000001</v>
      </c>
      <c r="P42" s="110">
        <v>0.36118800000000001</v>
      </c>
      <c r="Q42" s="110">
        <v>0.34986499999999998</v>
      </c>
      <c r="R42" s="110">
        <v>0.39460200000000001</v>
      </c>
      <c r="S42" s="110">
        <v>0.43481799999999998</v>
      </c>
      <c r="T42" s="110">
        <v>0.50027999999999995</v>
      </c>
      <c r="U42" s="110">
        <v>0.53335699999999997</v>
      </c>
      <c r="V42" s="110">
        <v>0.55055799999999999</v>
      </c>
      <c r="W42" s="110">
        <v>0.64447100000000002</v>
      </c>
      <c r="X42" s="110">
        <v>0.69477100000000003</v>
      </c>
      <c r="Y42" s="110">
        <v>0.79139300000000001</v>
      </c>
      <c r="Z42" s="110">
        <v>0.81610300000000002</v>
      </c>
      <c r="AA42" s="110">
        <v>0.86152799999999996</v>
      </c>
      <c r="AB42" s="110">
        <v>0.96816999999999998</v>
      </c>
      <c r="AC42" s="110">
        <v>1.0832599999999999</v>
      </c>
      <c r="AD42" s="110">
        <v>1.17703</v>
      </c>
      <c r="AE42" s="110">
        <v>1.06999</v>
      </c>
      <c r="AF42" s="110">
        <v>1.04793</v>
      </c>
      <c r="AG42" s="110">
        <v>0.97085200000000005</v>
      </c>
      <c r="AH42" s="110">
        <v>0.89182799999999995</v>
      </c>
      <c r="AI42" s="110">
        <v>1.23688</v>
      </c>
      <c r="AJ42" s="110">
        <v>1.41042</v>
      </c>
      <c r="AK42" s="110">
        <v>1.1761699999999999</v>
      </c>
      <c r="AL42" s="110">
        <v>1.1107400000000001</v>
      </c>
      <c r="AM42" s="110">
        <v>0.99556500000000003</v>
      </c>
      <c r="AN42" s="110">
        <v>1.0464500000000001</v>
      </c>
      <c r="AO42" s="110">
        <v>0.88991100000000001</v>
      </c>
      <c r="AP42" s="110">
        <v>0.89185700000000001</v>
      </c>
      <c r="AQ42" s="110">
        <v>0.87069700000000005</v>
      </c>
      <c r="AR42" s="110">
        <v>0.89871199999999996</v>
      </c>
      <c r="AS42" s="110">
        <v>0.857016</v>
      </c>
      <c r="AT42" s="110">
        <v>0.96787800000000002</v>
      </c>
      <c r="AU42" s="110">
        <v>0.857769</v>
      </c>
      <c r="AV42" s="110">
        <v>0.93146700000000004</v>
      </c>
      <c r="AW42" s="110">
        <v>0.92686800000000003</v>
      </c>
    </row>
    <row r="43" spans="1:49" s="111" customFormat="1">
      <c r="A43" s="111" t="s">
        <v>858</v>
      </c>
      <c r="B43" s="111" t="s">
        <v>857</v>
      </c>
      <c r="C43" s="111" t="s">
        <v>856</v>
      </c>
      <c r="D43" s="110" t="s">
        <v>855</v>
      </c>
      <c r="E43" s="110" t="s">
        <v>903</v>
      </c>
      <c r="F43" s="110" t="s">
        <v>902</v>
      </c>
      <c r="G43" s="110">
        <v>8.1717600000000001E-3</v>
      </c>
      <c r="H43" s="110">
        <v>8.1717600000000001E-3</v>
      </c>
      <c r="I43" s="110">
        <v>8.1575899999999993E-3</v>
      </c>
      <c r="J43" s="110">
        <v>8.2705699999999997E-3</v>
      </c>
      <c r="K43" s="110">
        <v>8.9885499999999997E-3</v>
      </c>
      <c r="L43" s="110">
        <v>8.5574999999999991E-3</v>
      </c>
      <c r="M43" s="110">
        <v>9.8399400000000001E-3</v>
      </c>
      <c r="N43" s="110">
        <v>1.0929400000000001E-2</v>
      </c>
      <c r="O43" s="110">
        <v>1.1579799999999999E-2</v>
      </c>
      <c r="P43" s="110">
        <v>1.07178E-2</v>
      </c>
      <c r="Q43" s="110">
        <v>1.11138E-2</v>
      </c>
      <c r="R43" s="110">
        <v>1.14015E-2</v>
      </c>
      <c r="S43" s="110">
        <v>1.07384E-2</v>
      </c>
      <c r="T43" s="110">
        <v>9.4313499999999998E-3</v>
      </c>
      <c r="U43" s="110">
        <v>8.6452400000000002E-3</v>
      </c>
      <c r="V43" s="110">
        <v>7.9315600000000007E-3</v>
      </c>
      <c r="W43" s="110">
        <v>7.5898500000000004E-3</v>
      </c>
      <c r="X43" s="110">
        <v>6.8163399999999997E-3</v>
      </c>
      <c r="Y43" s="110">
        <v>7.0562200000000002E-3</v>
      </c>
      <c r="Z43" s="110">
        <v>7.1680199999999998E-3</v>
      </c>
      <c r="AA43" s="110">
        <v>6.2950599999999999E-3</v>
      </c>
      <c r="AB43" s="110">
        <v>6.4420600000000003E-3</v>
      </c>
      <c r="AC43" s="110">
        <v>7.5255799999999996E-3</v>
      </c>
      <c r="AD43" s="110">
        <v>7.1949300000000004E-3</v>
      </c>
      <c r="AE43" s="110">
        <v>6.7248799999999999E-3</v>
      </c>
      <c r="AF43" s="110">
        <v>7.1269699999999998E-3</v>
      </c>
      <c r="AG43" s="110">
        <v>7.0448400000000001E-3</v>
      </c>
      <c r="AH43" s="110">
        <v>7.6954299999999996E-3</v>
      </c>
      <c r="AI43" s="110">
        <v>9.4997699999999994E-3</v>
      </c>
      <c r="AJ43" s="110">
        <v>1.12517E-2</v>
      </c>
      <c r="AK43" s="110">
        <v>1.0676690920000001E-2</v>
      </c>
      <c r="AL43" s="110">
        <v>1.0694296000000001E-2</v>
      </c>
      <c r="AM43" s="110">
        <v>9.9443951399999994E-3</v>
      </c>
      <c r="AN43" s="110">
        <v>9.8694443999999999E-3</v>
      </c>
      <c r="AO43" s="110">
        <v>9.3485644000000003E-3</v>
      </c>
      <c r="AP43" s="110">
        <v>9.2827389299999993E-3</v>
      </c>
      <c r="AQ43" s="110">
        <v>9.0224743999999992E-3</v>
      </c>
      <c r="AR43" s="110">
        <v>9.2678643999999991E-3</v>
      </c>
      <c r="AS43" s="110">
        <v>9.5487743999999996E-3</v>
      </c>
      <c r="AT43" s="110">
        <v>9.4165435999999988E-3</v>
      </c>
      <c r="AU43" s="110">
        <v>9.217593599999999E-3</v>
      </c>
      <c r="AV43" s="110">
        <v>9.3671235999999991E-3</v>
      </c>
      <c r="AW43" s="110">
        <v>9.4675152799999999E-3</v>
      </c>
    </row>
    <row r="44" spans="1:49">
      <c r="AV44" t="s">
        <v>901</v>
      </c>
      <c r="AW44" s="5">
        <f>SUM(AW31:AW43)</f>
        <v>1.5840827382439999</v>
      </c>
    </row>
    <row r="45" spans="1:49">
      <c r="AV45" t="s">
        <v>900</v>
      </c>
      <c r="AW45" s="5">
        <f>AW44*265</f>
        <v>419.78192563465996</v>
      </c>
    </row>
    <row r="46" spans="1:49">
      <c r="A46" s="113" t="s">
        <v>899</v>
      </c>
      <c r="B46" s="113" t="s">
        <v>898</v>
      </c>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c r="AA46" s="113"/>
      <c r="AB46" s="113"/>
      <c r="AC46" s="113"/>
      <c r="AD46" s="113"/>
      <c r="AE46" s="113"/>
      <c r="AF46" s="113"/>
      <c r="AG46" s="113"/>
      <c r="AH46" s="113"/>
      <c r="AI46" s="113"/>
      <c r="AJ46" s="113"/>
      <c r="AK46" s="113"/>
      <c r="AL46" s="113"/>
      <c r="AM46" s="113"/>
      <c r="AN46" s="113"/>
      <c r="AO46" s="113"/>
      <c r="AP46" s="113"/>
      <c r="AQ46" s="113"/>
      <c r="AR46" s="113"/>
      <c r="AS46" s="113"/>
      <c r="AT46" s="113"/>
      <c r="AU46" s="113"/>
      <c r="AV46" s="113"/>
      <c r="AW46" s="113"/>
    </row>
    <row r="47" spans="1:49">
      <c r="A47" s="113" t="s">
        <v>897</v>
      </c>
      <c r="B47" s="113" t="s">
        <v>10</v>
      </c>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c r="AA47" s="113"/>
      <c r="AB47" s="113"/>
      <c r="AC47" s="113"/>
      <c r="AD47" s="113"/>
      <c r="AE47" s="113"/>
      <c r="AF47" s="113"/>
      <c r="AG47" s="113"/>
      <c r="AH47" s="113"/>
      <c r="AI47" s="113"/>
      <c r="AJ47" s="113"/>
      <c r="AK47" s="113"/>
      <c r="AL47" s="113"/>
      <c r="AM47" s="113"/>
      <c r="AN47" s="113"/>
      <c r="AO47" s="113"/>
      <c r="AP47" s="113"/>
      <c r="AQ47" s="113"/>
      <c r="AR47" s="113"/>
      <c r="AS47" s="113"/>
      <c r="AT47" s="113"/>
      <c r="AU47" s="113"/>
      <c r="AV47" s="113"/>
      <c r="AW47" s="113"/>
    </row>
    <row r="48" spans="1:49">
      <c r="A48" s="113" t="s">
        <v>896</v>
      </c>
      <c r="B48" s="113">
        <v>1970</v>
      </c>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c r="AA48" s="113"/>
      <c r="AB48" s="113"/>
      <c r="AC48" s="113"/>
      <c r="AD48" s="113"/>
      <c r="AE48" s="113"/>
      <c r="AF48" s="113"/>
      <c r="AG48" s="113"/>
      <c r="AH48" s="113"/>
      <c r="AI48" s="113"/>
      <c r="AJ48" s="113"/>
      <c r="AK48" s="113"/>
      <c r="AL48" s="113"/>
      <c r="AM48" s="113"/>
      <c r="AN48" s="113"/>
      <c r="AO48" s="113"/>
      <c r="AP48" s="113"/>
      <c r="AQ48" s="113"/>
      <c r="AR48" s="113"/>
      <c r="AS48" s="113"/>
      <c r="AT48" s="113"/>
      <c r="AU48" s="113"/>
      <c r="AV48" s="113"/>
      <c r="AW48" s="113"/>
    </row>
    <row r="49" spans="1:49">
      <c r="A49" s="113" t="s">
        <v>895</v>
      </c>
      <c r="B49" s="113">
        <v>2012</v>
      </c>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c r="AA49" s="113"/>
      <c r="AB49" s="113"/>
      <c r="AC49" s="113"/>
      <c r="AD49" s="113"/>
      <c r="AE49" s="113"/>
      <c r="AF49" s="113"/>
      <c r="AG49" s="113"/>
      <c r="AH49" s="113"/>
      <c r="AI49" s="113"/>
      <c r="AJ49" s="113"/>
      <c r="AK49" s="113"/>
      <c r="AL49" s="113"/>
      <c r="AM49" s="113"/>
      <c r="AN49" s="113"/>
      <c r="AO49" s="113"/>
      <c r="AP49" s="113"/>
      <c r="AQ49" s="113"/>
      <c r="AR49" s="113"/>
      <c r="AS49" s="113"/>
      <c r="AT49" s="113"/>
      <c r="AU49" s="113"/>
      <c r="AV49" s="113"/>
      <c r="AW49" s="113"/>
    </row>
    <row r="50" spans="1:49">
      <c r="A50" s="113" t="s">
        <v>894</v>
      </c>
      <c r="B50" s="113" t="s">
        <v>297</v>
      </c>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c r="AA50" s="113"/>
      <c r="AB50" s="113"/>
      <c r="AC50" s="113"/>
      <c r="AD50" s="113"/>
      <c r="AE50" s="113"/>
      <c r="AF50" s="113"/>
      <c r="AG50" s="113"/>
      <c r="AH50" s="113"/>
      <c r="AI50" s="113"/>
      <c r="AJ50" s="113"/>
      <c r="AK50" s="113"/>
      <c r="AL50" s="113"/>
      <c r="AM50" s="113"/>
      <c r="AN50" s="113"/>
      <c r="AO50" s="113"/>
      <c r="AP50" s="113"/>
      <c r="AQ50" s="113"/>
      <c r="AR50" s="113"/>
      <c r="AS50" s="113"/>
      <c r="AT50" s="113"/>
      <c r="AU50" s="113"/>
      <c r="AV50" s="113"/>
      <c r="AW50" s="113"/>
    </row>
    <row r="51" spans="1:49">
      <c r="A51" s="114" t="s">
        <v>893</v>
      </c>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c r="AA51" s="113"/>
      <c r="AB51" s="113"/>
      <c r="AC51" s="113"/>
      <c r="AD51" s="113"/>
      <c r="AE51" s="113"/>
      <c r="AF51" s="113"/>
      <c r="AG51" s="113"/>
      <c r="AH51" s="113"/>
      <c r="AI51" s="113"/>
      <c r="AJ51" s="113"/>
      <c r="AK51" s="113"/>
      <c r="AL51" s="113"/>
      <c r="AM51" s="113"/>
      <c r="AN51" s="113"/>
      <c r="AO51" s="113"/>
      <c r="AP51" s="113"/>
      <c r="AQ51" s="113"/>
      <c r="AR51" s="113"/>
      <c r="AS51" s="113"/>
      <c r="AT51" s="113"/>
      <c r="AU51" s="113"/>
      <c r="AV51" s="113"/>
      <c r="AW51" s="113"/>
    </row>
    <row r="53" spans="1:49">
      <c r="A53" s="112" t="s">
        <v>892</v>
      </c>
      <c r="B53" s="112" t="s">
        <v>891</v>
      </c>
      <c r="C53" s="112" t="s">
        <v>890</v>
      </c>
      <c r="D53" s="112" t="s">
        <v>889</v>
      </c>
      <c r="E53" s="112" t="s">
        <v>888</v>
      </c>
      <c r="F53" s="112" t="s">
        <v>887</v>
      </c>
      <c r="G53" s="112">
        <v>1970</v>
      </c>
      <c r="H53" s="112">
        <v>1971</v>
      </c>
      <c r="I53" s="112">
        <v>1972</v>
      </c>
      <c r="J53" s="112">
        <v>1973</v>
      </c>
      <c r="K53" s="112">
        <v>1974</v>
      </c>
      <c r="L53" s="112">
        <v>1975</v>
      </c>
      <c r="M53" s="112">
        <v>1976</v>
      </c>
      <c r="N53" s="112">
        <v>1977</v>
      </c>
      <c r="O53" s="112">
        <v>1978</v>
      </c>
      <c r="P53" s="112">
        <v>1979</v>
      </c>
      <c r="Q53" s="112">
        <v>1980</v>
      </c>
      <c r="R53" s="112">
        <v>1981</v>
      </c>
      <c r="S53" s="112">
        <v>1982</v>
      </c>
      <c r="T53" s="112">
        <v>1983</v>
      </c>
      <c r="U53" s="112">
        <v>1984</v>
      </c>
      <c r="V53" s="112">
        <v>1985</v>
      </c>
      <c r="W53" s="112">
        <v>1986</v>
      </c>
      <c r="X53" s="112">
        <v>1987</v>
      </c>
      <c r="Y53" s="112">
        <v>1988</v>
      </c>
      <c r="Z53" s="112">
        <v>1989</v>
      </c>
      <c r="AA53" s="112">
        <v>1990</v>
      </c>
      <c r="AB53" s="112">
        <v>1991</v>
      </c>
      <c r="AC53" s="112">
        <v>1992</v>
      </c>
      <c r="AD53" s="112">
        <v>1993</v>
      </c>
      <c r="AE53" s="112">
        <v>1994</v>
      </c>
      <c r="AF53" s="112">
        <v>1995</v>
      </c>
      <c r="AG53" s="112">
        <v>1996</v>
      </c>
      <c r="AH53" s="112">
        <v>1997</v>
      </c>
      <c r="AI53" s="112">
        <v>1998</v>
      </c>
      <c r="AJ53" s="112">
        <v>1999</v>
      </c>
      <c r="AK53" s="112">
        <v>2000</v>
      </c>
      <c r="AL53" s="112">
        <v>2001</v>
      </c>
      <c r="AM53" s="112">
        <v>2002</v>
      </c>
      <c r="AN53" s="112">
        <v>2003</v>
      </c>
      <c r="AO53" s="112">
        <v>2004</v>
      </c>
      <c r="AP53" s="112">
        <v>2005</v>
      </c>
      <c r="AQ53" s="112">
        <v>2006</v>
      </c>
      <c r="AR53" s="112">
        <v>2007</v>
      </c>
      <c r="AS53" s="112">
        <v>2008</v>
      </c>
      <c r="AT53" s="112">
        <v>2009</v>
      </c>
      <c r="AU53" s="112">
        <v>2010</v>
      </c>
      <c r="AV53" s="112">
        <v>2011</v>
      </c>
      <c r="AW53" s="112">
        <v>2012</v>
      </c>
    </row>
    <row r="54" spans="1:49" s="111" customFormat="1">
      <c r="A54" s="111" t="s">
        <v>858</v>
      </c>
      <c r="B54" s="111" t="s">
        <v>857</v>
      </c>
      <c r="C54" s="111" t="s">
        <v>856</v>
      </c>
      <c r="D54" s="110" t="s">
        <v>855</v>
      </c>
      <c r="E54" s="110" t="s">
        <v>886</v>
      </c>
      <c r="F54" s="110" t="s">
        <v>885</v>
      </c>
      <c r="G54" s="110">
        <v>4421.4863000000005</v>
      </c>
      <c r="H54" s="110">
        <v>4421.4863000000005</v>
      </c>
      <c r="I54" s="110">
        <v>4825.9763000000003</v>
      </c>
      <c r="J54" s="110">
        <v>5308.4267</v>
      </c>
      <c r="K54" s="110">
        <v>5074.8963000000003</v>
      </c>
      <c r="L54" s="110">
        <v>5535.5167000000001</v>
      </c>
      <c r="M54" s="110">
        <v>6182.5663000000004</v>
      </c>
      <c r="N54" s="110">
        <v>6988.4563000000007</v>
      </c>
      <c r="O54" s="110">
        <v>7666.7963</v>
      </c>
      <c r="P54" s="110">
        <v>8099.2263000000003</v>
      </c>
      <c r="Q54" s="110">
        <v>9026.4763000000003</v>
      </c>
      <c r="R54" s="110">
        <v>9735.9262999999992</v>
      </c>
      <c r="S54" s="110">
        <v>10053.373</v>
      </c>
      <c r="T54" s="110">
        <v>12732.0093</v>
      </c>
      <c r="U54" s="110">
        <v>14125.049299999999</v>
      </c>
      <c r="V54" s="110">
        <v>15785.242999999999</v>
      </c>
      <c r="W54" s="110">
        <v>17524.983</v>
      </c>
      <c r="X54" s="110">
        <v>19870.952000000001</v>
      </c>
      <c r="Y54" s="110">
        <v>21575.421000000002</v>
      </c>
      <c r="Z54" s="110">
        <v>23103.400599999997</v>
      </c>
      <c r="AA54" s="110">
        <v>24446.047300000002</v>
      </c>
      <c r="AB54" s="110">
        <v>27133.335299999999</v>
      </c>
      <c r="AC54" s="110">
        <v>29216.588599999999</v>
      </c>
      <c r="AD54" s="110">
        <v>31609.908599999995</v>
      </c>
      <c r="AE54" s="110">
        <v>23584.745600000002</v>
      </c>
      <c r="AF54" s="110">
        <v>24356.368199999997</v>
      </c>
      <c r="AG54" s="110">
        <v>23829.838300000003</v>
      </c>
      <c r="AH54" s="110">
        <v>21275.033299999999</v>
      </c>
      <c r="AI54" s="110">
        <v>23622.145699999997</v>
      </c>
      <c r="AJ54" s="110">
        <v>21450.085999999999</v>
      </c>
      <c r="AK54" s="110">
        <v>22667.935700000002</v>
      </c>
      <c r="AL54" s="110">
        <v>23736.291299999997</v>
      </c>
      <c r="AM54" s="110">
        <v>25304.847599999997</v>
      </c>
      <c r="AN54" s="110">
        <v>28751.706999999999</v>
      </c>
      <c r="AO54" s="110">
        <v>28303.628299999997</v>
      </c>
      <c r="AP54" s="110">
        <v>29560.435700000002</v>
      </c>
      <c r="AQ54" s="110">
        <v>29623.939699999995</v>
      </c>
      <c r="AR54" s="110">
        <v>30720.466699999997</v>
      </c>
      <c r="AS54" s="110">
        <v>29280.116399999999</v>
      </c>
      <c r="AT54" s="110">
        <v>30075.143000000004</v>
      </c>
      <c r="AU54" s="110">
        <v>28164.269</v>
      </c>
      <c r="AV54" s="110">
        <v>30507.760599999998</v>
      </c>
      <c r="AW54" s="110">
        <v>30507.760599999998</v>
      </c>
    </row>
    <row r="55" spans="1:49" s="111" customFormat="1">
      <c r="A55" s="111" t="s">
        <v>858</v>
      </c>
      <c r="B55" s="111" t="s">
        <v>857</v>
      </c>
      <c r="C55" s="111" t="s">
        <v>856</v>
      </c>
      <c r="D55" s="110" t="s">
        <v>855</v>
      </c>
      <c r="E55" s="110" t="s">
        <v>884</v>
      </c>
      <c r="F55" s="110" t="s">
        <v>883</v>
      </c>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0"/>
      <c r="AI55" s="110"/>
      <c r="AJ55" s="110"/>
      <c r="AK55" s="110"/>
      <c r="AL55" s="110">
        <v>2.9657</v>
      </c>
      <c r="AM55" s="110"/>
      <c r="AN55" s="110"/>
      <c r="AO55" s="110"/>
      <c r="AP55" s="110"/>
      <c r="AQ55" s="110"/>
      <c r="AR55" s="110"/>
      <c r="AS55" s="110"/>
      <c r="AT55" s="110"/>
      <c r="AU55" s="110"/>
      <c r="AV55" s="110"/>
      <c r="AW55" s="110"/>
    </row>
    <row r="56" spans="1:49" s="111" customFormat="1">
      <c r="A56" s="111" t="s">
        <v>858</v>
      </c>
      <c r="B56" s="111" t="s">
        <v>857</v>
      </c>
      <c r="C56" s="111" t="s">
        <v>856</v>
      </c>
      <c r="D56" s="110" t="s">
        <v>855</v>
      </c>
      <c r="E56" s="110" t="s">
        <v>882</v>
      </c>
      <c r="F56" s="110" t="s">
        <v>881</v>
      </c>
      <c r="G56" s="110">
        <v>2537.0610000000006</v>
      </c>
      <c r="H56" s="110">
        <v>2537.0610000000006</v>
      </c>
      <c r="I56" s="110">
        <v>2437.1064000000001</v>
      </c>
      <c r="J56" s="110">
        <v>2115.3442</v>
      </c>
      <c r="K56" s="110">
        <v>3555.8955999999998</v>
      </c>
      <c r="L56" s="110">
        <v>2990.4897999999998</v>
      </c>
      <c r="M56" s="110">
        <v>3816.3444000000004</v>
      </c>
      <c r="N56" s="110">
        <v>4589.5092000000004</v>
      </c>
      <c r="O56" s="110">
        <v>4634.764799999999</v>
      </c>
      <c r="P56" s="110">
        <v>2592.0854000000004</v>
      </c>
      <c r="Q56" s="110">
        <v>2149.9807000000001</v>
      </c>
      <c r="R56" s="110">
        <v>2357.3875000000003</v>
      </c>
      <c r="S56" s="110">
        <v>2870.7440000000001</v>
      </c>
      <c r="T56" s="110">
        <v>2893.8652000000002</v>
      </c>
      <c r="U56" s="110">
        <v>3295.2621000000004</v>
      </c>
      <c r="V56" s="110">
        <v>2826.1481999999996</v>
      </c>
      <c r="W56" s="110">
        <v>3148.9919</v>
      </c>
      <c r="X56" s="110">
        <v>3392.3978999999999</v>
      </c>
      <c r="Y56" s="110">
        <v>4086.3203999999996</v>
      </c>
      <c r="Z56" s="110">
        <v>3987.9120000000003</v>
      </c>
      <c r="AA56" s="110">
        <v>2985.1581000000001</v>
      </c>
      <c r="AB56" s="110">
        <v>2158.0174999999999</v>
      </c>
      <c r="AC56" s="110">
        <v>3705.1628999999998</v>
      </c>
      <c r="AD56" s="110">
        <v>2966.4965000000002</v>
      </c>
      <c r="AE56" s="110">
        <v>3299.7244000000001</v>
      </c>
      <c r="AF56" s="110">
        <v>2921.6945999999998</v>
      </c>
      <c r="AG56" s="110">
        <v>2637.3089999999997</v>
      </c>
      <c r="AH56" s="110">
        <v>2594.9137000000001</v>
      </c>
      <c r="AI56" s="110">
        <v>4400.7639999999992</v>
      </c>
      <c r="AJ56" s="110">
        <v>5846.9531999999999</v>
      </c>
      <c r="AK56" s="110">
        <v>4257.0454</v>
      </c>
      <c r="AL56" s="110">
        <v>5539.0772999999999</v>
      </c>
      <c r="AM56" s="110">
        <v>4530.3143</v>
      </c>
      <c r="AN56" s="110">
        <v>3862.9827</v>
      </c>
      <c r="AO56" s="110">
        <v>4934.6499999999996</v>
      </c>
      <c r="AP56" s="110">
        <v>3909.8732999999997</v>
      </c>
      <c r="AQ56" s="110">
        <v>5566.3423000000003</v>
      </c>
      <c r="AR56" s="110">
        <v>6228.5928999999996</v>
      </c>
      <c r="AS56" s="110">
        <v>6530.8068000000003</v>
      </c>
      <c r="AT56" s="110">
        <v>7346.9522999999999</v>
      </c>
      <c r="AU56" s="110">
        <v>5597.4477999999999</v>
      </c>
      <c r="AV56" s="110">
        <v>7066.5065999999997</v>
      </c>
      <c r="AW56" s="110">
        <v>7166.1541999999999</v>
      </c>
    </row>
    <row r="57" spans="1:49" s="111" customFormat="1">
      <c r="A57" s="111" t="s">
        <v>858</v>
      </c>
      <c r="B57" s="111" t="s">
        <v>857</v>
      </c>
      <c r="C57" s="111" t="s">
        <v>856</v>
      </c>
      <c r="D57" s="110" t="s">
        <v>855</v>
      </c>
      <c r="E57" s="110" t="s">
        <v>880</v>
      </c>
      <c r="F57" s="110" t="s">
        <v>879</v>
      </c>
      <c r="G57" s="110">
        <v>828.74699999999984</v>
      </c>
      <c r="H57" s="110">
        <v>828.74773800000003</v>
      </c>
      <c r="I57" s="110">
        <v>870.60764400000005</v>
      </c>
      <c r="J57" s="110">
        <v>862.22016400000007</v>
      </c>
      <c r="K57" s="110">
        <v>802.41791499999999</v>
      </c>
      <c r="L57" s="110">
        <v>815.51443100000006</v>
      </c>
      <c r="M57" s="110">
        <v>924.24451399999998</v>
      </c>
      <c r="N57" s="110">
        <v>1012.25307</v>
      </c>
      <c r="O57" s="110">
        <v>1153.9721999999999</v>
      </c>
      <c r="P57" s="110">
        <v>2782.4180800000004</v>
      </c>
      <c r="Q57" s="110">
        <v>2495.87898</v>
      </c>
      <c r="R57" s="110">
        <v>2949.7793099999999</v>
      </c>
      <c r="S57" s="110">
        <v>3176.6623300000001</v>
      </c>
      <c r="T57" s="110">
        <v>3214.6428299999998</v>
      </c>
      <c r="U57" s="110">
        <v>3077.7796200000003</v>
      </c>
      <c r="V57" s="110">
        <v>2844.3802299999998</v>
      </c>
      <c r="W57" s="110">
        <v>3627.3105099999998</v>
      </c>
      <c r="X57" s="110">
        <v>3463.0087700000004</v>
      </c>
      <c r="Y57" s="110">
        <v>4216.8377</v>
      </c>
      <c r="Z57" s="110">
        <v>4102.9152000000004</v>
      </c>
      <c r="AA57" s="110">
        <v>4581.3447999999999</v>
      </c>
      <c r="AB57" s="110">
        <v>5588.8814000000002</v>
      </c>
      <c r="AC57" s="110">
        <v>6356.5112300000001</v>
      </c>
      <c r="AD57" s="110">
        <v>7149.2950499999988</v>
      </c>
      <c r="AE57" s="110">
        <v>7869.4460999999992</v>
      </c>
      <c r="AF57" s="110">
        <v>7510.6760799999993</v>
      </c>
      <c r="AG57" s="110">
        <v>7058.1629999999986</v>
      </c>
      <c r="AH57" s="110">
        <v>7185.53042</v>
      </c>
      <c r="AI57" s="110">
        <v>11756.6023</v>
      </c>
      <c r="AJ57" s="110">
        <v>15287.997500000001</v>
      </c>
      <c r="AK57" s="110">
        <v>11562.852620000001</v>
      </c>
      <c r="AL57" s="110">
        <v>10094.75979</v>
      </c>
      <c r="AM57" s="110">
        <v>7979.82996</v>
      </c>
      <c r="AN57" s="110">
        <v>7741.6608299999998</v>
      </c>
      <c r="AO57" s="110">
        <v>5242.26</v>
      </c>
      <c r="AP57" s="110">
        <v>5291.5249099999992</v>
      </c>
      <c r="AQ57" s="110">
        <v>4510.1198099999992</v>
      </c>
      <c r="AR57" s="110">
        <v>4456.9618299999993</v>
      </c>
      <c r="AS57" s="110">
        <v>4364.1725800000004</v>
      </c>
      <c r="AT57" s="110">
        <v>6126.7197600000009</v>
      </c>
      <c r="AU57" s="110">
        <v>5666.2968400000009</v>
      </c>
      <c r="AV57" s="110">
        <v>5494.6428700000006</v>
      </c>
      <c r="AW57" s="110">
        <v>5403.1753699999999</v>
      </c>
    </row>
    <row r="58" spans="1:49" s="111" customFormat="1">
      <c r="A58" s="111" t="s">
        <v>858</v>
      </c>
      <c r="B58" s="111" t="s">
        <v>857</v>
      </c>
      <c r="C58" s="111" t="s">
        <v>856</v>
      </c>
      <c r="D58" s="110" t="s">
        <v>855</v>
      </c>
      <c r="E58" s="110" t="s">
        <v>878</v>
      </c>
      <c r="F58" s="110" t="s">
        <v>877</v>
      </c>
      <c r="G58" s="110">
        <v>458.827</v>
      </c>
      <c r="H58" s="110">
        <v>458.827</v>
      </c>
      <c r="I58" s="110">
        <v>628.88699999999994</v>
      </c>
      <c r="J58" s="110">
        <v>673.79100000000005</v>
      </c>
      <c r="K58" s="110">
        <v>574.34900000000005</v>
      </c>
      <c r="L58" s="110">
        <v>635.25900000000001</v>
      </c>
      <c r="M58" s="110">
        <v>699.43</v>
      </c>
      <c r="N58" s="110">
        <v>680.23800000000006</v>
      </c>
      <c r="O58" s="110">
        <v>760.41399999999999</v>
      </c>
      <c r="P58" s="110"/>
      <c r="Q58" s="110"/>
      <c r="R58" s="110"/>
      <c r="S58" s="110"/>
      <c r="T58" s="110"/>
      <c r="U58" s="110"/>
      <c r="V58" s="110"/>
      <c r="W58" s="110"/>
      <c r="X58" s="110"/>
      <c r="Y58" s="110"/>
      <c r="Z58" s="110"/>
      <c r="AA58" s="110">
        <v>5.9945000000000004</v>
      </c>
      <c r="AB58" s="110"/>
      <c r="AC58" s="110">
        <v>2.9657</v>
      </c>
      <c r="AD58" s="110"/>
      <c r="AE58" s="110"/>
      <c r="AF58" s="110"/>
      <c r="AG58" s="110"/>
      <c r="AH58" s="110"/>
      <c r="AI58" s="110"/>
      <c r="AJ58" s="110"/>
      <c r="AK58" s="110"/>
      <c r="AL58" s="110"/>
      <c r="AM58" s="110"/>
      <c r="AN58" s="110"/>
      <c r="AO58" s="110"/>
      <c r="AP58" s="110"/>
      <c r="AQ58" s="110"/>
      <c r="AR58" s="110"/>
      <c r="AS58" s="110"/>
      <c r="AT58" s="110"/>
      <c r="AU58" s="110"/>
      <c r="AV58" s="110"/>
      <c r="AW58" s="110"/>
    </row>
    <row r="59" spans="1:49" s="111" customFormat="1">
      <c r="A59" s="111" t="s">
        <v>858</v>
      </c>
      <c r="B59" s="111" t="s">
        <v>857</v>
      </c>
      <c r="C59" s="111" t="s">
        <v>856</v>
      </c>
      <c r="D59" s="110" t="s">
        <v>855</v>
      </c>
      <c r="E59" s="110" t="s">
        <v>876</v>
      </c>
      <c r="F59" s="110" t="s">
        <v>875</v>
      </c>
      <c r="G59" s="110">
        <v>972.25099999999998</v>
      </c>
      <c r="H59" s="110">
        <v>972.25099999999998</v>
      </c>
      <c r="I59" s="110">
        <v>784.72919999999999</v>
      </c>
      <c r="J59" s="110">
        <v>656.59100000000001</v>
      </c>
      <c r="K59" s="110">
        <v>981.90980000000002</v>
      </c>
      <c r="L59" s="110">
        <v>903.20140000000004</v>
      </c>
      <c r="M59" s="110">
        <v>961.90599999999995</v>
      </c>
      <c r="N59" s="110">
        <v>1268.4964000000002</v>
      </c>
      <c r="O59" s="110">
        <v>1200.8120000000001</v>
      </c>
      <c r="P59" s="110">
        <v>766.88879999999995</v>
      </c>
      <c r="Q59" s="110">
        <v>894.17139999999995</v>
      </c>
      <c r="R59" s="110">
        <v>705.12979999999993</v>
      </c>
      <c r="S59" s="110">
        <v>982.7432</v>
      </c>
      <c r="T59" s="110">
        <v>659.50660000000005</v>
      </c>
      <c r="U59" s="110">
        <v>734.11299999999994</v>
      </c>
      <c r="V59" s="110">
        <v>766.25919999999996</v>
      </c>
      <c r="W59" s="110">
        <v>869.27620000000002</v>
      </c>
      <c r="X59" s="110">
        <v>924.7002</v>
      </c>
      <c r="Y59" s="110">
        <v>1013.3542</v>
      </c>
      <c r="Z59" s="110">
        <v>1039.1669999999999</v>
      </c>
      <c r="AA59" s="110">
        <v>1124.3710000000001</v>
      </c>
      <c r="AB59" s="110">
        <v>1169.8710000000001</v>
      </c>
      <c r="AC59" s="110">
        <v>1273.4669999999999</v>
      </c>
      <c r="AD59" s="110">
        <v>1262.596</v>
      </c>
      <c r="AE59" s="110">
        <v>1471.6940000000002</v>
      </c>
      <c r="AF59" s="110">
        <v>1506.8810000000001</v>
      </c>
      <c r="AG59" s="110">
        <v>1465.309</v>
      </c>
      <c r="AH59" s="110">
        <v>1457.2240000000002</v>
      </c>
      <c r="AI59" s="110">
        <v>1410.299</v>
      </c>
      <c r="AJ59" s="110">
        <v>1621.3760000000002</v>
      </c>
      <c r="AK59" s="110">
        <v>1583.145</v>
      </c>
      <c r="AL59" s="110">
        <v>1794.9555</v>
      </c>
      <c r="AM59" s="110">
        <v>2025.4442999999999</v>
      </c>
      <c r="AN59" s="110">
        <v>2176.5320000000002</v>
      </c>
      <c r="AO59" s="110">
        <v>2142.529</v>
      </c>
      <c r="AP59" s="110">
        <v>2209.7257</v>
      </c>
      <c r="AQ59" s="110">
        <v>2253.0074</v>
      </c>
      <c r="AR59" s="110">
        <v>2259.2222000000002</v>
      </c>
      <c r="AS59" s="110">
        <v>2301.2725</v>
      </c>
      <c r="AT59" s="110">
        <v>2304.0312000000004</v>
      </c>
      <c r="AU59" s="110">
        <v>2186.4381000000003</v>
      </c>
      <c r="AV59" s="110">
        <v>2195.7256000000002</v>
      </c>
      <c r="AW59" s="110">
        <v>2195.7256000000002</v>
      </c>
    </row>
    <row r="60" spans="1:49" s="111" customFormat="1">
      <c r="A60" s="111" t="s">
        <v>858</v>
      </c>
      <c r="B60" s="111" t="s">
        <v>857</v>
      </c>
      <c r="C60" s="111" t="s">
        <v>856</v>
      </c>
      <c r="D60" s="110" t="s">
        <v>855</v>
      </c>
      <c r="E60" s="110" t="s">
        <v>874</v>
      </c>
      <c r="F60" s="110" t="s">
        <v>873</v>
      </c>
      <c r="G60" s="110">
        <v>44.468999999999994</v>
      </c>
      <c r="H60" s="110">
        <v>44.468999999999994</v>
      </c>
      <c r="I60" s="110">
        <v>50.368499999999997</v>
      </c>
      <c r="J60" s="110">
        <v>54.536400000000008</v>
      </c>
      <c r="K60" s="110">
        <v>63.215000000000003</v>
      </c>
      <c r="L60" s="110">
        <v>71.036600000000007</v>
      </c>
      <c r="M60" s="110">
        <v>82.759200000000007</v>
      </c>
      <c r="N60" s="110">
        <v>88.582799999999992</v>
      </c>
      <c r="O60" s="110">
        <v>107.81720000000001</v>
      </c>
      <c r="P60" s="110">
        <v>140.036</v>
      </c>
      <c r="Q60" s="110">
        <v>175.864</v>
      </c>
      <c r="R60" s="110">
        <v>300.75100000000003</v>
      </c>
      <c r="S60" s="110">
        <v>218.37300000000002</v>
      </c>
      <c r="T60" s="110">
        <v>363.76400000000001</v>
      </c>
      <c r="U60" s="110">
        <v>489.52799999999996</v>
      </c>
      <c r="V60" s="110">
        <v>509.39699999999999</v>
      </c>
      <c r="W60" s="110">
        <v>671.45800000000008</v>
      </c>
      <c r="X60" s="110">
        <v>748.41499999999996</v>
      </c>
      <c r="Y60" s="110">
        <v>764.32</v>
      </c>
      <c r="Z60" s="110">
        <v>905.21999999999991</v>
      </c>
      <c r="AA60" s="110">
        <v>1018.073</v>
      </c>
      <c r="AB60" s="110">
        <v>1135.806</v>
      </c>
      <c r="AC60" s="110">
        <v>1073.6190000000001</v>
      </c>
      <c r="AD60" s="110">
        <v>1109.973</v>
      </c>
      <c r="AE60" s="110">
        <v>1276.424</v>
      </c>
      <c r="AF60" s="110">
        <v>1239.8959999999997</v>
      </c>
      <c r="AG60" s="110">
        <v>1176.1800000000003</v>
      </c>
      <c r="AH60" s="110">
        <v>1235.2449999999999</v>
      </c>
      <c r="AI60" s="110">
        <v>1319.4609999999998</v>
      </c>
      <c r="AJ60" s="110">
        <v>1293.0470000000003</v>
      </c>
      <c r="AK60" s="110">
        <v>1307.5700000000002</v>
      </c>
      <c r="AL60" s="110">
        <v>1419.2699999999998</v>
      </c>
      <c r="AM60" s="110">
        <v>1465.6799999999998</v>
      </c>
      <c r="AN60" s="110">
        <v>1457.8100000000002</v>
      </c>
      <c r="AO60" s="110">
        <v>1485.4600000000003</v>
      </c>
      <c r="AP60" s="110">
        <v>1493.69</v>
      </c>
      <c r="AQ60" s="110"/>
      <c r="AR60" s="110">
        <v>1310.0899999999999</v>
      </c>
      <c r="AS60" s="110">
        <v>1319.2849999999999</v>
      </c>
      <c r="AT60" s="110">
        <v>1244.873</v>
      </c>
      <c r="AU60" s="110"/>
      <c r="AV60" s="110">
        <v>1301.9109999999998</v>
      </c>
      <c r="AW60" s="110">
        <v>1301.9109999999998</v>
      </c>
    </row>
    <row r="61" spans="1:49" s="111" customFormat="1">
      <c r="A61" s="111" t="s">
        <v>858</v>
      </c>
      <c r="B61" s="111" t="s">
        <v>857</v>
      </c>
      <c r="C61" s="111" t="s">
        <v>856</v>
      </c>
      <c r="D61" s="110" t="s">
        <v>855</v>
      </c>
      <c r="E61" s="110" t="s">
        <v>872</v>
      </c>
      <c r="F61" s="110" t="s">
        <v>871</v>
      </c>
      <c r="G61" s="110">
        <v>212.42</v>
      </c>
      <c r="H61" s="110">
        <v>252.416</v>
      </c>
      <c r="I61" s="110">
        <v>201.14400000000001</v>
      </c>
      <c r="J61" s="110">
        <v>216.97200000000001</v>
      </c>
      <c r="K61" s="110">
        <v>280.93200000000002</v>
      </c>
      <c r="L61" s="110">
        <v>282.32499999999999</v>
      </c>
      <c r="M61" s="110">
        <v>375.61500000000001</v>
      </c>
      <c r="N61" s="110">
        <v>504.7</v>
      </c>
      <c r="O61" s="110">
        <v>607.6</v>
      </c>
      <c r="P61" s="110">
        <v>625.91999999999996</v>
      </c>
      <c r="Q61" s="110">
        <v>728.61</v>
      </c>
      <c r="R61" s="110">
        <v>741.76</v>
      </c>
      <c r="S61" s="110">
        <v>702.72</v>
      </c>
      <c r="T61" s="110">
        <v>837.64</v>
      </c>
      <c r="U61" s="110">
        <v>899.1</v>
      </c>
      <c r="V61" s="110">
        <v>894.24</v>
      </c>
      <c r="W61" s="110">
        <v>1086.4000000000001</v>
      </c>
      <c r="X61" s="110">
        <v>1079.32</v>
      </c>
      <c r="Y61" s="110">
        <v>1059.96</v>
      </c>
      <c r="Z61" s="110">
        <v>1033.6199999999999</v>
      </c>
      <c r="AA61" s="110">
        <v>874.23</v>
      </c>
      <c r="AB61" s="110">
        <v>814.8</v>
      </c>
      <c r="AC61" s="110">
        <v>798.68</v>
      </c>
      <c r="AD61" s="110">
        <v>836.19</v>
      </c>
      <c r="AE61" s="110">
        <v>949.56</v>
      </c>
      <c r="AF61" s="110">
        <v>943.54</v>
      </c>
      <c r="AG61" s="110">
        <v>1006.88</v>
      </c>
      <c r="AH61" s="110">
        <v>961.14</v>
      </c>
      <c r="AI61" s="110">
        <v>771.54</v>
      </c>
      <c r="AJ61" s="110">
        <v>699.17</v>
      </c>
      <c r="AK61" s="110">
        <v>646.4</v>
      </c>
      <c r="AL61" s="110">
        <v>639.5</v>
      </c>
      <c r="AM61" s="110">
        <v>596.97</v>
      </c>
      <c r="AN61" s="110">
        <v>581.42100000000005</v>
      </c>
      <c r="AO61" s="110">
        <v>502.87599999999998</v>
      </c>
      <c r="AP61" s="110">
        <v>481.553</v>
      </c>
      <c r="AQ61" s="110">
        <v>487.83</v>
      </c>
      <c r="AR61" s="110">
        <v>491</v>
      </c>
      <c r="AS61" s="110">
        <v>670.22</v>
      </c>
      <c r="AT61" s="110">
        <v>519.28800000000001</v>
      </c>
      <c r="AU61" s="110">
        <v>650.14499999999998</v>
      </c>
      <c r="AV61" s="110">
        <v>673.20600000000002</v>
      </c>
      <c r="AW61" s="110">
        <v>723.6</v>
      </c>
    </row>
    <row r="62" spans="1:49" s="111" customFormat="1">
      <c r="A62" s="111" t="s">
        <v>858</v>
      </c>
      <c r="B62" s="111" t="s">
        <v>857</v>
      </c>
      <c r="C62" s="111" t="s">
        <v>856</v>
      </c>
      <c r="D62" s="110" t="s">
        <v>855</v>
      </c>
      <c r="E62" s="110" t="s">
        <v>870</v>
      </c>
      <c r="F62" s="110" t="s">
        <v>869</v>
      </c>
      <c r="G62" s="110">
        <v>0.19791</v>
      </c>
      <c r="H62" s="110">
        <v>0.20028799999999999</v>
      </c>
      <c r="I62" s="110">
        <v>0.20342099999999999</v>
      </c>
      <c r="J62" s="110">
        <v>0.20738000000000001</v>
      </c>
      <c r="K62" s="110">
        <v>0.212176</v>
      </c>
      <c r="L62" s="110">
        <v>0.21776499999999999</v>
      </c>
      <c r="M62" s="110">
        <v>0.22429099999999999</v>
      </c>
      <c r="N62" s="110">
        <v>0.23166700000000001</v>
      </c>
      <c r="O62" s="110">
        <v>0.23932899999999999</v>
      </c>
      <c r="P62" s="110">
        <v>0.24651500000000001</v>
      </c>
      <c r="Q62" s="110">
        <v>0.25268400000000002</v>
      </c>
      <c r="R62" s="110">
        <v>0.25760300000000003</v>
      </c>
      <c r="S62" s="110">
        <v>0.26144099999999998</v>
      </c>
      <c r="T62" s="110">
        <v>0.26456099999999999</v>
      </c>
      <c r="U62" s="110">
        <v>0.26752399999999998</v>
      </c>
      <c r="V62" s="110">
        <v>0.27073999999999998</v>
      </c>
      <c r="W62" s="110">
        <v>0.27434900000000001</v>
      </c>
      <c r="X62" s="110">
        <v>0.27822999999999998</v>
      </c>
      <c r="Y62" s="110">
        <v>0.28223199999999998</v>
      </c>
      <c r="Z62" s="110">
        <v>0.28610799999999997</v>
      </c>
      <c r="AA62" s="110">
        <v>0.28970099999999999</v>
      </c>
      <c r="AB62" s="110">
        <v>0.29286699999999999</v>
      </c>
      <c r="AC62" s="110">
        <v>0.29572900000000002</v>
      </c>
      <c r="AD62" s="110">
        <v>0.29871900000000001</v>
      </c>
      <c r="AE62" s="110">
        <v>0.30242999999999998</v>
      </c>
      <c r="AF62" s="110">
        <v>0.30722500000000003</v>
      </c>
      <c r="AG62" s="110">
        <v>0.313365</v>
      </c>
      <c r="AH62" s="110">
        <v>0.32056400000000002</v>
      </c>
      <c r="AI62" s="110">
        <v>0.32798300000000002</v>
      </c>
      <c r="AJ62" s="110">
        <v>0.334457</v>
      </c>
      <c r="AK62" s="110">
        <v>0.339175</v>
      </c>
      <c r="AL62" s="110">
        <v>0.34182699999999999</v>
      </c>
      <c r="AM62" s="110">
        <v>0.34273799999999999</v>
      </c>
      <c r="AN62" s="110">
        <v>0.34251799999999999</v>
      </c>
      <c r="AO62" s="110">
        <v>0.34208499999999997</v>
      </c>
      <c r="AP62" s="110">
        <v>0.34212399999999998</v>
      </c>
      <c r="AQ62" s="110">
        <v>0.34279100000000001</v>
      </c>
      <c r="AR62" s="110">
        <v>0.34392800000000001</v>
      </c>
      <c r="AS62" s="110">
        <v>0.34551900000000002</v>
      </c>
      <c r="AT62" s="110">
        <v>0.347464</v>
      </c>
      <c r="AU62" s="110">
        <v>0.34967900000000002</v>
      </c>
      <c r="AV62" s="110">
        <v>0.35221000000000002</v>
      </c>
      <c r="AW62" s="110">
        <v>0.35509299999999999</v>
      </c>
    </row>
    <row r="63" spans="1:49" s="111" customFormat="1">
      <c r="A63" s="111" t="s">
        <v>858</v>
      </c>
      <c r="B63" s="111" t="s">
        <v>857</v>
      </c>
      <c r="C63" s="111" t="s">
        <v>856</v>
      </c>
      <c r="D63" s="110" t="s">
        <v>855</v>
      </c>
      <c r="E63" s="110" t="s">
        <v>868</v>
      </c>
      <c r="F63" s="110" t="s">
        <v>867</v>
      </c>
      <c r="G63" s="110">
        <v>1.3189999999999991</v>
      </c>
      <c r="H63" s="110">
        <v>1.3189999999999991</v>
      </c>
      <c r="I63" s="110">
        <v>1.0470000000000006</v>
      </c>
      <c r="J63" s="110">
        <v>0.51500000000000057</v>
      </c>
      <c r="K63" s="110">
        <v>0.6509999999999998</v>
      </c>
      <c r="L63" s="110">
        <v>0.51500000000000057</v>
      </c>
      <c r="M63" s="110">
        <v>1.1829999999999998</v>
      </c>
      <c r="N63" s="110">
        <v>0.6509999999999998</v>
      </c>
      <c r="O63" s="110">
        <v>1.0470000000000006</v>
      </c>
      <c r="P63" s="110">
        <v>1.1829999999999998</v>
      </c>
      <c r="Q63" s="110">
        <v>1.0470000000000006</v>
      </c>
      <c r="R63" s="110">
        <v>0.27200000000000024</v>
      </c>
      <c r="S63" s="110">
        <v>0.27200000000000024</v>
      </c>
      <c r="T63" s="110">
        <v>5.4509999999999987</v>
      </c>
      <c r="U63" s="110">
        <v>5.0720000000000001</v>
      </c>
      <c r="V63" s="110">
        <v>5.3149999999999995</v>
      </c>
      <c r="W63" s="110">
        <v>5.0720000000000001</v>
      </c>
      <c r="X63" s="110">
        <v>5.0720000000000001</v>
      </c>
      <c r="Y63" s="110">
        <v>5.0720000000000001</v>
      </c>
      <c r="Z63" s="110">
        <v>6.136000000000001</v>
      </c>
      <c r="AA63" s="110">
        <v>6.2720000000000011</v>
      </c>
      <c r="AB63" s="110">
        <v>6.136000000000001</v>
      </c>
      <c r="AC63" s="110">
        <v>6.136000000000001</v>
      </c>
      <c r="AD63" s="110">
        <v>6.2720000000000011</v>
      </c>
      <c r="AE63" s="110">
        <v>6.2720000000000011</v>
      </c>
      <c r="AF63" s="110">
        <v>6.136000000000001</v>
      </c>
      <c r="AG63" s="110">
        <v>4</v>
      </c>
      <c r="AH63" s="110">
        <v>4</v>
      </c>
      <c r="AI63" s="110">
        <v>4</v>
      </c>
      <c r="AJ63" s="110">
        <v>4</v>
      </c>
      <c r="AK63" s="110">
        <v>4</v>
      </c>
      <c r="AL63" s="110">
        <v>4</v>
      </c>
      <c r="AM63" s="110">
        <v>4</v>
      </c>
      <c r="AN63" s="110">
        <v>4</v>
      </c>
      <c r="AO63" s="110">
        <v>4</v>
      </c>
      <c r="AP63" s="110">
        <v>4</v>
      </c>
      <c r="AQ63" s="110">
        <v>4</v>
      </c>
      <c r="AR63" s="110">
        <v>4</v>
      </c>
      <c r="AS63" s="110">
        <v>4</v>
      </c>
      <c r="AT63" s="110">
        <v>22</v>
      </c>
      <c r="AU63" s="110">
        <v>20</v>
      </c>
      <c r="AV63" s="110">
        <v>8</v>
      </c>
      <c r="AW63" s="110"/>
    </row>
    <row r="64" spans="1:49" s="111" customFormat="1">
      <c r="A64" s="111" t="s">
        <v>858</v>
      </c>
      <c r="B64" s="111" t="s">
        <v>857</v>
      </c>
      <c r="C64" s="111" t="s">
        <v>856</v>
      </c>
      <c r="D64" s="110" t="s">
        <v>855</v>
      </c>
      <c r="E64" s="110" t="s">
        <v>866</v>
      </c>
      <c r="F64" s="110" t="s">
        <v>865</v>
      </c>
      <c r="G64" s="110">
        <v>12.259799999999998</v>
      </c>
      <c r="H64" s="110">
        <v>12.259799999999998</v>
      </c>
      <c r="I64" s="110">
        <v>15.934800000000001</v>
      </c>
      <c r="J64" s="110">
        <v>16.463999999999999</v>
      </c>
      <c r="K64" s="110">
        <v>24.549000000000003</v>
      </c>
      <c r="L64" s="110">
        <v>7.9380000000000006</v>
      </c>
      <c r="M64" s="110">
        <v>17.081400000000002</v>
      </c>
      <c r="N64" s="110">
        <v>24.431399999999996</v>
      </c>
      <c r="O64" s="110">
        <v>19.404</v>
      </c>
      <c r="P64" s="110">
        <v>25.577999999999999</v>
      </c>
      <c r="Q64" s="110">
        <v>21.961799999999997</v>
      </c>
      <c r="R64" s="110">
        <v>18.963000000000001</v>
      </c>
      <c r="S64" s="110">
        <v>22.108799999999999</v>
      </c>
      <c r="T64" s="110">
        <v>30.046800000000001</v>
      </c>
      <c r="U64" s="110">
        <v>29.341200000000001</v>
      </c>
      <c r="V64" s="110">
        <v>25.195800000000002</v>
      </c>
      <c r="W64" s="110">
        <v>34.309800000000003</v>
      </c>
      <c r="X64" s="110">
        <v>33.692399999999999</v>
      </c>
      <c r="Y64" s="110">
        <v>23.196599999999997</v>
      </c>
      <c r="Z64" s="110">
        <v>45.4818</v>
      </c>
      <c r="AA64" s="110">
        <v>49.744800000000005</v>
      </c>
      <c r="AB64" s="110">
        <v>30.811199999999999</v>
      </c>
      <c r="AC64" s="110">
        <v>35.721000000000004</v>
      </c>
      <c r="AD64" s="110">
        <v>38.808</v>
      </c>
      <c r="AE64" s="110">
        <v>54.742800000000003</v>
      </c>
      <c r="AF64" s="110">
        <v>34.515599999999999</v>
      </c>
      <c r="AG64" s="110">
        <v>31.458000000000002</v>
      </c>
      <c r="AH64" s="110">
        <v>30.87</v>
      </c>
      <c r="AI64" s="110">
        <v>32.722200000000001</v>
      </c>
      <c r="AJ64" s="110">
        <v>35.809199999999997</v>
      </c>
      <c r="AK64" s="110">
        <v>37.6614</v>
      </c>
      <c r="AL64" s="110">
        <v>33.957000000000001</v>
      </c>
      <c r="AM64" s="110">
        <v>37.043999999999997</v>
      </c>
      <c r="AN64" s="110">
        <v>40.131</v>
      </c>
      <c r="AO64" s="110">
        <v>46.305</v>
      </c>
      <c r="AP64" s="110">
        <v>43.8354</v>
      </c>
      <c r="AQ64" s="110">
        <v>46.305</v>
      </c>
      <c r="AR64" s="110">
        <v>50.009399999999999</v>
      </c>
      <c r="AS64" s="110">
        <v>45.0702</v>
      </c>
      <c r="AT64" s="110">
        <v>54.948599999999999</v>
      </c>
      <c r="AU64" s="110">
        <v>61.122599999999998</v>
      </c>
      <c r="AV64" s="110">
        <v>54.331200000000003</v>
      </c>
      <c r="AW64" s="110">
        <v>54.331200000000003</v>
      </c>
    </row>
    <row r="65" spans="1:50" s="111" customFormat="1">
      <c r="A65" s="111" t="s">
        <v>858</v>
      </c>
      <c r="B65" s="111" t="s">
        <v>857</v>
      </c>
      <c r="C65" s="111" t="s">
        <v>856</v>
      </c>
      <c r="D65" s="110" t="s">
        <v>855</v>
      </c>
      <c r="E65" s="110" t="s">
        <v>864</v>
      </c>
      <c r="F65" s="110" t="s">
        <v>863</v>
      </c>
      <c r="G65" s="110">
        <v>22.528199999999998</v>
      </c>
      <c r="H65" s="110">
        <v>22.911200000000001</v>
      </c>
      <c r="I65" s="110">
        <v>23.365500000000001</v>
      </c>
      <c r="J65" s="110">
        <v>23.890899999999998</v>
      </c>
      <c r="K65" s="110">
        <v>24.4803</v>
      </c>
      <c r="L65" s="110">
        <v>25.124199999999998</v>
      </c>
      <c r="M65" s="110">
        <v>25.828900000000001</v>
      </c>
      <c r="N65" s="110">
        <v>26.588799999999999</v>
      </c>
      <c r="O65" s="110">
        <v>27.367100000000001</v>
      </c>
      <c r="P65" s="110">
        <v>28.115300000000001</v>
      </c>
      <c r="Q65" s="110">
        <v>28.797599999999999</v>
      </c>
      <c r="R65" s="110">
        <v>29.404299999999999</v>
      </c>
      <c r="S65" s="110">
        <v>29.943100000000001</v>
      </c>
      <c r="T65" s="110">
        <v>30.4146</v>
      </c>
      <c r="U65" s="110">
        <v>30.825500000000002</v>
      </c>
      <c r="V65" s="110">
        <v>31.184799999999999</v>
      </c>
      <c r="W65" s="110">
        <v>31.485299999999999</v>
      </c>
      <c r="X65" s="110">
        <v>31.733699999999999</v>
      </c>
      <c r="Y65" s="110">
        <v>31.97</v>
      </c>
      <c r="Z65" s="110">
        <v>32.247599999999998</v>
      </c>
      <c r="AA65" s="110">
        <v>32.603999999999999</v>
      </c>
      <c r="AB65" s="110">
        <v>33.055900000000001</v>
      </c>
      <c r="AC65" s="110">
        <v>33.590699999999998</v>
      </c>
      <c r="AD65" s="110">
        <v>34.180300000000003</v>
      </c>
      <c r="AE65" s="110">
        <v>34.780500000000004</v>
      </c>
      <c r="AF65" s="110">
        <v>35.359099999999998</v>
      </c>
      <c r="AG65" s="110">
        <v>35.9084</v>
      </c>
      <c r="AH65" s="110">
        <v>36.436599999999999</v>
      </c>
      <c r="AI65" s="110">
        <v>36.945900000000002</v>
      </c>
      <c r="AJ65" s="110">
        <v>37.443100000000001</v>
      </c>
      <c r="AK65" s="110">
        <v>37.933500000000002</v>
      </c>
      <c r="AL65" s="110">
        <v>38.415100000000002</v>
      </c>
      <c r="AM65" s="110">
        <v>38.884799999999998</v>
      </c>
      <c r="AN65" s="110">
        <v>39.3444</v>
      </c>
      <c r="AO65" s="110">
        <v>39.795999999999999</v>
      </c>
      <c r="AP65" s="110">
        <v>40.242199999999997</v>
      </c>
      <c r="AQ65" s="110">
        <v>40.691000000000003</v>
      </c>
      <c r="AR65" s="110">
        <v>41.138500000000001</v>
      </c>
      <c r="AS65" s="110">
        <v>41.586599999999997</v>
      </c>
      <c r="AT65" s="110">
        <v>42.034500000000001</v>
      </c>
      <c r="AU65" s="110">
        <v>42.482399999999998</v>
      </c>
      <c r="AV65" s="110">
        <v>42.930100000000003</v>
      </c>
      <c r="AW65" s="110">
        <v>43.378100000000003</v>
      </c>
    </row>
    <row r="66" spans="1:50" s="111" customFormat="1">
      <c r="A66" s="111" t="s">
        <v>858</v>
      </c>
      <c r="B66" s="111" t="s">
        <v>857</v>
      </c>
      <c r="C66" s="111" t="s">
        <v>856</v>
      </c>
      <c r="D66" s="110" t="s">
        <v>855</v>
      </c>
      <c r="E66" s="110" t="s">
        <v>862</v>
      </c>
      <c r="F66" s="110" t="s">
        <v>861</v>
      </c>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v>6.86402</v>
      </c>
      <c r="AE66" s="110"/>
      <c r="AF66" s="110"/>
      <c r="AG66" s="110"/>
      <c r="AH66" s="110"/>
      <c r="AI66" s="110"/>
      <c r="AJ66" s="110">
        <v>0.230239</v>
      </c>
      <c r="AK66" s="110">
        <v>20.028199999999998</v>
      </c>
      <c r="AL66" s="110">
        <v>34.467100000000002</v>
      </c>
      <c r="AM66" s="110">
        <v>56.014899999999997</v>
      </c>
      <c r="AN66" s="110">
        <v>47.4679</v>
      </c>
      <c r="AO66" s="110">
        <v>39.770099999999999</v>
      </c>
      <c r="AP66" s="110">
        <v>41.411699999999996</v>
      </c>
      <c r="AQ66" s="110">
        <v>5.7146799999999995</v>
      </c>
      <c r="AR66" s="110">
        <v>7.6108799999999999</v>
      </c>
      <c r="AS66" s="110">
        <v>4.4000000000000004</v>
      </c>
      <c r="AT66" s="110">
        <v>3.3607300000000002</v>
      </c>
      <c r="AU66" s="110">
        <v>11.674849999999999</v>
      </c>
      <c r="AV66" s="110">
        <v>8.5437600000000007</v>
      </c>
      <c r="AW66" s="110">
        <v>5.1076700000000006</v>
      </c>
    </row>
    <row r="67" spans="1:50" s="111" customFormat="1">
      <c r="A67" s="111" t="s">
        <v>858</v>
      </c>
      <c r="B67" s="111" t="s">
        <v>857</v>
      </c>
      <c r="C67" s="111" t="s">
        <v>856</v>
      </c>
      <c r="D67" s="110" t="s">
        <v>855</v>
      </c>
      <c r="E67" s="110" t="s">
        <v>860</v>
      </c>
      <c r="F67" s="110" t="s">
        <v>859</v>
      </c>
      <c r="G67" s="110">
        <v>56.382657999999999</v>
      </c>
      <c r="H67" s="110">
        <v>57.341856</v>
      </c>
      <c r="I67" s="110">
        <v>58.478696999999997</v>
      </c>
      <c r="J67" s="110">
        <v>59.793574999999997</v>
      </c>
      <c r="K67" s="110">
        <v>61.268037</v>
      </c>
      <c r="L67" s="110">
        <v>62.879885000000002</v>
      </c>
      <c r="M67" s="110">
        <v>64.643650999999991</v>
      </c>
      <c r="N67" s="110">
        <v>66.545308999999989</v>
      </c>
      <c r="O67" s="110">
        <v>68.493368000000004</v>
      </c>
      <c r="P67" s="110">
        <v>70.366174999999998</v>
      </c>
      <c r="Q67" s="110">
        <v>72.073550999999995</v>
      </c>
      <c r="R67" s="110">
        <v>73.592395999999994</v>
      </c>
      <c r="S67" s="110">
        <v>74.940361999999993</v>
      </c>
      <c r="T67" s="110">
        <v>76.120275000000007</v>
      </c>
      <c r="U67" s="110">
        <v>77.148877999999996</v>
      </c>
      <c r="V67" s="110">
        <v>78.04856199999999</v>
      </c>
      <c r="W67" s="110">
        <v>78.800468999999993</v>
      </c>
      <c r="X67" s="110">
        <v>79.421847999999997</v>
      </c>
      <c r="Y67" s="110">
        <v>80.013468000000003</v>
      </c>
      <c r="Z67" s="110">
        <v>80.708480000000009</v>
      </c>
      <c r="AA67" s="110">
        <v>81.600200000000001</v>
      </c>
      <c r="AB67" s="110">
        <v>82.731086000000005</v>
      </c>
      <c r="AC67" s="110">
        <v>84.069773000000012</v>
      </c>
      <c r="AD67" s="110">
        <v>85.71884</v>
      </c>
      <c r="AE67" s="110">
        <v>87.1438658</v>
      </c>
      <c r="AF67" s="110">
        <v>88.600174999999993</v>
      </c>
      <c r="AG67" s="110">
        <v>89.87047299999999</v>
      </c>
      <c r="AH67" s="110">
        <v>91.192009999999996</v>
      </c>
      <c r="AI67" s="110">
        <v>92.466742999999994</v>
      </c>
      <c r="AJ67" s="110">
        <v>93.711314999999999</v>
      </c>
      <c r="AK67" s="110">
        <v>95.786833999999999</v>
      </c>
      <c r="AL67" s="110">
        <v>97.337184600000001</v>
      </c>
      <c r="AM67" s="110">
        <v>101.058159</v>
      </c>
      <c r="AN67" s="110">
        <v>100.093092</v>
      </c>
      <c r="AO67" s="110">
        <v>116.16847999999999</v>
      </c>
      <c r="AP67" s="110">
        <v>113.24526</v>
      </c>
      <c r="AQ67" s="110">
        <v>114.380364</v>
      </c>
      <c r="AR67" s="110">
        <v>115.500055</v>
      </c>
      <c r="AS67" s="110">
        <v>114.421764</v>
      </c>
      <c r="AT67" s="110">
        <v>117.041</v>
      </c>
      <c r="AU67" s="110">
        <v>121.40797999999999</v>
      </c>
      <c r="AV67" s="110">
        <v>117.041</v>
      </c>
      <c r="AW67" s="110">
        <v>117.64301999999999</v>
      </c>
    </row>
    <row r="68" spans="1:50" s="111" customFormat="1">
      <c r="A68" s="111" t="s">
        <v>858</v>
      </c>
      <c r="B68" s="111" t="s">
        <v>857</v>
      </c>
      <c r="C68" s="111" t="s">
        <v>856</v>
      </c>
      <c r="D68" s="110" t="s">
        <v>855</v>
      </c>
      <c r="E68" s="110" t="s">
        <v>854</v>
      </c>
      <c r="F68" s="110" t="s">
        <v>853</v>
      </c>
      <c r="G68" s="110">
        <v>2.5906799999999999</v>
      </c>
      <c r="H68" s="110">
        <v>2.6646100000000001</v>
      </c>
      <c r="I68" s="110">
        <v>2.8161700000000001</v>
      </c>
      <c r="J68" s="110">
        <v>2.9986000000000002</v>
      </c>
      <c r="K68" s="110">
        <v>3.0827200000000001</v>
      </c>
      <c r="L68" s="110">
        <v>3.1516700000000002</v>
      </c>
      <c r="M68" s="110">
        <v>3.4158200000000001</v>
      </c>
      <c r="N68" s="110">
        <v>3.6438700000000002</v>
      </c>
      <c r="O68" s="110">
        <v>3.84389</v>
      </c>
      <c r="P68" s="110">
        <v>4.0893300000000004</v>
      </c>
      <c r="Q68" s="110">
        <v>4.3182499999999999</v>
      </c>
      <c r="R68" s="110">
        <v>4.5304200000000003</v>
      </c>
      <c r="S68" s="110">
        <v>4.63124</v>
      </c>
      <c r="T68" s="110">
        <v>4.7910000000000004</v>
      </c>
      <c r="U68" s="110">
        <v>5.0209000000000001</v>
      </c>
      <c r="V68" s="110">
        <v>5.1000699999999997</v>
      </c>
      <c r="W68" s="110">
        <v>5.3982799999999997</v>
      </c>
      <c r="X68" s="110">
        <v>5.7622400000000003</v>
      </c>
      <c r="Y68" s="110">
        <v>6.0538800000000004</v>
      </c>
      <c r="Z68" s="110">
        <v>6.23346</v>
      </c>
      <c r="AA68" s="110">
        <v>6.3865699999999999</v>
      </c>
      <c r="AB68" s="110">
        <v>6.6050599999999999</v>
      </c>
      <c r="AC68" s="110">
        <v>6.8315999999999999</v>
      </c>
      <c r="AD68" s="110">
        <v>7.0645199999999999</v>
      </c>
      <c r="AE68" s="110">
        <v>7.28512</v>
      </c>
      <c r="AF68" s="110">
        <v>7.4660599999999997</v>
      </c>
      <c r="AG68" s="110">
        <v>7.6541499999999996</v>
      </c>
      <c r="AH68" s="110">
        <v>7.8677200000000003</v>
      </c>
      <c r="AI68" s="110">
        <v>7.7895500000000002</v>
      </c>
      <c r="AJ68" s="110">
        <v>7.9547100000000004</v>
      </c>
      <c r="AK68" s="110">
        <v>8.3133800000000004</v>
      </c>
      <c r="AL68" s="110">
        <v>8.3990100000000005</v>
      </c>
      <c r="AM68" s="110">
        <v>8.5206900000000001</v>
      </c>
      <c r="AN68" s="110">
        <v>8.6846700000000006</v>
      </c>
      <c r="AO68" s="110">
        <v>9.0181799999999992</v>
      </c>
      <c r="AP68" s="110">
        <v>9.3203099999999992</v>
      </c>
      <c r="AQ68" s="110">
        <v>9.4149999999999991</v>
      </c>
      <c r="AR68" s="110">
        <v>9.6166099999999997</v>
      </c>
      <c r="AS68" s="110">
        <v>9.8182100000000005</v>
      </c>
      <c r="AT68" s="110">
        <v>10.0182</v>
      </c>
      <c r="AU68" s="110">
        <v>10.2182</v>
      </c>
      <c r="AV68" s="110">
        <v>10.418200000000001</v>
      </c>
      <c r="AW68" s="110">
        <v>10.6182</v>
      </c>
    </row>
    <row r="69" spans="1:50" ht="42.75">
      <c r="AW69" s="103">
        <f>SUM(AW54:AW68)</f>
        <v>47529.760052999991</v>
      </c>
      <c r="AX69" s="10" t="s">
        <v>852</v>
      </c>
    </row>
    <row r="71" spans="1:50">
      <c r="F71" s="110" t="s">
        <v>851</v>
      </c>
      <c r="G71" s="5">
        <f t="shared" ref="G71:AW71" si="0">G56+G61+G62+G63+G64+G65+G67</f>
        <v>2842.1685680000005</v>
      </c>
      <c r="H71" s="5">
        <f t="shared" si="0"/>
        <v>2883.5091440000006</v>
      </c>
      <c r="I71" s="5">
        <f t="shared" si="0"/>
        <v>2737.279818</v>
      </c>
      <c r="J71" s="5">
        <f t="shared" si="0"/>
        <v>2433.1870549999999</v>
      </c>
      <c r="K71" s="5">
        <f t="shared" si="0"/>
        <v>3947.9881129999994</v>
      </c>
      <c r="L71" s="5">
        <f t="shared" si="0"/>
        <v>3369.4896499999995</v>
      </c>
      <c r="M71" s="5">
        <f t="shared" si="0"/>
        <v>4300.9206420000019</v>
      </c>
      <c r="N71" s="5">
        <f t="shared" si="0"/>
        <v>5212.657376000001</v>
      </c>
      <c r="O71" s="5">
        <f t="shared" si="0"/>
        <v>5358.9155970000002</v>
      </c>
      <c r="P71" s="5">
        <f t="shared" si="0"/>
        <v>3343.4943900000003</v>
      </c>
      <c r="Q71" s="5">
        <f t="shared" si="0"/>
        <v>3002.7233350000001</v>
      </c>
      <c r="R71" s="5">
        <f t="shared" si="0"/>
        <v>3221.6367990000003</v>
      </c>
      <c r="S71" s="5">
        <f t="shared" si="0"/>
        <v>3700.9897029999997</v>
      </c>
      <c r="T71" s="5">
        <f t="shared" si="0"/>
        <v>3873.8024360000004</v>
      </c>
      <c r="U71" s="5">
        <f t="shared" si="0"/>
        <v>4337.017202</v>
      </c>
      <c r="V71" s="5">
        <f t="shared" si="0"/>
        <v>3860.4031019999993</v>
      </c>
      <c r="W71" s="5">
        <f t="shared" si="0"/>
        <v>4385.333818000001</v>
      </c>
      <c r="X71" s="5">
        <f t="shared" si="0"/>
        <v>4621.9160779999993</v>
      </c>
      <c r="Y71" s="5">
        <f t="shared" si="0"/>
        <v>5286.8146999999999</v>
      </c>
      <c r="Z71" s="5">
        <f t="shared" si="0"/>
        <v>5186.3919880000003</v>
      </c>
      <c r="AA71" s="5">
        <f t="shared" si="0"/>
        <v>4029.8988009999998</v>
      </c>
      <c r="AB71" s="5">
        <f t="shared" si="0"/>
        <v>3125.8445529999999</v>
      </c>
      <c r="AC71" s="5">
        <f t="shared" si="0"/>
        <v>4663.6561020000008</v>
      </c>
      <c r="AD71" s="5">
        <f t="shared" si="0"/>
        <v>3967.9643590000001</v>
      </c>
      <c r="AE71" s="5">
        <f t="shared" si="0"/>
        <v>4432.5259957999997</v>
      </c>
      <c r="AF71" s="5">
        <f t="shared" si="0"/>
        <v>4030.1527000000001</v>
      </c>
      <c r="AG71" s="5">
        <f t="shared" si="0"/>
        <v>3805.7392379999997</v>
      </c>
      <c r="AH71" s="5">
        <f t="shared" si="0"/>
        <v>3718.8728740000001</v>
      </c>
      <c r="AI71" s="5">
        <f t="shared" si="0"/>
        <v>5338.7668259999991</v>
      </c>
      <c r="AJ71" s="5">
        <f t="shared" si="0"/>
        <v>6717.4212719999996</v>
      </c>
      <c r="AK71" s="5">
        <f t="shared" si="0"/>
        <v>5079.1663090000002</v>
      </c>
      <c r="AL71" s="5">
        <f t="shared" si="0"/>
        <v>6352.6284116000006</v>
      </c>
      <c r="AM71" s="5">
        <f t="shared" si="0"/>
        <v>5308.6139970000004</v>
      </c>
      <c r="AN71" s="5">
        <f t="shared" si="0"/>
        <v>4628.3147100000006</v>
      </c>
      <c r="AO71" s="5">
        <f t="shared" si="0"/>
        <v>5644.1375650000009</v>
      </c>
      <c r="AP71" s="5">
        <f t="shared" si="0"/>
        <v>4593.0912839999992</v>
      </c>
      <c r="AQ71" s="5">
        <f t="shared" si="0"/>
        <v>6259.891455</v>
      </c>
      <c r="AR71" s="5">
        <f t="shared" si="0"/>
        <v>6930.5847830000002</v>
      </c>
      <c r="AS71" s="5">
        <f t="shared" si="0"/>
        <v>7406.4508830000004</v>
      </c>
      <c r="AT71" s="5">
        <f t="shared" si="0"/>
        <v>8102.6118639999995</v>
      </c>
      <c r="AU71" s="5">
        <f t="shared" si="0"/>
        <v>6492.9554589999998</v>
      </c>
      <c r="AV71" s="5">
        <f t="shared" si="0"/>
        <v>7962.3671099999992</v>
      </c>
      <c r="AW71" s="5">
        <f t="shared" si="0"/>
        <v>8105.4616130000004</v>
      </c>
    </row>
    <row r="73" spans="1:50">
      <c r="A73" t="s">
        <v>850</v>
      </c>
      <c r="C73" s="5">
        <f>AW22+AW45+AW69</f>
        <v>50314.90160122425</v>
      </c>
    </row>
    <row r="75" spans="1:50" ht="42.75">
      <c r="A75" s="10" t="s">
        <v>849</v>
      </c>
      <c r="D75">
        <v>47426.27</v>
      </c>
      <c r="E75" t="s">
        <v>848</v>
      </c>
    </row>
    <row r="76" spans="1:50">
      <c r="A76" t="s">
        <v>847</v>
      </c>
      <c r="B76" t="s">
        <v>846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196"/>
  <sheetViews>
    <sheetView workbookViewId="0"/>
  </sheetViews>
  <sheetFormatPr defaultColWidth="8.86328125" defaultRowHeight="14.25"/>
  <cols>
    <col min="1" max="1" width="21.265625" customWidth="1"/>
    <col min="3" max="3" width="31.265625" customWidth="1"/>
    <col min="4" max="4" width="21.265625" customWidth="1"/>
    <col min="5" max="6" width="16.86328125" customWidth="1"/>
    <col min="7" max="7" width="23.265625" customWidth="1"/>
    <col min="8" max="8" width="28.265625" customWidth="1"/>
  </cols>
  <sheetData>
    <row r="1" spans="1:8" ht="28.9" thickBot="1">
      <c r="A1" s="2" t="s">
        <v>236</v>
      </c>
      <c r="C1" s="3" t="s">
        <v>827</v>
      </c>
      <c r="D1" s="3" t="s">
        <v>518</v>
      </c>
      <c r="E1" s="3" t="s">
        <v>519</v>
      </c>
      <c r="F1" s="3" t="s">
        <v>826</v>
      </c>
      <c r="G1" s="36" t="s">
        <v>588</v>
      </c>
      <c r="H1" s="39" t="s">
        <v>621</v>
      </c>
    </row>
    <row r="2" spans="1:8" ht="14.65" thickBot="1">
      <c r="A2" s="15" t="s">
        <v>68</v>
      </c>
      <c r="C2" t="s">
        <v>32</v>
      </c>
      <c r="D2" t="s">
        <v>515</v>
      </c>
      <c r="E2" t="s">
        <v>298</v>
      </c>
      <c r="F2" s="7">
        <v>4</v>
      </c>
      <c r="G2">
        <v>1</v>
      </c>
      <c r="H2" t="b">
        <v>0</v>
      </c>
    </row>
    <row r="3" spans="1:8">
      <c r="C3" t="s">
        <v>33</v>
      </c>
      <c r="D3" t="s">
        <v>512</v>
      </c>
      <c r="E3" t="s">
        <v>300</v>
      </c>
      <c r="F3" s="7">
        <v>8</v>
      </c>
      <c r="G3">
        <v>1</v>
      </c>
      <c r="H3" t="b">
        <v>0</v>
      </c>
    </row>
    <row r="4" spans="1:8">
      <c r="C4" t="s">
        <v>34</v>
      </c>
      <c r="D4" t="s">
        <v>514</v>
      </c>
      <c r="E4" t="s">
        <v>347</v>
      </c>
      <c r="F4" s="7">
        <v>12</v>
      </c>
      <c r="G4">
        <v>1</v>
      </c>
      <c r="H4" t="b">
        <v>0</v>
      </c>
    </row>
    <row r="5" spans="1:8">
      <c r="C5" t="s">
        <v>35</v>
      </c>
      <c r="D5" t="s">
        <v>512</v>
      </c>
      <c r="E5" t="s">
        <v>301</v>
      </c>
      <c r="F5" s="7">
        <v>20</v>
      </c>
      <c r="G5">
        <v>1</v>
      </c>
      <c r="H5" t="b">
        <v>0</v>
      </c>
    </row>
    <row r="6" spans="1:8">
      <c r="C6" t="s">
        <v>36</v>
      </c>
      <c r="D6" t="s">
        <v>514</v>
      </c>
      <c r="E6" t="s">
        <v>299</v>
      </c>
      <c r="F6" s="7">
        <v>24</v>
      </c>
      <c r="G6">
        <v>1</v>
      </c>
      <c r="H6" t="b">
        <v>0</v>
      </c>
    </row>
    <row r="7" spans="1:8">
      <c r="C7" t="s">
        <v>37</v>
      </c>
      <c r="D7" t="s">
        <v>511</v>
      </c>
      <c r="E7" t="s">
        <v>305</v>
      </c>
      <c r="F7" s="7">
        <v>28</v>
      </c>
      <c r="G7">
        <v>1</v>
      </c>
      <c r="H7" t="b">
        <v>0</v>
      </c>
    </row>
    <row r="8" spans="1:8">
      <c r="C8" t="s">
        <v>38</v>
      </c>
      <c r="D8" t="s">
        <v>511</v>
      </c>
      <c r="E8" t="s">
        <v>303</v>
      </c>
      <c r="F8" s="7">
        <v>32</v>
      </c>
      <c r="G8">
        <v>1</v>
      </c>
      <c r="H8" t="b">
        <v>0</v>
      </c>
    </row>
    <row r="9" spans="1:8">
      <c r="C9" t="s">
        <v>39</v>
      </c>
      <c r="D9" t="s">
        <v>515</v>
      </c>
      <c r="E9" t="s">
        <v>304</v>
      </c>
      <c r="F9" s="7">
        <v>51</v>
      </c>
      <c r="G9">
        <v>1</v>
      </c>
      <c r="H9" t="b">
        <v>0</v>
      </c>
    </row>
    <row r="10" spans="1:8">
      <c r="C10" t="s">
        <v>40</v>
      </c>
      <c r="D10" t="s">
        <v>516</v>
      </c>
      <c r="E10" t="s">
        <v>306</v>
      </c>
      <c r="F10" s="7">
        <v>36</v>
      </c>
      <c r="G10">
        <v>1</v>
      </c>
      <c r="H10" t="b">
        <v>0</v>
      </c>
    </row>
    <row r="11" spans="1:8">
      <c r="C11" t="s">
        <v>41</v>
      </c>
      <c r="D11" t="s">
        <v>512</v>
      </c>
      <c r="E11" t="s">
        <v>307</v>
      </c>
      <c r="F11" s="7">
        <v>40</v>
      </c>
      <c r="G11">
        <v>1</v>
      </c>
      <c r="H11" t="b">
        <v>0</v>
      </c>
    </row>
    <row r="12" spans="1:8">
      <c r="C12" t="s">
        <v>42</v>
      </c>
      <c r="D12" t="s">
        <v>515</v>
      </c>
      <c r="E12" t="s">
        <v>308</v>
      </c>
      <c r="F12" s="7">
        <v>31</v>
      </c>
      <c r="G12">
        <v>1</v>
      </c>
      <c r="H12" t="b">
        <v>0</v>
      </c>
    </row>
    <row r="13" spans="1:8">
      <c r="C13" t="s">
        <v>43</v>
      </c>
      <c r="D13" t="s">
        <v>511</v>
      </c>
      <c r="E13" t="s">
        <v>316</v>
      </c>
      <c r="F13" s="7">
        <v>44</v>
      </c>
      <c r="G13">
        <v>1</v>
      </c>
      <c r="H13" t="b">
        <v>0</v>
      </c>
    </row>
    <row r="14" spans="1:8">
      <c r="C14" t="s">
        <v>44</v>
      </c>
      <c r="D14" t="s">
        <v>513</v>
      </c>
      <c r="E14" t="s">
        <v>315</v>
      </c>
      <c r="F14" s="7">
        <v>48</v>
      </c>
      <c r="G14">
        <v>1</v>
      </c>
      <c r="H14" t="b">
        <v>0</v>
      </c>
    </row>
    <row r="15" spans="1:8">
      <c r="C15" t="s">
        <v>45</v>
      </c>
      <c r="D15" t="s">
        <v>516</v>
      </c>
      <c r="E15" t="s">
        <v>313</v>
      </c>
      <c r="F15" s="7">
        <v>50</v>
      </c>
      <c r="G15">
        <v>1</v>
      </c>
      <c r="H15" t="b">
        <v>0</v>
      </c>
    </row>
    <row r="16" spans="1:8">
      <c r="C16" t="s">
        <v>46</v>
      </c>
      <c r="D16" t="s">
        <v>511</v>
      </c>
      <c r="E16" t="s">
        <v>322</v>
      </c>
      <c r="F16" s="7">
        <v>52</v>
      </c>
      <c r="G16">
        <v>1</v>
      </c>
      <c r="H16" t="b">
        <v>0</v>
      </c>
    </row>
    <row r="17" spans="3:8">
      <c r="C17" t="s">
        <v>47</v>
      </c>
      <c r="D17" t="s">
        <v>515</v>
      </c>
      <c r="E17" t="s">
        <v>318</v>
      </c>
      <c r="F17" s="7">
        <v>112</v>
      </c>
      <c r="G17">
        <v>1</v>
      </c>
      <c r="H17" t="b">
        <v>0</v>
      </c>
    </row>
    <row r="18" spans="3:8">
      <c r="C18" t="s">
        <v>48</v>
      </c>
      <c r="D18" t="s">
        <v>512</v>
      </c>
      <c r="E18" t="s">
        <v>310</v>
      </c>
      <c r="F18" s="7">
        <v>56</v>
      </c>
      <c r="G18">
        <v>1</v>
      </c>
      <c r="H18" t="b">
        <v>0</v>
      </c>
    </row>
    <row r="19" spans="3:8">
      <c r="C19" t="s">
        <v>49</v>
      </c>
      <c r="D19" t="s">
        <v>511</v>
      </c>
      <c r="E19" t="s">
        <v>319</v>
      </c>
      <c r="F19" s="7">
        <v>84</v>
      </c>
      <c r="G19">
        <v>1</v>
      </c>
      <c r="H19" t="b">
        <v>0</v>
      </c>
    </row>
    <row r="20" spans="3:8">
      <c r="C20" t="s">
        <v>50</v>
      </c>
      <c r="D20" t="s">
        <v>514</v>
      </c>
      <c r="E20" t="s">
        <v>311</v>
      </c>
      <c r="F20" s="7">
        <v>204</v>
      </c>
      <c r="G20">
        <v>1</v>
      </c>
      <c r="H20" t="b">
        <v>0</v>
      </c>
    </row>
    <row r="21" spans="3:8">
      <c r="C21" t="s">
        <v>51</v>
      </c>
      <c r="D21" t="s">
        <v>516</v>
      </c>
      <c r="E21" t="s">
        <v>324</v>
      </c>
      <c r="F21" s="7">
        <v>64</v>
      </c>
      <c r="G21">
        <v>1</v>
      </c>
      <c r="H21" t="b">
        <v>0</v>
      </c>
    </row>
    <row r="22" spans="3:8">
      <c r="C22" t="s">
        <v>52</v>
      </c>
      <c r="D22" t="s">
        <v>511</v>
      </c>
      <c r="E22" t="s">
        <v>320</v>
      </c>
      <c r="F22" s="7">
        <v>68</v>
      </c>
      <c r="G22">
        <v>1</v>
      </c>
      <c r="H22" t="b">
        <v>0</v>
      </c>
    </row>
    <row r="23" spans="3:8">
      <c r="C23" t="s">
        <v>53</v>
      </c>
      <c r="D23" t="s">
        <v>512</v>
      </c>
      <c r="E23" t="s">
        <v>317</v>
      </c>
      <c r="F23" s="7">
        <v>70</v>
      </c>
      <c r="G23">
        <v>1</v>
      </c>
      <c r="H23" t="b">
        <v>0</v>
      </c>
    </row>
    <row r="24" spans="3:8">
      <c r="C24" t="s">
        <v>54</v>
      </c>
      <c r="D24" t="s">
        <v>514</v>
      </c>
      <c r="E24" t="s">
        <v>325</v>
      </c>
      <c r="F24" s="7">
        <v>72</v>
      </c>
      <c r="G24">
        <v>1</v>
      </c>
      <c r="H24" t="b">
        <v>0</v>
      </c>
    </row>
    <row r="25" spans="3:8">
      <c r="C25" t="s">
        <v>55</v>
      </c>
      <c r="D25" t="s">
        <v>511</v>
      </c>
      <c r="E25" t="s">
        <v>321</v>
      </c>
      <c r="F25" s="7">
        <v>76</v>
      </c>
      <c r="G25">
        <v>1</v>
      </c>
      <c r="H25" t="b">
        <v>0</v>
      </c>
    </row>
    <row r="26" spans="3:8">
      <c r="C26" t="s">
        <v>56</v>
      </c>
      <c r="D26" t="s">
        <v>516</v>
      </c>
      <c r="E26" t="s">
        <v>323</v>
      </c>
      <c r="F26" s="7">
        <v>96</v>
      </c>
      <c r="G26">
        <v>1</v>
      </c>
      <c r="H26" t="b">
        <v>0</v>
      </c>
    </row>
    <row r="27" spans="3:8">
      <c r="C27" t="s">
        <v>57</v>
      </c>
      <c r="D27" t="s">
        <v>512</v>
      </c>
      <c r="E27" t="s">
        <v>314</v>
      </c>
      <c r="F27" s="7">
        <v>100</v>
      </c>
      <c r="G27">
        <v>1</v>
      </c>
      <c r="H27" t="b">
        <v>0</v>
      </c>
    </row>
    <row r="28" spans="3:8">
      <c r="C28" t="s">
        <v>58</v>
      </c>
      <c r="D28" t="s">
        <v>514</v>
      </c>
      <c r="E28" t="s">
        <v>312</v>
      </c>
      <c r="F28" s="7">
        <v>854</v>
      </c>
      <c r="G28">
        <v>1</v>
      </c>
      <c r="H28" t="b">
        <v>0</v>
      </c>
    </row>
    <row r="29" spans="3:8">
      <c r="C29" t="s">
        <v>59</v>
      </c>
      <c r="D29" t="s">
        <v>516</v>
      </c>
      <c r="E29" t="s">
        <v>414</v>
      </c>
      <c r="F29" s="7">
        <v>104</v>
      </c>
      <c r="G29">
        <v>1</v>
      </c>
      <c r="H29" t="b">
        <v>0</v>
      </c>
    </row>
    <row r="30" spans="3:8">
      <c r="C30" t="s">
        <v>60</v>
      </c>
      <c r="D30" t="s">
        <v>514</v>
      </c>
      <c r="E30" t="s">
        <v>309</v>
      </c>
      <c r="F30" s="7">
        <v>108</v>
      </c>
      <c r="G30">
        <v>1</v>
      </c>
      <c r="H30" t="b">
        <v>0</v>
      </c>
    </row>
    <row r="31" spans="3:8">
      <c r="C31" t="s">
        <v>61</v>
      </c>
      <c r="D31" t="s">
        <v>516</v>
      </c>
      <c r="E31" t="s">
        <v>388</v>
      </c>
      <c r="F31" s="7">
        <v>116</v>
      </c>
      <c r="G31">
        <v>1</v>
      </c>
      <c r="H31" t="b">
        <v>0</v>
      </c>
    </row>
    <row r="32" spans="3:8">
      <c r="C32" t="s">
        <v>62</v>
      </c>
      <c r="D32" t="s">
        <v>514</v>
      </c>
      <c r="E32" t="s">
        <v>332</v>
      </c>
      <c r="F32" s="7">
        <v>120</v>
      </c>
      <c r="G32">
        <v>1</v>
      </c>
      <c r="H32" t="b">
        <v>0</v>
      </c>
    </row>
    <row r="33" spans="3:8">
      <c r="C33" t="s">
        <v>63</v>
      </c>
      <c r="D33" t="s">
        <v>511</v>
      </c>
      <c r="E33" t="s">
        <v>327</v>
      </c>
      <c r="F33" s="7">
        <v>124</v>
      </c>
      <c r="G33">
        <v>1</v>
      </c>
      <c r="H33" t="b">
        <v>0</v>
      </c>
    </row>
    <row r="34" spans="3:8">
      <c r="C34" t="s">
        <v>64</v>
      </c>
      <c r="D34" t="s">
        <v>514</v>
      </c>
      <c r="E34" t="s">
        <v>337</v>
      </c>
      <c r="F34" s="7">
        <v>132</v>
      </c>
      <c r="G34">
        <v>1</v>
      </c>
      <c r="H34" t="b">
        <v>0</v>
      </c>
    </row>
    <row r="35" spans="3:8">
      <c r="C35" t="s">
        <v>65</v>
      </c>
      <c r="D35" t="s">
        <v>514</v>
      </c>
      <c r="E35" t="s">
        <v>326</v>
      </c>
      <c r="F35" s="7">
        <v>140</v>
      </c>
      <c r="G35">
        <v>1</v>
      </c>
      <c r="H35" t="b">
        <v>0</v>
      </c>
    </row>
    <row r="36" spans="3:8">
      <c r="C36" t="s">
        <v>66</v>
      </c>
      <c r="D36" t="s">
        <v>514</v>
      </c>
      <c r="E36" t="s">
        <v>465</v>
      </c>
      <c r="F36" s="7">
        <v>148</v>
      </c>
      <c r="G36">
        <v>1</v>
      </c>
      <c r="H36" t="b">
        <v>0</v>
      </c>
    </row>
    <row r="37" spans="3:8">
      <c r="C37" t="s">
        <v>67</v>
      </c>
      <c r="D37" t="s">
        <v>511</v>
      </c>
      <c r="E37" t="s">
        <v>329</v>
      </c>
      <c r="F37" s="7">
        <v>152</v>
      </c>
      <c r="G37">
        <v>1</v>
      </c>
      <c r="H37" t="b">
        <v>0</v>
      </c>
    </row>
    <row r="38" spans="3:8">
      <c r="C38" t="s">
        <v>68</v>
      </c>
      <c r="D38" t="s">
        <v>68</v>
      </c>
      <c r="E38" t="s">
        <v>330</v>
      </c>
      <c r="F38" s="7">
        <v>156</v>
      </c>
      <c r="G38">
        <v>1</v>
      </c>
      <c r="H38" t="b">
        <v>0</v>
      </c>
    </row>
    <row r="39" spans="3:8">
      <c r="C39" t="s">
        <v>69</v>
      </c>
      <c r="D39" t="s">
        <v>511</v>
      </c>
      <c r="E39" t="s">
        <v>335</v>
      </c>
      <c r="F39" s="7">
        <v>170</v>
      </c>
      <c r="G39">
        <v>1</v>
      </c>
      <c r="H39" t="b">
        <v>0</v>
      </c>
    </row>
    <row r="40" spans="3:8">
      <c r="C40" t="s">
        <v>70</v>
      </c>
      <c r="D40" t="s">
        <v>514</v>
      </c>
      <c r="E40" t="s">
        <v>336</v>
      </c>
      <c r="F40" s="7">
        <v>174</v>
      </c>
      <c r="G40">
        <v>1</v>
      </c>
      <c r="H40" t="b">
        <v>0</v>
      </c>
    </row>
    <row r="41" spans="3:8">
      <c r="C41" t="s">
        <v>71</v>
      </c>
      <c r="D41" t="s">
        <v>514</v>
      </c>
      <c r="E41" t="s">
        <v>334</v>
      </c>
      <c r="F41" s="7">
        <v>178</v>
      </c>
      <c r="G41">
        <v>1</v>
      </c>
      <c r="H41" t="b">
        <v>0</v>
      </c>
    </row>
    <row r="42" spans="3:8">
      <c r="C42" t="s">
        <v>72</v>
      </c>
      <c r="D42" t="s">
        <v>514</v>
      </c>
      <c r="E42" t="s">
        <v>333</v>
      </c>
      <c r="F42" s="7">
        <v>180</v>
      </c>
      <c r="G42">
        <v>1</v>
      </c>
      <c r="H42" t="b">
        <v>0</v>
      </c>
    </row>
    <row r="43" spans="3:8">
      <c r="C43" t="s">
        <v>73</v>
      </c>
      <c r="D43" t="s">
        <v>511</v>
      </c>
      <c r="E43" t="s">
        <v>338</v>
      </c>
      <c r="F43" s="7">
        <v>188</v>
      </c>
      <c r="G43">
        <v>1</v>
      </c>
      <c r="H43" t="b">
        <v>0</v>
      </c>
    </row>
    <row r="44" spans="3:8">
      <c r="C44" t="s">
        <v>74</v>
      </c>
      <c r="D44" t="s">
        <v>514</v>
      </c>
      <c r="E44" t="s">
        <v>331</v>
      </c>
      <c r="F44" s="7">
        <v>384</v>
      </c>
      <c r="G44">
        <v>1</v>
      </c>
      <c r="H44" t="b">
        <v>0</v>
      </c>
    </row>
    <row r="45" spans="3:8">
      <c r="C45" t="s">
        <v>75</v>
      </c>
      <c r="D45" t="s">
        <v>512</v>
      </c>
      <c r="E45" t="s">
        <v>371</v>
      </c>
      <c r="F45" s="7">
        <v>191</v>
      </c>
      <c r="G45">
        <v>1</v>
      </c>
      <c r="H45" t="b">
        <v>0</v>
      </c>
    </row>
    <row r="46" spans="3:8">
      <c r="C46" t="s">
        <v>76</v>
      </c>
      <c r="D46" t="s">
        <v>511</v>
      </c>
      <c r="E46" t="s">
        <v>339</v>
      </c>
      <c r="F46" s="7">
        <v>192</v>
      </c>
      <c r="G46">
        <v>1</v>
      </c>
      <c r="H46" t="b">
        <v>0</v>
      </c>
    </row>
    <row r="47" spans="3:8">
      <c r="C47" t="s">
        <v>77</v>
      </c>
      <c r="D47" t="s">
        <v>512</v>
      </c>
      <c r="E47" t="s">
        <v>340</v>
      </c>
      <c r="F47" s="7">
        <v>196</v>
      </c>
      <c r="G47">
        <v>1</v>
      </c>
      <c r="H47" t="b">
        <v>0</v>
      </c>
    </row>
    <row r="48" spans="3:8">
      <c r="C48" t="s">
        <v>78</v>
      </c>
      <c r="D48" t="s">
        <v>512</v>
      </c>
      <c r="E48" t="s">
        <v>341</v>
      </c>
      <c r="F48" s="7">
        <v>203</v>
      </c>
      <c r="G48">
        <v>1</v>
      </c>
      <c r="H48" t="b">
        <v>0</v>
      </c>
    </row>
    <row r="49" spans="3:8">
      <c r="C49" t="s">
        <v>79</v>
      </c>
      <c r="D49" t="s">
        <v>512</v>
      </c>
      <c r="E49" t="s">
        <v>345</v>
      </c>
      <c r="F49" s="7">
        <v>208</v>
      </c>
      <c r="G49">
        <v>1</v>
      </c>
      <c r="H49" t="b">
        <v>0</v>
      </c>
    </row>
    <row r="50" spans="3:8">
      <c r="C50" t="s">
        <v>80</v>
      </c>
      <c r="D50" t="s">
        <v>514</v>
      </c>
      <c r="E50" t="s">
        <v>343</v>
      </c>
      <c r="F50" s="7">
        <v>262</v>
      </c>
      <c r="G50">
        <v>1</v>
      </c>
      <c r="H50" t="b">
        <v>0</v>
      </c>
    </row>
    <row r="51" spans="3:8">
      <c r="C51" t="s">
        <v>81</v>
      </c>
      <c r="D51" t="s">
        <v>511</v>
      </c>
      <c r="E51" t="s">
        <v>344</v>
      </c>
      <c r="F51" s="7">
        <v>212</v>
      </c>
      <c r="G51">
        <v>1</v>
      </c>
      <c r="H51" t="b">
        <v>0</v>
      </c>
    </row>
    <row r="52" spans="3:8">
      <c r="C52" t="s">
        <v>82</v>
      </c>
      <c r="D52" t="s">
        <v>511</v>
      </c>
      <c r="E52" t="s">
        <v>346</v>
      </c>
      <c r="F52" s="7">
        <v>214</v>
      </c>
      <c r="G52">
        <v>1</v>
      </c>
      <c r="H52" t="b">
        <v>0</v>
      </c>
    </row>
    <row r="53" spans="3:8">
      <c r="C53" t="s">
        <v>83</v>
      </c>
      <c r="D53" t="s">
        <v>511</v>
      </c>
      <c r="E53" t="s">
        <v>348</v>
      </c>
      <c r="F53" s="7">
        <v>218</v>
      </c>
      <c r="G53">
        <v>1</v>
      </c>
      <c r="H53" t="b">
        <v>0</v>
      </c>
    </row>
    <row r="54" spans="3:8">
      <c r="C54" t="s">
        <v>84</v>
      </c>
      <c r="D54" t="s">
        <v>513</v>
      </c>
      <c r="E54" t="s">
        <v>349</v>
      </c>
      <c r="F54" s="7">
        <v>818</v>
      </c>
      <c r="G54">
        <v>1</v>
      </c>
      <c r="H54" t="b">
        <v>0</v>
      </c>
    </row>
    <row r="55" spans="3:8">
      <c r="C55" t="s">
        <v>85</v>
      </c>
      <c r="D55" t="s">
        <v>511</v>
      </c>
      <c r="E55" t="s">
        <v>452</v>
      </c>
      <c r="F55" s="7">
        <v>222</v>
      </c>
      <c r="G55">
        <v>1</v>
      </c>
      <c r="H55" t="b">
        <v>0</v>
      </c>
    </row>
    <row r="56" spans="3:8">
      <c r="C56" t="s">
        <v>86</v>
      </c>
      <c r="D56" t="s">
        <v>514</v>
      </c>
      <c r="E56" t="s">
        <v>365</v>
      </c>
      <c r="F56" s="7">
        <v>226</v>
      </c>
      <c r="G56">
        <v>1</v>
      </c>
      <c r="H56" t="b">
        <v>0</v>
      </c>
    </row>
    <row r="57" spans="3:8">
      <c r="C57" t="s">
        <v>87</v>
      </c>
      <c r="D57" t="s">
        <v>514</v>
      </c>
      <c r="E57" t="s">
        <v>350</v>
      </c>
      <c r="F57" s="7">
        <v>232</v>
      </c>
      <c r="G57">
        <v>1</v>
      </c>
      <c r="H57" t="b">
        <v>0</v>
      </c>
    </row>
    <row r="58" spans="3:8">
      <c r="C58" t="s">
        <v>88</v>
      </c>
      <c r="D58" t="s">
        <v>512</v>
      </c>
      <c r="E58" t="s">
        <v>352</v>
      </c>
      <c r="F58" s="7">
        <v>233</v>
      </c>
      <c r="G58">
        <v>1</v>
      </c>
      <c r="H58" t="b">
        <v>0</v>
      </c>
    </row>
    <row r="59" spans="3:8">
      <c r="C59" t="s">
        <v>89</v>
      </c>
      <c r="D59" t="s">
        <v>514</v>
      </c>
      <c r="E59" t="s">
        <v>353</v>
      </c>
      <c r="F59" s="7">
        <v>231</v>
      </c>
      <c r="G59">
        <v>1</v>
      </c>
      <c r="H59" t="b">
        <v>0</v>
      </c>
    </row>
    <row r="60" spans="3:8">
      <c r="C60" t="s">
        <v>90</v>
      </c>
      <c r="D60" t="s">
        <v>516</v>
      </c>
      <c r="E60" t="s">
        <v>355</v>
      </c>
      <c r="F60" s="7">
        <v>242</v>
      </c>
      <c r="G60">
        <v>1</v>
      </c>
      <c r="H60" t="b">
        <v>0</v>
      </c>
    </row>
    <row r="61" spans="3:8">
      <c r="C61" t="s">
        <v>91</v>
      </c>
      <c r="D61" t="s">
        <v>512</v>
      </c>
      <c r="E61" t="s">
        <v>354</v>
      </c>
      <c r="F61" s="7">
        <v>246</v>
      </c>
      <c r="G61">
        <v>1</v>
      </c>
      <c r="H61" t="b">
        <v>0</v>
      </c>
    </row>
    <row r="62" spans="3:8">
      <c r="C62" t="s">
        <v>92</v>
      </c>
      <c r="D62" t="s">
        <v>512</v>
      </c>
      <c r="E62" t="s">
        <v>356</v>
      </c>
      <c r="F62" s="7">
        <v>250</v>
      </c>
      <c r="G62">
        <v>1</v>
      </c>
      <c r="H62" t="b">
        <v>0</v>
      </c>
    </row>
    <row r="63" spans="3:8">
      <c r="C63" t="s">
        <v>93</v>
      </c>
      <c r="D63" t="s">
        <v>514</v>
      </c>
      <c r="E63" t="s">
        <v>358</v>
      </c>
      <c r="F63" s="7">
        <v>266</v>
      </c>
      <c r="G63">
        <v>1</v>
      </c>
      <c r="H63" t="b">
        <v>0</v>
      </c>
    </row>
    <row r="64" spans="3:8">
      <c r="C64" t="s">
        <v>94</v>
      </c>
      <c r="D64" t="s">
        <v>514</v>
      </c>
      <c r="E64" t="s">
        <v>363</v>
      </c>
      <c r="F64" s="7">
        <v>270</v>
      </c>
      <c r="G64">
        <v>1</v>
      </c>
      <c r="H64" t="b">
        <v>0</v>
      </c>
    </row>
    <row r="65" spans="3:8">
      <c r="C65" t="s">
        <v>95</v>
      </c>
      <c r="D65" t="s">
        <v>515</v>
      </c>
      <c r="E65" t="s">
        <v>360</v>
      </c>
      <c r="F65" s="7">
        <v>268</v>
      </c>
      <c r="G65">
        <v>1</v>
      </c>
      <c r="H65" t="b">
        <v>0</v>
      </c>
    </row>
    <row r="66" spans="3:8">
      <c r="C66" t="s">
        <v>96</v>
      </c>
      <c r="D66" t="s">
        <v>512</v>
      </c>
      <c r="E66" t="s">
        <v>342</v>
      </c>
      <c r="F66" s="7">
        <v>276</v>
      </c>
      <c r="G66">
        <v>1</v>
      </c>
      <c r="H66" t="b">
        <v>0</v>
      </c>
    </row>
    <row r="67" spans="3:8">
      <c r="C67" t="s">
        <v>97</v>
      </c>
      <c r="D67" t="s">
        <v>514</v>
      </c>
      <c r="E67" t="s">
        <v>361</v>
      </c>
      <c r="F67" s="7">
        <v>288</v>
      </c>
      <c r="G67">
        <v>1</v>
      </c>
      <c r="H67" t="b">
        <v>0</v>
      </c>
    </row>
    <row r="68" spans="3:8">
      <c r="C68" t="s">
        <v>98</v>
      </c>
      <c r="D68" t="s">
        <v>512</v>
      </c>
      <c r="E68" t="s">
        <v>366</v>
      </c>
      <c r="F68" s="7">
        <v>300</v>
      </c>
      <c r="G68">
        <v>1</v>
      </c>
      <c r="H68" t="b">
        <v>0</v>
      </c>
    </row>
    <row r="69" spans="3:8">
      <c r="C69" t="s">
        <v>99</v>
      </c>
      <c r="D69" t="s">
        <v>511</v>
      </c>
      <c r="E69" t="s">
        <v>367</v>
      </c>
      <c r="F69" s="7">
        <v>308</v>
      </c>
      <c r="G69">
        <v>1</v>
      </c>
      <c r="H69" t="b">
        <v>0</v>
      </c>
    </row>
    <row r="70" spans="3:8">
      <c r="C70" t="s">
        <v>100</v>
      </c>
      <c r="D70" t="s">
        <v>511</v>
      </c>
      <c r="E70" t="s">
        <v>368</v>
      </c>
      <c r="F70" s="7">
        <v>320</v>
      </c>
      <c r="G70">
        <v>1</v>
      </c>
      <c r="H70" t="b">
        <v>0</v>
      </c>
    </row>
    <row r="71" spans="3:8">
      <c r="C71" t="s">
        <v>101</v>
      </c>
      <c r="D71" t="s">
        <v>514</v>
      </c>
      <c r="E71" t="s">
        <v>362</v>
      </c>
      <c r="F71" s="7">
        <v>324</v>
      </c>
      <c r="G71">
        <v>1</v>
      </c>
      <c r="H71" t="b">
        <v>0</v>
      </c>
    </row>
    <row r="72" spans="3:8">
      <c r="C72" t="s">
        <v>102</v>
      </c>
      <c r="D72" t="s">
        <v>514</v>
      </c>
      <c r="E72" t="s">
        <v>364</v>
      </c>
      <c r="F72" s="7">
        <v>624</v>
      </c>
      <c r="G72">
        <v>1</v>
      </c>
      <c r="H72" t="b">
        <v>0</v>
      </c>
    </row>
    <row r="73" spans="3:8">
      <c r="C73" t="s">
        <v>103</v>
      </c>
      <c r="D73" t="s">
        <v>511</v>
      </c>
      <c r="E73" t="s">
        <v>369</v>
      </c>
      <c r="F73" s="7">
        <v>328</v>
      </c>
      <c r="G73">
        <v>1</v>
      </c>
      <c r="H73" t="b">
        <v>0</v>
      </c>
    </row>
    <row r="74" spans="3:8">
      <c r="C74" t="s">
        <v>104</v>
      </c>
      <c r="D74" t="s">
        <v>511</v>
      </c>
      <c r="E74" t="s">
        <v>372</v>
      </c>
      <c r="F74" s="7">
        <v>332</v>
      </c>
      <c r="G74">
        <v>1</v>
      </c>
      <c r="H74" t="b">
        <v>0</v>
      </c>
    </row>
    <row r="75" spans="3:8">
      <c r="C75" t="s">
        <v>105</v>
      </c>
      <c r="D75" t="s">
        <v>512</v>
      </c>
      <c r="E75" t="s">
        <v>482</v>
      </c>
      <c r="F75" s="7">
        <v>336</v>
      </c>
      <c r="G75">
        <v>1</v>
      </c>
      <c r="H75" t="b">
        <v>0</v>
      </c>
    </row>
    <row r="76" spans="3:8">
      <c r="C76" t="s">
        <v>106</v>
      </c>
      <c r="D76" t="s">
        <v>511</v>
      </c>
      <c r="E76" t="s">
        <v>370</v>
      </c>
      <c r="F76" s="7">
        <v>340</v>
      </c>
      <c r="G76">
        <v>1</v>
      </c>
      <c r="H76" t="b">
        <v>0</v>
      </c>
    </row>
    <row r="77" spans="3:8">
      <c r="C77" t="s">
        <v>107</v>
      </c>
      <c r="D77" t="s">
        <v>512</v>
      </c>
      <c r="E77" t="s">
        <v>373</v>
      </c>
      <c r="F77" s="7">
        <v>348</v>
      </c>
      <c r="G77">
        <v>1</v>
      </c>
      <c r="H77" t="b">
        <v>0</v>
      </c>
    </row>
    <row r="78" spans="3:8">
      <c r="C78" t="s">
        <v>108</v>
      </c>
      <c r="D78" t="s">
        <v>512</v>
      </c>
      <c r="E78" t="s">
        <v>379</v>
      </c>
      <c r="F78" s="7">
        <v>352</v>
      </c>
      <c r="G78">
        <v>1</v>
      </c>
      <c r="H78" t="b">
        <v>0</v>
      </c>
    </row>
    <row r="79" spans="3:8">
      <c r="C79" t="s">
        <v>109</v>
      </c>
      <c r="D79" t="s">
        <v>109</v>
      </c>
      <c r="E79" t="s">
        <v>375</v>
      </c>
      <c r="F79" s="7">
        <v>356</v>
      </c>
      <c r="G79">
        <v>1</v>
      </c>
      <c r="H79" t="b">
        <v>0</v>
      </c>
    </row>
    <row r="80" spans="3:8">
      <c r="C80" t="s">
        <v>110</v>
      </c>
      <c r="D80" t="s">
        <v>516</v>
      </c>
      <c r="E80" t="s">
        <v>374</v>
      </c>
      <c r="F80" s="7">
        <v>360</v>
      </c>
      <c r="G80">
        <v>1</v>
      </c>
      <c r="H80" t="b">
        <v>0</v>
      </c>
    </row>
    <row r="81" spans="3:8">
      <c r="C81" t="s">
        <v>111</v>
      </c>
      <c r="D81" t="s">
        <v>513</v>
      </c>
      <c r="E81" t="s">
        <v>377</v>
      </c>
      <c r="F81" s="7">
        <v>364</v>
      </c>
      <c r="G81">
        <v>1</v>
      </c>
      <c r="H81" t="b">
        <v>0</v>
      </c>
    </row>
    <row r="82" spans="3:8">
      <c r="C82" t="s">
        <v>112</v>
      </c>
      <c r="D82" t="s">
        <v>513</v>
      </c>
      <c r="E82" t="s">
        <v>378</v>
      </c>
      <c r="F82" s="7">
        <v>368</v>
      </c>
      <c r="G82">
        <v>1</v>
      </c>
      <c r="H82" t="b">
        <v>0</v>
      </c>
    </row>
    <row r="83" spans="3:8">
      <c r="C83" t="s">
        <v>113</v>
      </c>
      <c r="D83" t="s">
        <v>512</v>
      </c>
      <c r="E83" t="s">
        <v>376</v>
      </c>
      <c r="F83" s="7">
        <v>372</v>
      </c>
      <c r="G83">
        <v>1</v>
      </c>
      <c r="H83" t="b">
        <v>0</v>
      </c>
    </row>
    <row r="84" spans="3:8">
      <c r="C84" t="s">
        <v>114</v>
      </c>
      <c r="D84" t="s">
        <v>513</v>
      </c>
      <c r="E84" t="s">
        <v>380</v>
      </c>
      <c r="F84" s="7">
        <v>376</v>
      </c>
      <c r="G84">
        <v>1</v>
      </c>
      <c r="H84" t="b">
        <v>0</v>
      </c>
    </row>
    <row r="85" spans="3:8">
      <c r="C85" t="s">
        <v>115</v>
      </c>
      <c r="D85" t="s">
        <v>512</v>
      </c>
      <c r="E85" t="s">
        <v>381</v>
      </c>
      <c r="F85" s="7">
        <v>380</v>
      </c>
      <c r="G85">
        <v>1</v>
      </c>
      <c r="H85" t="b">
        <v>0</v>
      </c>
    </row>
    <row r="86" spans="3:8">
      <c r="C86" t="s">
        <v>116</v>
      </c>
      <c r="D86" t="s">
        <v>511</v>
      </c>
      <c r="E86" t="s">
        <v>382</v>
      </c>
      <c r="F86" s="7">
        <v>388</v>
      </c>
      <c r="G86">
        <v>1</v>
      </c>
      <c r="H86" t="b">
        <v>0</v>
      </c>
    </row>
    <row r="87" spans="3:8">
      <c r="C87" t="s">
        <v>117</v>
      </c>
      <c r="D87" t="s">
        <v>516</v>
      </c>
      <c r="E87" t="s">
        <v>384</v>
      </c>
      <c r="F87" s="7">
        <v>392</v>
      </c>
      <c r="G87">
        <v>1</v>
      </c>
      <c r="H87" t="b">
        <v>0</v>
      </c>
    </row>
    <row r="88" spans="3:8">
      <c r="C88" t="s">
        <v>118</v>
      </c>
      <c r="D88" t="s">
        <v>513</v>
      </c>
      <c r="E88" t="s">
        <v>383</v>
      </c>
      <c r="F88" s="7">
        <v>400</v>
      </c>
      <c r="G88">
        <v>1</v>
      </c>
      <c r="H88" t="b">
        <v>0</v>
      </c>
    </row>
    <row r="89" spans="3:8">
      <c r="C89" t="s">
        <v>119</v>
      </c>
      <c r="D89" t="s">
        <v>515</v>
      </c>
      <c r="E89" t="s">
        <v>385</v>
      </c>
      <c r="F89" s="7">
        <v>398</v>
      </c>
      <c r="G89">
        <v>1</v>
      </c>
      <c r="H89" t="b">
        <v>0</v>
      </c>
    </row>
    <row r="90" spans="3:8">
      <c r="C90" t="s">
        <v>120</v>
      </c>
      <c r="D90" t="s">
        <v>514</v>
      </c>
      <c r="E90" t="s">
        <v>386</v>
      </c>
      <c r="F90" s="7">
        <v>404</v>
      </c>
      <c r="G90">
        <v>1</v>
      </c>
      <c r="H90" t="b">
        <v>0</v>
      </c>
    </row>
    <row r="91" spans="3:8">
      <c r="C91" t="s">
        <v>121</v>
      </c>
      <c r="D91" t="s">
        <v>516</v>
      </c>
      <c r="E91" t="s">
        <v>389</v>
      </c>
      <c r="F91" s="7">
        <v>296</v>
      </c>
      <c r="G91">
        <v>1</v>
      </c>
      <c r="H91" t="b">
        <v>0</v>
      </c>
    </row>
    <row r="92" spans="3:8">
      <c r="C92" t="s">
        <v>122</v>
      </c>
      <c r="D92" t="s">
        <v>512</v>
      </c>
      <c r="E92" t="e">
        <v>#N/A</v>
      </c>
      <c r="F92" s="7" t="e">
        <v>#N/A</v>
      </c>
      <c r="G92">
        <v>1</v>
      </c>
      <c r="H92" t="b">
        <v>0</v>
      </c>
    </row>
    <row r="93" spans="3:8">
      <c r="C93" t="s">
        <v>123</v>
      </c>
      <c r="D93" t="s">
        <v>513</v>
      </c>
      <c r="E93" t="s">
        <v>392</v>
      </c>
      <c r="F93" s="7">
        <v>414</v>
      </c>
      <c r="G93">
        <v>1</v>
      </c>
      <c r="H93" t="b">
        <v>0</v>
      </c>
    </row>
    <row r="94" spans="3:8">
      <c r="C94" t="s">
        <v>124</v>
      </c>
      <c r="D94" t="s">
        <v>515</v>
      </c>
      <c r="E94" t="s">
        <v>387</v>
      </c>
      <c r="F94" s="7">
        <v>417</v>
      </c>
      <c r="G94">
        <v>1</v>
      </c>
      <c r="H94" t="b">
        <v>0</v>
      </c>
    </row>
    <row r="95" spans="3:8">
      <c r="C95" t="s">
        <v>125</v>
      </c>
      <c r="D95" t="s">
        <v>516</v>
      </c>
      <c r="E95" t="s">
        <v>393</v>
      </c>
      <c r="F95" s="7">
        <v>418</v>
      </c>
      <c r="G95">
        <v>1</v>
      </c>
      <c r="H95" t="b">
        <v>0</v>
      </c>
    </row>
    <row r="96" spans="3:8">
      <c r="C96" t="s">
        <v>126</v>
      </c>
      <c r="D96" t="s">
        <v>512</v>
      </c>
      <c r="E96" t="s">
        <v>403</v>
      </c>
      <c r="F96" s="7">
        <v>428</v>
      </c>
      <c r="G96">
        <v>1</v>
      </c>
      <c r="H96" t="b">
        <v>0</v>
      </c>
    </row>
    <row r="97" spans="3:8">
      <c r="C97" t="s">
        <v>127</v>
      </c>
      <c r="D97" t="s">
        <v>513</v>
      </c>
      <c r="E97" t="s">
        <v>394</v>
      </c>
      <c r="F97" s="7">
        <v>422</v>
      </c>
      <c r="G97">
        <v>1</v>
      </c>
      <c r="H97" t="b">
        <v>0</v>
      </c>
    </row>
    <row r="98" spans="3:8">
      <c r="C98" t="s">
        <v>128</v>
      </c>
      <c r="D98" t="s">
        <v>514</v>
      </c>
      <c r="E98" t="s">
        <v>400</v>
      </c>
      <c r="F98" s="7">
        <v>426</v>
      </c>
      <c r="G98">
        <v>1</v>
      </c>
      <c r="H98" t="b">
        <v>0</v>
      </c>
    </row>
    <row r="99" spans="3:8">
      <c r="C99" t="s">
        <v>129</v>
      </c>
      <c r="D99" t="s">
        <v>514</v>
      </c>
      <c r="E99" t="s">
        <v>395</v>
      </c>
      <c r="F99" s="7">
        <v>430</v>
      </c>
      <c r="G99">
        <v>1</v>
      </c>
      <c r="H99" t="b">
        <v>0</v>
      </c>
    </row>
    <row r="100" spans="3:8">
      <c r="C100" t="s">
        <v>130</v>
      </c>
      <c r="D100" t="s">
        <v>514</v>
      </c>
      <c r="E100" t="s">
        <v>396</v>
      </c>
      <c r="F100" s="7">
        <v>434</v>
      </c>
      <c r="G100">
        <v>1</v>
      </c>
      <c r="H100" t="b">
        <v>0</v>
      </c>
    </row>
    <row r="101" spans="3:8">
      <c r="C101" t="s">
        <v>131</v>
      </c>
      <c r="D101" t="s">
        <v>512</v>
      </c>
      <c r="E101" t="s">
        <v>398</v>
      </c>
      <c r="F101" s="7">
        <v>438</v>
      </c>
      <c r="G101">
        <v>1</v>
      </c>
      <c r="H101" t="b">
        <v>0</v>
      </c>
    </row>
    <row r="102" spans="3:8">
      <c r="C102" t="s">
        <v>132</v>
      </c>
      <c r="D102" t="s">
        <v>512</v>
      </c>
      <c r="E102" t="s">
        <v>401</v>
      </c>
      <c r="F102" s="7">
        <v>440</v>
      </c>
      <c r="G102">
        <v>1</v>
      </c>
      <c r="H102" t="b">
        <v>0</v>
      </c>
    </row>
    <row r="103" spans="3:8">
      <c r="C103" t="s">
        <v>133</v>
      </c>
      <c r="D103" t="s">
        <v>512</v>
      </c>
      <c r="E103" t="s">
        <v>402</v>
      </c>
      <c r="F103" s="7">
        <v>442</v>
      </c>
      <c r="G103">
        <v>1</v>
      </c>
      <c r="H103" t="b">
        <v>0</v>
      </c>
    </row>
    <row r="104" spans="3:8">
      <c r="C104" t="s">
        <v>134</v>
      </c>
      <c r="D104" t="s">
        <v>512</v>
      </c>
      <c r="E104" t="s">
        <v>411</v>
      </c>
      <c r="F104" s="7">
        <v>807</v>
      </c>
      <c r="G104">
        <v>1</v>
      </c>
      <c r="H104" t="b">
        <v>0</v>
      </c>
    </row>
    <row r="105" spans="3:8">
      <c r="C105" t="s">
        <v>135</v>
      </c>
      <c r="D105" t="s">
        <v>514</v>
      </c>
      <c r="E105" t="s">
        <v>407</v>
      </c>
      <c r="F105" s="7">
        <v>450</v>
      </c>
      <c r="G105">
        <v>1</v>
      </c>
      <c r="H105" t="b">
        <v>0</v>
      </c>
    </row>
    <row r="106" spans="3:8">
      <c r="C106" t="s">
        <v>136</v>
      </c>
      <c r="D106" t="s">
        <v>514</v>
      </c>
      <c r="E106" t="s">
        <v>420</v>
      </c>
      <c r="F106" s="7">
        <v>454</v>
      </c>
      <c r="G106">
        <v>1</v>
      </c>
      <c r="H106" t="b">
        <v>0</v>
      </c>
    </row>
    <row r="107" spans="3:8">
      <c r="C107" t="s">
        <v>137</v>
      </c>
      <c r="D107" t="s">
        <v>516</v>
      </c>
      <c r="E107" t="s">
        <v>421</v>
      </c>
      <c r="F107" s="7">
        <v>458</v>
      </c>
      <c r="G107">
        <v>1</v>
      </c>
      <c r="H107" t="b">
        <v>0</v>
      </c>
    </row>
    <row r="108" spans="3:8">
      <c r="C108" t="s">
        <v>138</v>
      </c>
      <c r="D108" t="s">
        <v>516</v>
      </c>
      <c r="E108" t="s">
        <v>408</v>
      </c>
      <c r="F108" s="7">
        <v>462</v>
      </c>
      <c r="G108">
        <v>1</v>
      </c>
      <c r="H108" t="b">
        <v>0</v>
      </c>
    </row>
    <row r="109" spans="3:8">
      <c r="C109" t="s">
        <v>139</v>
      </c>
      <c r="D109" t="s">
        <v>514</v>
      </c>
      <c r="E109" t="s">
        <v>412</v>
      </c>
      <c r="F109" s="7">
        <v>466</v>
      </c>
      <c r="G109">
        <v>1</v>
      </c>
      <c r="H109" t="b">
        <v>0</v>
      </c>
    </row>
    <row r="110" spans="3:8">
      <c r="C110" t="s">
        <v>140</v>
      </c>
      <c r="D110" t="s">
        <v>512</v>
      </c>
      <c r="E110" t="s">
        <v>413</v>
      </c>
      <c r="F110" s="7">
        <v>470</v>
      </c>
      <c r="G110">
        <v>1</v>
      </c>
      <c r="H110" t="b">
        <v>0</v>
      </c>
    </row>
    <row r="111" spans="3:8">
      <c r="C111" t="s">
        <v>141</v>
      </c>
      <c r="D111" t="s">
        <v>516</v>
      </c>
      <c r="E111" t="s">
        <v>410</v>
      </c>
      <c r="F111" s="7">
        <v>584</v>
      </c>
      <c r="G111">
        <v>1</v>
      </c>
      <c r="H111" t="b">
        <v>0</v>
      </c>
    </row>
    <row r="112" spans="3:8">
      <c r="C112" t="s">
        <v>142</v>
      </c>
      <c r="D112" t="s">
        <v>514</v>
      </c>
      <c r="E112" t="s">
        <v>418</v>
      </c>
      <c r="F112" s="7">
        <v>478</v>
      </c>
      <c r="G112">
        <v>1</v>
      </c>
      <c r="H112" t="b">
        <v>0</v>
      </c>
    </row>
    <row r="113" spans="3:8">
      <c r="C113" t="s">
        <v>143</v>
      </c>
      <c r="D113" t="s">
        <v>514</v>
      </c>
      <c r="E113" t="s">
        <v>419</v>
      </c>
      <c r="F113" s="7">
        <v>480</v>
      </c>
      <c r="G113">
        <v>1</v>
      </c>
      <c r="H113" t="b">
        <v>0</v>
      </c>
    </row>
    <row r="114" spans="3:8">
      <c r="C114" t="s">
        <v>144</v>
      </c>
      <c r="D114" t="s">
        <v>511</v>
      </c>
      <c r="E114" t="s">
        <v>409</v>
      </c>
      <c r="F114" s="7">
        <v>484</v>
      </c>
      <c r="G114">
        <v>1</v>
      </c>
      <c r="H114" t="b">
        <v>0</v>
      </c>
    </row>
    <row r="115" spans="3:8">
      <c r="C115" t="s">
        <v>145</v>
      </c>
      <c r="D115" t="s">
        <v>516</v>
      </c>
      <c r="E115" t="s">
        <v>357</v>
      </c>
      <c r="F115" s="7">
        <v>583</v>
      </c>
      <c r="G115">
        <v>1</v>
      </c>
      <c r="H115" t="b">
        <v>0</v>
      </c>
    </row>
    <row r="116" spans="3:8">
      <c r="C116" t="s">
        <v>146</v>
      </c>
      <c r="D116" t="s">
        <v>515</v>
      </c>
      <c r="E116" t="s">
        <v>406</v>
      </c>
      <c r="F116" s="7">
        <v>498</v>
      </c>
      <c r="G116">
        <v>1</v>
      </c>
      <c r="H116" t="b">
        <v>0</v>
      </c>
    </row>
    <row r="117" spans="3:8">
      <c r="C117" t="s">
        <v>147</v>
      </c>
      <c r="D117" t="s">
        <v>512</v>
      </c>
      <c r="E117" t="s">
        <v>405</v>
      </c>
      <c r="F117" s="7">
        <v>492</v>
      </c>
      <c r="G117">
        <v>1</v>
      </c>
      <c r="H117" t="b">
        <v>0</v>
      </c>
    </row>
    <row r="118" spans="3:8">
      <c r="C118" t="s">
        <v>148</v>
      </c>
      <c r="D118" t="s">
        <v>515</v>
      </c>
      <c r="E118" t="s">
        <v>416</v>
      </c>
      <c r="F118" s="7">
        <v>496</v>
      </c>
      <c r="G118">
        <v>1</v>
      </c>
      <c r="H118" t="b">
        <v>0</v>
      </c>
    </row>
    <row r="119" spans="3:8">
      <c r="C119" t="s">
        <v>149</v>
      </c>
      <c r="D119" t="s">
        <v>512</v>
      </c>
      <c r="E119" t="s">
        <v>415</v>
      </c>
      <c r="F119" s="7">
        <v>499</v>
      </c>
      <c r="G119">
        <v>1</v>
      </c>
      <c r="H119" t="b">
        <v>0</v>
      </c>
    </row>
    <row r="120" spans="3:8">
      <c r="C120" t="s">
        <v>150</v>
      </c>
      <c r="D120" t="s">
        <v>514</v>
      </c>
      <c r="E120" t="s">
        <v>404</v>
      </c>
      <c r="F120" s="7">
        <v>504</v>
      </c>
      <c r="G120">
        <v>1</v>
      </c>
      <c r="H120" t="b">
        <v>0</v>
      </c>
    </row>
    <row r="121" spans="3:8">
      <c r="C121" t="s">
        <v>151</v>
      </c>
      <c r="D121" t="s">
        <v>514</v>
      </c>
      <c r="E121" t="s">
        <v>417</v>
      </c>
      <c r="F121" s="7">
        <v>508</v>
      </c>
      <c r="G121">
        <v>1</v>
      </c>
      <c r="H121" t="b">
        <v>0</v>
      </c>
    </row>
    <row r="122" spans="3:8">
      <c r="C122" t="s">
        <v>152</v>
      </c>
      <c r="D122" t="s">
        <v>514</v>
      </c>
      <c r="E122" t="s">
        <v>422</v>
      </c>
      <c r="F122" s="7">
        <v>516</v>
      </c>
      <c r="G122">
        <v>1</v>
      </c>
      <c r="H122" t="b">
        <v>0</v>
      </c>
    </row>
    <row r="123" spans="3:8">
      <c r="C123" t="s">
        <v>153</v>
      </c>
      <c r="D123" t="s">
        <v>516</v>
      </c>
      <c r="E123" t="s">
        <v>429</v>
      </c>
      <c r="F123" s="7">
        <v>520</v>
      </c>
      <c r="G123">
        <v>1</v>
      </c>
      <c r="H123" t="b">
        <v>0</v>
      </c>
    </row>
    <row r="124" spans="3:8">
      <c r="C124" t="s">
        <v>154</v>
      </c>
      <c r="D124" t="s">
        <v>516</v>
      </c>
      <c r="E124" t="s">
        <v>428</v>
      </c>
      <c r="F124" s="7">
        <v>524</v>
      </c>
      <c r="G124">
        <v>1</v>
      </c>
      <c r="H124" t="b">
        <v>0</v>
      </c>
    </row>
    <row r="125" spans="3:8">
      <c r="C125" t="s">
        <v>155</v>
      </c>
      <c r="D125" t="s">
        <v>512</v>
      </c>
      <c r="E125" t="s">
        <v>426</v>
      </c>
      <c r="F125" s="7">
        <v>528</v>
      </c>
      <c r="G125">
        <v>1</v>
      </c>
      <c r="H125" t="b">
        <v>0</v>
      </c>
    </row>
    <row r="126" spans="3:8">
      <c r="C126" t="s">
        <v>156</v>
      </c>
      <c r="D126" t="s">
        <v>516</v>
      </c>
      <c r="E126" t="s">
        <v>430</v>
      </c>
      <c r="F126" s="7">
        <v>554</v>
      </c>
      <c r="G126">
        <v>1</v>
      </c>
      <c r="H126" t="b">
        <v>0</v>
      </c>
    </row>
    <row r="127" spans="3:8">
      <c r="C127" t="s">
        <v>157</v>
      </c>
      <c r="D127" t="s">
        <v>511</v>
      </c>
      <c r="E127" t="s">
        <v>425</v>
      </c>
      <c r="F127" s="7">
        <v>558</v>
      </c>
      <c r="G127">
        <v>1</v>
      </c>
      <c r="H127" t="b">
        <v>0</v>
      </c>
    </row>
    <row r="128" spans="3:8">
      <c r="C128" t="s">
        <v>158</v>
      </c>
      <c r="D128" t="s">
        <v>514</v>
      </c>
      <c r="E128" t="s">
        <v>423</v>
      </c>
      <c r="F128" s="7">
        <v>562</v>
      </c>
      <c r="G128">
        <v>1</v>
      </c>
      <c r="H128" t="b">
        <v>0</v>
      </c>
    </row>
    <row r="129" spans="3:8">
      <c r="C129" t="s">
        <v>159</v>
      </c>
      <c r="D129" t="s">
        <v>514</v>
      </c>
      <c r="E129" t="s">
        <v>424</v>
      </c>
      <c r="F129" s="7">
        <v>566</v>
      </c>
      <c r="G129">
        <v>1</v>
      </c>
      <c r="H129" t="b">
        <v>0</v>
      </c>
    </row>
    <row r="130" spans="3:8">
      <c r="C130" t="s">
        <v>160</v>
      </c>
      <c r="D130" t="s">
        <v>516</v>
      </c>
      <c r="E130" t="s">
        <v>439</v>
      </c>
      <c r="F130" s="7">
        <v>408</v>
      </c>
      <c r="G130">
        <v>1</v>
      </c>
      <c r="H130" t="b">
        <v>0</v>
      </c>
    </row>
    <row r="131" spans="3:8">
      <c r="C131" t="s">
        <v>161</v>
      </c>
      <c r="D131" t="s">
        <v>512</v>
      </c>
      <c r="E131" t="s">
        <v>427</v>
      </c>
      <c r="F131" s="7">
        <v>578</v>
      </c>
      <c r="G131">
        <v>1</v>
      </c>
      <c r="H131" t="b">
        <v>0</v>
      </c>
    </row>
    <row r="132" spans="3:8">
      <c r="C132" t="s">
        <v>162</v>
      </c>
      <c r="D132" t="s">
        <v>513</v>
      </c>
      <c r="E132" t="s">
        <v>431</v>
      </c>
      <c r="F132" s="7">
        <v>512</v>
      </c>
      <c r="G132">
        <v>1</v>
      </c>
      <c r="H132" t="b">
        <v>0</v>
      </c>
    </row>
    <row r="133" spans="3:8">
      <c r="C133" t="s">
        <v>163</v>
      </c>
      <c r="D133" t="s">
        <v>516</v>
      </c>
      <c r="E133" t="s">
        <v>432</v>
      </c>
      <c r="F133" s="7">
        <v>586</v>
      </c>
      <c r="G133">
        <v>1</v>
      </c>
      <c r="H133" t="b">
        <v>0</v>
      </c>
    </row>
    <row r="134" spans="3:8">
      <c r="C134" t="s">
        <v>164</v>
      </c>
      <c r="D134" t="s">
        <v>516</v>
      </c>
      <c r="E134" t="s">
        <v>436</v>
      </c>
      <c r="F134" s="7">
        <v>585</v>
      </c>
      <c r="G134">
        <v>1</v>
      </c>
      <c r="H134" t="b">
        <v>0</v>
      </c>
    </row>
    <row r="135" spans="3:8">
      <c r="C135" t="s">
        <v>165</v>
      </c>
      <c r="D135" t="s">
        <v>511</v>
      </c>
      <c r="E135" t="s">
        <v>433</v>
      </c>
      <c r="F135" s="7">
        <v>591</v>
      </c>
      <c r="G135">
        <v>1</v>
      </c>
      <c r="H135" t="b">
        <v>0</v>
      </c>
    </row>
    <row r="136" spans="3:8">
      <c r="C136" t="s">
        <v>166</v>
      </c>
      <c r="D136" t="s">
        <v>516</v>
      </c>
      <c r="E136" t="s">
        <v>437</v>
      </c>
      <c r="F136" s="7">
        <v>598</v>
      </c>
      <c r="G136">
        <v>1</v>
      </c>
      <c r="H136" t="b">
        <v>0</v>
      </c>
    </row>
    <row r="137" spans="3:8">
      <c r="C137" t="s">
        <v>167</v>
      </c>
      <c r="D137" t="s">
        <v>511</v>
      </c>
      <c r="E137" t="s">
        <v>441</v>
      </c>
      <c r="F137" s="7">
        <v>600</v>
      </c>
      <c r="G137">
        <v>1</v>
      </c>
      <c r="H137" t="b">
        <v>0</v>
      </c>
    </row>
    <row r="138" spans="3:8">
      <c r="C138" t="s">
        <v>168</v>
      </c>
      <c r="D138" t="s">
        <v>511</v>
      </c>
      <c r="E138" t="s">
        <v>434</v>
      </c>
      <c r="F138" s="7">
        <v>604</v>
      </c>
      <c r="G138">
        <v>1</v>
      </c>
      <c r="H138" t="b">
        <v>0</v>
      </c>
    </row>
    <row r="139" spans="3:8">
      <c r="C139" t="s">
        <v>169</v>
      </c>
      <c r="D139" t="s">
        <v>516</v>
      </c>
      <c r="E139" t="s">
        <v>435</v>
      </c>
      <c r="F139" s="7">
        <v>608</v>
      </c>
      <c r="G139">
        <v>1</v>
      </c>
      <c r="H139" t="b">
        <v>0</v>
      </c>
    </row>
    <row r="140" spans="3:8">
      <c r="C140" t="s">
        <v>170</v>
      </c>
      <c r="D140" t="s">
        <v>512</v>
      </c>
      <c r="E140" t="s">
        <v>438</v>
      </c>
      <c r="F140" s="7">
        <v>616</v>
      </c>
      <c r="G140">
        <v>1</v>
      </c>
      <c r="H140" t="b">
        <v>0</v>
      </c>
    </row>
    <row r="141" spans="3:8">
      <c r="C141" t="s">
        <v>171</v>
      </c>
      <c r="D141" t="s">
        <v>512</v>
      </c>
      <c r="E141" t="s">
        <v>440</v>
      </c>
      <c r="F141" s="7">
        <v>620</v>
      </c>
      <c r="G141">
        <v>1</v>
      </c>
      <c r="H141" t="b">
        <v>0</v>
      </c>
    </row>
    <row r="142" spans="3:8">
      <c r="C142" t="s">
        <v>172</v>
      </c>
      <c r="D142" t="s">
        <v>513</v>
      </c>
      <c r="E142" t="s">
        <v>442</v>
      </c>
      <c r="F142" s="7">
        <v>634</v>
      </c>
      <c r="G142">
        <v>1</v>
      </c>
      <c r="H142" t="b">
        <v>0</v>
      </c>
    </row>
    <row r="143" spans="3:8">
      <c r="C143" t="s">
        <v>173</v>
      </c>
      <c r="D143" t="s">
        <v>512</v>
      </c>
      <c r="E143" t="s">
        <v>443</v>
      </c>
      <c r="F143" s="7">
        <v>642</v>
      </c>
      <c r="G143">
        <v>1</v>
      </c>
      <c r="H143" t="b">
        <v>0</v>
      </c>
    </row>
    <row r="144" spans="3:8">
      <c r="C144" t="s">
        <v>174</v>
      </c>
      <c r="D144" t="s">
        <v>512</v>
      </c>
      <c r="E144" t="s">
        <v>444</v>
      </c>
      <c r="F144" s="7">
        <v>643</v>
      </c>
      <c r="G144">
        <v>1</v>
      </c>
      <c r="H144" t="b">
        <v>0</v>
      </c>
    </row>
    <row r="145" spans="3:8">
      <c r="C145" t="s">
        <v>175</v>
      </c>
      <c r="D145" t="s">
        <v>514</v>
      </c>
      <c r="E145" t="s">
        <v>445</v>
      </c>
      <c r="F145" s="7">
        <v>646</v>
      </c>
      <c r="G145">
        <v>1</v>
      </c>
      <c r="H145" t="b">
        <v>0</v>
      </c>
    </row>
    <row r="146" spans="3:8">
      <c r="C146" t="s">
        <v>176</v>
      </c>
      <c r="D146" t="s">
        <v>511</v>
      </c>
      <c r="E146" t="s">
        <v>390</v>
      </c>
      <c r="F146" s="7">
        <v>659</v>
      </c>
      <c r="G146">
        <v>1</v>
      </c>
      <c r="H146" t="b">
        <v>0</v>
      </c>
    </row>
    <row r="147" spans="3:8">
      <c r="C147" t="s">
        <v>177</v>
      </c>
      <c r="D147" t="s">
        <v>511</v>
      </c>
      <c r="E147" t="s">
        <v>397</v>
      </c>
      <c r="F147" s="7">
        <v>662</v>
      </c>
      <c r="G147">
        <v>1</v>
      </c>
      <c r="H147" t="b">
        <v>0</v>
      </c>
    </row>
    <row r="148" spans="3:8">
      <c r="C148" t="s">
        <v>178</v>
      </c>
      <c r="D148" t="s">
        <v>511</v>
      </c>
      <c r="E148" t="s">
        <v>483</v>
      </c>
      <c r="F148" s="7">
        <v>670</v>
      </c>
      <c r="G148">
        <v>1</v>
      </c>
      <c r="H148" t="b">
        <v>0</v>
      </c>
    </row>
    <row r="149" spans="3:8">
      <c r="C149" t="s">
        <v>179</v>
      </c>
      <c r="D149" t="s">
        <v>516</v>
      </c>
      <c r="E149" t="s">
        <v>487</v>
      </c>
      <c r="F149" s="7">
        <v>882</v>
      </c>
      <c r="G149">
        <v>1</v>
      </c>
      <c r="H149" t="b">
        <v>0</v>
      </c>
    </row>
    <row r="150" spans="3:8">
      <c r="C150" t="s">
        <v>180</v>
      </c>
      <c r="D150" t="s">
        <v>512</v>
      </c>
      <c r="E150" t="s">
        <v>453</v>
      </c>
      <c r="F150" s="7">
        <v>674</v>
      </c>
      <c r="G150">
        <v>1</v>
      </c>
      <c r="H150" t="b">
        <v>0</v>
      </c>
    </row>
    <row r="151" spans="3:8">
      <c r="C151" t="s">
        <v>181</v>
      </c>
      <c r="D151" t="s">
        <v>514</v>
      </c>
      <c r="E151" t="s">
        <v>457</v>
      </c>
      <c r="F151" s="7">
        <v>678</v>
      </c>
      <c r="G151">
        <v>1</v>
      </c>
      <c r="H151" t="b">
        <v>0</v>
      </c>
    </row>
    <row r="152" spans="3:8">
      <c r="C152" t="s">
        <v>182</v>
      </c>
      <c r="D152" t="s">
        <v>513</v>
      </c>
      <c r="E152" t="s">
        <v>446</v>
      </c>
      <c r="F152" s="7">
        <v>682</v>
      </c>
      <c r="G152">
        <v>1</v>
      </c>
      <c r="H152" t="b">
        <v>0</v>
      </c>
    </row>
    <row r="153" spans="3:8">
      <c r="C153" t="s">
        <v>183</v>
      </c>
      <c r="D153" t="s">
        <v>514</v>
      </c>
      <c r="E153" t="s">
        <v>448</v>
      </c>
      <c r="F153" s="7">
        <v>686</v>
      </c>
      <c r="G153">
        <v>1</v>
      </c>
      <c r="H153" t="b">
        <v>0</v>
      </c>
    </row>
    <row r="154" spans="3:8">
      <c r="C154" t="s">
        <v>184</v>
      </c>
      <c r="D154" t="s">
        <v>512</v>
      </c>
      <c r="E154" t="s">
        <v>455</v>
      </c>
      <c r="F154" s="7">
        <v>688</v>
      </c>
      <c r="G154">
        <v>1</v>
      </c>
      <c r="H154" t="b">
        <v>0</v>
      </c>
    </row>
    <row r="155" spans="3:8">
      <c r="C155" t="s">
        <v>185</v>
      </c>
      <c r="D155" t="s">
        <v>514</v>
      </c>
      <c r="E155" t="s">
        <v>463</v>
      </c>
      <c r="F155" s="7">
        <v>690</v>
      </c>
      <c r="G155">
        <v>1</v>
      </c>
      <c r="H155" t="b">
        <v>0</v>
      </c>
    </row>
    <row r="156" spans="3:8">
      <c r="C156" t="s">
        <v>186</v>
      </c>
      <c r="D156" t="s">
        <v>514</v>
      </c>
      <c r="E156" t="s">
        <v>451</v>
      </c>
      <c r="F156" s="7">
        <v>694</v>
      </c>
      <c r="G156">
        <v>1</v>
      </c>
      <c r="H156" t="b">
        <v>0</v>
      </c>
    </row>
    <row r="157" spans="3:8">
      <c r="C157" t="s">
        <v>187</v>
      </c>
      <c r="D157" t="s">
        <v>516</v>
      </c>
      <c r="E157" t="s">
        <v>449</v>
      </c>
      <c r="F157" s="7">
        <v>702</v>
      </c>
      <c r="G157">
        <v>1</v>
      </c>
      <c r="H157" t="b">
        <v>0</v>
      </c>
    </row>
    <row r="158" spans="3:8">
      <c r="C158" t="s">
        <v>188</v>
      </c>
      <c r="D158" t="s">
        <v>512</v>
      </c>
      <c r="E158" t="s">
        <v>459</v>
      </c>
      <c r="F158" s="7">
        <v>703</v>
      </c>
      <c r="G158">
        <v>1</v>
      </c>
      <c r="H158" t="b">
        <v>0</v>
      </c>
    </row>
    <row r="159" spans="3:8">
      <c r="C159" t="s">
        <v>189</v>
      </c>
      <c r="D159" t="s">
        <v>512</v>
      </c>
      <c r="E159" t="s">
        <v>460</v>
      </c>
      <c r="F159" s="7">
        <v>705</v>
      </c>
      <c r="G159">
        <v>1</v>
      </c>
      <c r="H159" t="b">
        <v>0</v>
      </c>
    </row>
    <row r="160" spans="3:8">
      <c r="C160" t="s">
        <v>190</v>
      </c>
      <c r="D160" t="s">
        <v>516</v>
      </c>
      <c r="E160" t="s">
        <v>450</v>
      </c>
      <c r="F160" s="7">
        <v>90</v>
      </c>
      <c r="G160">
        <v>1</v>
      </c>
      <c r="H160" t="b">
        <v>0</v>
      </c>
    </row>
    <row r="161" spans="3:8">
      <c r="C161" t="s">
        <v>191</v>
      </c>
      <c r="D161" t="s">
        <v>514</v>
      </c>
      <c r="E161" t="s">
        <v>454</v>
      </c>
      <c r="F161" s="7">
        <v>706</v>
      </c>
      <c r="G161">
        <v>1</v>
      </c>
      <c r="H161" t="b">
        <v>0</v>
      </c>
    </row>
    <row r="162" spans="3:8">
      <c r="C162" t="s">
        <v>192</v>
      </c>
      <c r="D162" t="s">
        <v>514</v>
      </c>
      <c r="E162" t="s">
        <v>489</v>
      </c>
      <c r="F162" s="7">
        <v>710</v>
      </c>
      <c r="G162">
        <v>1</v>
      </c>
      <c r="H162" t="b">
        <v>0</v>
      </c>
    </row>
    <row r="163" spans="3:8">
      <c r="C163" t="s">
        <v>193</v>
      </c>
      <c r="D163" t="s">
        <v>516</v>
      </c>
      <c r="E163" t="s">
        <v>391</v>
      </c>
      <c r="F163" s="7">
        <v>410</v>
      </c>
      <c r="G163">
        <v>1</v>
      </c>
      <c r="H163" t="b">
        <v>0</v>
      </c>
    </row>
    <row r="164" spans="3:8">
      <c r="C164" t="s">
        <v>194</v>
      </c>
      <c r="D164" t="s">
        <v>514</v>
      </c>
      <c r="E164" t="s">
        <v>456</v>
      </c>
      <c r="F164" s="7">
        <v>728</v>
      </c>
      <c r="G164">
        <v>1</v>
      </c>
      <c r="H164" t="b">
        <v>0</v>
      </c>
    </row>
    <row r="165" spans="3:8">
      <c r="C165" t="s">
        <v>195</v>
      </c>
      <c r="D165" t="s">
        <v>512</v>
      </c>
      <c r="E165" t="s">
        <v>351</v>
      </c>
      <c r="F165" s="7">
        <v>724</v>
      </c>
      <c r="G165">
        <v>1</v>
      </c>
      <c r="H165" t="b">
        <v>0</v>
      </c>
    </row>
    <row r="166" spans="3:8">
      <c r="C166" t="s">
        <v>196</v>
      </c>
      <c r="D166" t="s">
        <v>516</v>
      </c>
      <c r="E166" t="s">
        <v>399</v>
      </c>
      <c r="F166" s="7">
        <v>144</v>
      </c>
      <c r="G166">
        <v>1</v>
      </c>
      <c r="H166" t="b">
        <v>0</v>
      </c>
    </row>
    <row r="167" spans="3:8">
      <c r="C167" t="s">
        <v>197</v>
      </c>
      <c r="D167" t="s">
        <v>514</v>
      </c>
      <c r="E167" t="s">
        <v>447</v>
      </c>
      <c r="F167" s="7">
        <v>729</v>
      </c>
      <c r="G167">
        <v>1</v>
      </c>
      <c r="H167" t="b">
        <v>0</v>
      </c>
    </row>
    <row r="168" spans="3:8">
      <c r="C168" t="s">
        <v>198</v>
      </c>
      <c r="D168" t="s">
        <v>511</v>
      </c>
      <c r="E168" t="s">
        <v>458</v>
      </c>
      <c r="F168" s="7">
        <v>740</v>
      </c>
      <c r="G168">
        <v>1</v>
      </c>
      <c r="H168" t="b">
        <v>0</v>
      </c>
    </row>
    <row r="169" spans="3:8">
      <c r="C169" t="s">
        <v>199</v>
      </c>
      <c r="D169" t="s">
        <v>514</v>
      </c>
      <c r="E169" t="s">
        <v>462</v>
      </c>
      <c r="F169" s="7">
        <v>748</v>
      </c>
      <c r="G169">
        <v>1</v>
      </c>
      <c r="H169" t="b">
        <v>0</v>
      </c>
    </row>
    <row r="170" spans="3:8">
      <c r="C170" t="s">
        <v>200</v>
      </c>
      <c r="D170" t="s">
        <v>512</v>
      </c>
      <c r="E170" t="s">
        <v>461</v>
      </c>
      <c r="F170" s="7">
        <v>752</v>
      </c>
      <c r="G170">
        <v>1</v>
      </c>
      <c r="H170" t="b">
        <v>0</v>
      </c>
    </row>
    <row r="171" spans="3:8">
      <c r="C171" t="s">
        <v>201</v>
      </c>
      <c r="D171" t="s">
        <v>512</v>
      </c>
      <c r="E171" t="s">
        <v>328</v>
      </c>
      <c r="F171" s="7">
        <v>756</v>
      </c>
      <c r="G171">
        <v>1</v>
      </c>
      <c r="H171" t="b">
        <v>0</v>
      </c>
    </row>
    <row r="172" spans="3:8">
      <c r="C172" t="s">
        <v>202</v>
      </c>
      <c r="D172" t="s">
        <v>513</v>
      </c>
      <c r="E172" t="s">
        <v>464</v>
      </c>
      <c r="F172" s="7">
        <v>760</v>
      </c>
      <c r="G172">
        <v>1</v>
      </c>
      <c r="H172" t="b">
        <v>0</v>
      </c>
    </row>
    <row r="173" spans="3:8">
      <c r="C173" t="s">
        <v>203</v>
      </c>
      <c r="D173" t="s">
        <v>515</v>
      </c>
      <c r="E173" t="s">
        <v>468</v>
      </c>
      <c r="F173" s="7">
        <v>762</v>
      </c>
      <c r="G173">
        <v>1</v>
      </c>
      <c r="H173" t="b">
        <v>0</v>
      </c>
    </row>
    <row r="174" spans="3:8">
      <c r="C174" t="s">
        <v>204</v>
      </c>
      <c r="D174" t="s">
        <v>514</v>
      </c>
      <c r="E174" t="s">
        <v>476</v>
      </c>
      <c r="F174" s="7">
        <v>834</v>
      </c>
      <c r="G174">
        <v>1</v>
      </c>
      <c r="H174" t="b">
        <v>0</v>
      </c>
    </row>
    <row r="175" spans="3:8">
      <c r="C175" t="s">
        <v>205</v>
      </c>
      <c r="D175" t="s">
        <v>516</v>
      </c>
      <c r="E175" t="s">
        <v>467</v>
      </c>
      <c r="F175" s="7">
        <v>764</v>
      </c>
      <c r="G175">
        <v>1</v>
      </c>
      <c r="H175" t="b">
        <v>0</v>
      </c>
    </row>
    <row r="176" spans="3:8">
      <c r="C176" t="s">
        <v>206</v>
      </c>
      <c r="D176" t="s">
        <v>516</v>
      </c>
      <c r="E176" t="s">
        <v>470</v>
      </c>
      <c r="F176" s="7">
        <v>626</v>
      </c>
      <c r="G176">
        <v>1</v>
      </c>
      <c r="H176" t="b">
        <v>0</v>
      </c>
    </row>
    <row r="177" spans="3:8">
      <c r="C177" t="s">
        <v>207</v>
      </c>
      <c r="D177" t="s">
        <v>514</v>
      </c>
      <c r="E177" t="s">
        <v>466</v>
      </c>
      <c r="F177" s="7">
        <v>768</v>
      </c>
      <c r="G177">
        <v>1</v>
      </c>
      <c r="H177" t="b">
        <v>0</v>
      </c>
    </row>
    <row r="178" spans="3:8">
      <c r="C178" t="s">
        <v>208</v>
      </c>
      <c r="D178" t="s">
        <v>516</v>
      </c>
      <c r="E178" t="s">
        <v>471</v>
      </c>
      <c r="F178" s="7">
        <v>776</v>
      </c>
      <c r="G178">
        <v>1</v>
      </c>
      <c r="H178" t="b">
        <v>0</v>
      </c>
    </row>
    <row r="179" spans="3:8">
      <c r="C179" t="s">
        <v>209</v>
      </c>
      <c r="D179" t="s">
        <v>511</v>
      </c>
      <c r="E179" t="s">
        <v>472</v>
      </c>
      <c r="F179" s="7">
        <v>780</v>
      </c>
      <c r="G179">
        <v>1</v>
      </c>
      <c r="H179" t="b">
        <v>0</v>
      </c>
    </row>
    <row r="180" spans="3:8">
      <c r="C180" t="s">
        <v>210</v>
      </c>
      <c r="D180" t="s">
        <v>514</v>
      </c>
      <c r="E180" t="s">
        <v>473</v>
      </c>
      <c r="F180" s="7">
        <v>788</v>
      </c>
      <c r="G180">
        <v>1</v>
      </c>
      <c r="H180" t="b">
        <v>0</v>
      </c>
    </row>
    <row r="181" spans="3:8">
      <c r="C181" t="s">
        <v>211</v>
      </c>
      <c r="D181" t="s">
        <v>512</v>
      </c>
      <c r="E181" t="s">
        <v>474</v>
      </c>
      <c r="F181" s="7">
        <v>792</v>
      </c>
      <c r="G181">
        <v>1</v>
      </c>
      <c r="H181" t="b">
        <v>0</v>
      </c>
    </row>
    <row r="182" spans="3:8">
      <c r="C182" t="s">
        <v>212</v>
      </c>
      <c r="D182" t="s">
        <v>515</v>
      </c>
      <c r="E182" t="s">
        <v>469</v>
      </c>
      <c r="F182" s="7">
        <v>795</v>
      </c>
      <c r="G182">
        <v>1</v>
      </c>
      <c r="H182" t="b">
        <v>0</v>
      </c>
    </row>
    <row r="183" spans="3:8">
      <c r="C183" t="s">
        <v>213</v>
      </c>
      <c r="D183" t="s">
        <v>516</v>
      </c>
      <c r="E183" t="s">
        <v>475</v>
      </c>
      <c r="F183" s="7">
        <v>798</v>
      </c>
      <c r="G183">
        <v>1</v>
      </c>
      <c r="H183" t="b">
        <v>0</v>
      </c>
    </row>
    <row r="184" spans="3:8">
      <c r="C184" t="s">
        <v>214</v>
      </c>
      <c r="D184" t="s">
        <v>514</v>
      </c>
      <c r="E184" t="s">
        <v>477</v>
      </c>
      <c r="F184" s="7">
        <v>800</v>
      </c>
      <c r="G184">
        <v>1</v>
      </c>
      <c r="H184" t="b">
        <v>0</v>
      </c>
    </row>
    <row r="185" spans="3:8">
      <c r="C185" t="s">
        <v>215</v>
      </c>
      <c r="D185" t="s">
        <v>515</v>
      </c>
      <c r="E185" t="s">
        <v>478</v>
      </c>
      <c r="F185" s="7">
        <v>804</v>
      </c>
      <c r="G185">
        <v>1</v>
      </c>
      <c r="H185" t="b">
        <v>0</v>
      </c>
    </row>
    <row r="186" spans="3:8">
      <c r="C186" t="s">
        <v>216</v>
      </c>
      <c r="D186" t="s">
        <v>513</v>
      </c>
      <c r="E186" t="s">
        <v>302</v>
      </c>
      <c r="F186" s="7">
        <v>784</v>
      </c>
      <c r="G186">
        <v>1</v>
      </c>
      <c r="H186" t="b">
        <v>0</v>
      </c>
    </row>
    <row r="187" spans="3:8">
      <c r="C187" t="s">
        <v>217</v>
      </c>
      <c r="D187" t="s">
        <v>512</v>
      </c>
      <c r="E187" t="s">
        <v>359</v>
      </c>
      <c r="F187" s="7">
        <v>826</v>
      </c>
      <c r="G187">
        <v>1</v>
      </c>
      <c r="H187" t="b">
        <v>0</v>
      </c>
    </row>
    <row r="188" spans="3:8">
      <c r="C188" t="s">
        <v>218</v>
      </c>
      <c r="D188" t="s">
        <v>511</v>
      </c>
      <c r="E188" t="s">
        <v>480</v>
      </c>
      <c r="F188" s="7">
        <v>840</v>
      </c>
      <c r="G188" s="29">
        <v>1.6049</v>
      </c>
      <c r="H188" s="29" t="b">
        <v>1</v>
      </c>
    </row>
    <row r="189" spans="3:8">
      <c r="C189" t="s">
        <v>219</v>
      </c>
      <c r="D189" t="s">
        <v>511</v>
      </c>
      <c r="E189" t="s">
        <v>479</v>
      </c>
      <c r="F189" s="7">
        <v>858</v>
      </c>
      <c r="G189">
        <v>1</v>
      </c>
      <c r="H189" t="b">
        <v>0</v>
      </c>
    </row>
    <row r="190" spans="3:8">
      <c r="C190" t="s">
        <v>220</v>
      </c>
      <c r="D190" t="s">
        <v>515</v>
      </c>
      <c r="E190" t="s">
        <v>481</v>
      </c>
      <c r="F190" s="7">
        <v>860</v>
      </c>
      <c r="G190">
        <v>1</v>
      </c>
      <c r="H190" t="b">
        <v>0</v>
      </c>
    </row>
    <row r="191" spans="3:8">
      <c r="C191" t="s">
        <v>221</v>
      </c>
      <c r="D191" t="s">
        <v>516</v>
      </c>
      <c r="E191" t="s">
        <v>486</v>
      </c>
      <c r="F191" s="7">
        <v>548</v>
      </c>
      <c r="G191">
        <v>1</v>
      </c>
      <c r="H191" t="b">
        <v>0</v>
      </c>
    </row>
    <row r="192" spans="3:8">
      <c r="C192" t="s">
        <v>222</v>
      </c>
      <c r="D192" t="s">
        <v>511</v>
      </c>
      <c r="E192" t="s">
        <v>484</v>
      </c>
      <c r="F192" s="7">
        <v>862</v>
      </c>
      <c r="G192">
        <v>1</v>
      </c>
      <c r="H192" t="b">
        <v>0</v>
      </c>
    </row>
    <row r="193" spans="3:8">
      <c r="C193" t="s">
        <v>223</v>
      </c>
      <c r="D193" t="s">
        <v>516</v>
      </c>
      <c r="E193" t="s">
        <v>485</v>
      </c>
      <c r="F193" s="7">
        <v>704</v>
      </c>
      <c r="G193">
        <v>1</v>
      </c>
      <c r="H193" t="b">
        <v>0</v>
      </c>
    </row>
    <row r="194" spans="3:8">
      <c r="C194" t="s">
        <v>224</v>
      </c>
      <c r="D194" t="s">
        <v>513</v>
      </c>
      <c r="E194" t="s">
        <v>488</v>
      </c>
      <c r="F194" s="7">
        <v>887</v>
      </c>
      <c r="G194">
        <v>1</v>
      </c>
      <c r="H194" t="b">
        <v>0</v>
      </c>
    </row>
    <row r="195" spans="3:8">
      <c r="C195" t="s">
        <v>225</v>
      </c>
      <c r="D195" t="s">
        <v>514</v>
      </c>
      <c r="E195" t="s">
        <v>490</v>
      </c>
      <c r="F195" s="7">
        <v>894</v>
      </c>
      <c r="G195">
        <v>1</v>
      </c>
      <c r="H195" t="b">
        <v>0</v>
      </c>
    </row>
    <row r="196" spans="3:8">
      <c r="C196" t="s">
        <v>226</v>
      </c>
      <c r="D196" t="s">
        <v>514</v>
      </c>
      <c r="E196" t="s">
        <v>491</v>
      </c>
      <c r="F196" s="7">
        <v>716</v>
      </c>
      <c r="G196">
        <v>1</v>
      </c>
      <c r="H196" t="b">
        <v>0</v>
      </c>
    </row>
  </sheetData>
  <dataValidations count="1">
    <dataValidation type="list" allowBlank="1" showInputMessage="1" showErrorMessage="1" sqref="A2">
      <formula1>$C$2:$C$196</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L160"/>
  <sheetViews>
    <sheetView topLeftCell="A141" workbookViewId="0">
      <selection activeCell="K24" sqref="K24:K38"/>
    </sheetView>
  </sheetViews>
  <sheetFormatPr defaultColWidth="8.86328125" defaultRowHeight="14.25"/>
  <cols>
    <col min="1" max="1" width="44.3984375" customWidth="1"/>
    <col min="2" max="9" width="13.3984375" customWidth="1"/>
    <col min="10" max="26" width="13.265625" customWidth="1"/>
  </cols>
  <sheetData>
    <row r="1" spans="1:2" ht="18">
      <c r="A1" s="33" t="s">
        <v>578</v>
      </c>
      <c r="B1" s="34"/>
    </row>
    <row r="3" spans="1:2">
      <c r="A3" t="s">
        <v>579</v>
      </c>
    </row>
    <row r="4" spans="1:2">
      <c r="A4" t="s">
        <v>580</v>
      </c>
    </row>
    <row r="5" spans="1:2">
      <c r="A5" t="s">
        <v>581</v>
      </c>
    </row>
    <row r="7" spans="1:2">
      <c r="A7" t="s">
        <v>582</v>
      </c>
    </row>
    <row r="8" spans="1:2">
      <c r="A8" t="s">
        <v>583</v>
      </c>
    </row>
    <row r="10" spans="1:2">
      <c r="A10" s="2" t="s">
        <v>652</v>
      </c>
    </row>
    <row r="11" spans="1:2">
      <c r="A11" t="s">
        <v>653</v>
      </c>
    </row>
    <row r="12" spans="1:2">
      <c r="A12" t="s">
        <v>654</v>
      </c>
    </row>
    <row r="14" spans="1:2">
      <c r="A14" t="s">
        <v>655</v>
      </c>
    </row>
    <row r="15" spans="1:2">
      <c r="A15" t="s">
        <v>656</v>
      </c>
    </row>
    <row r="16" spans="1:2">
      <c r="A16" t="s">
        <v>657</v>
      </c>
    </row>
    <row r="17" spans="1:11">
      <c r="A17" t="s">
        <v>658</v>
      </c>
    </row>
    <row r="18" spans="1:11">
      <c r="A18" t="s">
        <v>659</v>
      </c>
    </row>
    <row r="19" spans="1:11">
      <c r="A19" t="s">
        <v>660</v>
      </c>
    </row>
    <row r="20" spans="1:11">
      <c r="A20" t="s">
        <v>661</v>
      </c>
    </row>
    <row r="22" spans="1:11" ht="14.65" thickBot="1">
      <c r="A22" s="46" t="s">
        <v>19</v>
      </c>
      <c r="B22" s="46" t="s">
        <v>663</v>
      </c>
      <c r="C22" s="47">
        <v>2015</v>
      </c>
      <c r="D22" s="46">
        <v>2020</v>
      </c>
      <c r="E22" s="47">
        <v>2025</v>
      </c>
      <c r="F22" s="46">
        <v>2030</v>
      </c>
      <c r="G22" s="47">
        <v>2035</v>
      </c>
      <c r="H22" s="46">
        <v>2040</v>
      </c>
      <c r="I22" s="47">
        <v>2045</v>
      </c>
      <c r="J22" s="46">
        <v>2050</v>
      </c>
    </row>
    <row r="23" spans="1:11" ht="14.65" thickBot="1">
      <c r="A23" s="52" t="s">
        <v>287</v>
      </c>
      <c r="B23" s="52" t="s">
        <v>10</v>
      </c>
      <c r="C23" s="105">
        <v>1</v>
      </c>
      <c r="D23" s="105">
        <v>1</v>
      </c>
      <c r="E23" s="105">
        <v>1</v>
      </c>
      <c r="F23" s="105">
        <v>1</v>
      </c>
      <c r="G23" s="105">
        <v>1</v>
      </c>
      <c r="H23" s="105">
        <v>1</v>
      </c>
      <c r="I23" s="105">
        <v>1</v>
      </c>
      <c r="J23" s="105">
        <v>1</v>
      </c>
    </row>
    <row r="24" spans="1:11" ht="14.65" thickBot="1">
      <c r="A24" s="51" t="s">
        <v>287</v>
      </c>
      <c r="B24" s="51" t="s">
        <v>11</v>
      </c>
      <c r="C24" s="105">
        <v>1</v>
      </c>
      <c r="D24" s="105">
        <v>1</v>
      </c>
      <c r="E24" s="105">
        <v>1</v>
      </c>
      <c r="F24" s="105">
        <v>1</v>
      </c>
      <c r="G24" s="105">
        <v>1</v>
      </c>
      <c r="H24" s="105">
        <v>1</v>
      </c>
      <c r="I24" s="105">
        <v>1</v>
      </c>
      <c r="J24" s="105">
        <v>1</v>
      </c>
      <c r="K24" t="s">
        <v>667</v>
      </c>
    </row>
    <row r="25" spans="1:11" ht="14.65" thickBot="1">
      <c r="A25" s="49" t="s">
        <v>287</v>
      </c>
      <c r="B25" s="49" t="s">
        <v>12</v>
      </c>
      <c r="C25" s="105">
        <v>1</v>
      </c>
      <c r="D25" s="105">
        <v>1</v>
      </c>
      <c r="E25" s="105">
        <v>1</v>
      </c>
      <c r="F25" s="105">
        <v>1</v>
      </c>
      <c r="G25" s="105">
        <v>1</v>
      </c>
      <c r="H25" s="105">
        <v>1</v>
      </c>
      <c r="I25" s="105">
        <v>1</v>
      </c>
      <c r="J25" s="105">
        <v>1</v>
      </c>
      <c r="K25" t="s">
        <v>667</v>
      </c>
    </row>
    <row r="26" spans="1:11" ht="14.65" thickBot="1">
      <c r="A26" s="27" t="s">
        <v>238</v>
      </c>
      <c r="B26" s="27" t="s">
        <v>10</v>
      </c>
      <c r="C26" s="105">
        <v>1</v>
      </c>
      <c r="D26" s="105">
        <v>1</v>
      </c>
      <c r="E26" s="105">
        <v>1</v>
      </c>
      <c r="F26" s="105">
        <v>1</v>
      </c>
      <c r="G26" s="105">
        <v>1</v>
      </c>
      <c r="H26" s="105">
        <v>1</v>
      </c>
      <c r="I26" s="105">
        <v>1</v>
      </c>
      <c r="J26" s="105">
        <v>1</v>
      </c>
      <c r="K26" t="s">
        <v>667</v>
      </c>
    </row>
    <row r="27" spans="1:11" ht="14.65" thickBot="1">
      <c r="A27" s="53" t="s">
        <v>238</v>
      </c>
      <c r="B27" s="53" t="s">
        <v>11</v>
      </c>
      <c r="C27" s="105">
        <v>1</v>
      </c>
      <c r="D27" s="105">
        <v>1</v>
      </c>
      <c r="E27" s="105">
        <v>1</v>
      </c>
      <c r="F27" s="105">
        <v>1</v>
      </c>
      <c r="G27" s="105">
        <v>1</v>
      </c>
      <c r="H27" s="105">
        <v>1</v>
      </c>
      <c r="I27" s="105">
        <v>1</v>
      </c>
      <c r="J27" s="105">
        <v>1</v>
      </c>
    </row>
    <row r="28" spans="1:11" ht="14.65" thickBot="1">
      <c r="A28" s="48" t="s">
        <v>238</v>
      </c>
      <c r="B28" s="26" t="s">
        <v>12</v>
      </c>
      <c r="C28" s="105">
        <v>1</v>
      </c>
      <c r="D28" s="105">
        <v>1</v>
      </c>
      <c r="E28" s="105">
        <v>1</v>
      </c>
      <c r="F28" s="105">
        <v>1</v>
      </c>
      <c r="G28" s="105">
        <v>1</v>
      </c>
      <c r="H28" s="105">
        <v>1</v>
      </c>
      <c r="I28" s="105">
        <v>1</v>
      </c>
      <c r="J28" s="105">
        <v>1</v>
      </c>
      <c r="K28" t="s">
        <v>667</v>
      </c>
    </row>
    <row r="29" spans="1:11" ht="14.65" thickBot="1">
      <c r="A29" s="52" t="s">
        <v>288</v>
      </c>
      <c r="B29" s="52" t="s">
        <v>10</v>
      </c>
      <c r="C29" s="105">
        <v>1</v>
      </c>
      <c r="D29" s="105">
        <v>1</v>
      </c>
      <c r="E29" s="105">
        <v>1</v>
      </c>
      <c r="F29" s="105">
        <v>1</v>
      </c>
      <c r="G29" s="105">
        <v>1</v>
      </c>
      <c r="H29" s="105">
        <v>1</v>
      </c>
      <c r="I29" s="105">
        <v>1</v>
      </c>
      <c r="J29" s="105">
        <v>1</v>
      </c>
    </row>
    <row r="30" spans="1:11" ht="14.65" thickBot="1">
      <c r="A30" s="51" t="s">
        <v>288</v>
      </c>
      <c r="B30" s="53" t="s">
        <v>11</v>
      </c>
      <c r="C30" s="105">
        <v>1</v>
      </c>
      <c r="D30" s="105">
        <v>1</v>
      </c>
      <c r="E30" s="105">
        <v>1</v>
      </c>
      <c r="F30" s="105">
        <v>1</v>
      </c>
      <c r="G30" s="105">
        <v>1</v>
      </c>
      <c r="H30" s="105">
        <v>1</v>
      </c>
      <c r="I30" s="105">
        <v>1</v>
      </c>
      <c r="J30" s="105">
        <v>1</v>
      </c>
      <c r="K30" t="s">
        <v>667</v>
      </c>
    </row>
    <row r="31" spans="1:11" ht="14.65" thickBot="1">
      <c r="A31" s="49" t="s">
        <v>288</v>
      </c>
      <c r="B31" s="49" t="s">
        <v>12</v>
      </c>
      <c r="C31" s="105">
        <v>1</v>
      </c>
      <c r="D31" s="105">
        <v>1</v>
      </c>
      <c r="E31" s="105">
        <v>1</v>
      </c>
      <c r="F31" s="105">
        <v>1</v>
      </c>
      <c r="G31" s="105">
        <v>1</v>
      </c>
      <c r="H31" s="105">
        <v>1</v>
      </c>
      <c r="I31" s="105">
        <v>1</v>
      </c>
      <c r="J31" s="105">
        <v>1</v>
      </c>
      <c r="K31" t="s">
        <v>667</v>
      </c>
    </row>
    <row r="32" spans="1:11" ht="14.65" thickBot="1">
      <c r="A32" s="26" t="s">
        <v>244</v>
      </c>
      <c r="B32" s="26" t="s">
        <v>10</v>
      </c>
      <c r="C32" s="105">
        <v>1</v>
      </c>
      <c r="D32" s="105">
        <v>1</v>
      </c>
      <c r="E32" s="105">
        <v>1</v>
      </c>
      <c r="F32" s="105">
        <v>1</v>
      </c>
      <c r="G32" s="105">
        <v>1</v>
      </c>
      <c r="H32" s="105">
        <v>1</v>
      </c>
      <c r="I32" s="105">
        <v>1</v>
      </c>
      <c r="J32" s="105">
        <v>1</v>
      </c>
    </row>
    <row r="33" spans="1:11" ht="14.65" thickBot="1">
      <c r="A33" s="26" t="s">
        <v>244</v>
      </c>
      <c r="B33" s="53" t="s">
        <v>11</v>
      </c>
      <c r="C33" s="105">
        <v>1</v>
      </c>
      <c r="D33" s="105">
        <v>1</v>
      </c>
      <c r="E33" s="105">
        <v>1</v>
      </c>
      <c r="F33" s="105">
        <v>1</v>
      </c>
      <c r="G33" s="105">
        <v>1</v>
      </c>
      <c r="H33" s="105">
        <v>1</v>
      </c>
      <c r="I33" s="105">
        <v>1</v>
      </c>
      <c r="J33" s="105">
        <v>1</v>
      </c>
      <c r="K33" t="s">
        <v>667</v>
      </c>
    </row>
    <row r="34" spans="1:11" ht="14.65" thickBot="1">
      <c r="A34" s="26" t="s">
        <v>244</v>
      </c>
      <c r="B34" s="26" t="s">
        <v>12</v>
      </c>
      <c r="C34" s="105">
        <v>1</v>
      </c>
      <c r="D34" s="105">
        <v>1</v>
      </c>
      <c r="E34" s="105">
        <v>1</v>
      </c>
      <c r="F34" s="105">
        <v>1</v>
      </c>
      <c r="G34" s="105">
        <v>1</v>
      </c>
      <c r="H34" s="105">
        <v>1</v>
      </c>
      <c r="I34" s="105">
        <v>1</v>
      </c>
      <c r="J34" s="105">
        <v>1</v>
      </c>
    </row>
    <row r="35" spans="1:11" ht="14.65" thickBot="1">
      <c r="A35" s="49" t="s">
        <v>244</v>
      </c>
      <c r="B35" s="54" t="s">
        <v>291</v>
      </c>
      <c r="C35" s="105">
        <v>1</v>
      </c>
      <c r="D35" s="105">
        <v>1</v>
      </c>
      <c r="E35" s="105">
        <v>1</v>
      </c>
      <c r="F35" s="105">
        <v>1</v>
      </c>
      <c r="G35" s="105">
        <v>1</v>
      </c>
      <c r="H35" s="105">
        <v>1</v>
      </c>
      <c r="I35" s="105">
        <v>1</v>
      </c>
      <c r="J35" s="105">
        <v>1</v>
      </c>
      <c r="K35" t="s">
        <v>668</v>
      </c>
    </row>
    <row r="36" spans="1:11" ht="14.65" thickBot="1">
      <c r="A36" s="51" t="s">
        <v>241</v>
      </c>
      <c r="B36" s="52" t="s">
        <v>10</v>
      </c>
      <c r="C36" s="105">
        <v>1</v>
      </c>
      <c r="D36" s="105">
        <v>1</v>
      </c>
      <c r="E36" s="105">
        <v>1</v>
      </c>
      <c r="F36" s="105">
        <v>1</v>
      </c>
      <c r="G36" s="105">
        <v>1</v>
      </c>
      <c r="H36" s="105">
        <v>1</v>
      </c>
      <c r="I36" s="105">
        <v>1</v>
      </c>
      <c r="J36" s="105">
        <v>1</v>
      </c>
      <c r="K36" t="s">
        <v>667</v>
      </c>
    </row>
    <row r="37" spans="1:11" ht="14.65" thickBot="1">
      <c r="A37" s="51" t="s">
        <v>241</v>
      </c>
      <c r="B37" s="53" t="s">
        <v>11</v>
      </c>
      <c r="C37" s="105">
        <v>1</v>
      </c>
      <c r="D37" s="105">
        <v>1</v>
      </c>
      <c r="E37" s="105">
        <v>1</v>
      </c>
      <c r="F37" s="105">
        <v>1</v>
      </c>
      <c r="G37" s="105">
        <v>1</v>
      </c>
      <c r="H37" s="105">
        <v>1</v>
      </c>
      <c r="I37" s="105">
        <v>1</v>
      </c>
      <c r="J37" s="105">
        <v>1</v>
      </c>
    </row>
    <row r="38" spans="1:11" ht="14.65" thickBot="1">
      <c r="A38" s="49" t="s">
        <v>241</v>
      </c>
      <c r="B38" s="49" t="s">
        <v>12</v>
      </c>
      <c r="C38" s="105">
        <v>1</v>
      </c>
      <c r="D38" s="105">
        <v>1</v>
      </c>
      <c r="E38" s="105">
        <v>1</v>
      </c>
      <c r="F38" s="105">
        <v>1</v>
      </c>
      <c r="G38" s="105">
        <v>1</v>
      </c>
      <c r="H38" s="105">
        <v>1</v>
      </c>
      <c r="I38" s="105">
        <v>1</v>
      </c>
      <c r="J38" s="105">
        <v>1</v>
      </c>
      <c r="K38" t="s">
        <v>667</v>
      </c>
    </row>
    <row r="39" spans="1:11" ht="14.65" thickBot="1">
      <c r="A39" s="26" t="s">
        <v>240</v>
      </c>
      <c r="B39" s="51" t="s">
        <v>10</v>
      </c>
      <c r="C39" s="105">
        <v>1</v>
      </c>
      <c r="D39" s="105">
        <v>1</v>
      </c>
      <c r="E39" s="105">
        <v>1</v>
      </c>
      <c r="F39" s="105">
        <v>1</v>
      </c>
      <c r="G39" s="105">
        <v>1</v>
      </c>
      <c r="H39" s="105">
        <v>1</v>
      </c>
      <c r="I39" s="105">
        <v>1</v>
      </c>
      <c r="J39" s="105">
        <v>1</v>
      </c>
    </row>
    <row r="40" spans="1:11" ht="14.65" thickBot="1">
      <c r="A40" s="26" t="s">
        <v>240</v>
      </c>
      <c r="B40" s="26" t="s">
        <v>11</v>
      </c>
      <c r="C40" s="105">
        <v>1</v>
      </c>
      <c r="D40" s="105">
        <v>1</v>
      </c>
      <c r="E40" s="105">
        <v>1</v>
      </c>
      <c r="F40" s="105">
        <v>1</v>
      </c>
      <c r="G40" s="105">
        <v>1</v>
      </c>
      <c r="H40" s="105">
        <v>1</v>
      </c>
      <c r="I40" s="105">
        <v>1</v>
      </c>
      <c r="J40" s="105">
        <v>1</v>
      </c>
    </row>
    <row r="41" spans="1:11" ht="14.65" thickBot="1">
      <c r="A41" s="49" t="s">
        <v>240</v>
      </c>
      <c r="B41" s="49" t="s">
        <v>12</v>
      </c>
      <c r="C41" s="105">
        <v>1</v>
      </c>
      <c r="D41" s="105">
        <v>1</v>
      </c>
      <c r="E41" s="105">
        <v>1</v>
      </c>
      <c r="F41" s="105">
        <v>1</v>
      </c>
      <c r="G41" s="105">
        <v>1</v>
      </c>
      <c r="H41" s="105">
        <v>1</v>
      </c>
      <c r="I41" s="105">
        <v>1</v>
      </c>
      <c r="J41" s="105">
        <v>1</v>
      </c>
    </row>
    <row r="42" spans="1:11" ht="14.65" thickBot="1">
      <c r="A42" s="26" t="s">
        <v>239</v>
      </c>
      <c r="B42" s="51" t="s">
        <v>10</v>
      </c>
      <c r="C42" s="105">
        <v>1</v>
      </c>
      <c r="D42" s="105">
        <v>1</v>
      </c>
      <c r="E42" s="105">
        <v>1</v>
      </c>
      <c r="F42" s="105">
        <v>1</v>
      </c>
      <c r="G42" s="105">
        <v>1</v>
      </c>
      <c r="H42" s="105">
        <v>1</v>
      </c>
      <c r="I42" s="105">
        <v>1</v>
      </c>
      <c r="J42" s="105">
        <v>1</v>
      </c>
    </row>
    <row r="43" spans="1:11" ht="14.65" thickBot="1">
      <c r="A43" s="26" t="s">
        <v>239</v>
      </c>
      <c r="B43" s="26" t="s">
        <v>11</v>
      </c>
      <c r="C43" s="105">
        <v>1</v>
      </c>
      <c r="D43" s="105">
        <v>1</v>
      </c>
      <c r="E43" s="105">
        <v>1</v>
      </c>
      <c r="F43" s="105">
        <v>1</v>
      </c>
      <c r="G43" s="105">
        <v>1</v>
      </c>
      <c r="H43" s="105">
        <v>1</v>
      </c>
      <c r="I43" s="105">
        <v>1</v>
      </c>
      <c r="J43" s="105">
        <v>1</v>
      </c>
    </row>
    <row r="44" spans="1:11" ht="14.65" thickBot="1">
      <c r="A44" s="49" t="s">
        <v>239</v>
      </c>
      <c r="B44" s="49" t="s">
        <v>12</v>
      </c>
      <c r="C44" s="105">
        <v>1</v>
      </c>
      <c r="D44" s="105">
        <v>1</v>
      </c>
      <c r="E44" s="105">
        <v>1</v>
      </c>
      <c r="F44" s="105">
        <v>1</v>
      </c>
      <c r="G44" s="105">
        <v>1</v>
      </c>
      <c r="H44" s="105">
        <v>1</v>
      </c>
      <c r="I44" s="105">
        <v>1</v>
      </c>
      <c r="J44" s="105">
        <v>1</v>
      </c>
    </row>
    <row r="45" spans="1:11" ht="14.65" thickBot="1">
      <c r="A45" s="26" t="s">
        <v>242</v>
      </c>
      <c r="B45" s="26" t="s">
        <v>10</v>
      </c>
      <c r="C45" s="105">
        <v>1</v>
      </c>
      <c r="D45" s="105">
        <v>1</v>
      </c>
      <c r="E45" s="105">
        <v>1</v>
      </c>
      <c r="F45" s="105">
        <v>1</v>
      </c>
      <c r="G45" s="105">
        <v>1</v>
      </c>
      <c r="H45" s="105">
        <v>1</v>
      </c>
      <c r="I45" s="105">
        <v>1</v>
      </c>
      <c r="J45" s="105">
        <v>1</v>
      </c>
    </row>
    <row r="46" spans="1:11" ht="14.65" thickBot="1">
      <c r="A46" s="26" t="s">
        <v>242</v>
      </c>
      <c r="B46" s="26" t="s">
        <v>11</v>
      </c>
      <c r="C46" s="105">
        <v>1</v>
      </c>
      <c r="D46" s="105">
        <v>1</v>
      </c>
      <c r="E46" s="105">
        <v>1</v>
      </c>
      <c r="F46" s="105">
        <v>1</v>
      </c>
      <c r="G46" s="105">
        <v>1</v>
      </c>
      <c r="H46" s="105">
        <v>1</v>
      </c>
      <c r="I46" s="105">
        <v>1</v>
      </c>
      <c r="J46" s="105">
        <v>1</v>
      </c>
    </row>
    <row r="47" spans="1:11" ht="14.65" thickBot="1">
      <c r="A47" s="49" t="s">
        <v>242</v>
      </c>
      <c r="B47" s="49" t="s">
        <v>12</v>
      </c>
      <c r="C47" s="105">
        <v>1</v>
      </c>
      <c r="D47" s="105">
        <v>1</v>
      </c>
      <c r="E47" s="105">
        <v>1</v>
      </c>
      <c r="F47" s="105">
        <v>1</v>
      </c>
      <c r="G47" s="105">
        <v>1</v>
      </c>
      <c r="H47" s="105">
        <v>1</v>
      </c>
      <c r="I47" s="105">
        <v>1</v>
      </c>
      <c r="J47" s="105">
        <v>1</v>
      </c>
    </row>
    <row r="49" spans="1:5">
      <c r="A49" s="37" t="s">
        <v>589</v>
      </c>
      <c r="B49" s="38"/>
      <c r="C49" s="38"/>
      <c r="D49" s="38"/>
      <c r="E49" s="38"/>
    </row>
    <row r="51" spans="1:5" ht="18">
      <c r="A51" s="33" t="s">
        <v>590</v>
      </c>
      <c r="B51" s="34"/>
    </row>
    <row r="52" spans="1:5">
      <c r="A52" t="s">
        <v>591</v>
      </c>
    </row>
    <row r="53" spans="1:5">
      <c r="A53" t="s">
        <v>592</v>
      </c>
    </row>
    <row r="54" spans="1:5">
      <c r="A54" t="s">
        <v>593</v>
      </c>
    </row>
    <row r="55" spans="1:5">
      <c r="A55" t="s">
        <v>594</v>
      </c>
    </row>
    <row r="57" spans="1:5">
      <c r="A57" t="s">
        <v>595</v>
      </c>
    </row>
    <row r="58" spans="1:5">
      <c r="A58" t="s">
        <v>596</v>
      </c>
    </row>
    <row r="59" spans="1:5">
      <c r="A59" t="s">
        <v>597</v>
      </c>
    </row>
    <row r="60" spans="1:5">
      <c r="A60" t="s">
        <v>598</v>
      </c>
    </row>
    <row r="61" spans="1:5">
      <c r="A61" t="s">
        <v>599</v>
      </c>
    </row>
    <row r="62" spans="1:5">
      <c r="A62" t="s">
        <v>600</v>
      </c>
    </row>
    <row r="63" spans="1:5">
      <c r="A63" t="s">
        <v>601</v>
      </c>
    </row>
    <row r="65" spans="1:2">
      <c r="A65" t="s">
        <v>602</v>
      </c>
    </row>
    <row r="66" spans="1:2">
      <c r="A66" t="s">
        <v>603</v>
      </c>
    </row>
    <row r="67" spans="1:2">
      <c r="A67" t="s">
        <v>604</v>
      </c>
    </row>
    <row r="68" spans="1:2">
      <c r="A68" t="s">
        <v>605</v>
      </c>
    </row>
    <row r="69" spans="1:2">
      <c r="A69" t="s">
        <v>606</v>
      </c>
    </row>
    <row r="71" spans="1:2">
      <c r="A71" s="2" t="s">
        <v>607</v>
      </c>
      <c r="B71">
        <f>VLOOKUP('Country Selector'!$A$2,'Country Selector'!$C$2:$G$196,COLUMN('Country Selector'!G1)-2,FALSE)</f>
        <v>1</v>
      </c>
    </row>
    <row r="73" spans="1:2" ht="18">
      <c r="A73" s="33" t="s">
        <v>613</v>
      </c>
      <c r="B73" s="34"/>
    </row>
    <row r="75" spans="1:2">
      <c r="A75" t="s">
        <v>617</v>
      </c>
    </row>
    <row r="76" spans="1:2">
      <c r="A76" t="s">
        <v>618</v>
      </c>
    </row>
    <row r="77" spans="1:2">
      <c r="A77" t="s">
        <v>619</v>
      </c>
    </row>
    <row r="79" spans="1:2">
      <c r="A79" t="s">
        <v>620</v>
      </c>
      <c r="B79" t="b">
        <f>VLOOKUP('Country Selector'!$A$2,'Country Selector'!$C$2:$H$196,COLUMN('Country Selector'!H1)-2,FALSE)</f>
        <v>0</v>
      </c>
    </row>
    <row r="81" spans="1:38">
      <c r="A81" s="28" t="s">
        <v>622</v>
      </c>
    </row>
    <row r="82" spans="1:38">
      <c r="A82" s="2" t="s">
        <v>0</v>
      </c>
      <c r="B82" s="2">
        <v>2015</v>
      </c>
      <c r="C82" s="2">
        <v>2020</v>
      </c>
      <c r="D82" s="2">
        <v>2025</v>
      </c>
      <c r="E82" s="2">
        <v>2030</v>
      </c>
      <c r="F82" s="2">
        <v>2035</v>
      </c>
      <c r="G82" s="2">
        <v>2040</v>
      </c>
      <c r="H82" s="2">
        <v>2045</v>
      </c>
      <c r="I82" s="2">
        <v>2050</v>
      </c>
    </row>
    <row r="83" spans="1:38">
      <c r="A83" t="s">
        <v>616</v>
      </c>
      <c r="B83">
        <v>215</v>
      </c>
      <c r="C83">
        <v>285</v>
      </c>
      <c r="D83">
        <v>373</v>
      </c>
      <c r="E83">
        <v>420</v>
      </c>
      <c r="F83">
        <v>463</v>
      </c>
      <c r="G83">
        <v>500</v>
      </c>
      <c r="H83">
        <v>531</v>
      </c>
      <c r="I83">
        <v>556</v>
      </c>
    </row>
    <row r="84" spans="1:38" ht="28.5">
      <c r="A84" s="10" t="s">
        <v>623</v>
      </c>
      <c r="B84">
        <v>212</v>
      </c>
      <c r="C84">
        <v>252</v>
      </c>
      <c r="D84">
        <v>305</v>
      </c>
      <c r="E84">
        <v>313</v>
      </c>
      <c r="F84">
        <v>335</v>
      </c>
      <c r="G84">
        <v>359</v>
      </c>
      <c r="H84">
        <v>379</v>
      </c>
      <c r="I84">
        <v>394</v>
      </c>
    </row>
    <row r="85" spans="1:38">
      <c r="A85" t="s">
        <v>614</v>
      </c>
      <c r="B85">
        <f>B83-B84</f>
        <v>3</v>
      </c>
      <c r="C85">
        <f t="shared" ref="C85:I85" si="0">C83-C84</f>
        <v>33</v>
      </c>
      <c r="D85">
        <f t="shared" si="0"/>
        <v>68</v>
      </c>
      <c r="E85">
        <f t="shared" si="0"/>
        <v>107</v>
      </c>
      <c r="F85">
        <f t="shared" si="0"/>
        <v>128</v>
      </c>
      <c r="G85">
        <f t="shared" si="0"/>
        <v>141</v>
      </c>
      <c r="H85">
        <f t="shared" si="0"/>
        <v>152</v>
      </c>
      <c r="I85">
        <f t="shared" si="0"/>
        <v>162</v>
      </c>
    </row>
    <row r="87" spans="1:38">
      <c r="A87" s="2" t="s">
        <v>615</v>
      </c>
    </row>
    <row r="88" spans="1:38">
      <c r="B88" s="2">
        <v>2015</v>
      </c>
      <c r="C88" s="2">
        <v>2016</v>
      </c>
      <c r="D88" s="2">
        <v>2017</v>
      </c>
      <c r="E88" s="2">
        <v>2018</v>
      </c>
      <c r="F88" s="2">
        <v>2019</v>
      </c>
      <c r="G88" s="2">
        <v>2020</v>
      </c>
      <c r="H88" s="2">
        <v>2021</v>
      </c>
      <c r="I88" s="2">
        <v>2022</v>
      </c>
      <c r="J88" s="2">
        <v>2023</v>
      </c>
      <c r="K88" s="2">
        <v>2024</v>
      </c>
      <c r="L88" s="2">
        <v>2025</v>
      </c>
      <c r="M88" s="2">
        <v>2026</v>
      </c>
      <c r="N88" s="2">
        <v>2027</v>
      </c>
      <c r="O88" s="2">
        <v>2028</v>
      </c>
      <c r="P88" s="2">
        <v>2029</v>
      </c>
      <c r="Q88" s="2">
        <v>2030</v>
      </c>
      <c r="R88" s="2">
        <v>2031</v>
      </c>
      <c r="S88" s="2">
        <v>2032</v>
      </c>
      <c r="T88" s="2">
        <v>2033</v>
      </c>
      <c r="U88" s="2">
        <v>2034</v>
      </c>
      <c r="V88" s="2">
        <v>2035</v>
      </c>
      <c r="W88" s="2">
        <v>2036</v>
      </c>
      <c r="X88" s="2">
        <v>2037</v>
      </c>
      <c r="Y88" s="2">
        <v>2038</v>
      </c>
      <c r="Z88" s="2">
        <v>2039</v>
      </c>
      <c r="AA88" s="2">
        <v>2040</v>
      </c>
      <c r="AB88" s="2">
        <v>2041</v>
      </c>
      <c r="AC88" s="2">
        <v>2042</v>
      </c>
      <c r="AD88" s="2">
        <v>2043</v>
      </c>
      <c r="AE88" s="2">
        <v>2044</v>
      </c>
      <c r="AF88" s="2">
        <v>2045</v>
      </c>
      <c r="AG88" s="2">
        <v>2046</v>
      </c>
      <c r="AH88" s="2">
        <v>2047</v>
      </c>
      <c r="AI88" s="2">
        <v>2048</v>
      </c>
      <c r="AJ88" s="2">
        <v>2049</v>
      </c>
      <c r="AK88" s="2">
        <v>2050</v>
      </c>
    </row>
    <row r="89" spans="1:38">
      <c r="A89" t="s">
        <v>614</v>
      </c>
      <c r="B89">
        <f>IF($B$79,TREND($B85:$C85,$B$82:$C$82,B$88),0)</f>
        <v>0</v>
      </c>
      <c r="C89">
        <f t="shared" ref="C89:G89" si="1">IF($B$79,TREND($B85:$C85,$B$82:$C$82,C$88),0)</f>
        <v>0</v>
      </c>
      <c r="D89">
        <f t="shared" si="1"/>
        <v>0</v>
      </c>
      <c r="E89">
        <f t="shared" si="1"/>
        <v>0</v>
      </c>
      <c r="F89">
        <f t="shared" si="1"/>
        <v>0</v>
      </c>
      <c r="G89">
        <f t="shared" si="1"/>
        <v>0</v>
      </c>
      <c r="H89">
        <f>IF($B$79,TREND($C85:$D85,$C$82:$D$82,H$88),0)</f>
        <v>0</v>
      </c>
      <c r="I89">
        <f t="shared" ref="I89:L89" si="2">IF($B$79,TREND($C85:$D85,$C$82:$D$82,I$88),0)</f>
        <v>0</v>
      </c>
      <c r="J89">
        <f t="shared" si="2"/>
        <v>0</v>
      </c>
      <c r="K89">
        <f t="shared" si="2"/>
        <v>0</v>
      </c>
      <c r="L89">
        <f t="shared" si="2"/>
        <v>0</v>
      </c>
      <c r="M89">
        <f>IF($B$79,TREND($D85:$E85,$D$82:$E$82,M$88),0)</f>
        <v>0</v>
      </c>
      <c r="N89">
        <f t="shared" ref="N89:Q89" si="3">IF($B$79,TREND($D85:$E85,$D$82:$E$82,N$88),0)</f>
        <v>0</v>
      </c>
      <c r="O89">
        <f t="shared" si="3"/>
        <v>0</v>
      </c>
      <c r="P89">
        <f t="shared" si="3"/>
        <v>0</v>
      </c>
      <c r="Q89">
        <f t="shared" si="3"/>
        <v>0</v>
      </c>
      <c r="R89">
        <f>IF($B$79,TREND($E85:$F85,$E$82:$F$82,R$88),0)</f>
        <v>0</v>
      </c>
      <c r="S89">
        <f t="shared" ref="S89:V89" si="4">IF($B$79,TREND($E85:$F85,$E$82:$F$82,S$88),0)</f>
        <v>0</v>
      </c>
      <c r="T89">
        <f t="shared" si="4"/>
        <v>0</v>
      </c>
      <c r="U89">
        <f t="shared" si="4"/>
        <v>0</v>
      </c>
      <c r="V89">
        <f t="shared" si="4"/>
        <v>0</v>
      </c>
      <c r="W89">
        <f>IF($B$79,TREND($F85:$G85,$F$82:$G$82,W$88),0)</f>
        <v>0</v>
      </c>
      <c r="X89">
        <f t="shared" ref="X89:AA89" si="5">IF($B$79,TREND($F85:$G85,$F$82:$G$82,X$88),0)</f>
        <v>0</v>
      </c>
      <c r="Y89">
        <f t="shared" si="5"/>
        <v>0</v>
      </c>
      <c r="Z89">
        <f t="shared" si="5"/>
        <v>0</v>
      </c>
      <c r="AA89">
        <f t="shared" si="5"/>
        <v>0</v>
      </c>
      <c r="AB89">
        <f>IF($B$79,TREND($G85:$H85,$G$82:$H$82,AB$88),0)</f>
        <v>0</v>
      </c>
      <c r="AC89">
        <f t="shared" ref="AC89:AF89" si="6">IF($B$79,TREND($G85:$H85,$G$82:$H$82,AC$88),0)</f>
        <v>0</v>
      </c>
      <c r="AD89">
        <f t="shared" si="6"/>
        <v>0</v>
      </c>
      <c r="AE89">
        <f t="shared" si="6"/>
        <v>0</v>
      </c>
      <c r="AF89">
        <f t="shared" si="6"/>
        <v>0</v>
      </c>
      <c r="AG89">
        <f>IF($B$79,TREND($H85:$I85,$H$82:$I$82,AG$88),0)</f>
        <v>0</v>
      </c>
      <c r="AH89">
        <f t="shared" ref="AH89:AK89" si="7">IF($B$79,TREND($H85:$I85,$H$82:$I$82,AH$88),0)</f>
        <v>0</v>
      </c>
      <c r="AI89">
        <f t="shared" si="7"/>
        <v>0</v>
      </c>
      <c r="AJ89">
        <f t="shared" si="7"/>
        <v>0</v>
      </c>
      <c r="AK89">
        <f t="shared" si="7"/>
        <v>0</v>
      </c>
    </row>
    <row r="91" spans="1:38" ht="18">
      <c r="A91" s="33" t="s">
        <v>664</v>
      </c>
      <c r="B91" s="34"/>
      <c r="C91" s="11"/>
    </row>
    <row r="93" spans="1:38">
      <c r="A93" s="2" t="s">
        <v>19</v>
      </c>
      <c r="B93" s="2" t="s">
        <v>663</v>
      </c>
      <c r="C93" s="2">
        <v>2015</v>
      </c>
      <c r="D93" s="2">
        <v>2016</v>
      </c>
      <c r="E93" s="2">
        <v>2017</v>
      </c>
      <c r="F93" s="2">
        <v>2018</v>
      </c>
      <c r="G93" s="2">
        <v>2019</v>
      </c>
      <c r="H93" s="2">
        <v>2020</v>
      </c>
      <c r="I93" s="2">
        <v>2021</v>
      </c>
      <c r="J93" s="2">
        <v>2022</v>
      </c>
      <c r="K93" s="2">
        <v>2023</v>
      </c>
      <c r="L93" s="2">
        <v>2024</v>
      </c>
      <c r="M93" s="2">
        <v>2025</v>
      </c>
      <c r="N93" s="2">
        <v>2026</v>
      </c>
      <c r="O93" s="2">
        <v>2027</v>
      </c>
      <c r="P93" s="2">
        <v>2028</v>
      </c>
      <c r="Q93" s="2">
        <v>2029</v>
      </c>
      <c r="R93" s="2">
        <v>2030</v>
      </c>
      <c r="S93" s="2">
        <v>2031</v>
      </c>
      <c r="T93" s="2">
        <v>2032</v>
      </c>
      <c r="U93" s="2">
        <v>2033</v>
      </c>
      <c r="V93" s="2">
        <v>2034</v>
      </c>
      <c r="W93" s="2">
        <v>2035</v>
      </c>
      <c r="X93" s="2">
        <v>2036</v>
      </c>
      <c r="Y93" s="2">
        <v>2037</v>
      </c>
      <c r="Z93" s="2">
        <v>2038</v>
      </c>
      <c r="AA93" s="2">
        <v>2039</v>
      </c>
      <c r="AB93" s="2">
        <v>2040</v>
      </c>
      <c r="AC93" s="2">
        <v>2041</v>
      </c>
      <c r="AD93" s="2">
        <v>2042</v>
      </c>
      <c r="AE93" s="2">
        <v>2043</v>
      </c>
      <c r="AF93" s="2">
        <v>2044</v>
      </c>
      <c r="AG93" s="2">
        <v>2045</v>
      </c>
      <c r="AH93" s="2">
        <v>2046</v>
      </c>
      <c r="AI93" s="2">
        <v>2047</v>
      </c>
      <c r="AJ93" s="2">
        <v>2048</v>
      </c>
      <c r="AK93" s="2">
        <v>2049</v>
      </c>
      <c r="AL93" s="2">
        <v>2050</v>
      </c>
    </row>
    <row r="94" spans="1:38">
      <c r="A94" t="str">
        <f>A23</f>
        <v>cement and other carbonates</v>
      </c>
      <c r="B94" t="str">
        <f>B23</f>
        <v>CO2</v>
      </c>
      <c r="C94" cm="1">
        <f t="array" ref="C94">TREND($C23:$D23,$C$22:$D$22,C$93)</f>
        <v>1</v>
      </c>
      <c r="D94" cm="1">
        <f t="array" ref="D94">TREND($C23:$D23,$C$22:$D$22,D$93)</f>
        <v>1</v>
      </c>
      <c r="E94" cm="1">
        <f t="array" ref="E94">TREND($C23:$D23,$C$22:$D$22,E$93)</f>
        <v>1</v>
      </c>
      <c r="F94" cm="1">
        <f t="array" ref="F94">TREND($C23:$D23,$C$22:$D$22,F$93)</f>
        <v>1</v>
      </c>
      <c r="G94" cm="1">
        <f t="array" ref="G94">TREND($C23:$D23,$C$22:$D$22,G$93)</f>
        <v>1</v>
      </c>
      <c r="H94" s="43" cm="1">
        <f t="array" ref="H94">TREND($C23:$D23,$C$22:$D$22,H$93)</f>
        <v>1</v>
      </c>
      <c r="I94" cm="1">
        <f t="array" ref="I94">TREND($D23:$E23,$D$22:$E$22,I$93)</f>
        <v>1</v>
      </c>
      <c r="J94" cm="1">
        <f t="array" ref="J94">TREND($D23:$E23,$D$22:$E$22,J$93)</f>
        <v>1</v>
      </c>
      <c r="K94" cm="1">
        <f t="array" ref="K94">TREND($D23:$E23,$D$22:$E$22,K$93)</f>
        <v>1</v>
      </c>
      <c r="L94" cm="1">
        <f t="array" ref="L94">TREND($D23:$E23,$D$22:$E$22,L$93)</f>
        <v>1</v>
      </c>
      <c r="M94" s="43" cm="1">
        <f t="array" ref="M94">TREND($D23:$E23,$D$22:$E$22,M$93)</f>
        <v>1</v>
      </c>
      <c r="N94" cm="1">
        <f t="array" ref="N94">TREND($E23:$F23,$E$22:$F$22,N$93)</f>
        <v>1</v>
      </c>
      <c r="O94" cm="1">
        <f t="array" ref="O94">TREND($E23:$F23,$E$22:$F$22,O$93)</f>
        <v>1</v>
      </c>
      <c r="P94" cm="1">
        <f t="array" ref="P94">TREND($E23:$F23,$E$22:$F$22,P$93)</f>
        <v>1</v>
      </c>
      <c r="Q94" cm="1">
        <f t="array" ref="Q94">TREND($E23:$F23,$E$22:$F$22,Q$93)</f>
        <v>1</v>
      </c>
      <c r="R94" s="43" cm="1">
        <f t="array" ref="R94">TREND($E23:$F23,$E$22:$F$22,R$93)</f>
        <v>1</v>
      </c>
      <c r="S94" cm="1">
        <f t="array" ref="S94">TREND($F23:$G23,$F$22:$G$22,S$93)</f>
        <v>1</v>
      </c>
      <c r="T94" cm="1">
        <f t="array" ref="T94">TREND($F23:$G23,$F$22:$G$22,T$93)</f>
        <v>1</v>
      </c>
      <c r="U94" cm="1">
        <f t="array" ref="U94">TREND($F23:$G23,$F$22:$G$22,U$93)</f>
        <v>1</v>
      </c>
      <c r="V94" cm="1">
        <f t="array" ref="V94">TREND($F23:$G23,$F$22:$G$22,V$93)</f>
        <v>1</v>
      </c>
      <c r="W94" s="43" cm="1">
        <f t="array" ref="W94">TREND($F23:$G23,$F$22:$G$22,W$93)</f>
        <v>1</v>
      </c>
      <c r="X94" cm="1">
        <f t="array" ref="X94">TREND($G23:$H23,$G$22:$H$22,X$93)</f>
        <v>1</v>
      </c>
      <c r="Y94" cm="1">
        <f t="array" ref="Y94">TREND($G23:$H23,$G$22:$H$22,Y$93)</f>
        <v>1</v>
      </c>
      <c r="Z94" cm="1">
        <f t="array" ref="Z94">TREND($G23:$H23,$G$22:$H$22,Z$93)</f>
        <v>1</v>
      </c>
      <c r="AA94" cm="1">
        <f t="array" ref="AA94">TREND($G23:$H23,$G$22:$H$22,AA$93)</f>
        <v>1</v>
      </c>
      <c r="AB94" s="43" cm="1">
        <f t="array" ref="AB94">TREND($G23:$H23,$G$22:$H$22,AB$93)</f>
        <v>1</v>
      </c>
      <c r="AC94" cm="1">
        <f t="array" ref="AC94">TREND($H23:$I23,$H$22:$I$22,AC$93)</f>
        <v>1</v>
      </c>
      <c r="AD94" cm="1">
        <f t="array" ref="AD94">TREND($H23:$I23,$H$22:$I$22,AD$93)</f>
        <v>1</v>
      </c>
      <c r="AE94" cm="1">
        <f t="array" ref="AE94">TREND($H23:$I23,$H$22:$I$22,AE$93)</f>
        <v>1</v>
      </c>
      <c r="AF94" cm="1">
        <f t="array" ref="AF94">TREND($H23:$I23,$H$22:$I$22,AF$93)</f>
        <v>1</v>
      </c>
      <c r="AG94" s="43" cm="1">
        <f t="array" ref="AG94">TREND($H23:$I23,$H$22:$I$22,AG$93)</f>
        <v>1</v>
      </c>
      <c r="AH94" cm="1">
        <f t="array" ref="AH94">TREND($I23:$J23,$I$22:$J$22,AH$93)</f>
        <v>1</v>
      </c>
      <c r="AI94" cm="1">
        <f t="array" ref="AI94">TREND($I23:$J23,$I$22:$J$22,AI$93)</f>
        <v>1</v>
      </c>
      <c r="AJ94" cm="1">
        <f t="array" ref="AJ94">TREND($I23:$J23,$I$22:$J$22,AJ$93)</f>
        <v>1</v>
      </c>
      <c r="AK94" cm="1">
        <f t="array" ref="AK94">TREND($I23:$J23,$I$22:$J$22,AK$93)</f>
        <v>1</v>
      </c>
      <c r="AL94" cm="1">
        <f t="array" ref="AL94">TREND($I23:$J23,$I$22:$J$22,AL$93)</f>
        <v>1</v>
      </c>
    </row>
    <row r="95" spans="1:38">
      <c r="A95" t="str">
        <f t="shared" ref="A95:B118" si="8">A24</f>
        <v>cement and other carbonates</v>
      </c>
      <c r="B95" t="str">
        <f t="shared" si="8"/>
        <v>CH4</v>
      </c>
      <c r="C95" cm="1">
        <f t="array" ref="C95">TREND($C24:$D24,$C$22:$D$22,C$93)</f>
        <v>1</v>
      </c>
      <c r="D95" cm="1">
        <f t="array" ref="D95">TREND($C24:$D24,$C$22:$D$22,D$93)</f>
        <v>1</v>
      </c>
      <c r="E95" cm="1">
        <f t="array" ref="E95">TREND($C24:$D24,$C$22:$D$22,E$93)</f>
        <v>1</v>
      </c>
      <c r="F95" cm="1">
        <f t="array" ref="F95">TREND($C24:$D24,$C$22:$D$22,F$93)</f>
        <v>1</v>
      </c>
      <c r="G95" cm="1">
        <f t="array" ref="G95">TREND($C24:$D24,$C$22:$D$22,G$93)</f>
        <v>1</v>
      </c>
      <c r="H95" s="43" cm="1">
        <f t="array" ref="H95">TREND($C24:$D24,$C$22:$D$22,H$93)</f>
        <v>1</v>
      </c>
      <c r="I95" cm="1">
        <f t="array" ref="I95">TREND($D24:$E24,$D$22:$E$22,I$93)</f>
        <v>1</v>
      </c>
      <c r="J95" cm="1">
        <f t="array" ref="J95">TREND($D24:$E24,$D$22:$E$22,J$93)</f>
        <v>1</v>
      </c>
      <c r="K95" cm="1">
        <f t="array" ref="K95">TREND($D24:$E24,$D$22:$E$22,K$93)</f>
        <v>1</v>
      </c>
      <c r="L95" cm="1">
        <f t="array" ref="L95">TREND($D24:$E24,$D$22:$E$22,L$93)</f>
        <v>1</v>
      </c>
      <c r="M95" s="43" cm="1">
        <f t="array" ref="M95">TREND($D24:$E24,$D$22:$E$22,M$93)</f>
        <v>1</v>
      </c>
      <c r="N95" cm="1">
        <f t="array" ref="N95">TREND($E24:$F24,$E$22:$F$22,N$93)</f>
        <v>1</v>
      </c>
      <c r="O95" cm="1">
        <f t="array" ref="O95">TREND($E24:$F24,$E$22:$F$22,O$93)</f>
        <v>1</v>
      </c>
      <c r="P95" cm="1">
        <f t="array" ref="P95">TREND($E24:$F24,$E$22:$F$22,P$93)</f>
        <v>1</v>
      </c>
      <c r="Q95" cm="1">
        <f t="array" ref="Q95">TREND($E24:$F24,$E$22:$F$22,Q$93)</f>
        <v>1</v>
      </c>
      <c r="R95" s="43" cm="1">
        <f t="array" ref="R95">TREND($E24:$F24,$E$22:$F$22,R$93)</f>
        <v>1</v>
      </c>
      <c r="S95" cm="1">
        <f t="array" ref="S95">TREND($F24:$G24,$F$22:$G$22,S$93)</f>
        <v>1</v>
      </c>
      <c r="T95" cm="1">
        <f t="array" ref="T95">TREND($F24:$G24,$F$22:$G$22,T$93)</f>
        <v>1</v>
      </c>
      <c r="U95" cm="1">
        <f t="array" ref="U95">TREND($F24:$G24,$F$22:$G$22,U$93)</f>
        <v>1</v>
      </c>
      <c r="V95" cm="1">
        <f t="array" ref="V95">TREND($F24:$G24,$F$22:$G$22,V$93)</f>
        <v>1</v>
      </c>
      <c r="W95" s="43" cm="1">
        <f t="array" ref="W95">TREND($F24:$G24,$F$22:$G$22,W$93)</f>
        <v>1</v>
      </c>
      <c r="X95" cm="1">
        <f t="array" ref="X95">TREND($G24:$H24,$G$22:$H$22,X$93)</f>
        <v>1</v>
      </c>
      <c r="Y95" cm="1">
        <f t="array" ref="Y95">TREND($G24:$H24,$G$22:$H$22,Y$93)</f>
        <v>1</v>
      </c>
      <c r="Z95" cm="1">
        <f t="array" ref="Z95">TREND($G24:$H24,$G$22:$H$22,Z$93)</f>
        <v>1</v>
      </c>
      <c r="AA95" cm="1">
        <f t="array" ref="AA95">TREND($G24:$H24,$G$22:$H$22,AA$93)</f>
        <v>1</v>
      </c>
      <c r="AB95" s="43" cm="1">
        <f t="array" ref="AB95">TREND($G24:$H24,$G$22:$H$22,AB$93)</f>
        <v>1</v>
      </c>
      <c r="AC95" cm="1">
        <f t="array" ref="AC95">TREND($H24:$I24,$H$22:$I$22,AC$93)</f>
        <v>1</v>
      </c>
      <c r="AD95" cm="1">
        <f t="array" ref="AD95">TREND($H24:$I24,$H$22:$I$22,AD$93)</f>
        <v>1</v>
      </c>
      <c r="AE95" cm="1">
        <f t="array" ref="AE95">TREND($H24:$I24,$H$22:$I$22,AE$93)</f>
        <v>1</v>
      </c>
      <c r="AF95" cm="1">
        <f t="array" ref="AF95">TREND($H24:$I24,$H$22:$I$22,AF$93)</f>
        <v>1</v>
      </c>
      <c r="AG95" s="43" cm="1">
        <f t="array" ref="AG95">TREND($H24:$I24,$H$22:$I$22,AG$93)</f>
        <v>1</v>
      </c>
      <c r="AH95" cm="1">
        <f t="array" ref="AH95">TREND($I24:$J24,$I$22:$J$22,AH$93)</f>
        <v>1</v>
      </c>
      <c r="AI95" cm="1">
        <f t="array" ref="AI95">TREND($I24:$J24,$I$22:$J$22,AI$93)</f>
        <v>1</v>
      </c>
      <c r="AJ95" cm="1">
        <f t="array" ref="AJ95">TREND($I24:$J24,$I$22:$J$22,AJ$93)</f>
        <v>1</v>
      </c>
      <c r="AK95" cm="1">
        <f t="array" ref="AK95">TREND($I24:$J24,$I$22:$J$22,AK$93)</f>
        <v>1</v>
      </c>
      <c r="AL95" cm="1">
        <f t="array" ref="AL95">TREND($I24:$J24,$I$22:$J$22,AL$93)</f>
        <v>1</v>
      </c>
    </row>
    <row r="96" spans="1:38">
      <c r="A96" t="str">
        <f t="shared" si="8"/>
        <v>cement and other carbonates</v>
      </c>
      <c r="B96" t="str">
        <f t="shared" si="8"/>
        <v>N2O</v>
      </c>
      <c r="C96" cm="1">
        <f t="array" ref="C96">TREND($C25:$D25,$C$22:$D$22,C$93)</f>
        <v>1</v>
      </c>
      <c r="D96" cm="1">
        <f t="array" ref="D96">TREND($C25:$D25,$C$22:$D$22,D$93)</f>
        <v>1</v>
      </c>
      <c r="E96" cm="1">
        <f t="array" ref="E96">TREND($C25:$D25,$C$22:$D$22,E$93)</f>
        <v>1</v>
      </c>
      <c r="F96" cm="1">
        <f t="array" ref="F96">TREND($C25:$D25,$C$22:$D$22,F$93)</f>
        <v>1</v>
      </c>
      <c r="G96" cm="1">
        <f t="array" ref="G96">TREND($C25:$D25,$C$22:$D$22,G$93)</f>
        <v>1</v>
      </c>
      <c r="H96" s="43" cm="1">
        <f t="array" ref="H96">TREND($C25:$D25,$C$22:$D$22,H$93)</f>
        <v>1</v>
      </c>
      <c r="I96" cm="1">
        <f t="array" ref="I96">TREND($D25:$E25,$D$22:$E$22,I$93)</f>
        <v>1</v>
      </c>
      <c r="J96" cm="1">
        <f t="array" ref="J96">TREND($D25:$E25,$D$22:$E$22,J$93)</f>
        <v>1</v>
      </c>
      <c r="K96" cm="1">
        <f t="array" ref="K96">TREND($D25:$E25,$D$22:$E$22,K$93)</f>
        <v>1</v>
      </c>
      <c r="L96" cm="1">
        <f t="array" ref="L96">TREND($D25:$E25,$D$22:$E$22,L$93)</f>
        <v>1</v>
      </c>
      <c r="M96" s="43" cm="1">
        <f t="array" ref="M96">TREND($D25:$E25,$D$22:$E$22,M$93)</f>
        <v>1</v>
      </c>
      <c r="N96" cm="1">
        <f t="array" ref="N96">TREND($E25:$F25,$E$22:$F$22,N$93)</f>
        <v>1</v>
      </c>
      <c r="O96" cm="1">
        <f t="array" ref="O96">TREND($E25:$F25,$E$22:$F$22,O$93)</f>
        <v>1</v>
      </c>
      <c r="P96" cm="1">
        <f t="array" ref="P96">TREND($E25:$F25,$E$22:$F$22,P$93)</f>
        <v>1</v>
      </c>
      <c r="Q96" cm="1">
        <f t="array" ref="Q96">TREND($E25:$F25,$E$22:$F$22,Q$93)</f>
        <v>1</v>
      </c>
      <c r="R96" s="43" cm="1">
        <f t="array" ref="R96">TREND($E25:$F25,$E$22:$F$22,R$93)</f>
        <v>1</v>
      </c>
      <c r="S96" cm="1">
        <f t="array" ref="S96">TREND($F25:$G25,$F$22:$G$22,S$93)</f>
        <v>1</v>
      </c>
      <c r="T96" cm="1">
        <f t="array" ref="T96">TREND($F25:$G25,$F$22:$G$22,T$93)</f>
        <v>1</v>
      </c>
      <c r="U96" cm="1">
        <f t="array" ref="U96">TREND($F25:$G25,$F$22:$G$22,U$93)</f>
        <v>1</v>
      </c>
      <c r="V96" cm="1">
        <f t="array" ref="V96">TREND($F25:$G25,$F$22:$G$22,V$93)</f>
        <v>1</v>
      </c>
      <c r="W96" s="43" cm="1">
        <f t="array" ref="W96">TREND($F25:$G25,$F$22:$G$22,W$93)</f>
        <v>1</v>
      </c>
      <c r="X96" cm="1">
        <f t="array" ref="X96">TREND($G25:$H25,$G$22:$H$22,X$93)</f>
        <v>1</v>
      </c>
      <c r="Y96" cm="1">
        <f t="array" ref="Y96">TREND($G25:$H25,$G$22:$H$22,Y$93)</f>
        <v>1</v>
      </c>
      <c r="Z96" cm="1">
        <f t="array" ref="Z96">TREND($G25:$H25,$G$22:$H$22,Z$93)</f>
        <v>1</v>
      </c>
      <c r="AA96" cm="1">
        <f t="array" ref="AA96">TREND($G25:$H25,$G$22:$H$22,AA$93)</f>
        <v>1</v>
      </c>
      <c r="AB96" s="43" cm="1">
        <f t="array" ref="AB96">TREND($G25:$H25,$G$22:$H$22,AB$93)</f>
        <v>1</v>
      </c>
      <c r="AC96" cm="1">
        <f t="array" ref="AC96">TREND($H25:$I25,$H$22:$I$22,AC$93)</f>
        <v>1</v>
      </c>
      <c r="AD96" cm="1">
        <f t="array" ref="AD96">TREND($H25:$I25,$H$22:$I$22,AD$93)</f>
        <v>1</v>
      </c>
      <c r="AE96" cm="1">
        <f t="array" ref="AE96">TREND($H25:$I25,$H$22:$I$22,AE$93)</f>
        <v>1</v>
      </c>
      <c r="AF96" cm="1">
        <f t="array" ref="AF96">TREND($H25:$I25,$H$22:$I$22,AF$93)</f>
        <v>1</v>
      </c>
      <c r="AG96" s="43" cm="1">
        <f t="array" ref="AG96">TREND($H25:$I25,$H$22:$I$22,AG$93)</f>
        <v>1</v>
      </c>
      <c r="AH96" cm="1">
        <f t="array" ref="AH96">TREND($I25:$J25,$I$22:$J$22,AH$93)</f>
        <v>1</v>
      </c>
      <c r="AI96" cm="1">
        <f t="array" ref="AI96">TREND($I25:$J25,$I$22:$J$22,AI$93)</f>
        <v>1</v>
      </c>
      <c r="AJ96" cm="1">
        <f t="array" ref="AJ96">TREND($I25:$J25,$I$22:$J$22,AJ$93)</f>
        <v>1</v>
      </c>
      <c r="AK96" cm="1">
        <f t="array" ref="AK96">TREND($I25:$J25,$I$22:$J$22,AK$93)</f>
        <v>1</v>
      </c>
      <c r="AL96" cm="1">
        <f t="array" ref="AL96">TREND($I25:$J25,$I$22:$J$22,AL$93)</f>
        <v>1</v>
      </c>
    </row>
    <row r="97" spans="1:38">
      <c r="A97" t="str">
        <f t="shared" si="8"/>
        <v>natural gas and petroleum systems</v>
      </c>
      <c r="B97" t="str">
        <f t="shared" si="8"/>
        <v>CO2</v>
      </c>
      <c r="C97" cm="1">
        <f t="array" ref="C97">TREND($C26:$D26,$C$22:$D$22,C$93)</f>
        <v>1</v>
      </c>
      <c r="D97" cm="1">
        <f t="array" ref="D97">TREND($C26:$D26,$C$22:$D$22,D$93)</f>
        <v>1</v>
      </c>
      <c r="E97" cm="1">
        <f t="array" ref="E97">TREND($C26:$D26,$C$22:$D$22,E$93)</f>
        <v>1</v>
      </c>
      <c r="F97" cm="1">
        <f t="array" ref="F97">TREND($C26:$D26,$C$22:$D$22,F$93)</f>
        <v>1</v>
      </c>
      <c r="G97" cm="1">
        <f t="array" ref="G97">TREND($C26:$D26,$C$22:$D$22,G$93)</f>
        <v>1</v>
      </c>
      <c r="H97" s="43" cm="1">
        <f t="array" ref="H97">TREND($C26:$D26,$C$22:$D$22,H$93)</f>
        <v>1</v>
      </c>
      <c r="I97" cm="1">
        <f t="array" ref="I97">TREND($D26:$E26,$D$22:$E$22,I$93)</f>
        <v>1</v>
      </c>
      <c r="J97" cm="1">
        <f t="array" ref="J97">TREND($D26:$E26,$D$22:$E$22,J$93)</f>
        <v>1</v>
      </c>
      <c r="K97" cm="1">
        <f t="array" ref="K97">TREND($D26:$E26,$D$22:$E$22,K$93)</f>
        <v>1</v>
      </c>
      <c r="L97" cm="1">
        <f t="array" ref="L97">TREND($D26:$E26,$D$22:$E$22,L$93)</f>
        <v>1</v>
      </c>
      <c r="M97" s="43" cm="1">
        <f t="array" ref="M97">TREND($D26:$E26,$D$22:$E$22,M$93)</f>
        <v>1</v>
      </c>
      <c r="N97" cm="1">
        <f t="array" ref="N97">TREND($E26:$F26,$E$22:$F$22,N$93)</f>
        <v>1</v>
      </c>
      <c r="O97" cm="1">
        <f t="array" ref="O97">TREND($E26:$F26,$E$22:$F$22,O$93)</f>
        <v>1</v>
      </c>
      <c r="P97" cm="1">
        <f t="array" ref="P97">TREND($E26:$F26,$E$22:$F$22,P$93)</f>
        <v>1</v>
      </c>
      <c r="Q97" cm="1">
        <f t="array" ref="Q97">TREND($E26:$F26,$E$22:$F$22,Q$93)</f>
        <v>1</v>
      </c>
      <c r="R97" s="43" cm="1">
        <f t="array" ref="R97">TREND($E26:$F26,$E$22:$F$22,R$93)</f>
        <v>1</v>
      </c>
      <c r="S97" cm="1">
        <f t="array" ref="S97">TREND($F26:$G26,$F$22:$G$22,S$93)</f>
        <v>1</v>
      </c>
      <c r="T97" cm="1">
        <f t="array" ref="T97">TREND($F26:$G26,$F$22:$G$22,T$93)</f>
        <v>1</v>
      </c>
      <c r="U97" cm="1">
        <f t="array" ref="U97">TREND($F26:$G26,$F$22:$G$22,U$93)</f>
        <v>1</v>
      </c>
      <c r="V97" cm="1">
        <f t="array" ref="V97">TREND($F26:$G26,$F$22:$G$22,V$93)</f>
        <v>1</v>
      </c>
      <c r="W97" s="43" cm="1">
        <f t="array" ref="W97">TREND($F26:$G26,$F$22:$G$22,W$93)</f>
        <v>1</v>
      </c>
      <c r="X97" cm="1">
        <f t="array" ref="X97">TREND($G26:$H26,$G$22:$H$22,X$93)</f>
        <v>1</v>
      </c>
      <c r="Y97" cm="1">
        <f t="array" ref="Y97">TREND($G26:$H26,$G$22:$H$22,Y$93)</f>
        <v>1</v>
      </c>
      <c r="Z97" cm="1">
        <f t="array" ref="Z97">TREND($G26:$H26,$G$22:$H$22,Z$93)</f>
        <v>1</v>
      </c>
      <c r="AA97" cm="1">
        <f t="array" ref="AA97">TREND($G26:$H26,$G$22:$H$22,AA$93)</f>
        <v>1</v>
      </c>
      <c r="AB97" s="43" cm="1">
        <f t="array" ref="AB97">TREND($G26:$H26,$G$22:$H$22,AB$93)</f>
        <v>1</v>
      </c>
      <c r="AC97" cm="1">
        <f t="array" ref="AC97">TREND($H26:$I26,$H$22:$I$22,AC$93)</f>
        <v>1</v>
      </c>
      <c r="AD97" cm="1">
        <f t="array" ref="AD97">TREND($H26:$I26,$H$22:$I$22,AD$93)</f>
        <v>1</v>
      </c>
      <c r="AE97" cm="1">
        <f t="array" ref="AE97">TREND($H26:$I26,$H$22:$I$22,AE$93)</f>
        <v>1</v>
      </c>
      <c r="AF97" cm="1">
        <f t="array" ref="AF97">TREND($H26:$I26,$H$22:$I$22,AF$93)</f>
        <v>1</v>
      </c>
      <c r="AG97" s="43" cm="1">
        <f t="array" ref="AG97">TREND($H26:$I26,$H$22:$I$22,AG$93)</f>
        <v>1</v>
      </c>
      <c r="AH97" cm="1">
        <f t="array" ref="AH97">TREND($I26:$J26,$I$22:$J$22,AH$93)</f>
        <v>1</v>
      </c>
      <c r="AI97" cm="1">
        <f t="array" ref="AI97">TREND($I26:$J26,$I$22:$J$22,AI$93)</f>
        <v>1</v>
      </c>
      <c r="AJ97" cm="1">
        <f t="array" ref="AJ97">TREND($I26:$J26,$I$22:$J$22,AJ$93)</f>
        <v>1</v>
      </c>
      <c r="AK97" cm="1">
        <f t="array" ref="AK97">TREND($I26:$J26,$I$22:$J$22,AK$93)</f>
        <v>1</v>
      </c>
      <c r="AL97" cm="1">
        <f t="array" ref="AL97">TREND($I26:$J26,$I$22:$J$22,AL$93)</f>
        <v>1</v>
      </c>
    </row>
    <row r="98" spans="1:38">
      <c r="A98" t="str">
        <f t="shared" si="8"/>
        <v>natural gas and petroleum systems</v>
      </c>
      <c r="B98" t="str">
        <f t="shared" si="8"/>
        <v>CH4</v>
      </c>
      <c r="C98" cm="1">
        <f t="array" ref="C98">TREND($C27:$D27,$C$22:$D$22,C$93)</f>
        <v>1</v>
      </c>
      <c r="D98" cm="1">
        <f t="array" ref="D98">TREND($C27:$D27,$C$22:$D$22,D$93)</f>
        <v>1</v>
      </c>
      <c r="E98" cm="1">
        <f t="array" ref="E98">TREND($C27:$D27,$C$22:$D$22,E$93)</f>
        <v>1</v>
      </c>
      <c r="F98" cm="1">
        <f t="array" ref="F98">TREND($C27:$D27,$C$22:$D$22,F$93)</f>
        <v>1</v>
      </c>
      <c r="G98" cm="1">
        <f t="array" ref="G98">TREND($C27:$D27,$C$22:$D$22,G$93)</f>
        <v>1</v>
      </c>
      <c r="H98" s="43" cm="1">
        <f t="array" ref="H98">TREND($C27:$D27,$C$22:$D$22,H$93)</f>
        <v>1</v>
      </c>
      <c r="I98" cm="1">
        <f t="array" ref="I98">TREND($D27:$E27,$D$22:$E$22,I$93)</f>
        <v>1</v>
      </c>
      <c r="J98" cm="1">
        <f t="array" ref="J98">TREND($D27:$E27,$D$22:$E$22,J$93)</f>
        <v>1</v>
      </c>
      <c r="K98" cm="1">
        <f t="array" ref="K98">TREND($D27:$E27,$D$22:$E$22,K$93)</f>
        <v>1</v>
      </c>
      <c r="L98" cm="1">
        <f t="array" ref="L98">TREND($D27:$E27,$D$22:$E$22,L$93)</f>
        <v>1</v>
      </c>
      <c r="M98" s="43" cm="1">
        <f t="array" ref="M98">TREND($D27:$E27,$D$22:$E$22,M$93)</f>
        <v>1</v>
      </c>
      <c r="N98" cm="1">
        <f t="array" ref="N98">TREND($E27:$F27,$E$22:$F$22,N$93)</f>
        <v>1</v>
      </c>
      <c r="O98" cm="1">
        <f t="array" ref="O98">TREND($E27:$F27,$E$22:$F$22,O$93)</f>
        <v>1</v>
      </c>
      <c r="P98" cm="1">
        <f t="array" ref="P98">TREND($E27:$F27,$E$22:$F$22,P$93)</f>
        <v>1</v>
      </c>
      <c r="Q98" cm="1">
        <f t="array" ref="Q98">TREND($E27:$F27,$E$22:$F$22,Q$93)</f>
        <v>1</v>
      </c>
      <c r="R98" s="43" cm="1">
        <f t="array" ref="R98">TREND($E27:$F27,$E$22:$F$22,R$93)</f>
        <v>1</v>
      </c>
      <c r="S98" cm="1">
        <f t="array" ref="S98">TREND($F27:$G27,$F$22:$G$22,S$93)</f>
        <v>1</v>
      </c>
      <c r="T98" cm="1">
        <f t="array" ref="T98">TREND($F27:$G27,$F$22:$G$22,T$93)</f>
        <v>1</v>
      </c>
      <c r="U98" cm="1">
        <f t="array" ref="U98">TREND($F27:$G27,$F$22:$G$22,U$93)</f>
        <v>1</v>
      </c>
      <c r="V98" cm="1">
        <f t="array" ref="V98">TREND($F27:$G27,$F$22:$G$22,V$93)</f>
        <v>1</v>
      </c>
      <c r="W98" s="43" cm="1">
        <f t="array" ref="W98">TREND($F27:$G27,$F$22:$G$22,W$93)</f>
        <v>1</v>
      </c>
      <c r="X98" cm="1">
        <f t="array" ref="X98">TREND($G27:$H27,$G$22:$H$22,X$93)</f>
        <v>1</v>
      </c>
      <c r="Y98" cm="1">
        <f t="array" ref="Y98">TREND($G27:$H27,$G$22:$H$22,Y$93)</f>
        <v>1</v>
      </c>
      <c r="Z98" cm="1">
        <f t="array" ref="Z98">TREND($G27:$H27,$G$22:$H$22,Z$93)</f>
        <v>1</v>
      </c>
      <c r="AA98" cm="1">
        <f t="array" ref="AA98">TREND($G27:$H27,$G$22:$H$22,AA$93)</f>
        <v>1</v>
      </c>
      <c r="AB98" s="43" cm="1">
        <f t="array" ref="AB98">TREND($G27:$H27,$G$22:$H$22,AB$93)</f>
        <v>1</v>
      </c>
      <c r="AC98" cm="1">
        <f t="array" ref="AC98">TREND($H27:$I27,$H$22:$I$22,AC$93)</f>
        <v>1</v>
      </c>
      <c r="AD98" cm="1">
        <f t="array" ref="AD98">TREND($H27:$I27,$H$22:$I$22,AD$93)</f>
        <v>1</v>
      </c>
      <c r="AE98" cm="1">
        <f t="array" ref="AE98">TREND($H27:$I27,$H$22:$I$22,AE$93)</f>
        <v>1</v>
      </c>
      <c r="AF98" cm="1">
        <f t="array" ref="AF98">TREND($H27:$I27,$H$22:$I$22,AF$93)</f>
        <v>1</v>
      </c>
      <c r="AG98" s="43" cm="1">
        <f t="array" ref="AG98">TREND($H27:$I27,$H$22:$I$22,AG$93)</f>
        <v>1</v>
      </c>
      <c r="AH98" cm="1">
        <f t="array" ref="AH98">TREND($I27:$J27,$I$22:$J$22,AH$93)</f>
        <v>1</v>
      </c>
      <c r="AI98" cm="1">
        <f t="array" ref="AI98">TREND($I27:$J27,$I$22:$J$22,AI$93)</f>
        <v>1</v>
      </c>
      <c r="AJ98" cm="1">
        <f t="array" ref="AJ98">TREND($I27:$J27,$I$22:$J$22,AJ$93)</f>
        <v>1</v>
      </c>
      <c r="AK98" cm="1">
        <f t="array" ref="AK98">TREND($I27:$J27,$I$22:$J$22,AK$93)</f>
        <v>1</v>
      </c>
      <c r="AL98" cm="1">
        <f t="array" ref="AL98">TREND($I27:$J27,$I$22:$J$22,AL$93)</f>
        <v>1</v>
      </c>
    </row>
    <row r="99" spans="1:38">
      <c r="A99" t="str">
        <f t="shared" si="8"/>
        <v>natural gas and petroleum systems</v>
      </c>
      <c r="B99" t="str">
        <f t="shared" si="8"/>
        <v>N2O</v>
      </c>
      <c r="C99" cm="1">
        <f t="array" ref="C99">TREND($C28:$D28,$C$22:$D$22,C$93)</f>
        <v>1</v>
      </c>
      <c r="D99" cm="1">
        <f t="array" ref="D99">TREND($C28:$D28,$C$22:$D$22,D$93)</f>
        <v>1</v>
      </c>
      <c r="E99" cm="1">
        <f t="array" ref="E99">TREND($C28:$D28,$C$22:$D$22,E$93)</f>
        <v>1</v>
      </c>
      <c r="F99" cm="1">
        <f t="array" ref="F99">TREND($C28:$D28,$C$22:$D$22,F$93)</f>
        <v>1</v>
      </c>
      <c r="G99" cm="1">
        <f t="array" ref="G99">TREND($C28:$D28,$C$22:$D$22,G$93)</f>
        <v>1</v>
      </c>
      <c r="H99" s="43" cm="1">
        <f t="array" ref="H99">TREND($C28:$D28,$C$22:$D$22,H$93)</f>
        <v>1</v>
      </c>
      <c r="I99" cm="1">
        <f t="array" ref="I99">TREND($D28:$E28,$D$22:$E$22,I$93)</f>
        <v>1</v>
      </c>
      <c r="J99" cm="1">
        <f t="array" ref="J99">TREND($D28:$E28,$D$22:$E$22,J$93)</f>
        <v>1</v>
      </c>
      <c r="K99" cm="1">
        <f t="array" ref="K99">TREND($D28:$E28,$D$22:$E$22,K$93)</f>
        <v>1</v>
      </c>
      <c r="L99" cm="1">
        <f t="array" ref="L99">TREND($D28:$E28,$D$22:$E$22,L$93)</f>
        <v>1</v>
      </c>
      <c r="M99" s="43" cm="1">
        <f t="array" ref="M99">TREND($D28:$E28,$D$22:$E$22,M$93)</f>
        <v>1</v>
      </c>
      <c r="N99" cm="1">
        <f t="array" ref="N99">TREND($E28:$F28,$E$22:$F$22,N$93)</f>
        <v>1</v>
      </c>
      <c r="O99" cm="1">
        <f t="array" ref="O99">TREND($E28:$F28,$E$22:$F$22,O$93)</f>
        <v>1</v>
      </c>
      <c r="P99" cm="1">
        <f t="array" ref="P99">TREND($E28:$F28,$E$22:$F$22,P$93)</f>
        <v>1</v>
      </c>
      <c r="Q99" cm="1">
        <f t="array" ref="Q99">TREND($E28:$F28,$E$22:$F$22,Q$93)</f>
        <v>1</v>
      </c>
      <c r="R99" s="43" cm="1">
        <f t="array" ref="R99">TREND($E28:$F28,$E$22:$F$22,R$93)</f>
        <v>1</v>
      </c>
      <c r="S99" cm="1">
        <f t="array" ref="S99">TREND($F28:$G28,$F$22:$G$22,S$93)</f>
        <v>1</v>
      </c>
      <c r="T99" cm="1">
        <f t="array" ref="T99">TREND($F28:$G28,$F$22:$G$22,T$93)</f>
        <v>1</v>
      </c>
      <c r="U99" cm="1">
        <f t="array" ref="U99">TREND($F28:$G28,$F$22:$G$22,U$93)</f>
        <v>1</v>
      </c>
      <c r="V99" cm="1">
        <f t="array" ref="V99">TREND($F28:$G28,$F$22:$G$22,V$93)</f>
        <v>1</v>
      </c>
      <c r="W99" s="43" cm="1">
        <f t="array" ref="W99">TREND($F28:$G28,$F$22:$G$22,W$93)</f>
        <v>1</v>
      </c>
      <c r="X99" cm="1">
        <f t="array" ref="X99">TREND($G28:$H28,$G$22:$H$22,X$93)</f>
        <v>1</v>
      </c>
      <c r="Y99" cm="1">
        <f t="array" ref="Y99">TREND($G28:$H28,$G$22:$H$22,Y$93)</f>
        <v>1</v>
      </c>
      <c r="Z99" cm="1">
        <f t="array" ref="Z99">TREND($G28:$H28,$G$22:$H$22,Z$93)</f>
        <v>1</v>
      </c>
      <c r="AA99" cm="1">
        <f t="array" ref="AA99">TREND($G28:$H28,$G$22:$H$22,AA$93)</f>
        <v>1</v>
      </c>
      <c r="AB99" s="43" cm="1">
        <f t="array" ref="AB99">TREND($G28:$H28,$G$22:$H$22,AB$93)</f>
        <v>1</v>
      </c>
      <c r="AC99" cm="1">
        <f t="array" ref="AC99">TREND($H28:$I28,$H$22:$I$22,AC$93)</f>
        <v>1</v>
      </c>
      <c r="AD99" cm="1">
        <f t="array" ref="AD99">TREND($H28:$I28,$H$22:$I$22,AD$93)</f>
        <v>1</v>
      </c>
      <c r="AE99" cm="1">
        <f t="array" ref="AE99">TREND($H28:$I28,$H$22:$I$22,AE$93)</f>
        <v>1</v>
      </c>
      <c r="AF99" cm="1">
        <f t="array" ref="AF99">TREND($H28:$I28,$H$22:$I$22,AF$93)</f>
        <v>1</v>
      </c>
      <c r="AG99" s="43" cm="1">
        <f t="array" ref="AG99">TREND($H28:$I28,$H$22:$I$22,AG$93)</f>
        <v>1</v>
      </c>
      <c r="AH99" cm="1">
        <f t="array" ref="AH99">TREND($I28:$J28,$I$22:$J$22,AH$93)</f>
        <v>1</v>
      </c>
      <c r="AI99" cm="1">
        <f t="array" ref="AI99">TREND($I28:$J28,$I$22:$J$22,AI$93)</f>
        <v>1</v>
      </c>
      <c r="AJ99" cm="1">
        <f t="array" ref="AJ99">TREND($I28:$J28,$I$22:$J$22,AJ$93)</f>
        <v>1</v>
      </c>
      <c r="AK99" cm="1">
        <f t="array" ref="AK99">TREND($I28:$J28,$I$22:$J$22,AK$93)</f>
        <v>1</v>
      </c>
      <c r="AL99" cm="1">
        <f t="array" ref="AL99">TREND($I28:$J28,$I$22:$J$22,AL$93)</f>
        <v>1</v>
      </c>
    </row>
    <row r="100" spans="1:38">
      <c r="A100" t="str">
        <f t="shared" si="8"/>
        <v>iron and steel</v>
      </c>
      <c r="B100" t="str">
        <f t="shared" si="8"/>
        <v>CO2</v>
      </c>
      <c r="C100" cm="1">
        <f t="array" ref="C100">TREND($C29:$D29,$C$22:$D$22,C$93)</f>
        <v>1</v>
      </c>
      <c r="D100" cm="1">
        <f t="array" ref="D100">TREND($C29:$D29,$C$22:$D$22,D$93)</f>
        <v>1</v>
      </c>
      <c r="E100" cm="1">
        <f t="array" ref="E100">TREND($C29:$D29,$C$22:$D$22,E$93)</f>
        <v>1</v>
      </c>
      <c r="F100" cm="1">
        <f t="array" ref="F100">TREND($C29:$D29,$C$22:$D$22,F$93)</f>
        <v>1</v>
      </c>
      <c r="G100" cm="1">
        <f t="array" ref="G100">TREND($C29:$D29,$C$22:$D$22,G$93)</f>
        <v>1</v>
      </c>
      <c r="H100" s="43" cm="1">
        <f t="array" ref="H100">TREND($C29:$D29,$C$22:$D$22,H$93)</f>
        <v>1</v>
      </c>
      <c r="I100" cm="1">
        <f t="array" ref="I100">TREND($D29:$E29,$D$22:$E$22,I$93)</f>
        <v>1</v>
      </c>
      <c r="J100" cm="1">
        <f t="array" ref="J100">TREND($D29:$E29,$D$22:$E$22,J$93)</f>
        <v>1</v>
      </c>
      <c r="K100" cm="1">
        <f t="array" ref="K100">TREND($D29:$E29,$D$22:$E$22,K$93)</f>
        <v>1</v>
      </c>
      <c r="L100" cm="1">
        <f t="array" ref="L100">TREND($D29:$E29,$D$22:$E$22,L$93)</f>
        <v>1</v>
      </c>
      <c r="M100" s="43" cm="1">
        <f t="array" ref="M100">TREND($D29:$E29,$D$22:$E$22,M$93)</f>
        <v>1</v>
      </c>
      <c r="N100" cm="1">
        <f t="array" ref="N100">TREND($E29:$F29,$E$22:$F$22,N$93)</f>
        <v>1</v>
      </c>
      <c r="O100" cm="1">
        <f t="array" ref="O100">TREND($E29:$F29,$E$22:$F$22,O$93)</f>
        <v>1</v>
      </c>
      <c r="P100" cm="1">
        <f t="array" ref="P100">TREND($E29:$F29,$E$22:$F$22,P$93)</f>
        <v>1</v>
      </c>
      <c r="Q100" cm="1">
        <f t="array" ref="Q100">TREND($E29:$F29,$E$22:$F$22,Q$93)</f>
        <v>1</v>
      </c>
      <c r="R100" s="43" cm="1">
        <f t="array" ref="R100">TREND($E29:$F29,$E$22:$F$22,R$93)</f>
        <v>1</v>
      </c>
      <c r="S100" cm="1">
        <f t="array" ref="S100">TREND($F29:$G29,$F$22:$G$22,S$93)</f>
        <v>1</v>
      </c>
      <c r="T100" cm="1">
        <f t="array" ref="T100">TREND($F29:$G29,$F$22:$G$22,T$93)</f>
        <v>1</v>
      </c>
      <c r="U100" cm="1">
        <f t="array" ref="U100">TREND($F29:$G29,$F$22:$G$22,U$93)</f>
        <v>1</v>
      </c>
      <c r="V100" cm="1">
        <f t="array" ref="V100">TREND($F29:$G29,$F$22:$G$22,V$93)</f>
        <v>1</v>
      </c>
      <c r="W100" s="43" cm="1">
        <f t="array" ref="W100">TREND($F29:$G29,$F$22:$G$22,W$93)</f>
        <v>1</v>
      </c>
      <c r="X100" cm="1">
        <f t="array" ref="X100">TREND($G29:$H29,$G$22:$H$22,X$93)</f>
        <v>1</v>
      </c>
      <c r="Y100" cm="1">
        <f t="array" ref="Y100">TREND($G29:$H29,$G$22:$H$22,Y$93)</f>
        <v>1</v>
      </c>
      <c r="Z100" cm="1">
        <f t="array" ref="Z100">TREND($G29:$H29,$G$22:$H$22,Z$93)</f>
        <v>1</v>
      </c>
      <c r="AA100" cm="1">
        <f t="array" ref="AA100">TREND($G29:$H29,$G$22:$H$22,AA$93)</f>
        <v>1</v>
      </c>
      <c r="AB100" s="43" cm="1">
        <f t="array" ref="AB100">TREND($G29:$H29,$G$22:$H$22,AB$93)</f>
        <v>1</v>
      </c>
      <c r="AC100" cm="1">
        <f t="array" ref="AC100">TREND($H29:$I29,$H$22:$I$22,AC$93)</f>
        <v>1</v>
      </c>
      <c r="AD100" cm="1">
        <f t="array" ref="AD100">TREND($H29:$I29,$H$22:$I$22,AD$93)</f>
        <v>1</v>
      </c>
      <c r="AE100" cm="1">
        <f t="array" ref="AE100">TREND($H29:$I29,$H$22:$I$22,AE$93)</f>
        <v>1</v>
      </c>
      <c r="AF100" cm="1">
        <f t="array" ref="AF100">TREND($H29:$I29,$H$22:$I$22,AF$93)</f>
        <v>1</v>
      </c>
      <c r="AG100" s="43" cm="1">
        <f t="array" ref="AG100">TREND($H29:$I29,$H$22:$I$22,AG$93)</f>
        <v>1</v>
      </c>
      <c r="AH100" cm="1">
        <f t="array" ref="AH100">TREND($I29:$J29,$I$22:$J$22,AH$93)</f>
        <v>1</v>
      </c>
      <c r="AI100" cm="1">
        <f t="array" ref="AI100">TREND($I29:$J29,$I$22:$J$22,AI$93)</f>
        <v>1</v>
      </c>
      <c r="AJ100" cm="1">
        <f t="array" ref="AJ100">TREND($I29:$J29,$I$22:$J$22,AJ$93)</f>
        <v>1</v>
      </c>
      <c r="AK100" cm="1">
        <f t="array" ref="AK100">TREND($I29:$J29,$I$22:$J$22,AK$93)</f>
        <v>1</v>
      </c>
      <c r="AL100" cm="1">
        <f t="array" ref="AL100">TREND($I29:$J29,$I$22:$J$22,AL$93)</f>
        <v>1</v>
      </c>
    </row>
    <row r="101" spans="1:38">
      <c r="A101" t="str">
        <f t="shared" si="8"/>
        <v>iron and steel</v>
      </c>
      <c r="B101" t="str">
        <f t="shared" si="8"/>
        <v>CH4</v>
      </c>
      <c r="C101" cm="1">
        <f t="array" ref="C101">TREND($C30:$D30,$C$22:$D$22,C$93)</f>
        <v>1</v>
      </c>
      <c r="D101" cm="1">
        <f t="array" ref="D101">TREND($C30:$D30,$C$22:$D$22,D$93)</f>
        <v>1</v>
      </c>
      <c r="E101" cm="1">
        <f t="array" ref="E101">TREND($C30:$D30,$C$22:$D$22,E$93)</f>
        <v>1</v>
      </c>
      <c r="F101" cm="1">
        <f t="array" ref="F101">TREND($C30:$D30,$C$22:$D$22,F$93)</f>
        <v>1</v>
      </c>
      <c r="G101" cm="1">
        <f t="array" ref="G101">TREND($C30:$D30,$C$22:$D$22,G$93)</f>
        <v>1</v>
      </c>
      <c r="H101" s="43" cm="1">
        <f t="array" ref="H101">TREND($C30:$D30,$C$22:$D$22,H$93)</f>
        <v>1</v>
      </c>
      <c r="I101" cm="1">
        <f t="array" ref="I101">TREND($D30:$E30,$D$22:$E$22,I$93)</f>
        <v>1</v>
      </c>
      <c r="J101" cm="1">
        <f t="array" ref="J101">TREND($D30:$E30,$D$22:$E$22,J$93)</f>
        <v>1</v>
      </c>
      <c r="K101" cm="1">
        <f t="array" ref="K101">TREND($D30:$E30,$D$22:$E$22,K$93)</f>
        <v>1</v>
      </c>
      <c r="L101" cm="1">
        <f t="array" ref="L101">TREND($D30:$E30,$D$22:$E$22,L$93)</f>
        <v>1</v>
      </c>
      <c r="M101" s="43" cm="1">
        <f t="array" ref="M101">TREND($D30:$E30,$D$22:$E$22,M$93)</f>
        <v>1</v>
      </c>
      <c r="N101" cm="1">
        <f t="array" ref="N101">TREND($E30:$F30,$E$22:$F$22,N$93)</f>
        <v>1</v>
      </c>
      <c r="O101" cm="1">
        <f t="array" ref="O101">TREND($E30:$F30,$E$22:$F$22,O$93)</f>
        <v>1</v>
      </c>
      <c r="P101" cm="1">
        <f t="array" ref="P101">TREND($E30:$F30,$E$22:$F$22,P$93)</f>
        <v>1</v>
      </c>
      <c r="Q101" cm="1">
        <f t="array" ref="Q101">TREND($E30:$F30,$E$22:$F$22,Q$93)</f>
        <v>1</v>
      </c>
      <c r="R101" s="43" cm="1">
        <f t="array" ref="R101">TREND($E30:$F30,$E$22:$F$22,R$93)</f>
        <v>1</v>
      </c>
      <c r="S101" cm="1">
        <f t="array" ref="S101">TREND($F30:$G30,$F$22:$G$22,S$93)</f>
        <v>1</v>
      </c>
      <c r="T101" cm="1">
        <f t="array" ref="T101">TREND($F30:$G30,$F$22:$G$22,T$93)</f>
        <v>1</v>
      </c>
      <c r="U101" cm="1">
        <f t="array" ref="U101">TREND($F30:$G30,$F$22:$G$22,U$93)</f>
        <v>1</v>
      </c>
      <c r="V101" cm="1">
        <f t="array" ref="V101">TREND($F30:$G30,$F$22:$G$22,V$93)</f>
        <v>1</v>
      </c>
      <c r="W101" s="43" cm="1">
        <f t="array" ref="W101">TREND($F30:$G30,$F$22:$G$22,W$93)</f>
        <v>1</v>
      </c>
      <c r="X101" cm="1">
        <f t="array" ref="X101">TREND($G30:$H30,$G$22:$H$22,X$93)</f>
        <v>1</v>
      </c>
      <c r="Y101" cm="1">
        <f t="array" ref="Y101">TREND($G30:$H30,$G$22:$H$22,Y$93)</f>
        <v>1</v>
      </c>
      <c r="Z101" cm="1">
        <f t="array" ref="Z101">TREND($G30:$H30,$G$22:$H$22,Z$93)</f>
        <v>1</v>
      </c>
      <c r="AA101" cm="1">
        <f t="array" ref="AA101">TREND($G30:$H30,$G$22:$H$22,AA$93)</f>
        <v>1</v>
      </c>
      <c r="AB101" s="43" cm="1">
        <f t="array" ref="AB101">TREND($G30:$H30,$G$22:$H$22,AB$93)</f>
        <v>1</v>
      </c>
      <c r="AC101" cm="1">
        <f t="array" ref="AC101">TREND($H30:$I30,$H$22:$I$22,AC$93)</f>
        <v>1</v>
      </c>
      <c r="AD101" cm="1">
        <f t="array" ref="AD101">TREND($H30:$I30,$H$22:$I$22,AD$93)</f>
        <v>1</v>
      </c>
      <c r="AE101" cm="1">
        <f t="array" ref="AE101">TREND($H30:$I30,$H$22:$I$22,AE$93)</f>
        <v>1</v>
      </c>
      <c r="AF101" cm="1">
        <f t="array" ref="AF101">TREND($H30:$I30,$H$22:$I$22,AF$93)</f>
        <v>1</v>
      </c>
      <c r="AG101" s="43" cm="1">
        <f t="array" ref="AG101">TREND($H30:$I30,$H$22:$I$22,AG$93)</f>
        <v>1</v>
      </c>
      <c r="AH101" cm="1">
        <f t="array" ref="AH101">TREND($I30:$J30,$I$22:$J$22,AH$93)</f>
        <v>1</v>
      </c>
      <c r="AI101" cm="1">
        <f t="array" ref="AI101">TREND($I30:$J30,$I$22:$J$22,AI$93)</f>
        <v>1</v>
      </c>
      <c r="AJ101" cm="1">
        <f t="array" ref="AJ101">TREND($I30:$J30,$I$22:$J$22,AJ$93)</f>
        <v>1</v>
      </c>
      <c r="AK101" cm="1">
        <f t="array" ref="AK101">TREND($I30:$J30,$I$22:$J$22,AK$93)</f>
        <v>1</v>
      </c>
      <c r="AL101" cm="1">
        <f t="array" ref="AL101">TREND($I30:$J30,$I$22:$J$22,AL$93)</f>
        <v>1</v>
      </c>
    </row>
    <row r="102" spans="1:38">
      <c r="A102" t="str">
        <f t="shared" si="8"/>
        <v>iron and steel</v>
      </c>
      <c r="B102" t="str">
        <f t="shared" si="8"/>
        <v>N2O</v>
      </c>
      <c r="C102" cm="1">
        <f t="array" ref="C102">TREND($C31:$D31,$C$22:$D$22,C$93)</f>
        <v>1</v>
      </c>
      <c r="D102" cm="1">
        <f t="array" ref="D102">TREND($C31:$D31,$C$22:$D$22,D$93)</f>
        <v>1</v>
      </c>
      <c r="E102" cm="1">
        <f t="array" ref="E102">TREND($C31:$D31,$C$22:$D$22,E$93)</f>
        <v>1</v>
      </c>
      <c r="F102" cm="1">
        <f t="array" ref="F102">TREND($C31:$D31,$C$22:$D$22,F$93)</f>
        <v>1</v>
      </c>
      <c r="G102" cm="1">
        <f t="array" ref="G102">TREND($C31:$D31,$C$22:$D$22,G$93)</f>
        <v>1</v>
      </c>
      <c r="H102" s="43" cm="1">
        <f t="array" ref="H102">TREND($C31:$D31,$C$22:$D$22,H$93)</f>
        <v>1</v>
      </c>
      <c r="I102" cm="1">
        <f t="array" ref="I102">TREND($D31:$E31,$D$22:$E$22,I$93)</f>
        <v>1</v>
      </c>
      <c r="J102" cm="1">
        <f t="array" ref="J102">TREND($D31:$E31,$D$22:$E$22,J$93)</f>
        <v>1</v>
      </c>
      <c r="K102" cm="1">
        <f t="array" ref="K102">TREND($D31:$E31,$D$22:$E$22,K$93)</f>
        <v>1</v>
      </c>
      <c r="L102" cm="1">
        <f t="array" ref="L102">TREND($D31:$E31,$D$22:$E$22,L$93)</f>
        <v>1</v>
      </c>
      <c r="M102" s="43" cm="1">
        <f t="array" ref="M102">TREND($D31:$E31,$D$22:$E$22,M$93)</f>
        <v>1</v>
      </c>
      <c r="N102" cm="1">
        <f t="array" ref="N102">TREND($E31:$F31,$E$22:$F$22,N$93)</f>
        <v>1</v>
      </c>
      <c r="O102" cm="1">
        <f t="array" ref="O102">TREND($E31:$F31,$E$22:$F$22,O$93)</f>
        <v>1</v>
      </c>
      <c r="P102" cm="1">
        <f t="array" ref="P102">TREND($E31:$F31,$E$22:$F$22,P$93)</f>
        <v>1</v>
      </c>
      <c r="Q102" cm="1">
        <f t="array" ref="Q102">TREND($E31:$F31,$E$22:$F$22,Q$93)</f>
        <v>1</v>
      </c>
      <c r="R102" s="43" cm="1">
        <f t="array" ref="R102">TREND($E31:$F31,$E$22:$F$22,R$93)</f>
        <v>1</v>
      </c>
      <c r="S102" cm="1">
        <f t="array" ref="S102">TREND($F31:$G31,$F$22:$G$22,S$93)</f>
        <v>1</v>
      </c>
      <c r="T102" cm="1">
        <f t="array" ref="T102">TREND($F31:$G31,$F$22:$G$22,T$93)</f>
        <v>1</v>
      </c>
      <c r="U102" cm="1">
        <f t="array" ref="U102">TREND($F31:$G31,$F$22:$G$22,U$93)</f>
        <v>1</v>
      </c>
      <c r="V102" cm="1">
        <f t="array" ref="V102">TREND($F31:$G31,$F$22:$G$22,V$93)</f>
        <v>1</v>
      </c>
      <c r="W102" s="43" cm="1">
        <f t="array" ref="W102">TREND($F31:$G31,$F$22:$G$22,W$93)</f>
        <v>1</v>
      </c>
      <c r="X102" cm="1">
        <f t="array" ref="X102">TREND($G31:$H31,$G$22:$H$22,X$93)</f>
        <v>1</v>
      </c>
      <c r="Y102" cm="1">
        <f t="array" ref="Y102">TREND($G31:$H31,$G$22:$H$22,Y$93)</f>
        <v>1</v>
      </c>
      <c r="Z102" cm="1">
        <f t="array" ref="Z102">TREND($G31:$H31,$G$22:$H$22,Z$93)</f>
        <v>1</v>
      </c>
      <c r="AA102" cm="1">
        <f t="array" ref="AA102">TREND($G31:$H31,$G$22:$H$22,AA$93)</f>
        <v>1</v>
      </c>
      <c r="AB102" s="43" cm="1">
        <f t="array" ref="AB102">TREND($G31:$H31,$G$22:$H$22,AB$93)</f>
        <v>1</v>
      </c>
      <c r="AC102" cm="1">
        <f t="array" ref="AC102">TREND($H31:$I31,$H$22:$I$22,AC$93)</f>
        <v>1</v>
      </c>
      <c r="AD102" cm="1">
        <f t="array" ref="AD102">TREND($H31:$I31,$H$22:$I$22,AD$93)</f>
        <v>1</v>
      </c>
      <c r="AE102" cm="1">
        <f t="array" ref="AE102">TREND($H31:$I31,$H$22:$I$22,AE$93)</f>
        <v>1</v>
      </c>
      <c r="AF102" cm="1">
        <f t="array" ref="AF102">TREND($H31:$I31,$H$22:$I$22,AF$93)</f>
        <v>1</v>
      </c>
      <c r="AG102" s="43" cm="1">
        <f t="array" ref="AG102">TREND($H31:$I31,$H$22:$I$22,AG$93)</f>
        <v>1</v>
      </c>
      <c r="AH102" cm="1">
        <f t="array" ref="AH102">TREND($I31:$J31,$I$22:$J$22,AH$93)</f>
        <v>1</v>
      </c>
      <c r="AI102" cm="1">
        <f t="array" ref="AI102">TREND($I31:$J31,$I$22:$J$22,AI$93)</f>
        <v>1</v>
      </c>
      <c r="AJ102" cm="1">
        <f t="array" ref="AJ102">TREND($I31:$J31,$I$22:$J$22,AJ$93)</f>
        <v>1</v>
      </c>
      <c r="AK102" cm="1">
        <f t="array" ref="AK102">TREND($I31:$J31,$I$22:$J$22,AK$93)</f>
        <v>1</v>
      </c>
      <c r="AL102" cm="1">
        <f t="array" ref="AL102">TREND($I31:$J31,$I$22:$J$22,AL$93)</f>
        <v>1</v>
      </c>
    </row>
    <row r="103" spans="1:38">
      <c r="A103" t="str">
        <f t="shared" si="8"/>
        <v>chemicals</v>
      </c>
      <c r="B103" t="str">
        <f t="shared" si="8"/>
        <v>CO2</v>
      </c>
      <c r="C103" cm="1">
        <f t="array" ref="C103">TREND($C32:$D32,$C$22:$D$22,C$93)</f>
        <v>1</v>
      </c>
      <c r="D103" cm="1">
        <f t="array" ref="D103">TREND($C32:$D32,$C$22:$D$22,D$93)</f>
        <v>1</v>
      </c>
      <c r="E103" cm="1">
        <f t="array" ref="E103">TREND($C32:$D32,$C$22:$D$22,E$93)</f>
        <v>1</v>
      </c>
      <c r="F103" cm="1">
        <f t="array" ref="F103">TREND($C32:$D32,$C$22:$D$22,F$93)</f>
        <v>1</v>
      </c>
      <c r="G103" cm="1">
        <f t="array" ref="G103">TREND($C32:$D32,$C$22:$D$22,G$93)</f>
        <v>1</v>
      </c>
      <c r="H103" s="43" cm="1">
        <f t="array" ref="H103">TREND($C32:$D32,$C$22:$D$22,H$93)</f>
        <v>1</v>
      </c>
      <c r="I103" cm="1">
        <f t="array" ref="I103">TREND($D32:$E32,$D$22:$E$22,I$93)</f>
        <v>1</v>
      </c>
      <c r="J103" cm="1">
        <f t="array" ref="J103">TREND($D32:$E32,$D$22:$E$22,J$93)</f>
        <v>1</v>
      </c>
      <c r="K103" cm="1">
        <f t="array" ref="K103">TREND($D32:$E32,$D$22:$E$22,K$93)</f>
        <v>1</v>
      </c>
      <c r="L103" cm="1">
        <f t="array" ref="L103">TREND($D32:$E32,$D$22:$E$22,L$93)</f>
        <v>1</v>
      </c>
      <c r="M103" s="43" cm="1">
        <f t="array" ref="M103">TREND($D32:$E32,$D$22:$E$22,M$93)</f>
        <v>1</v>
      </c>
      <c r="N103" cm="1">
        <f t="array" ref="N103">TREND($E32:$F32,$E$22:$F$22,N$93)</f>
        <v>1</v>
      </c>
      <c r="O103" cm="1">
        <f t="array" ref="O103">TREND($E32:$F32,$E$22:$F$22,O$93)</f>
        <v>1</v>
      </c>
      <c r="P103" cm="1">
        <f t="array" ref="P103">TREND($E32:$F32,$E$22:$F$22,P$93)</f>
        <v>1</v>
      </c>
      <c r="Q103" cm="1">
        <f t="array" ref="Q103">TREND($E32:$F32,$E$22:$F$22,Q$93)</f>
        <v>1</v>
      </c>
      <c r="R103" s="43" cm="1">
        <f t="array" ref="R103">TREND($E32:$F32,$E$22:$F$22,R$93)</f>
        <v>1</v>
      </c>
      <c r="S103" cm="1">
        <f t="array" ref="S103">TREND($F32:$G32,$F$22:$G$22,S$93)</f>
        <v>1</v>
      </c>
      <c r="T103" cm="1">
        <f t="array" ref="T103">TREND($F32:$G32,$F$22:$G$22,T$93)</f>
        <v>1</v>
      </c>
      <c r="U103" cm="1">
        <f t="array" ref="U103">TREND($F32:$G32,$F$22:$G$22,U$93)</f>
        <v>1</v>
      </c>
      <c r="V103" cm="1">
        <f t="array" ref="V103">TREND($F32:$G32,$F$22:$G$22,V$93)</f>
        <v>1</v>
      </c>
      <c r="W103" s="43" cm="1">
        <f t="array" ref="W103">TREND($F32:$G32,$F$22:$G$22,W$93)</f>
        <v>1</v>
      </c>
      <c r="X103" cm="1">
        <f t="array" ref="X103">TREND($G32:$H32,$G$22:$H$22,X$93)</f>
        <v>1</v>
      </c>
      <c r="Y103" cm="1">
        <f t="array" ref="Y103">TREND($G32:$H32,$G$22:$H$22,Y$93)</f>
        <v>1</v>
      </c>
      <c r="Z103" cm="1">
        <f t="array" ref="Z103">TREND($G32:$H32,$G$22:$H$22,Z$93)</f>
        <v>1</v>
      </c>
      <c r="AA103" cm="1">
        <f t="array" ref="AA103">TREND($G32:$H32,$G$22:$H$22,AA$93)</f>
        <v>1</v>
      </c>
      <c r="AB103" s="43" cm="1">
        <f t="array" ref="AB103">TREND($G32:$H32,$G$22:$H$22,AB$93)</f>
        <v>1</v>
      </c>
      <c r="AC103" cm="1">
        <f t="array" ref="AC103">TREND($H32:$I32,$H$22:$I$22,AC$93)</f>
        <v>1</v>
      </c>
      <c r="AD103" cm="1">
        <f t="array" ref="AD103">TREND($H32:$I32,$H$22:$I$22,AD$93)</f>
        <v>1</v>
      </c>
      <c r="AE103" cm="1">
        <f t="array" ref="AE103">TREND($H32:$I32,$H$22:$I$22,AE$93)</f>
        <v>1</v>
      </c>
      <c r="AF103" cm="1">
        <f t="array" ref="AF103">TREND($H32:$I32,$H$22:$I$22,AF$93)</f>
        <v>1</v>
      </c>
      <c r="AG103" s="43" cm="1">
        <f t="array" ref="AG103">TREND($H32:$I32,$H$22:$I$22,AG$93)</f>
        <v>1</v>
      </c>
      <c r="AH103" cm="1">
        <f t="array" ref="AH103">TREND($I32:$J32,$I$22:$J$22,AH$93)</f>
        <v>1</v>
      </c>
      <c r="AI103" cm="1">
        <f t="array" ref="AI103">TREND($I32:$J32,$I$22:$J$22,AI$93)</f>
        <v>1</v>
      </c>
      <c r="AJ103" cm="1">
        <f t="array" ref="AJ103">TREND($I32:$J32,$I$22:$J$22,AJ$93)</f>
        <v>1</v>
      </c>
      <c r="AK103" cm="1">
        <f t="array" ref="AK103">TREND($I32:$J32,$I$22:$J$22,AK$93)</f>
        <v>1</v>
      </c>
      <c r="AL103" cm="1">
        <f t="array" ref="AL103">TREND($I32:$J32,$I$22:$J$22,AL$93)</f>
        <v>1</v>
      </c>
    </row>
    <row r="104" spans="1:38">
      <c r="A104" t="str">
        <f t="shared" si="8"/>
        <v>chemicals</v>
      </c>
      <c r="B104" t="str">
        <f t="shared" si="8"/>
        <v>CH4</v>
      </c>
      <c r="C104" cm="1">
        <f t="array" ref="C104">TREND($C33:$D33,$C$22:$D$22,C$93)</f>
        <v>1</v>
      </c>
      <c r="D104" cm="1">
        <f t="array" ref="D104">TREND($C33:$D33,$C$22:$D$22,D$93)</f>
        <v>1</v>
      </c>
      <c r="E104" cm="1">
        <f t="array" ref="E104">TREND($C33:$D33,$C$22:$D$22,E$93)</f>
        <v>1</v>
      </c>
      <c r="F104" cm="1">
        <f t="array" ref="F104">TREND($C33:$D33,$C$22:$D$22,F$93)</f>
        <v>1</v>
      </c>
      <c r="G104" cm="1">
        <f t="array" ref="G104">TREND($C33:$D33,$C$22:$D$22,G$93)</f>
        <v>1</v>
      </c>
      <c r="H104" s="43" cm="1">
        <f t="array" ref="H104">TREND($C33:$D33,$C$22:$D$22,H$93)</f>
        <v>1</v>
      </c>
      <c r="I104" cm="1">
        <f t="array" ref="I104">TREND($D33:$E33,$D$22:$E$22,I$93)</f>
        <v>1</v>
      </c>
      <c r="J104" cm="1">
        <f t="array" ref="J104">TREND($D33:$E33,$D$22:$E$22,J$93)</f>
        <v>1</v>
      </c>
      <c r="K104" cm="1">
        <f t="array" ref="K104">TREND($D33:$E33,$D$22:$E$22,K$93)</f>
        <v>1</v>
      </c>
      <c r="L104" cm="1">
        <f t="array" ref="L104">TREND($D33:$E33,$D$22:$E$22,L$93)</f>
        <v>1</v>
      </c>
      <c r="M104" s="43" cm="1">
        <f t="array" ref="M104">TREND($D33:$E33,$D$22:$E$22,M$93)</f>
        <v>1</v>
      </c>
      <c r="N104" cm="1">
        <f t="array" ref="N104">TREND($E33:$F33,$E$22:$F$22,N$93)</f>
        <v>1</v>
      </c>
      <c r="O104" cm="1">
        <f t="array" ref="O104">TREND($E33:$F33,$E$22:$F$22,O$93)</f>
        <v>1</v>
      </c>
      <c r="P104" cm="1">
        <f t="array" ref="P104">TREND($E33:$F33,$E$22:$F$22,P$93)</f>
        <v>1</v>
      </c>
      <c r="Q104" cm="1">
        <f t="array" ref="Q104">TREND($E33:$F33,$E$22:$F$22,Q$93)</f>
        <v>1</v>
      </c>
      <c r="R104" s="43" cm="1">
        <f t="array" ref="R104">TREND($E33:$F33,$E$22:$F$22,R$93)</f>
        <v>1</v>
      </c>
      <c r="S104" cm="1">
        <f t="array" ref="S104">TREND($F33:$G33,$F$22:$G$22,S$93)</f>
        <v>1</v>
      </c>
      <c r="T104" cm="1">
        <f t="array" ref="T104">TREND($F33:$G33,$F$22:$G$22,T$93)</f>
        <v>1</v>
      </c>
      <c r="U104" cm="1">
        <f t="array" ref="U104">TREND($F33:$G33,$F$22:$G$22,U$93)</f>
        <v>1</v>
      </c>
      <c r="V104" cm="1">
        <f t="array" ref="V104">TREND($F33:$G33,$F$22:$G$22,V$93)</f>
        <v>1</v>
      </c>
      <c r="W104" s="43" cm="1">
        <f t="array" ref="W104">TREND($F33:$G33,$F$22:$G$22,W$93)</f>
        <v>1</v>
      </c>
      <c r="X104" cm="1">
        <f t="array" ref="X104">TREND($G33:$H33,$G$22:$H$22,X$93)</f>
        <v>1</v>
      </c>
      <c r="Y104" cm="1">
        <f t="array" ref="Y104">TREND($G33:$H33,$G$22:$H$22,Y$93)</f>
        <v>1</v>
      </c>
      <c r="Z104" cm="1">
        <f t="array" ref="Z104">TREND($G33:$H33,$G$22:$H$22,Z$93)</f>
        <v>1</v>
      </c>
      <c r="AA104" cm="1">
        <f t="array" ref="AA104">TREND($G33:$H33,$G$22:$H$22,AA$93)</f>
        <v>1</v>
      </c>
      <c r="AB104" s="43" cm="1">
        <f t="array" ref="AB104">TREND($G33:$H33,$G$22:$H$22,AB$93)</f>
        <v>1</v>
      </c>
      <c r="AC104" cm="1">
        <f t="array" ref="AC104">TREND($H33:$I33,$H$22:$I$22,AC$93)</f>
        <v>1</v>
      </c>
      <c r="AD104" cm="1">
        <f t="array" ref="AD104">TREND($H33:$I33,$H$22:$I$22,AD$93)</f>
        <v>1</v>
      </c>
      <c r="AE104" cm="1">
        <f t="array" ref="AE104">TREND($H33:$I33,$H$22:$I$22,AE$93)</f>
        <v>1</v>
      </c>
      <c r="AF104" cm="1">
        <f t="array" ref="AF104">TREND($H33:$I33,$H$22:$I$22,AF$93)</f>
        <v>1</v>
      </c>
      <c r="AG104" s="43" cm="1">
        <f t="array" ref="AG104">TREND($H33:$I33,$H$22:$I$22,AG$93)</f>
        <v>1</v>
      </c>
      <c r="AH104" cm="1">
        <f t="array" ref="AH104">TREND($I33:$J33,$I$22:$J$22,AH$93)</f>
        <v>1</v>
      </c>
      <c r="AI104" cm="1">
        <f t="array" ref="AI104">TREND($I33:$J33,$I$22:$J$22,AI$93)</f>
        <v>1</v>
      </c>
      <c r="AJ104" cm="1">
        <f t="array" ref="AJ104">TREND($I33:$J33,$I$22:$J$22,AJ$93)</f>
        <v>1</v>
      </c>
      <c r="AK104" cm="1">
        <f t="array" ref="AK104">TREND($I33:$J33,$I$22:$J$22,AK$93)</f>
        <v>1</v>
      </c>
      <c r="AL104" cm="1">
        <f t="array" ref="AL104">TREND($I33:$J33,$I$22:$J$22,AL$93)</f>
        <v>1</v>
      </c>
    </row>
    <row r="105" spans="1:38">
      <c r="A105" t="str">
        <f t="shared" si="8"/>
        <v>chemicals</v>
      </c>
      <c r="B105" t="str">
        <f t="shared" si="8"/>
        <v>N2O</v>
      </c>
      <c r="C105" cm="1">
        <f t="array" ref="C105">TREND($C34:$D34,$C$22:$D$22,C$93)</f>
        <v>1</v>
      </c>
      <c r="D105" cm="1">
        <f t="array" ref="D105">TREND($C34:$D34,$C$22:$D$22,D$93)</f>
        <v>1</v>
      </c>
      <c r="E105" cm="1">
        <f t="array" ref="E105">TREND($C34:$D34,$C$22:$D$22,E$93)</f>
        <v>1</v>
      </c>
      <c r="F105" cm="1">
        <f t="array" ref="F105">TREND($C34:$D34,$C$22:$D$22,F$93)</f>
        <v>1</v>
      </c>
      <c r="G105" cm="1">
        <f t="array" ref="G105">TREND($C34:$D34,$C$22:$D$22,G$93)</f>
        <v>1</v>
      </c>
      <c r="H105" s="43" cm="1">
        <f t="array" ref="H105">TREND($C34:$D34,$C$22:$D$22,H$93)</f>
        <v>1</v>
      </c>
      <c r="I105" cm="1">
        <f t="array" ref="I105">TREND($D34:$E34,$D$22:$E$22,I$93)</f>
        <v>1</v>
      </c>
      <c r="J105" cm="1">
        <f t="array" ref="J105">TREND($D34:$E34,$D$22:$E$22,J$93)</f>
        <v>1</v>
      </c>
      <c r="K105" cm="1">
        <f t="array" ref="K105">TREND($D34:$E34,$D$22:$E$22,K$93)</f>
        <v>1</v>
      </c>
      <c r="L105" cm="1">
        <f t="array" ref="L105">TREND($D34:$E34,$D$22:$E$22,L$93)</f>
        <v>1</v>
      </c>
      <c r="M105" s="43" cm="1">
        <f t="array" ref="M105">TREND($D34:$E34,$D$22:$E$22,M$93)</f>
        <v>1</v>
      </c>
      <c r="N105" cm="1">
        <f t="array" ref="N105">TREND($E34:$F34,$E$22:$F$22,N$93)</f>
        <v>1</v>
      </c>
      <c r="O105" cm="1">
        <f t="array" ref="O105">TREND($E34:$F34,$E$22:$F$22,O$93)</f>
        <v>1</v>
      </c>
      <c r="P105" cm="1">
        <f t="array" ref="P105">TREND($E34:$F34,$E$22:$F$22,P$93)</f>
        <v>1</v>
      </c>
      <c r="Q105" cm="1">
        <f t="array" ref="Q105">TREND($E34:$F34,$E$22:$F$22,Q$93)</f>
        <v>1</v>
      </c>
      <c r="R105" s="43" cm="1">
        <f t="array" ref="R105">TREND($E34:$F34,$E$22:$F$22,R$93)</f>
        <v>1</v>
      </c>
      <c r="S105" cm="1">
        <f t="array" ref="S105">TREND($F34:$G34,$F$22:$G$22,S$93)</f>
        <v>1</v>
      </c>
      <c r="T105" cm="1">
        <f t="array" ref="T105">TREND($F34:$G34,$F$22:$G$22,T$93)</f>
        <v>1</v>
      </c>
      <c r="U105" cm="1">
        <f t="array" ref="U105">TREND($F34:$G34,$F$22:$G$22,U$93)</f>
        <v>1</v>
      </c>
      <c r="V105" cm="1">
        <f t="array" ref="V105">TREND($F34:$G34,$F$22:$G$22,V$93)</f>
        <v>1</v>
      </c>
      <c r="W105" s="43" cm="1">
        <f t="array" ref="W105">TREND($F34:$G34,$F$22:$G$22,W$93)</f>
        <v>1</v>
      </c>
      <c r="X105" cm="1">
        <f t="array" ref="X105">TREND($G34:$H34,$G$22:$H$22,X$93)</f>
        <v>1</v>
      </c>
      <c r="Y105" cm="1">
        <f t="array" ref="Y105">TREND($G34:$H34,$G$22:$H$22,Y$93)</f>
        <v>1</v>
      </c>
      <c r="Z105" cm="1">
        <f t="array" ref="Z105">TREND($G34:$H34,$G$22:$H$22,Z$93)</f>
        <v>1</v>
      </c>
      <c r="AA105" cm="1">
        <f t="array" ref="AA105">TREND($G34:$H34,$G$22:$H$22,AA$93)</f>
        <v>1</v>
      </c>
      <c r="AB105" s="43" cm="1">
        <f t="array" ref="AB105">TREND($G34:$H34,$G$22:$H$22,AB$93)</f>
        <v>1</v>
      </c>
      <c r="AC105" cm="1">
        <f t="array" ref="AC105">TREND($H34:$I34,$H$22:$I$22,AC$93)</f>
        <v>1</v>
      </c>
      <c r="AD105" cm="1">
        <f t="array" ref="AD105">TREND($H34:$I34,$H$22:$I$22,AD$93)</f>
        <v>1</v>
      </c>
      <c r="AE105" cm="1">
        <f t="array" ref="AE105">TREND($H34:$I34,$H$22:$I$22,AE$93)</f>
        <v>1</v>
      </c>
      <c r="AF105" cm="1">
        <f t="array" ref="AF105">TREND($H34:$I34,$H$22:$I$22,AF$93)</f>
        <v>1</v>
      </c>
      <c r="AG105" s="43" cm="1">
        <f t="array" ref="AG105">TREND($H34:$I34,$H$22:$I$22,AG$93)</f>
        <v>1</v>
      </c>
      <c r="AH105" cm="1">
        <f t="array" ref="AH105">TREND($I34:$J34,$I$22:$J$22,AH$93)</f>
        <v>1</v>
      </c>
      <c r="AI105" cm="1">
        <f t="array" ref="AI105">TREND($I34:$J34,$I$22:$J$22,AI$93)</f>
        <v>1</v>
      </c>
      <c r="AJ105" cm="1">
        <f t="array" ref="AJ105">TREND($I34:$J34,$I$22:$J$22,AJ$93)</f>
        <v>1</v>
      </c>
      <c r="AK105" cm="1">
        <f t="array" ref="AK105">TREND($I34:$J34,$I$22:$J$22,AK$93)</f>
        <v>1</v>
      </c>
      <c r="AL105" cm="1">
        <f t="array" ref="AL105">TREND($I34:$J34,$I$22:$J$22,AL$93)</f>
        <v>1</v>
      </c>
    </row>
    <row r="106" spans="1:38">
      <c r="A106" t="str">
        <f t="shared" si="8"/>
        <v>chemicals</v>
      </c>
      <c r="B106" t="str">
        <f t="shared" si="8"/>
        <v>F-gases</v>
      </c>
      <c r="C106" cm="1">
        <f t="array" ref="C106">TREND($C35:$D35,$C$22:$D$22,C$93)</f>
        <v>1</v>
      </c>
      <c r="D106" cm="1">
        <f t="array" ref="D106">TREND($C35:$D35,$C$22:$D$22,D$93)</f>
        <v>1</v>
      </c>
      <c r="E106" cm="1">
        <f t="array" ref="E106">TREND($C35:$D35,$C$22:$D$22,E$93)</f>
        <v>1</v>
      </c>
      <c r="F106" cm="1">
        <f t="array" ref="F106">TREND($C35:$D35,$C$22:$D$22,F$93)</f>
        <v>1</v>
      </c>
      <c r="G106" cm="1">
        <f t="array" ref="G106">TREND($C35:$D35,$C$22:$D$22,G$93)</f>
        <v>1</v>
      </c>
      <c r="H106" s="43" cm="1">
        <f t="array" ref="H106">TREND($C35:$D35,$C$22:$D$22,H$93)</f>
        <v>1</v>
      </c>
      <c r="I106" cm="1">
        <f t="array" ref="I106">TREND($D35:$E35,$D$22:$E$22,I$93)</f>
        <v>1</v>
      </c>
      <c r="J106" cm="1">
        <f t="array" ref="J106">TREND($D35:$E35,$D$22:$E$22,J$93)</f>
        <v>1</v>
      </c>
      <c r="K106" cm="1">
        <f t="array" ref="K106">TREND($D35:$E35,$D$22:$E$22,K$93)</f>
        <v>1</v>
      </c>
      <c r="L106" cm="1">
        <f t="array" ref="L106">TREND($D35:$E35,$D$22:$E$22,L$93)</f>
        <v>1</v>
      </c>
      <c r="M106" s="43" cm="1">
        <f t="array" ref="M106">TREND($D35:$E35,$D$22:$E$22,M$93)</f>
        <v>1</v>
      </c>
      <c r="N106" cm="1">
        <f t="array" ref="N106">TREND($E35:$F35,$E$22:$F$22,N$93)</f>
        <v>1</v>
      </c>
      <c r="O106" cm="1">
        <f t="array" ref="O106">TREND($E35:$F35,$E$22:$F$22,O$93)</f>
        <v>1</v>
      </c>
      <c r="P106" cm="1">
        <f t="array" ref="P106">TREND($E35:$F35,$E$22:$F$22,P$93)</f>
        <v>1</v>
      </c>
      <c r="Q106" cm="1">
        <f t="array" ref="Q106">TREND($E35:$F35,$E$22:$F$22,Q$93)</f>
        <v>1</v>
      </c>
      <c r="R106" s="43" cm="1">
        <f t="array" ref="R106">TREND($E35:$F35,$E$22:$F$22,R$93)</f>
        <v>1</v>
      </c>
      <c r="S106" cm="1">
        <f t="array" ref="S106">TREND($F35:$G35,$F$22:$G$22,S$93)</f>
        <v>1</v>
      </c>
      <c r="T106" cm="1">
        <f t="array" ref="T106">TREND($F35:$G35,$F$22:$G$22,T$93)</f>
        <v>1</v>
      </c>
      <c r="U106" cm="1">
        <f t="array" ref="U106">TREND($F35:$G35,$F$22:$G$22,U$93)</f>
        <v>1</v>
      </c>
      <c r="V106" cm="1">
        <f t="array" ref="V106">TREND($F35:$G35,$F$22:$G$22,V$93)</f>
        <v>1</v>
      </c>
      <c r="W106" s="43" cm="1">
        <f t="array" ref="W106">TREND($F35:$G35,$F$22:$G$22,W$93)</f>
        <v>1</v>
      </c>
      <c r="X106" cm="1">
        <f t="array" ref="X106">TREND($G35:$H35,$G$22:$H$22,X$93)</f>
        <v>1</v>
      </c>
      <c r="Y106" cm="1">
        <f t="array" ref="Y106">TREND($G35:$H35,$G$22:$H$22,Y$93)</f>
        <v>1</v>
      </c>
      <c r="Z106" cm="1">
        <f t="array" ref="Z106">TREND($G35:$H35,$G$22:$H$22,Z$93)</f>
        <v>1</v>
      </c>
      <c r="AA106" cm="1">
        <f t="array" ref="AA106">TREND($G35:$H35,$G$22:$H$22,AA$93)</f>
        <v>1</v>
      </c>
      <c r="AB106" s="43" cm="1">
        <f t="array" ref="AB106">TREND($G35:$H35,$G$22:$H$22,AB$93)</f>
        <v>1</v>
      </c>
      <c r="AC106" cm="1">
        <f t="array" ref="AC106">TREND($H35:$I35,$H$22:$I$22,AC$93)</f>
        <v>1</v>
      </c>
      <c r="AD106" cm="1">
        <f t="array" ref="AD106">TREND($H35:$I35,$H$22:$I$22,AD$93)</f>
        <v>1</v>
      </c>
      <c r="AE106" cm="1">
        <f t="array" ref="AE106">TREND($H35:$I35,$H$22:$I$22,AE$93)</f>
        <v>1</v>
      </c>
      <c r="AF106" cm="1">
        <f t="array" ref="AF106">TREND($H35:$I35,$H$22:$I$22,AF$93)</f>
        <v>1</v>
      </c>
      <c r="AG106" s="43" cm="1">
        <f t="array" ref="AG106">TREND($H35:$I35,$H$22:$I$22,AG$93)</f>
        <v>1</v>
      </c>
      <c r="AH106" cm="1">
        <f t="array" ref="AH106">TREND($I35:$J35,$I$22:$J$22,AH$93)</f>
        <v>1</v>
      </c>
      <c r="AI106" cm="1">
        <f t="array" ref="AI106">TREND($I35:$J35,$I$22:$J$22,AI$93)</f>
        <v>1</v>
      </c>
      <c r="AJ106" cm="1">
        <f t="array" ref="AJ106">TREND($I35:$J35,$I$22:$J$22,AJ$93)</f>
        <v>1</v>
      </c>
      <c r="AK106" cm="1">
        <f t="array" ref="AK106">TREND($I35:$J35,$I$22:$J$22,AK$93)</f>
        <v>1</v>
      </c>
      <c r="AL106" cm="1">
        <f t="array" ref="AL106">TREND($I35:$J35,$I$22:$J$22,AL$93)</f>
        <v>1</v>
      </c>
    </row>
    <row r="107" spans="1:38">
      <c r="A107" t="str">
        <f t="shared" si="8"/>
        <v>coal mining</v>
      </c>
      <c r="B107" t="str">
        <f t="shared" si="8"/>
        <v>CO2</v>
      </c>
      <c r="C107" cm="1">
        <f t="array" ref="C107">TREND($C36:$D36,$C$22:$D$22,C$93)</f>
        <v>1</v>
      </c>
      <c r="D107" cm="1">
        <f t="array" ref="D107">TREND($C36:$D36,$C$22:$D$22,D$93)</f>
        <v>1</v>
      </c>
      <c r="E107" cm="1">
        <f t="array" ref="E107">TREND($C36:$D36,$C$22:$D$22,E$93)</f>
        <v>1</v>
      </c>
      <c r="F107" cm="1">
        <f t="array" ref="F107">TREND($C36:$D36,$C$22:$D$22,F$93)</f>
        <v>1</v>
      </c>
      <c r="G107" cm="1">
        <f t="array" ref="G107">TREND($C36:$D36,$C$22:$D$22,G$93)</f>
        <v>1</v>
      </c>
      <c r="H107" s="43" cm="1">
        <f t="array" ref="H107">TREND($C36:$D36,$C$22:$D$22,H$93)</f>
        <v>1</v>
      </c>
      <c r="I107" cm="1">
        <f t="array" ref="I107">TREND($D36:$E36,$D$22:$E$22,I$93)</f>
        <v>1</v>
      </c>
      <c r="J107" cm="1">
        <f t="array" ref="J107">TREND($D36:$E36,$D$22:$E$22,J$93)</f>
        <v>1</v>
      </c>
      <c r="K107" cm="1">
        <f t="array" ref="K107">TREND($D36:$E36,$D$22:$E$22,K$93)</f>
        <v>1</v>
      </c>
      <c r="L107" cm="1">
        <f t="array" ref="L107">TREND($D36:$E36,$D$22:$E$22,L$93)</f>
        <v>1</v>
      </c>
      <c r="M107" s="43" cm="1">
        <f t="array" ref="M107">TREND($D36:$E36,$D$22:$E$22,M$93)</f>
        <v>1</v>
      </c>
      <c r="N107" cm="1">
        <f t="array" ref="N107">TREND($E36:$F36,$E$22:$F$22,N$93)</f>
        <v>1</v>
      </c>
      <c r="O107" cm="1">
        <f t="array" ref="O107">TREND($E36:$F36,$E$22:$F$22,O$93)</f>
        <v>1</v>
      </c>
      <c r="P107" cm="1">
        <f t="array" ref="P107">TREND($E36:$F36,$E$22:$F$22,P$93)</f>
        <v>1</v>
      </c>
      <c r="Q107" cm="1">
        <f t="array" ref="Q107">TREND($E36:$F36,$E$22:$F$22,Q$93)</f>
        <v>1</v>
      </c>
      <c r="R107" s="43" cm="1">
        <f t="array" ref="R107">TREND($E36:$F36,$E$22:$F$22,R$93)</f>
        <v>1</v>
      </c>
      <c r="S107" cm="1">
        <f t="array" ref="S107">TREND($F36:$G36,$F$22:$G$22,S$93)</f>
        <v>1</v>
      </c>
      <c r="T107" cm="1">
        <f t="array" ref="T107">TREND($F36:$G36,$F$22:$G$22,T$93)</f>
        <v>1</v>
      </c>
      <c r="U107" cm="1">
        <f t="array" ref="U107">TREND($F36:$G36,$F$22:$G$22,U$93)</f>
        <v>1</v>
      </c>
      <c r="V107" cm="1">
        <f t="array" ref="V107">TREND($F36:$G36,$F$22:$G$22,V$93)</f>
        <v>1</v>
      </c>
      <c r="W107" s="43" cm="1">
        <f t="array" ref="W107">TREND($F36:$G36,$F$22:$G$22,W$93)</f>
        <v>1</v>
      </c>
      <c r="X107" cm="1">
        <f t="array" ref="X107">TREND($G36:$H36,$G$22:$H$22,X$93)</f>
        <v>1</v>
      </c>
      <c r="Y107" cm="1">
        <f t="array" ref="Y107">TREND($G36:$H36,$G$22:$H$22,Y$93)</f>
        <v>1</v>
      </c>
      <c r="Z107" cm="1">
        <f t="array" ref="Z107">TREND($G36:$H36,$G$22:$H$22,Z$93)</f>
        <v>1</v>
      </c>
      <c r="AA107" cm="1">
        <f t="array" ref="AA107">TREND($G36:$H36,$G$22:$H$22,AA$93)</f>
        <v>1</v>
      </c>
      <c r="AB107" s="43" cm="1">
        <f t="array" ref="AB107">TREND($G36:$H36,$G$22:$H$22,AB$93)</f>
        <v>1</v>
      </c>
      <c r="AC107" cm="1">
        <f t="array" ref="AC107">TREND($H36:$I36,$H$22:$I$22,AC$93)</f>
        <v>1</v>
      </c>
      <c r="AD107" cm="1">
        <f t="array" ref="AD107">TREND($H36:$I36,$H$22:$I$22,AD$93)</f>
        <v>1</v>
      </c>
      <c r="AE107" cm="1">
        <f t="array" ref="AE107">TREND($H36:$I36,$H$22:$I$22,AE$93)</f>
        <v>1</v>
      </c>
      <c r="AF107" cm="1">
        <f t="array" ref="AF107">TREND($H36:$I36,$H$22:$I$22,AF$93)</f>
        <v>1</v>
      </c>
      <c r="AG107" s="43" cm="1">
        <f t="array" ref="AG107">TREND($H36:$I36,$H$22:$I$22,AG$93)</f>
        <v>1</v>
      </c>
      <c r="AH107" cm="1">
        <f t="array" ref="AH107">TREND($I36:$J36,$I$22:$J$22,AH$93)</f>
        <v>1</v>
      </c>
      <c r="AI107" cm="1">
        <f t="array" ref="AI107">TREND($I36:$J36,$I$22:$J$22,AI$93)</f>
        <v>1</v>
      </c>
      <c r="AJ107" cm="1">
        <f t="array" ref="AJ107">TREND($I36:$J36,$I$22:$J$22,AJ$93)</f>
        <v>1</v>
      </c>
      <c r="AK107" cm="1">
        <f t="array" ref="AK107">TREND($I36:$J36,$I$22:$J$22,AK$93)</f>
        <v>1</v>
      </c>
      <c r="AL107" cm="1">
        <f t="array" ref="AL107">TREND($I36:$J36,$I$22:$J$22,AL$93)</f>
        <v>1</v>
      </c>
    </row>
    <row r="108" spans="1:38">
      <c r="A108" t="str">
        <f t="shared" si="8"/>
        <v>coal mining</v>
      </c>
      <c r="B108" t="str">
        <f t="shared" si="8"/>
        <v>CH4</v>
      </c>
      <c r="C108" cm="1">
        <f t="array" ref="C108">TREND($C37:$D37,$C$22:$D$22,C$93)</f>
        <v>1</v>
      </c>
      <c r="D108" cm="1">
        <f t="array" ref="D108">TREND($C37:$D37,$C$22:$D$22,D$93)</f>
        <v>1</v>
      </c>
      <c r="E108" cm="1">
        <f t="array" ref="E108">TREND($C37:$D37,$C$22:$D$22,E$93)</f>
        <v>1</v>
      </c>
      <c r="F108" cm="1">
        <f t="array" ref="F108">TREND($C37:$D37,$C$22:$D$22,F$93)</f>
        <v>1</v>
      </c>
      <c r="G108" cm="1">
        <f t="array" ref="G108">TREND($C37:$D37,$C$22:$D$22,G$93)</f>
        <v>1</v>
      </c>
      <c r="H108" s="43" cm="1">
        <f t="array" ref="H108">TREND($C37:$D37,$C$22:$D$22,H$93)</f>
        <v>1</v>
      </c>
      <c r="I108" cm="1">
        <f t="array" ref="I108">TREND($D37:$E37,$D$22:$E$22,I$93)</f>
        <v>1</v>
      </c>
      <c r="J108" cm="1">
        <f t="array" ref="J108">TREND($D37:$E37,$D$22:$E$22,J$93)</f>
        <v>1</v>
      </c>
      <c r="K108" cm="1">
        <f t="array" ref="K108">TREND($D37:$E37,$D$22:$E$22,K$93)</f>
        <v>1</v>
      </c>
      <c r="L108" cm="1">
        <f t="array" ref="L108">TREND($D37:$E37,$D$22:$E$22,L$93)</f>
        <v>1</v>
      </c>
      <c r="M108" s="43" cm="1">
        <f t="array" ref="M108">TREND($D37:$E37,$D$22:$E$22,M$93)</f>
        <v>1</v>
      </c>
      <c r="N108" cm="1">
        <f t="array" ref="N108">TREND($E37:$F37,$E$22:$F$22,N$93)</f>
        <v>1</v>
      </c>
      <c r="O108" cm="1">
        <f t="array" ref="O108">TREND($E37:$F37,$E$22:$F$22,O$93)</f>
        <v>1</v>
      </c>
      <c r="P108" cm="1">
        <f t="array" ref="P108">TREND($E37:$F37,$E$22:$F$22,P$93)</f>
        <v>1</v>
      </c>
      <c r="Q108" cm="1">
        <f t="array" ref="Q108">TREND($E37:$F37,$E$22:$F$22,Q$93)</f>
        <v>1</v>
      </c>
      <c r="R108" s="43" cm="1">
        <f t="array" ref="R108">TREND($E37:$F37,$E$22:$F$22,R$93)</f>
        <v>1</v>
      </c>
      <c r="S108" cm="1">
        <f t="array" ref="S108">TREND($F37:$G37,$F$22:$G$22,S$93)</f>
        <v>1</v>
      </c>
      <c r="T108" cm="1">
        <f t="array" ref="T108">TREND($F37:$G37,$F$22:$G$22,T$93)</f>
        <v>1</v>
      </c>
      <c r="U108" cm="1">
        <f t="array" ref="U108">TREND($F37:$G37,$F$22:$G$22,U$93)</f>
        <v>1</v>
      </c>
      <c r="V108" cm="1">
        <f t="array" ref="V108">TREND($F37:$G37,$F$22:$G$22,V$93)</f>
        <v>1</v>
      </c>
      <c r="W108" s="43" cm="1">
        <f t="array" ref="W108">TREND($F37:$G37,$F$22:$G$22,W$93)</f>
        <v>1</v>
      </c>
      <c r="X108" cm="1">
        <f t="array" ref="X108">TREND($G37:$H37,$G$22:$H$22,X$93)</f>
        <v>1</v>
      </c>
      <c r="Y108" cm="1">
        <f t="array" ref="Y108">TREND($G37:$H37,$G$22:$H$22,Y$93)</f>
        <v>1</v>
      </c>
      <c r="Z108" cm="1">
        <f t="array" ref="Z108">TREND($G37:$H37,$G$22:$H$22,Z$93)</f>
        <v>1</v>
      </c>
      <c r="AA108" cm="1">
        <f t="array" ref="AA108">TREND($G37:$H37,$G$22:$H$22,AA$93)</f>
        <v>1</v>
      </c>
      <c r="AB108" s="43" cm="1">
        <f t="array" ref="AB108">TREND($G37:$H37,$G$22:$H$22,AB$93)</f>
        <v>1</v>
      </c>
      <c r="AC108" cm="1">
        <f t="array" ref="AC108">TREND($H37:$I37,$H$22:$I$22,AC$93)</f>
        <v>1</v>
      </c>
      <c r="AD108" cm="1">
        <f t="array" ref="AD108">TREND($H37:$I37,$H$22:$I$22,AD$93)</f>
        <v>1</v>
      </c>
      <c r="AE108" cm="1">
        <f t="array" ref="AE108">TREND($H37:$I37,$H$22:$I$22,AE$93)</f>
        <v>1</v>
      </c>
      <c r="AF108" cm="1">
        <f t="array" ref="AF108">TREND($H37:$I37,$H$22:$I$22,AF$93)</f>
        <v>1</v>
      </c>
      <c r="AG108" s="43" cm="1">
        <f t="array" ref="AG108">TREND($H37:$I37,$H$22:$I$22,AG$93)</f>
        <v>1</v>
      </c>
      <c r="AH108" cm="1">
        <f t="array" ref="AH108">TREND($I37:$J37,$I$22:$J$22,AH$93)</f>
        <v>1</v>
      </c>
      <c r="AI108" cm="1">
        <f t="array" ref="AI108">TREND($I37:$J37,$I$22:$J$22,AI$93)</f>
        <v>1</v>
      </c>
      <c r="AJ108" cm="1">
        <f t="array" ref="AJ108">TREND($I37:$J37,$I$22:$J$22,AJ$93)</f>
        <v>1</v>
      </c>
      <c r="AK108" cm="1">
        <f t="array" ref="AK108">TREND($I37:$J37,$I$22:$J$22,AK$93)</f>
        <v>1</v>
      </c>
      <c r="AL108" cm="1">
        <f t="array" ref="AL108">TREND($I37:$J37,$I$22:$J$22,AL$93)</f>
        <v>1</v>
      </c>
    </row>
    <row r="109" spans="1:38">
      <c r="A109" t="str">
        <f t="shared" si="8"/>
        <v>coal mining</v>
      </c>
      <c r="B109" t="str">
        <f t="shared" si="8"/>
        <v>N2O</v>
      </c>
      <c r="C109" cm="1">
        <f t="array" ref="C109">TREND($C38:$D38,$C$22:$D$22,C$93)</f>
        <v>1</v>
      </c>
      <c r="D109" cm="1">
        <f t="array" ref="D109">TREND($C38:$D38,$C$22:$D$22,D$93)</f>
        <v>1</v>
      </c>
      <c r="E109" cm="1">
        <f t="array" ref="E109">TREND($C38:$D38,$C$22:$D$22,E$93)</f>
        <v>1</v>
      </c>
      <c r="F109" cm="1">
        <f t="array" ref="F109">TREND($C38:$D38,$C$22:$D$22,F$93)</f>
        <v>1</v>
      </c>
      <c r="G109" cm="1">
        <f t="array" ref="G109">TREND($C38:$D38,$C$22:$D$22,G$93)</f>
        <v>1</v>
      </c>
      <c r="H109" s="43" cm="1">
        <f t="array" ref="H109">TREND($C38:$D38,$C$22:$D$22,H$93)</f>
        <v>1</v>
      </c>
      <c r="I109" cm="1">
        <f t="array" ref="I109">TREND($D38:$E38,$D$22:$E$22,I$93)</f>
        <v>1</v>
      </c>
      <c r="J109" cm="1">
        <f t="array" ref="J109">TREND($D38:$E38,$D$22:$E$22,J$93)</f>
        <v>1</v>
      </c>
      <c r="K109" cm="1">
        <f t="array" ref="K109">TREND($D38:$E38,$D$22:$E$22,K$93)</f>
        <v>1</v>
      </c>
      <c r="L109" cm="1">
        <f t="array" ref="L109">TREND($D38:$E38,$D$22:$E$22,L$93)</f>
        <v>1</v>
      </c>
      <c r="M109" s="43" cm="1">
        <f t="array" ref="M109">TREND($D38:$E38,$D$22:$E$22,M$93)</f>
        <v>1</v>
      </c>
      <c r="N109" cm="1">
        <f t="array" ref="N109">TREND($E38:$F38,$E$22:$F$22,N$93)</f>
        <v>1</v>
      </c>
      <c r="O109" cm="1">
        <f t="array" ref="O109">TREND($E38:$F38,$E$22:$F$22,O$93)</f>
        <v>1</v>
      </c>
      <c r="P109" cm="1">
        <f t="array" ref="P109">TREND($E38:$F38,$E$22:$F$22,P$93)</f>
        <v>1</v>
      </c>
      <c r="Q109" cm="1">
        <f t="array" ref="Q109">TREND($E38:$F38,$E$22:$F$22,Q$93)</f>
        <v>1</v>
      </c>
      <c r="R109" s="43" cm="1">
        <f t="array" ref="R109">TREND($E38:$F38,$E$22:$F$22,R$93)</f>
        <v>1</v>
      </c>
      <c r="S109" cm="1">
        <f t="array" ref="S109">TREND($F38:$G38,$F$22:$G$22,S$93)</f>
        <v>1</v>
      </c>
      <c r="T109" cm="1">
        <f t="array" ref="T109">TREND($F38:$G38,$F$22:$G$22,T$93)</f>
        <v>1</v>
      </c>
      <c r="U109" cm="1">
        <f t="array" ref="U109">TREND($F38:$G38,$F$22:$G$22,U$93)</f>
        <v>1</v>
      </c>
      <c r="V109" cm="1">
        <f t="array" ref="V109">TREND($F38:$G38,$F$22:$G$22,V$93)</f>
        <v>1</v>
      </c>
      <c r="W109" s="43" cm="1">
        <f t="array" ref="W109">TREND($F38:$G38,$F$22:$G$22,W$93)</f>
        <v>1</v>
      </c>
      <c r="X109" cm="1">
        <f t="array" ref="X109">TREND($G38:$H38,$G$22:$H$22,X$93)</f>
        <v>1</v>
      </c>
      <c r="Y109" cm="1">
        <f t="array" ref="Y109">TREND($G38:$H38,$G$22:$H$22,Y$93)</f>
        <v>1</v>
      </c>
      <c r="Z109" cm="1">
        <f t="array" ref="Z109">TREND($G38:$H38,$G$22:$H$22,Z$93)</f>
        <v>1</v>
      </c>
      <c r="AA109" cm="1">
        <f t="array" ref="AA109">TREND($G38:$H38,$G$22:$H$22,AA$93)</f>
        <v>1</v>
      </c>
      <c r="AB109" s="43" cm="1">
        <f t="array" ref="AB109">TREND($G38:$H38,$G$22:$H$22,AB$93)</f>
        <v>1</v>
      </c>
      <c r="AC109" cm="1">
        <f t="array" ref="AC109">TREND($H38:$I38,$H$22:$I$22,AC$93)</f>
        <v>1</v>
      </c>
      <c r="AD109" cm="1">
        <f t="array" ref="AD109">TREND($H38:$I38,$H$22:$I$22,AD$93)</f>
        <v>1</v>
      </c>
      <c r="AE109" cm="1">
        <f t="array" ref="AE109">TREND($H38:$I38,$H$22:$I$22,AE$93)</f>
        <v>1</v>
      </c>
      <c r="AF109" cm="1">
        <f t="array" ref="AF109">TREND($H38:$I38,$H$22:$I$22,AF$93)</f>
        <v>1</v>
      </c>
      <c r="AG109" s="43" cm="1">
        <f t="array" ref="AG109">TREND($H38:$I38,$H$22:$I$22,AG$93)</f>
        <v>1</v>
      </c>
      <c r="AH109" cm="1">
        <f t="array" ref="AH109">TREND($I38:$J38,$I$22:$J$22,AH$93)</f>
        <v>1</v>
      </c>
      <c r="AI109" cm="1">
        <f t="array" ref="AI109">TREND($I38:$J38,$I$22:$J$22,AI$93)</f>
        <v>1</v>
      </c>
      <c r="AJ109" cm="1">
        <f t="array" ref="AJ109">TREND($I38:$J38,$I$22:$J$22,AJ$93)</f>
        <v>1</v>
      </c>
      <c r="AK109" cm="1">
        <f t="array" ref="AK109">TREND($I38:$J38,$I$22:$J$22,AK$93)</f>
        <v>1</v>
      </c>
      <c r="AL109" cm="1">
        <f t="array" ref="AL109">TREND($I38:$J38,$I$22:$J$22,AL$93)</f>
        <v>1</v>
      </c>
    </row>
    <row r="110" spans="1:38">
      <c r="A110" t="str">
        <f t="shared" si="8"/>
        <v>waste management</v>
      </c>
      <c r="B110" t="str">
        <f t="shared" si="8"/>
        <v>CO2</v>
      </c>
      <c r="C110" cm="1">
        <f t="array" ref="C110">TREND($C39:$D39,$C$22:$D$22,C$93)</f>
        <v>1</v>
      </c>
      <c r="D110" cm="1">
        <f t="array" ref="D110">TREND($C39:$D39,$C$22:$D$22,D$93)</f>
        <v>1</v>
      </c>
      <c r="E110" cm="1">
        <f t="array" ref="E110">TREND($C39:$D39,$C$22:$D$22,E$93)</f>
        <v>1</v>
      </c>
      <c r="F110" cm="1">
        <f t="array" ref="F110">TREND($C39:$D39,$C$22:$D$22,F$93)</f>
        <v>1</v>
      </c>
      <c r="G110" cm="1">
        <f t="array" ref="G110">TREND($C39:$D39,$C$22:$D$22,G$93)</f>
        <v>1</v>
      </c>
      <c r="H110" s="43" cm="1">
        <f t="array" ref="H110">TREND($C39:$D39,$C$22:$D$22,H$93)</f>
        <v>1</v>
      </c>
      <c r="I110" cm="1">
        <f t="array" ref="I110">TREND($D39:$E39,$D$22:$E$22,I$93)</f>
        <v>1</v>
      </c>
      <c r="J110" cm="1">
        <f t="array" ref="J110">TREND($D39:$E39,$D$22:$E$22,J$93)</f>
        <v>1</v>
      </c>
      <c r="K110" cm="1">
        <f t="array" ref="K110">TREND($D39:$E39,$D$22:$E$22,K$93)</f>
        <v>1</v>
      </c>
      <c r="L110" cm="1">
        <f t="array" ref="L110">TREND($D39:$E39,$D$22:$E$22,L$93)</f>
        <v>1</v>
      </c>
      <c r="M110" s="43" cm="1">
        <f t="array" ref="M110">TREND($D39:$E39,$D$22:$E$22,M$93)</f>
        <v>1</v>
      </c>
      <c r="N110" cm="1">
        <f t="array" ref="N110">TREND($E39:$F39,$E$22:$F$22,N$93)</f>
        <v>1</v>
      </c>
      <c r="O110" cm="1">
        <f t="array" ref="O110">TREND($E39:$F39,$E$22:$F$22,O$93)</f>
        <v>1</v>
      </c>
      <c r="P110" cm="1">
        <f t="array" ref="P110">TREND($E39:$F39,$E$22:$F$22,P$93)</f>
        <v>1</v>
      </c>
      <c r="Q110" cm="1">
        <f t="array" ref="Q110">TREND($E39:$F39,$E$22:$F$22,Q$93)</f>
        <v>1</v>
      </c>
      <c r="R110" s="43" cm="1">
        <f t="array" ref="R110">TREND($E39:$F39,$E$22:$F$22,R$93)</f>
        <v>1</v>
      </c>
      <c r="S110" cm="1">
        <f t="array" ref="S110">TREND($F39:$G39,$F$22:$G$22,S$93)</f>
        <v>1</v>
      </c>
      <c r="T110" cm="1">
        <f t="array" ref="T110">TREND($F39:$G39,$F$22:$G$22,T$93)</f>
        <v>1</v>
      </c>
      <c r="U110" cm="1">
        <f t="array" ref="U110">TREND($F39:$G39,$F$22:$G$22,U$93)</f>
        <v>1</v>
      </c>
      <c r="V110" cm="1">
        <f t="array" ref="V110">TREND($F39:$G39,$F$22:$G$22,V$93)</f>
        <v>1</v>
      </c>
      <c r="W110" s="43" cm="1">
        <f t="array" ref="W110">TREND($F39:$G39,$F$22:$G$22,W$93)</f>
        <v>1</v>
      </c>
      <c r="X110" cm="1">
        <f t="array" ref="X110">TREND($G39:$H39,$G$22:$H$22,X$93)</f>
        <v>1</v>
      </c>
      <c r="Y110" cm="1">
        <f t="array" ref="Y110">TREND($G39:$H39,$G$22:$H$22,Y$93)</f>
        <v>1</v>
      </c>
      <c r="Z110" cm="1">
        <f t="array" ref="Z110">TREND($G39:$H39,$G$22:$H$22,Z$93)</f>
        <v>1</v>
      </c>
      <c r="AA110" cm="1">
        <f t="array" ref="AA110">TREND($G39:$H39,$G$22:$H$22,AA$93)</f>
        <v>1</v>
      </c>
      <c r="AB110" s="43" cm="1">
        <f t="array" ref="AB110">TREND($G39:$H39,$G$22:$H$22,AB$93)</f>
        <v>1</v>
      </c>
      <c r="AC110" cm="1">
        <f t="array" ref="AC110">TREND($H39:$I39,$H$22:$I$22,AC$93)</f>
        <v>1</v>
      </c>
      <c r="AD110" cm="1">
        <f t="array" ref="AD110">TREND($H39:$I39,$H$22:$I$22,AD$93)</f>
        <v>1</v>
      </c>
      <c r="AE110" cm="1">
        <f t="array" ref="AE110">TREND($H39:$I39,$H$22:$I$22,AE$93)</f>
        <v>1</v>
      </c>
      <c r="AF110" cm="1">
        <f t="array" ref="AF110">TREND($H39:$I39,$H$22:$I$22,AF$93)</f>
        <v>1</v>
      </c>
      <c r="AG110" s="43" cm="1">
        <f t="array" ref="AG110">TREND($H39:$I39,$H$22:$I$22,AG$93)</f>
        <v>1</v>
      </c>
      <c r="AH110" cm="1">
        <f t="array" ref="AH110">TREND($I39:$J39,$I$22:$J$22,AH$93)</f>
        <v>1</v>
      </c>
      <c r="AI110" cm="1">
        <f t="array" ref="AI110">TREND($I39:$J39,$I$22:$J$22,AI$93)</f>
        <v>1</v>
      </c>
      <c r="AJ110" cm="1">
        <f t="array" ref="AJ110">TREND($I39:$J39,$I$22:$J$22,AJ$93)</f>
        <v>1</v>
      </c>
      <c r="AK110" cm="1">
        <f t="array" ref="AK110">TREND($I39:$J39,$I$22:$J$22,AK$93)</f>
        <v>1</v>
      </c>
      <c r="AL110" cm="1">
        <f t="array" ref="AL110">TREND($I39:$J39,$I$22:$J$22,AL$93)</f>
        <v>1</v>
      </c>
    </row>
    <row r="111" spans="1:38">
      <c r="A111" t="str">
        <f t="shared" si="8"/>
        <v>waste management</v>
      </c>
      <c r="B111" t="str">
        <f t="shared" si="8"/>
        <v>CH4</v>
      </c>
      <c r="C111" cm="1">
        <f t="array" ref="C111">TREND($C40:$D40,$C$22:$D$22,C$93)</f>
        <v>1</v>
      </c>
      <c r="D111" cm="1">
        <f t="array" ref="D111">TREND($C40:$D40,$C$22:$D$22,D$93)</f>
        <v>1</v>
      </c>
      <c r="E111" cm="1">
        <f t="array" ref="E111">TREND($C40:$D40,$C$22:$D$22,E$93)</f>
        <v>1</v>
      </c>
      <c r="F111" cm="1">
        <f t="array" ref="F111">TREND($C40:$D40,$C$22:$D$22,F$93)</f>
        <v>1</v>
      </c>
      <c r="G111" cm="1">
        <f t="array" ref="G111">TREND($C40:$D40,$C$22:$D$22,G$93)</f>
        <v>1</v>
      </c>
      <c r="H111" s="43" cm="1">
        <f t="array" ref="H111">TREND($C40:$D40,$C$22:$D$22,H$93)</f>
        <v>1</v>
      </c>
      <c r="I111" cm="1">
        <f t="array" ref="I111">TREND($D40:$E40,$D$22:$E$22,I$93)</f>
        <v>1</v>
      </c>
      <c r="J111" cm="1">
        <f t="array" ref="J111">TREND($D40:$E40,$D$22:$E$22,J$93)</f>
        <v>1</v>
      </c>
      <c r="K111" cm="1">
        <f t="array" ref="K111">TREND($D40:$E40,$D$22:$E$22,K$93)</f>
        <v>1</v>
      </c>
      <c r="L111" cm="1">
        <f t="array" ref="L111">TREND($D40:$E40,$D$22:$E$22,L$93)</f>
        <v>1</v>
      </c>
      <c r="M111" s="43" cm="1">
        <f t="array" ref="M111">TREND($D40:$E40,$D$22:$E$22,M$93)</f>
        <v>1</v>
      </c>
      <c r="N111" cm="1">
        <f t="array" ref="N111">TREND($E40:$F40,$E$22:$F$22,N$93)</f>
        <v>1</v>
      </c>
      <c r="O111" cm="1">
        <f t="array" ref="O111">TREND($E40:$F40,$E$22:$F$22,O$93)</f>
        <v>1</v>
      </c>
      <c r="P111" cm="1">
        <f t="array" ref="P111">TREND($E40:$F40,$E$22:$F$22,P$93)</f>
        <v>1</v>
      </c>
      <c r="Q111" cm="1">
        <f t="array" ref="Q111">TREND($E40:$F40,$E$22:$F$22,Q$93)</f>
        <v>1</v>
      </c>
      <c r="R111" s="43" cm="1">
        <f t="array" ref="R111">TREND($E40:$F40,$E$22:$F$22,R$93)</f>
        <v>1</v>
      </c>
      <c r="S111" cm="1">
        <f t="array" ref="S111">TREND($F40:$G40,$F$22:$G$22,S$93)</f>
        <v>1</v>
      </c>
      <c r="T111" cm="1">
        <f t="array" ref="T111">TREND($F40:$G40,$F$22:$G$22,T$93)</f>
        <v>1</v>
      </c>
      <c r="U111" cm="1">
        <f t="array" ref="U111">TREND($F40:$G40,$F$22:$G$22,U$93)</f>
        <v>1</v>
      </c>
      <c r="V111" cm="1">
        <f t="array" ref="V111">TREND($F40:$G40,$F$22:$G$22,V$93)</f>
        <v>1</v>
      </c>
      <c r="W111" s="43" cm="1">
        <f t="array" ref="W111">TREND($F40:$G40,$F$22:$G$22,W$93)</f>
        <v>1</v>
      </c>
      <c r="X111" cm="1">
        <f t="array" ref="X111">TREND($G40:$H40,$G$22:$H$22,X$93)</f>
        <v>1</v>
      </c>
      <c r="Y111" cm="1">
        <f t="array" ref="Y111">TREND($G40:$H40,$G$22:$H$22,Y$93)</f>
        <v>1</v>
      </c>
      <c r="Z111" cm="1">
        <f t="array" ref="Z111">TREND($G40:$H40,$G$22:$H$22,Z$93)</f>
        <v>1</v>
      </c>
      <c r="AA111" cm="1">
        <f t="array" ref="AA111">TREND($G40:$H40,$G$22:$H$22,AA$93)</f>
        <v>1</v>
      </c>
      <c r="AB111" s="43" cm="1">
        <f t="array" ref="AB111">TREND($G40:$H40,$G$22:$H$22,AB$93)</f>
        <v>1</v>
      </c>
      <c r="AC111" cm="1">
        <f t="array" ref="AC111">TREND($H40:$I40,$H$22:$I$22,AC$93)</f>
        <v>1</v>
      </c>
      <c r="AD111" cm="1">
        <f t="array" ref="AD111">TREND($H40:$I40,$H$22:$I$22,AD$93)</f>
        <v>1</v>
      </c>
      <c r="AE111" cm="1">
        <f t="array" ref="AE111">TREND($H40:$I40,$H$22:$I$22,AE$93)</f>
        <v>1</v>
      </c>
      <c r="AF111" cm="1">
        <f t="array" ref="AF111">TREND($H40:$I40,$H$22:$I$22,AF$93)</f>
        <v>1</v>
      </c>
      <c r="AG111" s="43" cm="1">
        <f t="array" ref="AG111">TREND($H40:$I40,$H$22:$I$22,AG$93)</f>
        <v>1</v>
      </c>
      <c r="AH111" cm="1">
        <f t="array" ref="AH111">TREND($I40:$J40,$I$22:$J$22,AH$93)</f>
        <v>1</v>
      </c>
      <c r="AI111" cm="1">
        <f t="array" ref="AI111">TREND($I40:$J40,$I$22:$J$22,AI$93)</f>
        <v>1</v>
      </c>
      <c r="AJ111" cm="1">
        <f t="array" ref="AJ111">TREND($I40:$J40,$I$22:$J$22,AJ$93)</f>
        <v>1</v>
      </c>
      <c r="AK111" cm="1">
        <f t="array" ref="AK111">TREND($I40:$J40,$I$22:$J$22,AK$93)</f>
        <v>1</v>
      </c>
      <c r="AL111" cm="1">
        <f t="array" ref="AL111">TREND($I40:$J40,$I$22:$J$22,AL$93)</f>
        <v>1</v>
      </c>
    </row>
    <row r="112" spans="1:38">
      <c r="A112" t="str">
        <f t="shared" si="8"/>
        <v>waste management</v>
      </c>
      <c r="B112" t="str">
        <f t="shared" si="8"/>
        <v>N2O</v>
      </c>
      <c r="C112" cm="1">
        <f t="array" ref="C112">TREND($C41:$D41,$C$22:$D$22,C$93)</f>
        <v>1</v>
      </c>
      <c r="D112" cm="1">
        <f t="array" ref="D112">TREND($C41:$D41,$C$22:$D$22,D$93)</f>
        <v>1</v>
      </c>
      <c r="E112" cm="1">
        <f t="array" ref="E112">TREND($C41:$D41,$C$22:$D$22,E$93)</f>
        <v>1</v>
      </c>
      <c r="F112" cm="1">
        <f t="array" ref="F112">TREND($C41:$D41,$C$22:$D$22,F$93)</f>
        <v>1</v>
      </c>
      <c r="G112" cm="1">
        <f t="array" ref="G112">TREND($C41:$D41,$C$22:$D$22,G$93)</f>
        <v>1</v>
      </c>
      <c r="H112" s="43" cm="1">
        <f t="array" ref="H112">TREND($C41:$D41,$C$22:$D$22,H$93)</f>
        <v>1</v>
      </c>
      <c r="I112" cm="1">
        <f t="array" ref="I112">TREND($D41:$E41,$D$22:$E$22,I$93)</f>
        <v>1</v>
      </c>
      <c r="J112" cm="1">
        <f t="array" ref="J112">TREND($D41:$E41,$D$22:$E$22,J$93)</f>
        <v>1</v>
      </c>
      <c r="K112" cm="1">
        <f t="array" ref="K112">TREND($D41:$E41,$D$22:$E$22,K$93)</f>
        <v>1</v>
      </c>
      <c r="L112" cm="1">
        <f t="array" ref="L112">TREND($D41:$E41,$D$22:$E$22,L$93)</f>
        <v>1</v>
      </c>
      <c r="M112" s="43" cm="1">
        <f t="array" ref="M112">TREND($D41:$E41,$D$22:$E$22,M$93)</f>
        <v>1</v>
      </c>
      <c r="N112" cm="1">
        <f t="array" ref="N112">TREND($E41:$F41,$E$22:$F$22,N$93)</f>
        <v>1</v>
      </c>
      <c r="O112" cm="1">
        <f t="array" ref="O112">TREND($E41:$F41,$E$22:$F$22,O$93)</f>
        <v>1</v>
      </c>
      <c r="P112" cm="1">
        <f t="array" ref="P112">TREND($E41:$F41,$E$22:$F$22,P$93)</f>
        <v>1</v>
      </c>
      <c r="Q112" cm="1">
        <f t="array" ref="Q112">TREND($E41:$F41,$E$22:$F$22,Q$93)</f>
        <v>1</v>
      </c>
      <c r="R112" s="43" cm="1">
        <f t="array" ref="R112">TREND($E41:$F41,$E$22:$F$22,R$93)</f>
        <v>1</v>
      </c>
      <c r="S112" cm="1">
        <f t="array" ref="S112">TREND($F41:$G41,$F$22:$G$22,S$93)</f>
        <v>1</v>
      </c>
      <c r="T112" cm="1">
        <f t="array" ref="T112">TREND($F41:$G41,$F$22:$G$22,T$93)</f>
        <v>1</v>
      </c>
      <c r="U112" cm="1">
        <f t="array" ref="U112">TREND($F41:$G41,$F$22:$G$22,U$93)</f>
        <v>1</v>
      </c>
      <c r="V112" cm="1">
        <f t="array" ref="V112">TREND($F41:$G41,$F$22:$G$22,V$93)</f>
        <v>1</v>
      </c>
      <c r="W112" s="43" cm="1">
        <f t="array" ref="W112">TREND($F41:$G41,$F$22:$G$22,W$93)</f>
        <v>1</v>
      </c>
      <c r="X112" cm="1">
        <f t="array" ref="X112">TREND($G41:$H41,$G$22:$H$22,X$93)</f>
        <v>1</v>
      </c>
      <c r="Y112" cm="1">
        <f t="array" ref="Y112">TREND($G41:$H41,$G$22:$H$22,Y$93)</f>
        <v>1</v>
      </c>
      <c r="Z112" cm="1">
        <f t="array" ref="Z112">TREND($G41:$H41,$G$22:$H$22,Z$93)</f>
        <v>1</v>
      </c>
      <c r="AA112" cm="1">
        <f t="array" ref="AA112">TREND($G41:$H41,$G$22:$H$22,AA$93)</f>
        <v>1</v>
      </c>
      <c r="AB112" s="43" cm="1">
        <f t="array" ref="AB112">TREND($G41:$H41,$G$22:$H$22,AB$93)</f>
        <v>1</v>
      </c>
      <c r="AC112" cm="1">
        <f t="array" ref="AC112">TREND($H41:$I41,$H$22:$I$22,AC$93)</f>
        <v>1</v>
      </c>
      <c r="AD112" cm="1">
        <f t="array" ref="AD112">TREND($H41:$I41,$H$22:$I$22,AD$93)</f>
        <v>1</v>
      </c>
      <c r="AE112" cm="1">
        <f t="array" ref="AE112">TREND($H41:$I41,$H$22:$I$22,AE$93)</f>
        <v>1</v>
      </c>
      <c r="AF112" cm="1">
        <f t="array" ref="AF112">TREND($H41:$I41,$H$22:$I$22,AF$93)</f>
        <v>1</v>
      </c>
      <c r="AG112" s="43" cm="1">
        <f t="array" ref="AG112">TREND($H41:$I41,$H$22:$I$22,AG$93)</f>
        <v>1</v>
      </c>
      <c r="AH112" cm="1">
        <f t="array" ref="AH112">TREND($I41:$J41,$I$22:$J$22,AH$93)</f>
        <v>1</v>
      </c>
      <c r="AI112" cm="1">
        <f t="array" ref="AI112">TREND($I41:$J41,$I$22:$J$22,AI$93)</f>
        <v>1</v>
      </c>
      <c r="AJ112" cm="1">
        <f t="array" ref="AJ112">TREND($I41:$J41,$I$22:$J$22,AJ$93)</f>
        <v>1</v>
      </c>
      <c r="AK112" cm="1">
        <f t="array" ref="AK112">TREND($I41:$J41,$I$22:$J$22,AK$93)</f>
        <v>1</v>
      </c>
      <c r="AL112" cm="1">
        <f t="array" ref="AL112">TREND($I41:$J41,$I$22:$J$22,AL$93)</f>
        <v>1</v>
      </c>
    </row>
    <row r="113" spans="1:38">
      <c r="A113" t="str">
        <f t="shared" si="8"/>
        <v>agriculture</v>
      </c>
      <c r="B113" t="str">
        <f t="shared" si="8"/>
        <v>CO2</v>
      </c>
      <c r="C113" cm="1">
        <f t="array" ref="C113">TREND($C42:$D42,$C$22:$D$22,C$93)</f>
        <v>1</v>
      </c>
      <c r="D113" cm="1">
        <f t="array" ref="D113">TREND($C42:$D42,$C$22:$D$22,D$93)</f>
        <v>1</v>
      </c>
      <c r="E113" cm="1">
        <f t="array" ref="E113">TREND($C42:$D42,$C$22:$D$22,E$93)</f>
        <v>1</v>
      </c>
      <c r="F113" cm="1">
        <f t="array" ref="F113">TREND($C42:$D42,$C$22:$D$22,F$93)</f>
        <v>1</v>
      </c>
      <c r="G113" cm="1">
        <f t="array" ref="G113">TREND($C42:$D42,$C$22:$D$22,G$93)</f>
        <v>1</v>
      </c>
      <c r="H113" s="43" cm="1">
        <f t="array" ref="H113">TREND($C42:$D42,$C$22:$D$22,H$93)</f>
        <v>1</v>
      </c>
      <c r="I113" cm="1">
        <f t="array" ref="I113">TREND($D42:$E42,$D$22:$E$22,I$93)</f>
        <v>1</v>
      </c>
      <c r="J113" cm="1">
        <f t="array" ref="J113">TREND($D42:$E42,$D$22:$E$22,J$93)</f>
        <v>1</v>
      </c>
      <c r="K113" cm="1">
        <f t="array" ref="K113">TREND($D42:$E42,$D$22:$E$22,K$93)</f>
        <v>1</v>
      </c>
      <c r="L113" cm="1">
        <f t="array" ref="L113">TREND($D42:$E42,$D$22:$E$22,L$93)</f>
        <v>1</v>
      </c>
      <c r="M113" s="43" cm="1">
        <f t="array" ref="M113">TREND($D42:$E42,$D$22:$E$22,M$93)</f>
        <v>1</v>
      </c>
      <c r="N113" cm="1">
        <f t="array" ref="N113">TREND($E42:$F42,$E$22:$F$22,N$93)</f>
        <v>1</v>
      </c>
      <c r="O113" cm="1">
        <f t="array" ref="O113">TREND($E42:$F42,$E$22:$F$22,O$93)</f>
        <v>1</v>
      </c>
      <c r="P113" cm="1">
        <f t="array" ref="P113">TREND($E42:$F42,$E$22:$F$22,P$93)</f>
        <v>1</v>
      </c>
      <c r="Q113" cm="1">
        <f t="array" ref="Q113">TREND($E42:$F42,$E$22:$F$22,Q$93)</f>
        <v>1</v>
      </c>
      <c r="R113" s="43" cm="1">
        <f t="array" ref="R113">TREND($E42:$F42,$E$22:$F$22,R$93)</f>
        <v>1</v>
      </c>
      <c r="S113" cm="1">
        <f t="array" ref="S113">TREND($F42:$G42,$F$22:$G$22,S$93)</f>
        <v>1</v>
      </c>
      <c r="T113" cm="1">
        <f t="array" ref="T113">TREND($F42:$G42,$F$22:$G$22,T$93)</f>
        <v>1</v>
      </c>
      <c r="U113" cm="1">
        <f t="array" ref="U113">TREND($F42:$G42,$F$22:$G$22,U$93)</f>
        <v>1</v>
      </c>
      <c r="V113" cm="1">
        <f t="array" ref="V113">TREND($F42:$G42,$F$22:$G$22,V$93)</f>
        <v>1</v>
      </c>
      <c r="W113" s="43" cm="1">
        <f t="array" ref="W113">TREND($F42:$G42,$F$22:$G$22,W$93)</f>
        <v>1</v>
      </c>
      <c r="X113" cm="1">
        <f t="array" ref="X113">TREND($G42:$H42,$G$22:$H$22,X$93)</f>
        <v>1</v>
      </c>
      <c r="Y113" cm="1">
        <f t="array" ref="Y113">TREND($G42:$H42,$G$22:$H$22,Y$93)</f>
        <v>1</v>
      </c>
      <c r="Z113" cm="1">
        <f t="array" ref="Z113">TREND($G42:$H42,$G$22:$H$22,Z$93)</f>
        <v>1</v>
      </c>
      <c r="AA113" cm="1">
        <f t="array" ref="AA113">TREND($G42:$H42,$G$22:$H$22,AA$93)</f>
        <v>1</v>
      </c>
      <c r="AB113" s="43" cm="1">
        <f t="array" ref="AB113">TREND($G42:$H42,$G$22:$H$22,AB$93)</f>
        <v>1</v>
      </c>
      <c r="AC113" cm="1">
        <f t="array" ref="AC113">TREND($H42:$I42,$H$22:$I$22,AC$93)</f>
        <v>1</v>
      </c>
      <c r="AD113" cm="1">
        <f t="array" ref="AD113">TREND($H42:$I42,$H$22:$I$22,AD$93)</f>
        <v>1</v>
      </c>
      <c r="AE113" cm="1">
        <f t="array" ref="AE113">TREND($H42:$I42,$H$22:$I$22,AE$93)</f>
        <v>1</v>
      </c>
      <c r="AF113" cm="1">
        <f t="array" ref="AF113">TREND($H42:$I42,$H$22:$I$22,AF$93)</f>
        <v>1</v>
      </c>
      <c r="AG113" s="43" cm="1">
        <f t="array" ref="AG113">TREND($H42:$I42,$H$22:$I$22,AG$93)</f>
        <v>1</v>
      </c>
      <c r="AH113" cm="1">
        <f t="array" ref="AH113">TREND($I42:$J42,$I$22:$J$22,AH$93)</f>
        <v>1</v>
      </c>
      <c r="AI113" cm="1">
        <f t="array" ref="AI113">TREND($I42:$J42,$I$22:$J$22,AI$93)</f>
        <v>1</v>
      </c>
      <c r="AJ113" cm="1">
        <f t="array" ref="AJ113">TREND($I42:$J42,$I$22:$J$22,AJ$93)</f>
        <v>1</v>
      </c>
      <c r="AK113" cm="1">
        <f t="array" ref="AK113">TREND($I42:$J42,$I$22:$J$22,AK$93)</f>
        <v>1</v>
      </c>
      <c r="AL113" cm="1">
        <f t="array" ref="AL113">TREND($I42:$J42,$I$22:$J$22,AL$93)</f>
        <v>1</v>
      </c>
    </row>
    <row r="114" spans="1:38">
      <c r="A114" t="str">
        <f t="shared" si="8"/>
        <v>agriculture</v>
      </c>
      <c r="B114" t="str">
        <f t="shared" si="8"/>
        <v>CH4</v>
      </c>
      <c r="C114" cm="1">
        <f t="array" ref="C114">TREND($C43:$D43,$C$22:$D$22,C$93)</f>
        <v>1</v>
      </c>
      <c r="D114" cm="1">
        <f t="array" ref="D114">TREND($C43:$D43,$C$22:$D$22,D$93)</f>
        <v>1</v>
      </c>
      <c r="E114" cm="1">
        <f t="array" ref="E114">TREND($C43:$D43,$C$22:$D$22,E$93)</f>
        <v>1</v>
      </c>
      <c r="F114" cm="1">
        <f t="array" ref="F114">TREND($C43:$D43,$C$22:$D$22,F$93)</f>
        <v>1</v>
      </c>
      <c r="G114" cm="1">
        <f t="array" ref="G114">TREND($C43:$D43,$C$22:$D$22,G$93)</f>
        <v>1</v>
      </c>
      <c r="H114" s="43" cm="1">
        <f t="array" ref="H114">TREND($C43:$D43,$C$22:$D$22,H$93)</f>
        <v>1</v>
      </c>
      <c r="I114" cm="1">
        <f t="array" ref="I114">TREND($D43:$E43,$D$22:$E$22,I$93)</f>
        <v>1</v>
      </c>
      <c r="J114" cm="1">
        <f t="array" ref="J114">TREND($D43:$E43,$D$22:$E$22,J$93)</f>
        <v>1</v>
      </c>
      <c r="K114" cm="1">
        <f t="array" ref="K114">TREND($D43:$E43,$D$22:$E$22,K$93)</f>
        <v>1</v>
      </c>
      <c r="L114" cm="1">
        <f t="array" ref="L114">TREND($D43:$E43,$D$22:$E$22,L$93)</f>
        <v>1</v>
      </c>
      <c r="M114" s="43" cm="1">
        <f t="array" ref="M114">TREND($D43:$E43,$D$22:$E$22,M$93)</f>
        <v>1</v>
      </c>
      <c r="N114" cm="1">
        <f t="array" ref="N114">TREND($E43:$F43,$E$22:$F$22,N$93)</f>
        <v>1</v>
      </c>
      <c r="O114" cm="1">
        <f t="array" ref="O114">TREND($E43:$F43,$E$22:$F$22,O$93)</f>
        <v>1</v>
      </c>
      <c r="P114" cm="1">
        <f t="array" ref="P114">TREND($E43:$F43,$E$22:$F$22,P$93)</f>
        <v>1</v>
      </c>
      <c r="Q114" cm="1">
        <f t="array" ref="Q114">TREND($E43:$F43,$E$22:$F$22,Q$93)</f>
        <v>1</v>
      </c>
      <c r="R114" s="43" cm="1">
        <f t="array" ref="R114">TREND($E43:$F43,$E$22:$F$22,R$93)</f>
        <v>1</v>
      </c>
      <c r="S114" cm="1">
        <f t="array" ref="S114">TREND($F43:$G43,$F$22:$G$22,S$93)</f>
        <v>1</v>
      </c>
      <c r="T114" cm="1">
        <f t="array" ref="T114">TREND($F43:$G43,$F$22:$G$22,T$93)</f>
        <v>1</v>
      </c>
      <c r="U114" cm="1">
        <f t="array" ref="U114">TREND($F43:$G43,$F$22:$G$22,U$93)</f>
        <v>1</v>
      </c>
      <c r="V114" cm="1">
        <f t="array" ref="V114">TREND($F43:$G43,$F$22:$G$22,V$93)</f>
        <v>1</v>
      </c>
      <c r="W114" s="43" cm="1">
        <f t="array" ref="W114">TREND($F43:$G43,$F$22:$G$22,W$93)</f>
        <v>1</v>
      </c>
      <c r="X114" cm="1">
        <f t="array" ref="X114">TREND($G43:$H43,$G$22:$H$22,X$93)</f>
        <v>1</v>
      </c>
      <c r="Y114" cm="1">
        <f t="array" ref="Y114">TREND($G43:$H43,$G$22:$H$22,Y$93)</f>
        <v>1</v>
      </c>
      <c r="Z114" cm="1">
        <f t="array" ref="Z114">TREND($G43:$H43,$G$22:$H$22,Z$93)</f>
        <v>1</v>
      </c>
      <c r="AA114" cm="1">
        <f t="array" ref="AA114">TREND($G43:$H43,$G$22:$H$22,AA$93)</f>
        <v>1</v>
      </c>
      <c r="AB114" s="43" cm="1">
        <f t="array" ref="AB114">TREND($G43:$H43,$G$22:$H$22,AB$93)</f>
        <v>1</v>
      </c>
      <c r="AC114" cm="1">
        <f t="array" ref="AC114">TREND($H43:$I43,$H$22:$I$22,AC$93)</f>
        <v>1</v>
      </c>
      <c r="AD114" cm="1">
        <f t="array" ref="AD114">TREND($H43:$I43,$H$22:$I$22,AD$93)</f>
        <v>1</v>
      </c>
      <c r="AE114" cm="1">
        <f t="array" ref="AE114">TREND($H43:$I43,$H$22:$I$22,AE$93)</f>
        <v>1</v>
      </c>
      <c r="AF114" cm="1">
        <f t="array" ref="AF114">TREND($H43:$I43,$H$22:$I$22,AF$93)</f>
        <v>1</v>
      </c>
      <c r="AG114" s="43" cm="1">
        <f t="array" ref="AG114">TREND($H43:$I43,$H$22:$I$22,AG$93)</f>
        <v>1</v>
      </c>
      <c r="AH114" cm="1">
        <f t="array" ref="AH114">TREND($I43:$J43,$I$22:$J$22,AH$93)</f>
        <v>1</v>
      </c>
      <c r="AI114" cm="1">
        <f t="array" ref="AI114">TREND($I43:$J43,$I$22:$J$22,AI$93)</f>
        <v>1</v>
      </c>
      <c r="AJ114" cm="1">
        <f t="array" ref="AJ114">TREND($I43:$J43,$I$22:$J$22,AJ$93)</f>
        <v>1</v>
      </c>
      <c r="AK114" cm="1">
        <f t="array" ref="AK114">TREND($I43:$J43,$I$22:$J$22,AK$93)</f>
        <v>1</v>
      </c>
      <c r="AL114" cm="1">
        <f t="array" ref="AL114">TREND($I43:$J43,$I$22:$J$22,AL$93)</f>
        <v>1</v>
      </c>
    </row>
    <row r="115" spans="1:38">
      <c r="A115" t="str">
        <f t="shared" si="8"/>
        <v>agriculture</v>
      </c>
      <c r="B115" t="str">
        <f t="shared" si="8"/>
        <v>N2O</v>
      </c>
      <c r="C115" cm="1">
        <f t="array" ref="C115">TREND($C44:$D44,$C$22:$D$22,C$93)</f>
        <v>1</v>
      </c>
      <c r="D115" cm="1">
        <f t="array" ref="D115">TREND($C44:$D44,$C$22:$D$22,D$93)</f>
        <v>1</v>
      </c>
      <c r="E115" cm="1">
        <f t="array" ref="E115">TREND($C44:$D44,$C$22:$D$22,E$93)</f>
        <v>1</v>
      </c>
      <c r="F115" cm="1">
        <f t="array" ref="F115">TREND($C44:$D44,$C$22:$D$22,F$93)</f>
        <v>1</v>
      </c>
      <c r="G115" cm="1">
        <f t="array" ref="G115">TREND($C44:$D44,$C$22:$D$22,G$93)</f>
        <v>1</v>
      </c>
      <c r="H115" s="43" cm="1">
        <f t="array" ref="H115">TREND($C44:$D44,$C$22:$D$22,H$93)</f>
        <v>1</v>
      </c>
      <c r="I115" cm="1">
        <f t="array" ref="I115">TREND($D44:$E44,$D$22:$E$22,I$93)</f>
        <v>1</v>
      </c>
      <c r="J115" cm="1">
        <f t="array" ref="J115">TREND($D44:$E44,$D$22:$E$22,J$93)</f>
        <v>1</v>
      </c>
      <c r="K115" cm="1">
        <f t="array" ref="K115">TREND($D44:$E44,$D$22:$E$22,K$93)</f>
        <v>1</v>
      </c>
      <c r="L115" cm="1">
        <f t="array" ref="L115">TREND($D44:$E44,$D$22:$E$22,L$93)</f>
        <v>1</v>
      </c>
      <c r="M115" s="43" cm="1">
        <f t="array" ref="M115">TREND($D44:$E44,$D$22:$E$22,M$93)</f>
        <v>1</v>
      </c>
      <c r="N115" cm="1">
        <f t="array" ref="N115">TREND($E44:$F44,$E$22:$F$22,N$93)</f>
        <v>1</v>
      </c>
      <c r="O115" cm="1">
        <f t="array" ref="O115">TREND($E44:$F44,$E$22:$F$22,O$93)</f>
        <v>1</v>
      </c>
      <c r="P115" cm="1">
        <f t="array" ref="P115">TREND($E44:$F44,$E$22:$F$22,P$93)</f>
        <v>1</v>
      </c>
      <c r="Q115" cm="1">
        <f t="array" ref="Q115">TREND($E44:$F44,$E$22:$F$22,Q$93)</f>
        <v>1</v>
      </c>
      <c r="R115" s="43" cm="1">
        <f t="array" ref="R115">TREND($E44:$F44,$E$22:$F$22,R$93)</f>
        <v>1</v>
      </c>
      <c r="S115" cm="1">
        <f t="array" ref="S115">TREND($F44:$G44,$F$22:$G$22,S$93)</f>
        <v>1</v>
      </c>
      <c r="T115" cm="1">
        <f t="array" ref="T115">TREND($F44:$G44,$F$22:$G$22,T$93)</f>
        <v>1</v>
      </c>
      <c r="U115" cm="1">
        <f t="array" ref="U115">TREND($F44:$G44,$F$22:$G$22,U$93)</f>
        <v>1</v>
      </c>
      <c r="V115" cm="1">
        <f t="array" ref="V115">TREND($F44:$G44,$F$22:$G$22,V$93)</f>
        <v>1</v>
      </c>
      <c r="W115" s="43" cm="1">
        <f t="array" ref="W115">TREND($F44:$G44,$F$22:$G$22,W$93)</f>
        <v>1</v>
      </c>
      <c r="X115" cm="1">
        <f t="array" ref="X115">TREND($G44:$H44,$G$22:$H$22,X$93)</f>
        <v>1</v>
      </c>
      <c r="Y115" cm="1">
        <f t="array" ref="Y115">TREND($G44:$H44,$G$22:$H$22,Y$93)</f>
        <v>1</v>
      </c>
      <c r="Z115" cm="1">
        <f t="array" ref="Z115">TREND($G44:$H44,$G$22:$H$22,Z$93)</f>
        <v>1</v>
      </c>
      <c r="AA115" cm="1">
        <f t="array" ref="AA115">TREND($G44:$H44,$G$22:$H$22,AA$93)</f>
        <v>1</v>
      </c>
      <c r="AB115" s="43" cm="1">
        <f t="array" ref="AB115">TREND($G44:$H44,$G$22:$H$22,AB$93)</f>
        <v>1</v>
      </c>
      <c r="AC115" cm="1">
        <f t="array" ref="AC115">TREND($H44:$I44,$H$22:$I$22,AC$93)</f>
        <v>1</v>
      </c>
      <c r="AD115" cm="1">
        <f t="array" ref="AD115">TREND($H44:$I44,$H$22:$I$22,AD$93)</f>
        <v>1</v>
      </c>
      <c r="AE115" cm="1">
        <f t="array" ref="AE115">TREND($H44:$I44,$H$22:$I$22,AE$93)</f>
        <v>1</v>
      </c>
      <c r="AF115" cm="1">
        <f t="array" ref="AF115">TREND($H44:$I44,$H$22:$I$22,AF$93)</f>
        <v>1</v>
      </c>
      <c r="AG115" s="43" cm="1">
        <f t="array" ref="AG115">TREND($H44:$I44,$H$22:$I$22,AG$93)</f>
        <v>1</v>
      </c>
      <c r="AH115" cm="1">
        <f t="array" ref="AH115">TREND($I44:$J44,$I$22:$J$22,AH$93)</f>
        <v>1</v>
      </c>
      <c r="AI115" cm="1">
        <f t="array" ref="AI115">TREND($I44:$J44,$I$22:$J$22,AI$93)</f>
        <v>1</v>
      </c>
      <c r="AJ115" cm="1">
        <f t="array" ref="AJ115">TREND($I44:$J44,$I$22:$J$22,AJ$93)</f>
        <v>1</v>
      </c>
      <c r="AK115" cm="1">
        <f t="array" ref="AK115">TREND($I44:$J44,$I$22:$J$22,AK$93)</f>
        <v>1</v>
      </c>
      <c r="AL115" cm="1">
        <f t="array" ref="AL115">TREND($I44:$J44,$I$22:$J$22,AL$93)</f>
        <v>1</v>
      </c>
    </row>
    <row r="116" spans="1:38">
      <c r="A116" t="str">
        <f t="shared" si="8"/>
        <v>other industries</v>
      </c>
      <c r="B116" t="str">
        <f t="shared" si="8"/>
        <v>CO2</v>
      </c>
      <c r="C116" cm="1">
        <f t="array" ref="C116">TREND($C45:$D45,$C$22:$D$22,C$93)</f>
        <v>1</v>
      </c>
      <c r="D116" cm="1">
        <f t="array" ref="D116">TREND($C45:$D45,$C$22:$D$22,D$93)</f>
        <v>1</v>
      </c>
      <c r="E116" cm="1">
        <f t="array" ref="E116">TREND($C45:$D45,$C$22:$D$22,E$93)</f>
        <v>1</v>
      </c>
      <c r="F116" cm="1">
        <f t="array" ref="F116">TREND($C45:$D45,$C$22:$D$22,F$93)</f>
        <v>1</v>
      </c>
      <c r="G116" cm="1">
        <f t="array" ref="G116">TREND($C45:$D45,$C$22:$D$22,G$93)</f>
        <v>1</v>
      </c>
      <c r="H116" s="43" cm="1">
        <f t="array" ref="H116">TREND($C45:$D45,$C$22:$D$22,H$93)</f>
        <v>1</v>
      </c>
      <c r="I116" cm="1">
        <f t="array" ref="I116">TREND($D45:$E45,$D$22:$E$22,I$93)</f>
        <v>1</v>
      </c>
      <c r="J116" cm="1">
        <f t="array" ref="J116">TREND($D45:$E45,$D$22:$E$22,J$93)</f>
        <v>1</v>
      </c>
      <c r="K116" cm="1">
        <f t="array" ref="K116">TREND($D45:$E45,$D$22:$E$22,K$93)</f>
        <v>1</v>
      </c>
      <c r="L116" cm="1">
        <f t="array" ref="L116">TREND($D45:$E45,$D$22:$E$22,L$93)</f>
        <v>1</v>
      </c>
      <c r="M116" s="43" cm="1">
        <f t="array" ref="M116">TREND($D45:$E45,$D$22:$E$22,M$93)</f>
        <v>1</v>
      </c>
      <c r="N116" cm="1">
        <f t="array" ref="N116">TREND($E45:$F45,$E$22:$F$22,N$93)</f>
        <v>1</v>
      </c>
      <c r="O116" cm="1">
        <f t="array" ref="O116">TREND($E45:$F45,$E$22:$F$22,O$93)</f>
        <v>1</v>
      </c>
      <c r="P116" cm="1">
        <f t="array" ref="P116">TREND($E45:$F45,$E$22:$F$22,P$93)</f>
        <v>1</v>
      </c>
      <c r="Q116" cm="1">
        <f t="array" ref="Q116">TREND($E45:$F45,$E$22:$F$22,Q$93)</f>
        <v>1</v>
      </c>
      <c r="R116" s="43" cm="1">
        <f t="array" ref="R116">TREND($E45:$F45,$E$22:$F$22,R$93)</f>
        <v>1</v>
      </c>
      <c r="S116" cm="1">
        <f t="array" ref="S116">TREND($F45:$G45,$F$22:$G$22,S$93)</f>
        <v>1</v>
      </c>
      <c r="T116" cm="1">
        <f t="array" ref="T116">TREND($F45:$G45,$F$22:$G$22,T$93)</f>
        <v>1</v>
      </c>
      <c r="U116" cm="1">
        <f t="array" ref="U116">TREND($F45:$G45,$F$22:$G$22,U$93)</f>
        <v>1</v>
      </c>
      <c r="V116" cm="1">
        <f t="array" ref="V116">TREND($F45:$G45,$F$22:$G$22,V$93)</f>
        <v>1</v>
      </c>
      <c r="W116" s="43" cm="1">
        <f t="array" ref="W116">TREND($F45:$G45,$F$22:$G$22,W$93)</f>
        <v>1</v>
      </c>
      <c r="X116" cm="1">
        <f t="array" ref="X116">TREND($G45:$H45,$G$22:$H$22,X$93)</f>
        <v>1</v>
      </c>
      <c r="Y116" cm="1">
        <f t="array" ref="Y116">TREND($G45:$H45,$G$22:$H$22,Y$93)</f>
        <v>1</v>
      </c>
      <c r="Z116" cm="1">
        <f t="array" ref="Z116">TREND($G45:$H45,$G$22:$H$22,Z$93)</f>
        <v>1</v>
      </c>
      <c r="AA116" cm="1">
        <f t="array" ref="AA116">TREND($G45:$H45,$G$22:$H$22,AA$93)</f>
        <v>1</v>
      </c>
      <c r="AB116" s="43" cm="1">
        <f t="array" ref="AB116">TREND($G45:$H45,$G$22:$H$22,AB$93)</f>
        <v>1</v>
      </c>
      <c r="AC116" cm="1">
        <f t="array" ref="AC116">TREND($H45:$I45,$H$22:$I$22,AC$93)</f>
        <v>1</v>
      </c>
      <c r="AD116" cm="1">
        <f t="array" ref="AD116">TREND($H45:$I45,$H$22:$I$22,AD$93)</f>
        <v>1</v>
      </c>
      <c r="AE116" cm="1">
        <f t="array" ref="AE116">TREND($H45:$I45,$H$22:$I$22,AE$93)</f>
        <v>1</v>
      </c>
      <c r="AF116" cm="1">
        <f t="array" ref="AF116">TREND($H45:$I45,$H$22:$I$22,AF$93)</f>
        <v>1</v>
      </c>
      <c r="AG116" s="43" cm="1">
        <f t="array" ref="AG116">TREND($H45:$I45,$H$22:$I$22,AG$93)</f>
        <v>1</v>
      </c>
      <c r="AH116" cm="1">
        <f t="array" ref="AH116">TREND($I45:$J45,$I$22:$J$22,AH$93)</f>
        <v>1</v>
      </c>
      <c r="AI116" cm="1">
        <f t="array" ref="AI116">TREND($I45:$J45,$I$22:$J$22,AI$93)</f>
        <v>1</v>
      </c>
      <c r="AJ116" cm="1">
        <f t="array" ref="AJ116">TREND($I45:$J45,$I$22:$J$22,AJ$93)</f>
        <v>1</v>
      </c>
      <c r="AK116" cm="1">
        <f t="array" ref="AK116">TREND($I45:$J45,$I$22:$J$22,AK$93)</f>
        <v>1</v>
      </c>
      <c r="AL116" cm="1">
        <f t="array" ref="AL116">TREND($I45:$J45,$I$22:$J$22,AL$93)</f>
        <v>1</v>
      </c>
    </row>
    <row r="117" spans="1:38">
      <c r="A117" t="str">
        <f t="shared" si="8"/>
        <v>other industries</v>
      </c>
      <c r="B117" t="str">
        <f t="shared" si="8"/>
        <v>CH4</v>
      </c>
      <c r="C117" cm="1">
        <f t="array" ref="C117">TREND($C46:$D46,$C$22:$D$22,C$93)</f>
        <v>1</v>
      </c>
      <c r="D117" cm="1">
        <f t="array" ref="D117">TREND($C46:$D46,$C$22:$D$22,D$93)</f>
        <v>1</v>
      </c>
      <c r="E117" cm="1">
        <f t="array" ref="E117">TREND($C46:$D46,$C$22:$D$22,E$93)</f>
        <v>1</v>
      </c>
      <c r="F117" cm="1">
        <f t="array" ref="F117">TREND($C46:$D46,$C$22:$D$22,F$93)</f>
        <v>1</v>
      </c>
      <c r="G117" cm="1">
        <f t="array" ref="G117">TREND($C46:$D46,$C$22:$D$22,G$93)</f>
        <v>1</v>
      </c>
      <c r="H117" s="43" cm="1">
        <f t="array" ref="H117">TREND($C46:$D46,$C$22:$D$22,H$93)</f>
        <v>1</v>
      </c>
      <c r="I117" cm="1">
        <f t="array" ref="I117">TREND($D46:$E46,$D$22:$E$22,I$93)</f>
        <v>1</v>
      </c>
      <c r="J117" cm="1">
        <f t="array" ref="J117">TREND($D46:$E46,$D$22:$E$22,J$93)</f>
        <v>1</v>
      </c>
      <c r="K117" cm="1">
        <f t="array" ref="K117">TREND($D46:$E46,$D$22:$E$22,K$93)</f>
        <v>1</v>
      </c>
      <c r="L117" cm="1">
        <f t="array" ref="L117">TREND($D46:$E46,$D$22:$E$22,L$93)</f>
        <v>1</v>
      </c>
      <c r="M117" s="43" cm="1">
        <f t="array" ref="M117">TREND($D46:$E46,$D$22:$E$22,M$93)</f>
        <v>1</v>
      </c>
      <c r="N117" cm="1">
        <f t="array" ref="N117">TREND($E46:$F46,$E$22:$F$22,N$93)</f>
        <v>1</v>
      </c>
      <c r="O117" cm="1">
        <f t="array" ref="O117">TREND($E46:$F46,$E$22:$F$22,O$93)</f>
        <v>1</v>
      </c>
      <c r="P117" cm="1">
        <f t="array" ref="P117">TREND($E46:$F46,$E$22:$F$22,P$93)</f>
        <v>1</v>
      </c>
      <c r="Q117" cm="1">
        <f t="array" ref="Q117">TREND($E46:$F46,$E$22:$F$22,Q$93)</f>
        <v>1</v>
      </c>
      <c r="R117" s="43" cm="1">
        <f t="array" ref="R117">TREND($E46:$F46,$E$22:$F$22,R$93)</f>
        <v>1</v>
      </c>
      <c r="S117" cm="1">
        <f t="array" ref="S117">TREND($F46:$G46,$F$22:$G$22,S$93)</f>
        <v>1</v>
      </c>
      <c r="T117" cm="1">
        <f t="array" ref="T117">TREND($F46:$G46,$F$22:$G$22,T$93)</f>
        <v>1</v>
      </c>
      <c r="U117" cm="1">
        <f t="array" ref="U117">TREND($F46:$G46,$F$22:$G$22,U$93)</f>
        <v>1</v>
      </c>
      <c r="V117" cm="1">
        <f t="array" ref="V117">TREND($F46:$G46,$F$22:$G$22,V$93)</f>
        <v>1</v>
      </c>
      <c r="W117" s="43" cm="1">
        <f t="array" ref="W117">TREND($F46:$G46,$F$22:$G$22,W$93)</f>
        <v>1</v>
      </c>
      <c r="X117" cm="1">
        <f t="array" ref="X117">TREND($G46:$H46,$G$22:$H$22,X$93)</f>
        <v>1</v>
      </c>
      <c r="Y117" cm="1">
        <f t="array" ref="Y117">TREND($G46:$H46,$G$22:$H$22,Y$93)</f>
        <v>1</v>
      </c>
      <c r="Z117" cm="1">
        <f t="array" ref="Z117">TREND($G46:$H46,$G$22:$H$22,Z$93)</f>
        <v>1</v>
      </c>
      <c r="AA117" cm="1">
        <f t="array" ref="AA117">TREND($G46:$H46,$G$22:$H$22,AA$93)</f>
        <v>1</v>
      </c>
      <c r="AB117" s="43" cm="1">
        <f t="array" ref="AB117">TREND($G46:$H46,$G$22:$H$22,AB$93)</f>
        <v>1</v>
      </c>
      <c r="AC117" cm="1">
        <f t="array" ref="AC117">TREND($H46:$I46,$H$22:$I$22,AC$93)</f>
        <v>1</v>
      </c>
      <c r="AD117" cm="1">
        <f t="array" ref="AD117">TREND($H46:$I46,$H$22:$I$22,AD$93)</f>
        <v>1</v>
      </c>
      <c r="AE117" cm="1">
        <f t="array" ref="AE117">TREND($H46:$I46,$H$22:$I$22,AE$93)</f>
        <v>1</v>
      </c>
      <c r="AF117" cm="1">
        <f t="array" ref="AF117">TREND($H46:$I46,$H$22:$I$22,AF$93)</f>
        <v>1</v>
      </c>
      <c r="AG117" s="43" cm="1">
        <f t="array" ref="AG117">TREND($H46:$I46,$H$22:$I$22,AG$93)</f>
        <v>1</v>
      </c>
      <c r="AH117" cm="1">
        <f t="array" ref="AH117">TREND($I46:$J46,$I$22:$J$22,AH$93)</f>
        <v>1</v>
      </c>
      <c r="AI117" cm="1">
        <f t="array" ref="AI117">TREND($I46:$J46,$I$22:$J$22,AI$93)</f>
        <v>1</v>
      </c>
      <c r="AJ117" cm="1">
        <f t="array" ref="AJ117">TREND($I46:$J46,$I$22:$J$22,AJ$93)</f>
        <v>1</v>
      </c>
      <c r="AK117" cm="1">
        <f t="array" ref="AK117">TREND($I46:$J46,$I$22:$J$22,AK$93)</f>
        <v>1</v>
      </c>
      <c r="AL117" cm="1">
        <f t="array" ref="AL117">TREND($I46:$J46,$I$22:$J$22,AL$93)</f>
        <v>1</v>
      </c>
    </row>
    <row r="118" spans="1:38">
      <c r="A118" t="str">
        <f t="shared" si="8"/>
        <v>other industries</v>
      </c>
      <c r="B118" t="str">
        <f t="shared" si="8"/>
        <v>N2O</v>
      </c>
      <c r="C118" cm="1">
        <f t="array" ref="C118">TREND($C47:$D47,$C$22:$D$22,C$93)</f>
        <v>1</v>
      </c>
      <c r="D118" cm="1">
        <f t="array" ref="D118">TREND($C47:$D47,$C$22:$D$22,D$93)</f>
        <v>1</v>
      </c>
      <c r="E118" cm="1">
        <f t="array" ref="E118">TREND($C47:$D47,$C$22:$D$22,E$93)</f>
        <v>1</v>
      </c>
      <c r="F118" cm="1">
        <f t="array" ref="F118">TREND($C47:$D47,$C$22:$D$22,F$93)</f>
        <v>1</v>
      </c>
      <c r="G118" cm="1">
        <f t="array" ref="G118">TREND($C47:$D47,$C$22:$D$22,G$93)</f>
        <v>1</v>
      </c>
      <c r="H118" s="43" cm="1">
        <f t="array" ref="H118">TREND($C47:$D47,$C$22:$D$22,H$93)</f>
        <v>1</v>
      </c>
      <c r="I118" cm="1">
        <f t="array" ref="I118">TREND($D47:$E47,$D$22:$E$22,I$93)</f>
        <v>1</v>
      </c>
      <c r="J118" cm="1">
        <f t="array" ref="J118">TREND($D47:$E47,$D$22:$E$22,J$93)</f>
        <v>1</v>
      </c>
      <c r="K118" cm="1">
        <f t="array" ref="K118">TREND($D47:$E47,$D$22:$E$22,K$93)</f>
        <v>1</v>
      </c>
      <c r="L118" cm="1">
        <f t="array" ref="L118">TREND($D47:$E47,$D$22:$E$22,L$93)</f>
        <v>1</v>
      </c>
      <c r="M118" s="43" cm="1">
        <f t="array" ref="M118">TREND($D47:$E47,$D$22:$E$22,M$93)</f>
        <v>1</v>
      </c>
      <c r="N118" cm="1">
        <f t="array" ref="N118">TREND($E47:$F47,$E$22:$F$22,N$93)</f>
        <v>1</v>
      </c>
      <c r="O118" cm="1">
        <f t="array" ref="O118">TREND($E47:$F47,$E$22:$F$22,O$93)</f>
        <v>1</v>
      </c>
      <c r="P118" cm="1">
        <f t="array" ref="P118">TREND($E47:$F47,$E$22:$F$22,P$93)</f>
        <v>1</v>
      </c>
      <c r="Q118" cm="1">
        <f t="array" ref="Q118">TREND($E47:$F47,$E$22:$F$22,Q$93)</f>
        <v>1</v>
      </c>
      <c r="R118" s="43" cm="1">
        <f t="array" ref="R118">TREND($E47:$F47,$E$22:$F$22,R$93)</f>
        <v>1</v>
      </c>
      <c r="S118" cm="1">
        <f t="array" ref="S118">TREND($F47:$G47,$F$22:$G$22,S$93)</f>
        <v>1</v>
      </c>
      <c r="T118" cm="1">
        <f t="array" ref="T118">TREND($F47:$G47,$F$22:$G$22,T$93)</f>
        <v>1</v>
      </c>
      <c r="U118" cm="1">
        <f t="array" ref="U118">TREND($F47:$G47,$F$22:$G$22,U$93)</f>
        <v>1</v>
      </c>
      <c r="V118" cm="1">
        <f t="array" ref="V118">TREND($F47:$G47,$F$22:$G$22,V$93)</f>
        <v>1</v>
      </c>
      <c r="W118" s="43" cm="1">
        <f t="array" ref="W118">TREND($F47:$G47,$F$22:$G$22,W$93)</f>
        <v>1</v>
      </c>
      <c r="X118" cm="1">
        <f t="array" ref="X118">TREND($G47:$H47,$G$22:$H$22,X$93)</f>
        <v>1</v>
      </c>
      <c r="Y118" cm="1">
        <f t="array" ref="Y118">TREND($G47:$H47,$G$22:$H$22,Y$93)</f>
        <v>1</v>
      </c>
      <c r="Z118" cm="1">
        <f t="array" ref="Z118">TREND($G47:$H47,$G$22:$H$22,Z$93)</f>
        <v>1</v>
      </c>
      <c r="AA118" cm="1">
        <f t="array" ref="AA118">TREND($G47:$H47,$G$22:$H$22,AA$93)</f>
        <v>1</v>
      </c>
      <c r="AB118" s="43" cm="1">
        <f t="array" ref="AB118">TREND($G47:$H47,$G$22:$H$22,AB$93)</f>
        <v>1</v>
      </c>
      <c r="AC118" cm="1">
        <f t="array" ref="AC118">TREND($H47:$I47,$H$22:$I$22,AC$93)</f>
        <v>1</v>
      </c>
      <c r="AD118" cm="1">
        <f t="array" ref="AD118">TREND($H47:$I47,$H$22:$I$22,AD$93)</f>
        <v>1</v>
      </c>
      <c r="AE118" cm="1">
        <f t="array" ref="AE118">TREND($H47:$I47,$H$22:$I$22,AE$93)</f>
        <v>1</v>
      </c>
      <c r="AF118" cm="1">
        <f t="array" ref="AF118">TREND($H47:$I47,$H$22:$I$22,AF$93)</f>
        <v>1</v>
      </c>
      <c r="AG118" s="43" cm="1">
        <f t="array" ref="AG118">TREND($H47:$I47,$H$22:$I$22,AG$93)</f>
        <v>1</v>
      </c>
      <c r="AH118" cm="1">
        <f t="array" ref="AH118">TREND($I47:$J47,$I$22:$J$22,AH$93)</f>
        <v>1</v>
      </c>
      <c r="AI118" cm="1">
        <f t="array" ref="AI118">TREND($I47:$J47,$I$22:$J$22,AI$93)</f>
        <v>1</v>
      </c>
      <c r="AJ118" cm="1">
        <f t="array" ref="AJ118">TREND($I47:$J47,$I$22:$J$22,AJ$93)</f>
        <v>1</v>
      </c>
      <c r="AK118" cm="1">
        <f t="array" ref="AK118">TREND($I47:$J47,$I$22:$J$22,AK$93)</f>
        <v>1</v>
      </c>
      <c r="AL118" cm="1">
        <f t="array" ref="AL118">TREND($I47:$J47,$I$22:$J$22,AL$93)</f>
        <v>1</v>
      </c>
    </row>
    <row r="119" spans="1:38">
      <c r="H119" s="55"/>
      <c r="M119" s="55"/>
      <c r="R119" s="55"/>
      <c r="W119" s="55"/>
      <c r="AB119" s="55"/>
      <c r="AG119" s="55"/>
    </row>
    <row r="121" spans="1:38" ht="18">
      <c r="A121" s="33" t="s">
        <v>665</v>
      </c>
      <c r="B121" s="34"/>
    </row>
    <row r="123" spans="1:38" ht="42.75">
      <c r="A123" s="35" t="str">
        <f t="array" ref="A123:Z160">TRANSPOSE(A93:AL118)</f>
        <v>Industry</v>
      </c>
      <c r="B123" s="44" t="str">
        <v>cement and other carbonates</v>
      </c>
      <c r="C123" s="44" t="str">
        <v>cement and other carbonates</v>
      </c>
      <c r="D123" s="44" t="str">
        <v>cement and other carbonates</v>
      </c>
      <c r="E123" s="44" t="str">
        <v>natural gas and petroleum systems</v>
      </c>
      <c r="F123" s="44" t="str">
        <v>natural gas and petroleum systems</v>
      </c>
      <c r="G123" s="44" t="str">
        <v>natural gas and petroleum systems</v>
      </c>
      <c r="H123" s="44" t="str">
        <v>iron and steel</v>
      </c>
      <c r="I123" s="44" t="str">
        <v>iron and steel</v>
      </c>
      <c r="J123" s="50" t="str">
        <v>iron and steel</v>
      </c>
      <c r="K123" s="50" t="str">
        <v>chemicals</v>
      </c>
      <c r="L123" s="50" t="str">
        <v>chemicals</v>
      </c>
      <c r="M123" s="50" t="str">
        <v>chemicals</v>
      </c>
      <c r="N123" s="50" t="str">
        <v>chemicals</v>
      </c>
      <c r="O123" s="50" t="str">
        <v>coal mining</v>
      </c>
      <c r="P123" s="50" t="str">
        <v>coal mining</v>
      </c>
      <c r="Q123" s="44" t="str">
        <v>coal mining</v>
      </c>
      <c r="R123" s="44" t="str">
        <v>waste management</v>
      </c>
      <c r="S123" s="44" t="str">
        <v>waste management</v>
      </c>
      <c r="T123" s="44" t="str">
        <v>waste management</v>
      </c>
      <c r="U123" s="44" t="str">
        <v>agriculture</v>
      </c>
      <c r="V123" s="44" t="str">
        <v>agriculture</v>
      </c>
      <c r="W123" s="44" t="str">
        <v>agriculture</v>
      </c>
      <c r="X123" s="44" t="str">
        <v>other industries</v>
      </c>
      <c r="Y123" s="44" t="str">
        <v>other industries</v>
      </c>
      <c r="Z123" s="44" t="str">
        <v>other industries</v>
      </c>
    </row>
    <row r="124" spans="1:38">
      <c r="A124" s="35" t="str">
        <v>Gas</v>
      </c>
      <c r="B124" s="35" t="str">
        <v>CO2</v>
      </c>
      <c r="C124" s="35" t="str">
        <v>CH4</v>
      </c>
      <c r="D124" s="35" t="str">
        <v>N2O</v>
      </c>
      <c r="E124" s="35" t="str">
        <v>CO2</v>
      </c>
      <c r="F124" s="35" t="str">
        <v>CH4</v>
      </c>
      <c r="G124" s="35" t="str">
        <v>N2O</v>
      </c>
      <c r="H124" s="35" t="str">
        <v>CO2</v>
      </c>
      <c r="I124" s="35" t="str">
        <v>CH4</v>
      </c>
      <c r="J124" s="35" t="str">
        <v>N2O</v>
      </c>
      <c r="K124" s="35" t="str">
        <v>CO2</v>
      </c>
      <c r="L124" s="35" t="str">
        <v>CH4</v>
      </c>
      <c r="M124" s="35" t="str">
        <v>N2O</v>
      </c>
      <c r="N124" s="35" t="str">
        <v>F-gases</v>
      </c>
      <c r="O124" s="35" t="str">
        <v>CO2</v>
      </c>
      <c r="P124" s="35" t="str">
        <v>CH4</v>
      </c>
      <c r="Q124" s="44" t="str">
        <v>N2O</v>
      </c>
      <c r="R124" s="44" t="str">
        <v>CO2</v>
      </c>
      <c r="S124" s="44" t="str">
        <v>CH4</v>
      </c>
      <c r="T124" s="44" t="str">
        <v>N2O</v>
      </c>
      <c r="U124" s="44" t="str">
        <v>CO2</v>
      </c>
      <c r="V124" s="44" t="str">
        <v>CH4</v>
      </c>
      <c r="W124" s="44" t="str">
        <v>N2O</v>
      </c>
      <c r="X124" s="44" t="str">
        <v>CO2</v>
      </c>
      <c r="Y124" s="44" t="str">
        <v>CH4</v>
      </c>
      <c r="Z124" s="44" t="str">
        <v>N2O</v>
      </c>
    </row>
    <row r="125" spans="1:38">
      <c r="A125" s="2">
        <v>2015</v>
      </c>
      <c r="B125">
        <v>1</v>
      </c>
      <c r="C125">
        <v>1</v>
      </c>
      <c r="D125">
        <v>1</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row>
    <row r="126" spans="1:38">
      <c r="A126" s="2">
        <v>2016</v>
      </c>
      <c r="B126">
        <v>1</v>
      </c>
      <c r="C126">
        <v>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row>
    <row r="127" spans="1:38">
      <c r="A127" s="2">
        <v>2017</v>
      </c>
      <c r="B127">
        <v>1</v>
      </c>
      <c r="C127">
        <v>1</v>
      </c>
      <c r="D127">
        <v>1</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c r="Y127">
        <v>1</v>
      </c>
      <c r="Z127">
        <v>1</v>
      </c>
    </row>
    <row r="128" spans="1:38">
      <c r="A128" s="2">
        <v>2018</v>
      </c>
      <c r="B128">
        <v>1</v>
      </c>
      <c r="C128">
        <v>1</v>
      </c>
      <c r="D128">
        <v>1</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row>
    <row r="129" spans="1:26">
      <c r="A129" s="2">
        <v>2019</v>
      </c>
      <c r="B129">
        <v>1</v>
      </c>
      <c r="C129">
        <v>1</v>
      </c>
      <c r="D129">
        <v>1</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row>
    <row r="130" spans="1:26">
      <c r="A130" s="2">
        <v>2020</v>
      </c>
      <c r="B130">
        <v>1</v>
      </c>
      <c r="C130">
        <v>1</v>
      </c>
      <c r="D130">
        <v>1</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row>
    <row r="131" spans="1:26">
      <c r="A131" s="2">
        <v>2021</v>
      </c>
      <c r="B131">
        <v>1</v>
      </c>
      <c r="C131">
        <v>1</v>
      </c>
      <c r="D131">
        <v>1</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row>
    <row r="132" spans="1:26">
      <c r="A132" s="2">
        <v>2022</v>
      </c>
      <c r="B132">
        <v>1</v>
      </c>
      <c r="C132">
        <v>1</v>
      </c>
      <c r="D132">
        <v>1</v>
      </c>
      <c r="E132">
        <v>1</v>
      </c>
      <c r="F132">
        <v>1</v>
      </c>
      <c r="G132">
        <v>1</v>
      </c>
      <c r="H132">
        <v>1</v>
      </c>
      <c r="I132">
        <v>1</v>
      </c>
      <c r="J132">
        <v>1</v>
      </c>
      <c r="K132">
        <v>1</v>
      </c>
      <c r="L132">
        <v>1</v>
      </c>
      <c r="M132">
        <v>1</v>
      </c>
      <c r="N132">
        <v>1</v>
      </c>
      <c r="O132">
        <v>1</v>
      </c>
      <c r="P132">
        <v>1</v>
      </c>
      <c r="Q132">
        <v>1</v>
      </c>
      <c r="R132">
        <v>1</v>
      </c>
      <c r="S132">
        <v>1</v>
      </c>
      <c r="T132">
        <v>1</v>
      </c>
      <c r="U132">
        <v>1</v>
      </c>
      <c r="V132">
        <v>1</v>
      </c>
      <c r="W132">
        <v>1</v>
      </c>
      <c r="X132">
        <v>1</v>
      </c>
      <c r="Y132">
        <v>1</v>
      </c>
      <c r="Z132">
        <v>1</v>
      </c>
    </row>
    <row r="133" spans="1:26">
      <c r="A133" s="2">
        <v>2023</v>
      </c>
      <c r="B133">
        <v>1</v>
      </c>
      <c r="C133">
        <v>1</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row>
    <row r="134" spans="1:26">
      <c r="A134" s="2">
        <v>2024</v>
      </c>
      <c r="B134">
        <v>1</v>
      </c>
      <c r="C134">
        <v>1</v>
      </c>
      <c r="D134">
        <v>1</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row>
    <row r="135" spans="1:26">
      <c r="A135" s="2">
        <v>2025</v>
      </c>
      <c r="B135">
        <v>1</v>
      </c>
      <c r="C135">
        <v>1</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c r="Y135">
        <v>1</v>
      </c>
      <c r="Z135">
        <v>1</v>
      </c>
    </row>
    <row r="136" spans="1:26">
      <c r="A136" s="2">
        <v>2026</v>
      </c>
      <c r="B136">
        <v>1</v>
      </c>
      <c r="C136">
        <v>1</v>
      </c>
      <c r="D136">
        <v>1</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row>
    <row r="137" spans="1:26">
      <c r="A137" s="2">
        <v>2027</v>
      </c>
      <c r="B137">
        <v>1</v>
      </c>
      <c r="C137">
        <v>1</v>
      </c>
      <c r="D137">
        <v>1</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row>
    <row r="138" spans="1:26">
      <c r="A138" s="2">
        <v>2028</v>
      </c>
      <c r="B138">
        <v>1</v>
      </c>
      <c r="C138">
        <v>1</v>
      </c>
      <c r="D138">
        <v>1</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row>
    <row r="139" spans="1:26">
      <c r="A139" s="2">
        <v>2029</v>
      </c>
      <c r="B139">
        <v>1</v>
      </c>
      <c r="C139">
        <v>1</v>
      </c>
      <c r="D139">
        <v>1</v>
      </c>
      <c r="E139">
        <v>1</v>
      </c>
      <c r="F139">
        <v>1</v>
      </c>
      <c r="G139">
        <v>1</v>
      </c>
      <c r="H139">
        <v>1</v>
      </c>
      <c r="I139">
        <v>1</v>
      </c>
      <c r="J139">
        <v>1</v>
      </c>
      <c r="K139">
        <v>1</v>
      </c>
      <c r="L139">
        <v>1</v>
      </c>
      <c r="M139">
        <v>1</v>
      </c>
      <c r="N139">
        <v>1</v>
      </c>
      <c r="O139">
        <v>1</v>
      </c>
      <c r="P139">
        <v>1</v>
      </c>
      <c r="Q139">
        <v>1</v>
      </c>
      <c r="R139">
        <v>1</v>
      </c>
      <c r="S139">
        <v>1</v>
      </c>
      <c r="T139">
        <v>1</v>
      </c>
      <c r="U139">
        <v>1</v>
      </c>
      <c r="V139">
        <v>1</v>
      </c>
      <c r="W139">
        <v>1</v>
      </c>
      <c r="X139">
        <v>1</v>
      </c>
      <c r="Y139">
        <v>1</v>
      </c>
      <c r="Z139">
        <v>1</v>
      </c>
    </row>
    <row r="140" spans="1:26">
      <c r="A140" s="2">
        <v>2030</v>
      </c>
      <c r="B140">
        <v>1</v>
      </c>
      <c r="C140">
        <v>1</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row>
    <row r="141" spans="1:26">
      <c r="A141" s="2">
        <v>2031</v>
      </c>
      <c r="B141">
        <v>1</v>
      </c>
      <c r="C141">
        <v>1</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row>
    <row r="142" spans="1:26">
      <c r="A142" s="2">
        <v>2032</v>
      </c>
      <c r="B142">
        <v>1</v>
      </c>
      <c r="C142">
        <v>1</v>
      </c>
      <c r="D142">
        <v>1</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c r="Y142">
        <v>1</v>
      </c>
      <c r="Z142">
        <v>1</v>
      </c>
    </row>
    <row r="143" spans="1:26">
      <c r="A143" s="2">
        <v>2033</v>
      </c>
      <c r="B143">
        <v>1</v>
      </c>
      <c r="C143">
        <v>1</v>
      </c>
      <c r="D143">
        <v>1</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row>
    <row r="144" spans="1:26">
      <c r="A144" s="2">
        <v>2034</v>
      </c>
      <c r="B144">
        <v>1</v>
      </c>
      <c r="C144">
        <v>1</v>
      </c>
      <c r="D144">
        <v>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row>
    <row r="145" spans="1:26">
      <c r="A145" s="2">
        <v>2035</v>
      </c>
      <c r="B145">
        <v>1</v>
      </c>
      <c r="C145">
        <v>1</v>
      </c>
      <c r="D145">
        <v>1</v>
      </c>
      <c r="E145">
        <v>1</v>
      </c>
      <c r="F145">
        <v>1</v>
      </c>
      <c r="G145">
        <v>1</v>
      </c>
      <c r="H145">
        <v>1</v>
      </c>
      <c r="I145">
        <v>1</v>
      </c>
      <c r="J145">
        <v>1</v>
      </c>
      <c r="K145">
        <v>1</v>
      </c>
      <c r="L145">
        <v>1</v>
      </c>
      <c r="M145">
        <v>1</v>
      </c>
      <c r="N145">
        <v>1</v>
      </c>
      <c r="O145">
        <v>1</v>
      </c>
      <c r="P145">
        <v>1</v>
      </c>
      <c r="Q145">
        <v>1</v>
      </c>
      <c r="R145">
        <v>1</v>
      </c>
      <c r="S145">
        <v>1</v>
      </c>
      <c r="T145">
        <v>1</v>
      </c>
      <c r="U145">
        <v>1</v>
      </c>
      <c r="V145">
        <v>1</v>
      </c>
      <c r="W145">
        <v>1</v>
      </c>
      <c r="X145">
        <v>1</v>
      </c>
      <c r="Y145">
        <v>1</v>
      </c>
      <c r="Z145">
        <v>1</v>
      </c>
    </row>
    <row r="146" spans="1:26">
      <c r="A146" s="2">
        <v>2036</v>
      </c>
      <c r="B146">
        <v>1</v>
      </c>
      <c r="C146">
        <v>1</v>
      </c>
      <c r="D146">
        <v>1</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row>
    <row r="147" spans="1:26">
      <c r="A147" s="2">
        <v>2037</v>
      </c>
      <c r="B147">
        <v>1</v>
      </c>
      <c r="C147">
        <v>1</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row>
    <row r="148" spans="1:26">
      <c r="A148" s="2">
        <v>2038</v>
      </c>
      <c r="B148">
        <v>1</v>
      </c>
      <c r="C148">
        <v>1</v>
      </c>
      <c r="D148">
        <v>1</v>
      </c>
      <c r="E148">
        <v>1</v>
      </c>
      <c r="F148">
        <v>1</v>
      </c>
      <c r="G148">
        <v>1</v>
      </c>
      <c r="H148">
        <v>1</v>
      </c>
      <c r="I148">
        <v>1</v>
      </c>
      <c r="J148">
        <v>1</v>
      </c>
      <c r="K148">
        <v>1</v>
      </c>
      <c r="L148">
        <v>1</v>
      </c>
      <c r="M148">
        <v>1</v>
      </c>
      <c r="N148">
        <v>1</v>
      </c>
      <c r="O148">
        <v>1</v>
      </c>
      <c r="P148">
        <v>1</v>
      </c>
      <c r="Q148">
        <v>1</v>
      </c>
      <c r="R148">
        <v>1</v>
      </c>
      <c r="S148">
        <v>1</v>
      </c>
      <c r="T148">
        <v>1</v>
      </c>
      <c r="U148">
        <v>1</v>
      </c>
      <c r="V148">
        <v>1</v>
      </c>
      <c r="W148">
        <v>1</v>
      </c>
      <c r="X148">
        <v>1</v>
      </c>
      <c r="Y148">
        <v>1</v>
      </c>
      <c r="Z148">
        <v>1</v>
      </c>
    </row>
    <row r="149" spans="1:26">
      <c r="A149" s="2">
        <v>2039</v>
      </c>
      <c r="B149">
        <v>1</v>
      </c>
      <c r="C149">
        <v>1</v>
      </c>
      <c r="D149">
        <v>1</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row>
    <row r="150" spans="1:26">
      <c r="A150" s="2">
        <v>2040</v>
      </c>
      <c r="B150">
        <v>1</v>
      </c>
      <c r="C150">
        <v>1</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c r="Y150">
        <v>1</v>
      </c>
      <c r="Z150">
        <v>1</v>
      </c>
    </row>
    <row r="151" spans="1:26">
      <c r="A151" s="2">
        <v>2041</v>
      </c>
      <c r="B151">
        <v>1</v>
      </c>
      <c r="C151">
        <v>1</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row>
    <row r="152" spans="1:26">
      <c r="A152" s="2">
        <v>2042</v>
      </c>
      <c r="B152">
        <v>1</v>
      </c>
      <c r="C152">
        <v>1</v>
      </c>
      <c r="D152">
        <v>1</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row>
    <row r="153" spans="1:26">
      <c r="A153" s="2">
        <v>2043</v>
      </c>
      <c r="B153">
        <v>1</v>
      </c>
      <c r="C153">
        <v>1</v>
      </c>
      <c r="D153">
        <v>1</v>
      </c>
      <c r="E153">
        <v>1</v>
      </c>
      <c r="F153">
        <v>1</v>
      </c>
      <c r="G153">
        <v>1</v>
      </c>
      <c r="H153">
        <v>1</v>
      </c>
      <c r="I153">
        <v>1</v>
      </c>
      <c r="J153">
        <v>1</v>
      </c>
      <c r="K153">
        <v>1</v>
      </c>
      <c r="L153">
        <v>1</v>
      </c>
      <c r="M153">
        <v>1</v>
      </c>
      <c r="N153">
        <v>1</v>
      </c>
      <c r="O153">
        <v>1</v>
      </c>
      <c r="P153">
        <v>1</v>
      </c>
      <c r="Q153">
        <v>1</v>
      </c>
      <c r="R153">
        <v>1</v>
      </c>
      <c r="S153">
        <v>1</v>
      </c>
      <c r="T153">
        <v>1</v>
      </c>
      <c r="U153">
        <v>1</v>
      </c>
      <c r="V153">
        <v>1</v>
      </c>
      <c r="W153">
        <v>1</v>
      </c>
      <c r="X153">
        <v>1</v>
      </c>
      <c r="Y153">
        <v>1</v>
      </c>
      <c r="Z153">
        <v>1</v>
      </c>
    </row>
    <row r="154" spans="1:26">
      <c r="A154" s="2">
        <v>2044</v>
      </c>
      <c r="B154">
        <v>1</v>
      </c>
      <c r="C154">
        <v>1</v>
      </c>
      <c r="D154">
        <v>1</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row>
    <row r="155" spans="1:26">
      <c r="A155" s="2">
        <v>2045</v>
      </c>
      <c r="B155">
        <v>1</v>
      </c>
      <c r="C155">
        <v>1</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c r="Y155">
        <v>1</v>
      </c>
      <c r="Z155">
        <v>1</v>
      </c>
    </row>
    <row r="156" spans="1:26">
      <c r="A156" s="2">
        <v>2046</v>
      </c>
      <c r="B156">
        <v>1</v>
      </c>
      <c r="C156">
        <v>1</v>
      </c>
      <c r="D156">
        <v>1</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c r="Y156">
        <v>1</v>
      </c>
      <c r="Z156">
        <v>1</v>
      </c>
    </row>
    <row r="157" spans="1:26">
      <c r="A157" s="2">
        <v>2047</v>
      </c>
      <c r="B157">
        <v>1</v>
      </c>
      <c r="C157">
        <v>1</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row>
    <row r="158" spans="1:26">
      <c r="A158" s="2">
        <v>2048</v>
      </c>
      <c r="B158">
        <v>1</v>
      </c>
      <c r="C158">
        <v>1</v>
      </c>
      <c r="D158">
        <v>1</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row>
    <row r="159" spans="1:26">
      <c r="A159" s="2">
        <v>2049</v>
      </c>
      <c r="B159">
        <v>1</v>
      </c>
      <c r="C159">
        <v>1</v>
      </c>
      <c r="D159">
        <v>1</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c r="Y159">
        <v>1</v>
      </c>
      <c r="Z159">
        <v>1</v>
      </c>
    </row>
    <row r="160" spans="1:26">
      <c r="A160" s="2">
        <v>2050</v>
      </c>
      <c r="B160">
        <v>1</v>
      </c>
      <c r="C160">
        <v>1</v>
      </c>
      <c r="D160">
        <v>1</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73"/>
  <sheetViews>
    <sheetView workbookViewId="0">
      <pane ySplit="1" topLeftCell="A2" activePane="bottomLeft" state="frozen"/>
      <selection pane="bottomLeft" activeCell="N20" sqref="N20"/>
    </sheetView>
  </sheetViews>
  <sheetFormatPr defaultColWidth="8.86328125" defaultRowHeight="14.25"/>
  <cols>
    <col min="1" max="1" width="16.73046875" customWidth="1"/>
    <col min="2" max="2" width="22.1328125" customWidth="1"/>
    <col min="3" max="3" width="13.73046875" customWidth="1"/>
    <col min="4" max="4" width="14.1328125" customWidth="1"/>
    <col min="7" max="7" width="13.86328125" customWidth="1"/>
    <col min="8" max="8" width="11.3984375" customWidth="1"/>
    <col min="9" max="9" width="22.265625" customWidth="1"/>
    <col min="10" max="10" width="34.73046875" customWidth="1"/>
    <col min="11" max="11" width="26.3984375" customWidth="1"/>
  </cols>
  <sheetData>
    <row r="1" spans="1:11">
      <c r="A1" s="2" t="s">
        <v>29</v>
      </c>
      <c r="B1" s="2" t="s">
        <v>27</v>
      </c>
      <c r="C1" s="2" t="s">
        <v>28</v>
      </c>
      <c r="D1" s="2" t="s">
        <v>246</v>
      </c>
      <c r="E1" s="2" t="s">
        <v>30</v>
      </c>
      <c r="F1" s="2" t="s">
        <v>31</v>
      </c>
      <c r="G1" s="2" t="s">
        <v>247</v>
      </c>
      <c r="H1" s="2" t="s">
        <v>248</v>
      </c>
      <c r="I1" s="2" t="s">
        <v>651</v>
      </c>
      <c r="J1" s="3" t="s">
        <v>285</v>
      </c>
      <c r="K1" s="3" t="s">
        <v>290</v>
      </c>
    </row>
    <row r="2" spans="1:11">
      <c r="A2" t="s">
        <v>68</v>
      </c>
      <c r="B2" t="s">
        <v>4</v>
      </c>
      <c r="C2" t="s">
        <v>249</v>
      </c>
      <c r="E2" t="s">
        <v>12</v>
      </c>
      <c r="F2">
        <v>1990</v>
      </c>
      <c r="G2" t="s">
        <v>250</v>
      </c>
      <c r="H2">
        <v>192.56183240728299</v>
      </c>
      <c r="I2">
        <f>IF(K2="N2O",H2*About!$B$66,IF('EPA non-CO2 Data'!K2="CH4",'EPA non-CO2 Data'!H2*About!$B$65,'EPA non-CO2 Data'!H2))</f>
        <v>171.23787110043622</v>
      </c>
      <c r="J2" s="4" t="str">
        <f>VLOOKUP(CONCATENATE(B2,C2,D2),'EPA Source to Industry Map'!$D$2:$E$35,2,FALSE)</f>
        <v>agriculture</v>
      </c>
      <c r="K2" s="4" t="str">
        <f t="shared" ref="K2:K50" si="0">IF(ISNUMBER(SEARCH("F",E2)),"F-gases",E2)</f>
        <v>N2O</v>
      </c>
    </row>
    <row r="3" spans="1:11">
      <c r="A3" t="s">
        <v>68</v>
      </c>
      <c r="B3" t="s">
        <v>4</v>
      </c>
      <c r="C3" t="s">
        <v>249</v>
      </c>
      <c r="E3" t="s">
        <v>12</v>
      </c>
      <c r="F3">
        <v>1991</v>
      </c>
      <c r="G3" t="s">
        <v>250</v>
      </c>
      <c r="H3">
        <v>199.40237430546199</v>
      </c>
      <c r="I3">
        <f>IF(K3="N2O",H3*About!$B$66,IF('EPA non-CO2 Data'!K3="CH4",'EPA non-CO2 Data'!H3*About!$B$65,'EPA non-CO2 Data'!H3))</f>
        <v>177.32090332532692</v>
      </c>
      <c r="J3" s="4" t="str">
        <f>VLOOKUP(CONCATENATE(B3,C3,D3),'EPA Source to Industry Map'!$D$2:$E$35,2,FALSE)</f>
        <v>agriculture</v>
      </c>
      <c r="K3" s="4" t="str">
        <f t="shared" si="0"/>
        <v>N2O</v>
      </c>
    </row>
    <row r="4" spans="1:11">
      <c r="A4" t="s">
        <v>68</v>
      </c>
      <c r="B4" t="s">
        <v>4</v>
      </c>
      <c r="C4" t="s">
        <v>249</v>
      </c>
      <c r="E4" t="s">
        <v>12</v>
      </c>
      <c r="F4">
        <v>1992</v>
      </c>
      <c r="G4" t="s">
        <v>250</v>
      </c>
      <c r="H4">
        <v>206.24291620364099</v>
      </c>
      <c r="I4">
        <f>IF(K4="N2O",H4*About!$B$66,IF('EPA non-CO2 Data'!K4="CH4",'EPA non-CO2 Data'!H4*About!$B$65,'EPA non-CO2 Data'!H4))</f>
        <v>183.40393555021765</v>
      </c>
      <c r="J4" s="4" t="str">
        <f>VLOOKUP(CONCATENATE(B4,C4,D4),'EPA Source to Industry Map'!$D$2:$E$35,2,FALSE)</f>
        <v>agriculture</v>
      </c>
      <c r="K4" s="4" t="str">
        <f t="shared" si="0"/>
        <v>N2O</v>
      </c>
    </row>
    <row r="5" spans="1:11">
      <c r="A5" t="s">
        <v>68</v>
      </c>
      <c r="B5" t="s">
        <v>4</v>
      </c>
      <c r="C5" t="s">
        <v>249</v>
      </c>
      <c r="E5" t="s">
        <v>12</v>
      </c>
      <c r="F5">
        <v>1993</v>
      </c>
      <c r="G5" t="s">
        <v>250</v>
      </c>
      <c r="H5">
        <v>213.08345810182101</v>
      </c>
      <c r="I5">
        <f>IF(K5="N2O",H5*About!$B$66,IF('EPA non-CO2 Data'!K5="CH4",'EPA non-CO2 Data'!H5*About!$B$65,'EPA non-CO2 Data'!H5))</f>
        <v>189.48696777510929</v>
      </c>
      <c r="J5" s="4" t="str">
        <f>VLOOKUP(CONCATENATE(B5,C5,D5),'EPA Source to Industry Map'!$D$2:$E$35,2,FALSE)</f>
        <v>agriculture</v>
      </c>
      <c r="K5" s="4" t="str">
        <f t="shared" si="0"/>
        <v>N2O</v>
      </c>
    </row>
    <row r="6" spans="1:11">
      <c r="A6" t="s">
        <v>68</v>
      </c>
      <c r="B6" t="s">
        <v>4</v>
      </c>
      <c r="C6" t="s">
        <v>249</v>
      </c>
      <c r="E6" t="s">
        <v>12</v>
      </c>
      <c r="F6">
        <v>1994</v>
      </c>
      <c r="G6" t="s">
        <v>250</v>
      </c>
      <c r="H6">
        <v>219.92400000000001</v>
      </c>
      <c r="I6">
        <f>IF(K6="N2O",H6*About!$B$66,IF('EPA non-CO2 Data'!K6="CH4",'EPA non-CO2 Data'!H6*About!$B$65,'EPA non-CO2 Data'!H6))</f>
        <v>195.57</v>
      </c>
      <c r="J6" s="4" t="str">
        <f>VLOOKUP(CONCATENATE(B6,C6,D6),'EPA Source to Industry Map'!$D$2:$E$35,2,FALSE)</f>
        <v>agriculture</v>
      </c>
      <c r="K6" s="4" t="str">
        <f t="shared" si="0"/>
        <v>N2O</v>
      </c>
    </row>
    <row r="7" spans="1:11">
      <c r="A7" t="s">
        <v>68</v>
      </c>
      <c r="B7" t="s">
        <v>4</v>
      </c>
      <c r="C7" t="s">
        <v>249</v>
      </c>
      <c r="E7" t="s">
        <v>12</v>
      </c>
      <c r="F7">
        <v>1995</v>
      </c>
      <c r="G7" t="s">
        <v>250</v>
      </c>
      <c r="H7">
        <v>218.08181818181799</v>
      </c>
      <c r="I7">
        <f>IF(K7="N2O",H7*About!$B$66,IF('EPA non-CO2 Data'!K7="CH4",'EPA non-CO2 Data'!H7*About!$B$65,'EPA non-CO2 Data'!H7))</f>
        <v>193.93181818181802</v>
      </c>
      <c r="J7" s="4" t="str">
        <f>VLOOKUP(CONCATENATE(B7,C7,D7),'EPA Source to Industry Map'!$D$2:$E$35,2,FALSE)</f>
        <v>agriculture</v>
      </c>
      <c r="K7" s="4" t="str">
        <f t="shared" si="0"/>
        <v>N2O</v>
      </c>
    </row>
    <row r="8" spans="1:11">
      <c r="A8" t="s">
        <v>68</v>
      </c>
      <c r="B8" t="s">
        <v>4</v>
      </c>
      <c r="C8" t="s">
        <v>249</v>
      </c>
      <c r="E8" t="s">
        <v>12</v>
      </c>
      <c r="F8">
        <v>1996</v>
      </c>
      <c r="G8" t="s">
        <v>250</v>
      </c>
      <c r="H8">
        <v>216.23963636363601</v>
      </c>
      <c r="I8">
        <f>IF(K8="N2O",H8*About!$B$66,IF('EPA non-CO2 Data'!K8="CH4",'EPA non-CO2 Data'!H8*About!$B$65,'EPA non-CO2 Data'!H8))</f>
        <v>192.29363636363604</v>
      </c>
      <c r="J8" s="4" t="str">
        <f>VLOOKUP(CONCATENATE(B8,C8,D8),'EPA Source to Industry Map'!$D$2:$E$35,2,FALSE)</f>
        <v>agriculture</v>
      </c>
      <c r="K8" s="4" t="str">
        <f t="shared" si="0"/>
        <v>N2O</v>
      </c>
    </row>
    <row r="9" spans="1:11">
      <c r="A9" t="s">
        <v>68</v>
      </c>
      <c r="B9" t="s">
        <v>4</v>
      </c>
      <c r="C9" t="s">
        <v>249</v>
      </c>
      <c r="E9" t="s">
        <v>12</v>
      </c>
      <c r="F9">
        <v>1997</v>
      </c>
      <c r="G9" t="s">
        <v>250</v>
      </c>
      <c r="H9">
        <v>214.39745454545499</v>
      </c>
      <c r="I9">
        <f>IF(K9="N2O",H9*About!$B$66,IF('EPA non-CO2 Data'!K9="CH4",'EPA non-CO2 Data'!H9*About!$B$65,'EPA non-CO2 Data'!H9))</f>
        <v>190.65545454545494</v>
      </c>
      <c r="J9" s="4" t="str">
        <f>VLOOKUP(CONCATENATE(B9,C9,D9),'EPA Source to Industry Map'!$D$2:$E$35,2,FALSE)</f>
        <v>agriculture</v>
      </c>
      <c r="K9" s="4" t="str">
        <f t="shared" si="0"/>
        <v>N2O</v>
      </c>
    </row>
    <row r="10" spans="1:11">
      <c r="A10" t="s">
        <v>68</v>
      </c>
      <c r="B10" t="s">
        <v>4</v>
      </c>
      <c r="C10" t="s">
        <v>249</v>
      </c>
      <c r="E10" t="s">
        <v>12</v>
      </c>
      <c r="F10">
        <v>1998</v>
      </c>
      <c r="G10" t="s">
        <v>250</v>
      </c>
      <c r="H10">
        <v>212.55527272727301</v>
      </c>
      <c r="I10">
        <f>IF(K10="N2O",H10*About!$B$66,IF('EPA non-CO2 Data'!K10="CH4",'EPA non-CO2 Data'!H10*About!$B$65,'EPA non-CO2 Data'!H10))</f>
        <v>189.01727272727297</v>
      </c>
      <c r="J10" s="4" t="str">
        <f>VLOOKUP(CONCATENATE(B10,C10,D10),'EPA Source to Industry Map'!$D$2:$E$35,2,FALSE)</f>
        <v>agriculture</v>
      </c>
      <c r="K10" s="4" t="str">
        <f t="shared" si="0"/>
        <v>N2O</v>
      </c>
    </row>
    <row r="11" spans="1:11">
      <c r="A11" t="s">
        <v>68</v>
      </c>
      <c r="B11" t="s">
        <v>4</v>
      </c>
      <c r="C11" t="s">
        <v>249</v>
      </c>
      <c r="E11" t="s">
        <v>12</v>
      </c>
      <c r="F11">
        <v>1999</v>
      </c>
      <c r="G11" t="s">
        <v>250</v>
      </c>
      <c r="H11">
        <v>210.71309090909099</v>
      </c>
      <c r="I11">
        <f>IF(K11="N2O",H11*About!$B$66,IF('EPA non-CO2 Data'!K11="CH4",'EPA non-CO2 Data'!H11*About!$B$65,'EPA non-CO2 Data'!H11))</f>
        <v>187.37909090909099</v>
      </c>
      <c r="J11" s="4" t="str">
        <f>VLOOKUP(CONCATENATE(B11,C11,D11),'EPA Source to Industry Map'!$D$2:$E$35,2,FALSE)</f>
        <v>agriculture</v>
      </c>
      <c r="K11" s="4" t="str">
        <f t="shared" si="0"/>
        <v>N2O</v>
      </c>
    </row>
    <row r="12" spans="1:11">
      <c r="A12" t="s">
        <v>68</v>
      </c>
      <c r="B12" t="s">
        <v>4</v>
      </c>
      <c r="C12" t="s">
        <v>249</v>
      </c>
      <c r="E12" t="s">
        <v>12</v>
      </c>
      <c r="F12">
        <v>2000</v>
      </c>
      <c r="G12" t="s">
        <v>250</v>
      </c>
      <c r="H12">
        <v>208.87090909090901</v>
      </c>
      <c r="I12">
        <f>IF(K12="N2O",H12*About!$B$66,IF('EPA non-CO2 Data'!K12="CH4",'EPA non-CO2 Data'!H12*About!$B$65,'EPA non-CO2 Data'!H12))</f>
        <v>185.74090909090901</v>
      </c>
      <c r="J12" s="4" t="str">
        <f>VLOOKUP(CONCATENATE(B12,C12,D12),'EPA Source to Industry Map'!$D$2:$E$35,2,FALSE)</f>
        <v>agriculture</v>
      </c>
      <c r="K12" s="4" t="str">
        <f t="shared" si="0"/>
        <v>N2O</v>
      </c>
    </row>
    <row r="13" spans="1:11">
      <c r="A13" t="s">
        <v>68</v>
      </c>
      <c r="B13" t="s">
        <v>4</v>
      </c>
      <c r="C13" t="s">
        <v>249</v>
      </c>
      <c r="E13" t="s">
        <v>12</v>
      </c>
      <c r="F13">
        <v>2001</v>
      </c>
      <c r="G13" t="s">
        <v>250</v>
      </c>
      <c r="H13">
        <v>207.028727272727</v>
      </c>
      <c r="I13">
        <f>IF(K13="N2O",H13*About!$B$66,IF('EPA non-CO2 Data'!K13="CH4",'EPA non-CO2 Data'!H13*About!$B$65,'EPA non-CO2 Data'!H13))</f>
        <v>184.10272727272704</v>
      </c>
      <c r="J13" s="4" t="str">
        <f>VLOOKUP(CONCATENATE(B13,C13,D13),'EPA Source to Industry Map'!$D$2:$E$35,2,FALSE)</f>
        <v>agriculture</v>
      </c>
      <c r="K13" s="4" t="str">
        <f t="shared" si="0"/>
        <v>N2O</v>
      </c>
    </row>
    <row r="14" spans="1:11">
      <c r="A14" t="s">
        <v>68</v>
      </c>
      <c r="B14" t="s">
        <v>4</v>
      </c>
      <c r="C14" t="s">
        <v>249</v>
      </c>
      <c r="E14" t="s">
        <v>12</v>
      </c>
      <c r="F14">
        <v>2002</v>
      </c>
      <c r="G14" t="s">
        <v>250</v>
      </c>
      <c r="H14">
        <v>205.18654545454501</v>
      </c>
      <c r="I14">
        <f>IF(K14="N2O",H14*About!$B$66,IF('EPA non-CO2 Data'!K14="CH4",'EPA non-CO2 Data'!H14*About!$B$65,'EPA non-CO2 Data'!H14))</f>
        <v>182.46454545454506</v>
      </c>
      <c r="J14" s="4" t="str">
        <f>VLOOKUP(CONCATENATE(B14,C14,D14),'EPA Source to Industry Map'!$D$2:$E$35,2,FALSE)</f>
        <v>agriculture</v>
      </c>
      <c r="K14" s="4" t="str">
        <f t="shared" si="0"/>
        <v>N2O</v>
      </c>
    </row>
    <row r="15" spans="1:11">
      <c r="A15" t="s">
        <v>68</v>
      </c>
      <c r="B15" t="s">
        <v>4</v>
      </c>
      <c r="C15" t="s">
        <v>249</v>
      </c>
      <c r="E15" t="s">
        <v>12</v>
      </c>
      <c r="F15">
        <v>2003</v>
      </c>
      <c r="G15" t="s">
        <v>250</v>
      </c>
      <c r="H15">
        <v>203.34436363636399</v>
      </c>
      <c r="I15">
        <f>IF(K15="N2O",H15*About!$B$66,IF('EPA non-CO2 Data'!K15="CH4",'EPA non-CO2 Data'!H15*About!$B$65,'EPA non-CO2 Data'!H15))</f>
        <v>180.82636363636396</v>
      </c>
      <c r="J15" s="4" t="str">
        <f>VLOOKUP(CONCATENATE(B15,C15,D15),'EPA Source to Industry Map'!$D$2:$E$35,2,FALSE)</f>
        <v>agriculture</v>
      </c>
      <c r="K15" s="4" t="str">
        <f t="shared" si="0"/>
        <v>N2O</v>
      </c>
    </row>
    <row r="16" spans="1:11">
      <c r="A16" t="s">
        <v>68</v>
      </c>
      <c r="B16" t="s">
        <v>4</v>
      </c>
      <c r="C16" t="s">
        <v>249</v>
      </c>
      <c r="E16" t="s">
        <v>12</v>
      </c>
      <c r="F16">
        <v>2004</v>
      </c>
      <c r="G16" t="s">
        <v>250</v>
      </c>
      <c r="H16">
        <v>201.50218181818201</v>
      </c>
      <c r="I16">
        <f>IF(K16="N2O",H16*About!$B$66,IF('EPA non-CO2 Data'!K16="CH4",'EPA non-CO2 Data'!H16*About!$B$65,'EPA non-CO2 Data'!H16))</f>
        <v>179.18818181818199</v>
      </c>
      <c r="J16" s="4" t="str">
        <f>VLOOKUP(CONCATENATE(B16,C16,D16),'EPA Source to Industry Map'!$D$2:$E$35,2,FALSE)</f>
        <v>agriculture</v>
      </c>
      <c r="K16" s="4" t="str">
        <f t="shared" si="0"/>
        <v>N2O</v>
      </c>
    </row>
    <row r="17" spans="1:11">
      <c r="A17" t="s">
        <v>68</v>
      </c>
      <c r="B17" t="s">
        <v>4</v>
      </c>
      <c r="C17" t="s">
        <v>249</v>
      </c>
      <c r="E17" t="s">
        <v>12</v>
      </c>
      <c r="F17">
        <v>2005</v>
      </c>
      <c r="G17" t="s">
        <v>250</v>
      </c>
      <c r="H17">
        <v>199.66</v>
      </c>
      <c r="I17">
        <f>IF(K17="N2O",H17*About!$B$66,IF('EPA non-CO2 Data'!K17="CH4",'EPA non-CO2 Data'!H17*About!$B$65,'EPA non-CO2 Data'!H17))</f>
        <v>177.54999999999998</v>
      </c>
      <c r="J17" s="4" t="str">
        <f>VLOOKUP(CONCATENATE(B17,C17,D17),'EPA Source to Industry Map'!$D$2:$E$35,2,FALSE)</f>
        <v>agriculture</v>
      </c>
      <c r="K17" s="4" t="str">
        <f t="shared" si="0"/>
        <v>N2O</v>
      </c>
    </row>
    <row r="18" spans="1:11">
      <c r="A18" t="s">
        <v>68</v>
      </c>
      <c r="B18" t="s">
        <v>4</v>
      </c>
      <c r="C18" t="s">
        <v>249</v>
      </c>
      <c r="E18" t="s">
        <v>12</v>
      </c>
      <c r="F18">
        <v>2006</v>
      </c>
      <c r="G18" t="s">
        <v>250</v>
      </c>
      <c r="H18">
        <v>222.98914285714301</v>
      </c>
      <c r="I18">
        <f>IF(K18="N2O",H18*About!$B$66,IF('EPA non-CO2 Data'!K18="CH4",'EPA non-CO2 Data'!H18*About!$B$65,'EPA non-CO2 Data'!H18))</f>
        <v>198.29571428571441</v>
      </c>
      <c r="J18" s="4" t="str">
        <f>VLOOKUP(CONCATENATE(B18,C18,D18),'EPA Source to Industry Map'!$D$2:$E$35,2,FALSE)</f>
        <v>agriculture</v>
      </c>
      <c r="K18" s="4" t="str">
        <f t="shared" si="0"/>
        <v>N2O</v>
      </c>
    </row>
    <row r="19" spans="1:11">
      <c r="A19" t="s">
        <v>68</v>
      </c>
      <c r="B19" t="s">
        <v>4</v>
      </c>
      <c r="C19" t="s">
        <v>249</v>
      </c>
      <c r="E19" t="s">
        <v>12</v>
      </c>
      <c r="F19">
        <v>2007</v>
      </c>
      <c r="G19" t="s">
        <v>250</v>
      </c>
      <c r="H19">
        <v>246.31828571428599</v>
      </c>
      <c r="I19">
        <f>IF(K19="N2O",H19*About!$B$66,IF('EPA non-CO2 Data'!K19="CH4",'EPA non-CO2 Data'!H19*About!$B$65,'EPA non-CO2 Data'!H19))</f>
        <v>219.04142857142881</v>
      </c>
      <c r="J19" s="4" t="str">
        <f>VLOOKUP(CONCATENATE(B19,C19,D19),'EPA Source to Industry Map'!$D$2:$E$35,2,FALSE)</f>
        <v>agriculture</v>
      </c>
      <c r="K19" s="4" t="str">
        <f t="shared" si="0"/>
        <v>N2O</v>
      </c>
    </row>
    <row r="20" spans="1:11">
      <c r="A20" t="s">
        <v>68</v>
      </c>
      <c r="B20" t="s">
        <v>4</v>
      </c>
      <c r="C20" t="s">
        <v>249</v>
      </c>
      <c r="E20" t="s">
        <v>12</v>
      </c>
      <c r="F20">
        <v>2008</v>
      </c>
      <c r="G20" t="s">
        <v>250</v>
      </c>
      <c r="H20">
        <v>269.64742857142897</v>
      </c>
      <c r="I20">
        <f>IF(K20="N2O",H20*About!$B$66,IF('EPA non-CO2 Data'!K20="CH4",'EPA non-CO2 Data'!H20*About!$B$65,'EPA non-CO2 Data'!H20))</f>
        <v>239.78714285714321</v>
      </c>
      <c r="J20" s="4" t="str">
        <f>VLOOKUP(CONCATENATE(B20,C20,D20),'EPA Source to Industry Map'!$D$2:$E$35,2,FALSE)</f>
        <v>agriculture</v>
      </c>
      <c r="K20" s="4" t="str">
        <f t="shared" si="0"/>
        <v>N2O</v>
      </c>
    </row>
    <row r="21" spans="1:11">
      <c r="A21" t="s">
        <v>68</v>
      </c>
      <c r="B21" t="s">
        <v>4</v>
      </c>
      <c r="C21" t="s">
        <v>249</v>
      </c>
      <c r="E21" t="s">
        <v>12</v>
      </c>
      <c r="F21">
        <v>2009</v>
      </c>
      <c r="G21" t="s">
        <v>250</v>
      </c>
      <c r="H21">
        <v>292.97657142857099</v>
      </c>
      <c r="I21">
        <f>IF(K21="N2O",H21*About!$B$66,IF('EPA non-CO2 Data'!K21="CH4",'EPA non-CO2 Data'!H21*About!$B$65,'EPA non-CO2 Data'!H21))</f>
        <v>260.53285714285676</v>
      </c>
      <c r="J21" s="4" t="str">
        <f>VLOOKUP(CONCATENATE(B21,C21,D21),'EPA Source to Industry Map'!$D$2:$E$35,2,FALSE)</f>
        <v>agriculture</v>
      </c>
      <c r="K21" s="4" t="str">
        <f t="shared" si="0"/>
        <v>N2O</v>
      </c>
    </row>
    <row r="22" spans="1:11">
      <c r="A22" t="s">
        <v>68</v>
      </c>
      <c r="B22" t="s">
        <v>4</v>
      </c>
      <c r="C22" t="s">
        <v>249</v>
      </c>
      <c r="E22" t="s">
        <v>12</v>
      </c>
      <c r="F22">
        <v>2010</v>
      </c>
      <c r="G22" t="s">
        <v>250</v>
      </c>
      <c r="H22">
        <v>316.30571428571398</v>
      </c>
      <c r="I22">
        <f>IF(K22="N2O",H22*About!$B$66,IF('EPA non-CO2 Data'!K22="CH4",'EPA non-CO2 Data'!H22*About!$B$65,'EPA non-CO2 Data'!H22))</f>
        <v>281.27857142857113</v>
      </c>
      <c r="J22" s="4" t="str">
        <f>VLOOKUP(CONCATENATE(B22,C22,D22),'EPA Source to Industry Map'!$D$2:$E$35,2,FALSE)</f>
        <v>agriculture</v>
      </c>
      <c r="K22" s="4" t="str">
        <f t="shared" si="0"/>
        <v>N2O</v>
      </c>
    </row>
    <row r="23" spans="1:11">
      <c r="A23" t="s">
        <v>68</v>
      </c>
      <c r="B23" t="s">
        <v>4</v>
      </c>
      <c r="C23" t="s">
        <v>249</v>
      </c>
      <c r="E23" t="s">
        <v>12</v>
      </c>
      <c r="F23">
        <v>2011</v>
      </c>
      <c r="G23" t="s">
        <v>250</v>
      </c>
      <c r="H23">
        <v>339.63485714285702</v>
      </c>
      <c r="I23">
        <f>IF(K23="N2O",H23*About!$B$66,IF('EPA non-CO2 Data'!K23="CH4",'EPA non-CO2 Data'!H23*About!$B$65,'EPA non-CO2 Data'!H23))</f>
        <v>302.02428571428561</v>
      </c>
      <c r="J23" s="4" t="str">
        <f>VLOOKUP(CONCATENATE(B23,C23,D23),'EPA Source to Industry Map'!$D$2:$E$35,2,FALSE)</f>
        <v>agriculture</v>
      </c>
      <c r="K23" s="4" t="str">
        <f t="shared" si="0"/>
        <v>N2O</v>
      </c>
    </row>
    <row r="24" spans="1:11">
      <c r="A24" t="s">
        <v>68</v>
      </c>
      <c r="B24" t="s">
        <v>4</v>
      </c>
      <c r="C24" t="s">
        <v>249</v>
      </c>
      <c r="E24" t="s">
        <v>12</v>
      </c>
      <c r="F24">
        <v>2012</v>
      </c>
      <c r="G24" t="s">
        <v>250</v>
      </c>
      <c r="H24">
        <v>362.964</v>
      </c>
      <c r="I24">
        <f>IF(K24="N2O",H24*About!$B$66,IF('EPA non-CO2 Data'!K24="CH4",'EPA non-CO2 Data'!H24*About!$B$65,'EPA non-CO2 Data'!H24))</f>
        <v>322.77</v>
      </c>
      <c r="J24" s="4" t="str">
        <f>VLOOKUP(CONCATENATE(B24,C24,D24),'EPA Source to Industry Map'!$D$2:$E$35,2,FALSE)</f>
        <v>agriculture</v>
      </c>
      <c r="K24" s="4" t="str">
        <f t="shared" si="0"/>
        <v>N2O</v>
      </c>
    </row>
    <row r="25" spans="1:11">
      <c r="A25" t="s">
        <v>68</v>
      </c>
      <c r="B25" t="s">
        <v>4</v>
      </c>
      <c r="C25" t="s">
        <v>249</v>
      </c>
      <c r="E25" t="s">
        <v>12</v>
      </c>
      <c r="F25">
        <v>2013</v>
      </c>
      <c r="G25" t="s">
        <v>250</v>
      </c>
      <c r="H25">
        <v>362.710111707333</v>
      </c>
      <c r="I25">
        <f>IF(K25="N2O",H25*About!$B$66,IF('EPA non-CO2 Data'!K25="CH4",'EPA non-CO2 Data'!H25*About!$B$65,'EPA non-CO2 Data'!H25))</f>
        <v>322.54422685383639</v>
      </c>
      <c r="J25" s="4" t="str">
        <f>VLOOKUP(CONCATENATE(B25,C25,D25),'EPA Source to Industry Map'!$D$2:$E$35,2,FALSE)</f>
        <v>agriculture</v>
      </c>
      <c r="K25" s="4" t="str">
        <f t="shared" si="0"/>
        <v>N2O</v>
      </c>
    </row>
    <row r="26" spans="1:11">
      <c r="A26" t="s">
        <v>68</v>
      </c>
      <c r="B26" t="s">
        <v>4</v>
      </c>
      <c r="C26" t="s">
        <v>249</v>
      </c>
      <c r="E26" t="s">
        <v>12</v>
      </c>
      <c r="F26">
        <v>2014</v>
      </c>
      <c r="G26" t="s">
        <v>250</v>
      </c>
      <c r="H26">
        <v>362.45622341466702</v>
      </c>
      <c r="I26">
        <f>IF(K26="N2O",H26*About!$B$66,IF('EPA non-CO2 Data'!K26="CH4",'EPA non-CO2 Data'!H26*About!$B$65,'EPA non-CO2 Data'!H26))</f>
        <v>322.31845370767371</v>
      </c>
      <c r="J26" s="4" t="str">
        <f>VLOOKUP(CONCATENATE(B26,C26,D26),'EPA Source to Industry Map'!$D$2:$E$35,2,FALSE)</f>
        <v>agriculture</v>
      </c>
      <c r="K26" s="4" t="str">
        <f t="shared" si="0"/>
        <v>N2O</v>
      </c>
    </row>
    <row r="27" spans="1:11">
      <c r="A27" t="s">
        <v>68</v>
      </c>
      <c r="B27" t="s">
        <v>4</v>
      </c>
      <c r="C27" t="s">
        <v>249</v>
      </c>
      <c r="E27" t="s">
        <v>12</v>
      </c>
      <c r="F27">
        <v>2015</v>
      </c>
      <c r="G27" t="s">
        <v>250</v>
      </c>
      <c r="H27">
        <v>362.20233512200002</v>
      </c>
      <c r="I27">
        <f>IF(K27="N2O",H27*About!$B$66,IF('EPA non-CO2 Data'!K27="CH4",'EPA non-CO2 Data'!H27*About!$B$65,'EPA non-CO2 Data'!H27))</f>
        <v>322.09268056151006</v>
      </c>
      <c r="J27" s="4" t="str">
        <f>VLOOKUP(CONCATENATE(B27,C27,D27),'EPA Source to Industry Map'!$D$2:$E$35,2,FALSE)</f>
        <v>agriculture</v>
      </c>
      <c r="K27" s="4" t="str">
        <f t="shared" si="0"/>
        <v>N2O</v>
      </c>
    </row>
    <row r="28" spans="1:11">
      <c r="A28" t="s">
        <v>68</v>
      </c>
      <c r="B28" t="s">
        <v>4</v>
      </c>
      <c r="C28" t="s">
        <v>249</v>
      </c>
      <c r="E28" t="s">
        <v>12</v>
      </c>
      <c r="F28">
        <v>2016</v>
      </c>
      <c r="G28" t="s">
        <v>250</v>
      </c>
      <c r="H28">
        <v>365.44694162879802</v>
      </c>
      <c r="I28">
        <f>IF(K28="N2O",H28*About!$B$66,IF('EPA non-CO2 Data'!K28="CH4",'EPA non-CO2 Data'!H28*About!$B$65,'EPA non-CO2 Data'!H28))</f>
        <v>324.97798500547475</v>
      </c>
      <c r="J28" s="4" t="str">
        <f>VLOOKUP(CONCATENATE(B28,C28,D28),'EPA Source to Industry Map'!$D$2:$E$35,2,FALSE)</f>
        <v>agriculture</v>
      </c>
      <c r="K28" s="4" t="str">
        <f t="shared" si="0"/>
        <v>N2O</v>
      </c>
    </row>
    <row r="29" spans="1:11">
      <c r="A29" t="s">
        <v>68</v>
      </c>
      <c r="B29" t="s">
        <v>4</v>
      </c>
      <c r="C29" t="s">
        <v>249</v>
      </c>
      <c r="E29" t="s">
        <v>12</v>
      </c>
      <c r="F29">
        <v>2017</v>
      </c>
      <c r="G29" t="s">
        <v>250</v>
      </c>
      <c r="H29">
        <v>368.69154813559499</v>
      </c>
      <c r="I29">
        <f>IF(K29="N2O",H29*About!$B$66,IF('EPA non-CO2 Data'!K29="CH4",'EPA non-CO2 Data'!H29*About!$B$65,'EPA non-CO2 Data'!H29))</f>
        <v>327.86328944943847</v>
      </c>
      <c r="J29" s="4" t="str">
        <f>VLOOKUP(CONCATENATE(B29,C29,D29),'EPA Source to Industry Map'!$D$2:$E$35,2,FALSE)</f>
        <v>agriculture</v>
      </c>
      <c r="K29" s="4" t="str">
        <f t="shared" si="0"/>
        <v>N2O</v>
      </c>
    </row>
    <row r="30" spans="1:11">
      <c r="A30" t="s">
        <v>68</v>
      </c>
      <c r="B30" t="s">
        <v>4</v>
      </c>
      <c r="C30" t="s">
        <v>249</v>
      </c>
      <c r="E30" t="s">
        <v>12</v>
      </c>
      <c r="F30">
        <v>2018</v>
      </c>
      <c r="G30" t="s">
        <v>250</v>
      </c>
      <c r="H30">
        <v>371.93615464239201</v>
      </c>
      <c r="I30">
        <f>IF(K30="N2O",H30*About!$B$66,IF('EPA non-CO2 Data'!K30="CH4",'EPA non-CO2 Data'!H30*About!$B$65,'EPA non-CO2 Data'!H30))</f>
        <v>330.7485938934023</v>
      </c>
      <c r="J30" s="4" t="str">
        <f>VLOOKUP(CONCATENATE(B30,C30,D30),'EPA Source to Industry Map'!$D$2:$E$35,2,FALSE)</f>
        <v>agriculture</v>
      </c>
      <c r="K30" s="4" t="str">
        <f t="shared" si="0"/>
        <v>N2O</v>
      </c>
    </row>
    <row r="31" spans="1:11">
      <c r="A31" t="s">
        <v>68</v>
      </c>
      <c r="B31" t="s">
        <v>4</v>
      </c>
      <c r="C31" t="s">
        <v>249</v>
      </c>
      <c r="E31" t="s">
        <v>12</v>
      </c>
      <c r="F31">
        <v>2019</v>
      </c>
      <c r="G31" t="s">
        <v>250</v>
      </c>
      <c r="H31">
        <v>375.18076114918898</v>
      </c>
      <c r="I31">
        <f>IF(K31="N2O",H31*About!$B$66,IF('EPA non-CO2 Data'!K31="CH4",'EPA non-CO2 Data'!H31*About!$B$65,'EPA non-CO2 Data'!H31))</f>
        <v>333.63389833736602</v>
      </c>
      <c r="J31" s="4" t="str">
        <f>VLOOKUP(CONCATENATE(B31,C31,D31),'EPA Source to Industry Map'!$D$2:$E$35,2,FALSE)</f>
        <v>agriculture</v>
      </c>
      <c r="K31" s="4" t="str">
        <f t="shared" si="0"/>
        <v>N2O</v>
      </c>
    </row>
    <row r="32" spans="1:11">
      <c r="A32" t="s">
        <v>68</v>
      </c>
      <c r="B32" t="s">
        <v>4</v>
      </c>
      <c r="C32" t="s">
        <v>249</v>
      </c>
      <c r="E32" t="s">
        <v>12</v>
      </c>
      <c r="F32">
        <v>2020</v>
      </c>
      <c r="G32" t="s">
        <v>250</v>
      </c>
      <c r="H32">
        <v>378.42536765598601</v>
      </c>
      <c r="I32">
        <f>IF(K32="N2O",H32*About!$B$66,IF('EPA non-CO2 Data'!K32="CH4",'EPA non-CO2 Data'!H32*About!$B$65,'EPA non-CO2 Data'!H32))</f>
        <v>336.51920278132985</v>
      </c>
      <c r="J32" s="4" t="str">
        <f>VLOOKUP(CONCATENATE(B32,C32,D32),'EPA Source to Industry Map'!$D$2:$E$35,2,FALSE)</f>
        <v>agriculture</v>
      </c>
      <c r="K32" s="4" t="str">
        <f t="shared" si="0"/>
        <v>N2O</v>
      </c>
    </row>
    <row r="33" spans="1:11">
      <c r="A33" t="s">
        <v>68</v>
      </c>
      <c r="B33" t="s">
        <v>4</v>
      </c>
      <c r="C33" t="s">
        <v>249</v>
      </c>
      <c r="E33" t="s">
        <v>12</v>
      </c>
      <c r="F33">
        <v>2021</v>
      </c>
      <c r="G33" t="s">
        <v>250</v>
      </c>
      <c r="H33">
        <v>381.176970729581</v>
      </c>
      <c r="I33">
        <f>IF(K33="N2O",H33*About!$B$66,IF('EPA non-CO2 Data'!K33="CH4",'EPA non-CO2 Data'!H33*About!$B$65,'EPA non-CO2 Data'!H33))</f>
        <v>338.96609813200996</v>
      </c>
      <c r="J33" s="4" t="str">
        <f>VLOOKUP(CONCATENATE(B33,C33,D33),'EPA Source to Industry Map'!$D$2:$E$35,2,FALSE)</f>
        <v>agriculture</v>
      </c>
      <c r="K33" s="4" t="str">
        <f t="shared" si="0"/>
        <v>N2O</v>
      </c>
    </row>
    <row r="34" spans="1:11">
      <c r="A34" t="s">
        <v>68</v>
      </c>
      <c r="B34" t="s">
        <v>4</v>
      </c>
      <c r="C34" t="s">
        <v>249</v>
      </c>
      <c r="E34" t="s">
        <v>12</v>
      </c>
      <c r="F34">
        <v>2022</v>
      </c>
      <c r="G34" t="s">
        <v>250</v>
      </c>
      <c r="H34">
        <v>383.92857380317599</v>
      </c>
      <c r="I34">
        <f>IF(K34="N2O",H34*About!$B$66,IF('EPA non-CO2 Data'!K34="CH4",'EPA non-CO2 Data'!H34*About!$B$65,'EPA non-CO2 Data'!H34))</f>
        <v>341.41299348269007</v>
      </c>
      <c r="J34" s="4" t="str">
        <f>VLOOKUP(CONCATENATE(B34,C34,D34),'EPA Source to Industry Map'!$D$2:$E$35,2,FALSE)</f>
        <v>agriculture</v>
      </c>
      <c r="K34" s="4" t="str">
        <f t="shared" si="0"/>
        <v>N2O</v>
      </c>
    </row>
    <row r="35" spans="1:11">
      <c r="A35" t="s">
        <v>68</v>
      </c>
      <c r="B35" t="s">
        <v>4</v>
      </c>
      <c r="C35" t="s">
        <v>249</v>
      </c>
      <c r="E35" t="s">
        <v>12</v>
      </c>
      <c r="F35">
        <v>2023</v>
      </c>
      <c r="G35" t="s">
        <v>250</v>
      </c>
      <c r="H35">
        <v>386.68017687677099</v>
      </c>
      <c r="I35">
        <f>IF(K35="N2O",H35*About!$B$66,IF('EPA non-CO2 Data'!K35="CH4",'EPA non-CO2 Data'!H35*About!$B$65,'EPA non-CO2 Data'!H35))</f>
        <v>343.85988883337018</v>
      </c>
      <c r="J35" s="4" t="str">
        <f>VLOOKUP(CONCATENATE(B35,C35,D35),'EPA Source to Industry Map'!$D$2:$E$35,2,FALSE)</f>
        <v>agriculture</v>
      </c>
      <c r="K35" s="4" t="str">
        <f t="shared" si="0"/>
        <v>N2O</v>
      </c>
    </row>
    <row r="36" spans="1:11">
      <c r="A36" t="s">
        <v>68</v>
      </c>
      <c r="B36" t="s">
        <v>4</v>
      </c>
      <c r="C36" t="s">
        <v>249</v>
      </c>
      <c r="E36" t="s">
        <v>12</v>
      </c>
      <c r="F36">
        <v>2024</v>
      </c>
      <c r="G36" t="s">
        <v>250</v>
      </c>
      <c r="H36">
        <v>389.43177995036501</v>
      </c>
      <c r="I36">
        <f>IF(K36="N2O",H36*About!$B$66,IF('EPA non-CO2 Data'!K36="CH4",'EPA non-CO2 Data'!H36*About!$B$65,'EPA non-CO2 Data'!H36))</f>
        <v>346.30678418404943</v>
      </c>
      <c r="J36" s="4" t="str">
        <f>VLOOKUP(CONCATENATE(B36,C36,D36),'EPA Source to Industry Map'!$D$2:$E$35,2,FALSE)</f>
        <v>agriculture</v>
      </c>
      <c r="K36" s="4" t="str">
        <f t="shared" si="0"/>
        <v>N2O</v>
      </c>
    </row>
    <row r="37" spans="1:11">
      <c r="A37" t="s">
        <v>68</v>
      </c>
      <c r="B37" t="s">
        <v>4</v>
      </c>
      <c r="C37" t="s">
        <v>249</v>
      </c>
      <c r="E37" t="s">
        <v>12</v>
      </c>
      <c r="F37">
        <v>2025</v>
      </c>
      <c r="G37" t="s">
        <v>250</v>
      </c>
      <c r="H37">
        <v>392.18338302396</v>
      </c>
      <c r="I37">
        <f>IF(K37="N2O",H37*About!$B$66,IF('EPA non-CO2 Data'!K37="CH4",'EPA non-CO2 Data'!H37*About!$B$65,'EPA non-CO2 Data'!H37))</f>
        <v>348.75367953472954</v>
      </c>
      <c r="J37" s="4" t="str">
        <f>VLOOKUP(CONCATENATE(B37,C37,D37),'EPA Source to Industry Map'!$D$2:$E$35,2,FALSE)</f>
        <v>agriculture</v>
      </c>
      <c r="K37" s="4" t="str">
        <f t="shared" si="0"/>
        <v>N2O</v>
      </c>
    </row>
    <row r="38" spans="1:11">
      <c r="A38" t="s">
        <v>68</v>
      </c>
      <c r="B38" t="s">
        <v>4</v>
      </c>
      <c r="C38" t="s">
        <v>249</v>
      </c>
      <c r="E38" t="s">
        <v>12</v>
      </c>
      <c r="F38">
        <v>2026</v>
      </c>
      <c r="G38" t="s">
        <v>250</v>
      </c>
      <c r="H38">
        <v>394.50328680383501</v>
      </c>
      <c r="I38">
        <f>IF(K38="N2O",H38*About!$B$66,IF('EPA non-CO2 Data'!K38="CH4",'EPA non-CO2 Data'!H38*About!$B$65,'EPA non-CO2 Data'!H38))</f>
        <v>350.8166812181754</v>
      </c>
      <c r="J38" s="4" t="str">
        <f>VLOOKUP(CONCATENATE(B38,C38,D38),'EPA Source to Industry Map'!$D$2:$E$35,2,FALSE)</f>
        <v>agriculture</v>
      </c>
      <c r="K38" s="4" t="str">
        <f t="shared" si="0"/>
        <v>N2O</v>
      </c>
    </row>
    <row r="39" spans="1:11">
      <c r="A39" t="s">
        <v>68</v>
      </c>
      <c r="B39" t="s">
        <v>4</v>
      </c>
      <c r="C39" t="s">
        <v>249</v>
      </c>
      <c r="E39" t="s">
        <v>12</v>
      </c>
      <c r="F39">
        <v>2027</v>
      </c>
      <c r="G39" t="s">
        <v>250</v>
      </c>
      <c r="H39">
        <v>396.82319058371002</v>
      </c>
      <c r="I39">
        <f>IF(K39="N2O",H39*About!$B$66,IF('EPA non-CO2 Data'!K39="CH4",'EPA non-CO2 Data'!H39*About!$B$65,'EPA non-CO2 Data'!H39))</f>
        <v>352.87968290162132</v>
      </c>
      <c r="J39" s="4" t="str">
        <f>VLOOKUP(CONCATENATE(B39,C39,D39),'EPA Source to Industry Map'!$D$2:$E$35,2,FALSE)</f>
        <v>agriculture</v>
      </c>
      <c r="K39" s="4" t="str">
        <f t="shared" si="0"/>
        <v>N2O</v>
      </c>
    </row>
    <row r="40" spans="1:11">
      <c r="A40" t="s">
        <v>68</v>
      </c>
      <c r="B40" t="s">
        <v>4</v>
      </c>
      <c r="C40" t="s">
        <v>249</v>
      </c>
      <c r="E40" t="s">
        <v>12</v>
      </c>
      <c r="F40">
        <v>2028</v>
      </c>
      <c r="G40" t="s">
        <v>250</v>
      </c>
      <c r="H40">
        <v>399.14309436358502</v>
      </c>
      <c r="I40">
        <f>IF(K40="N2O",H40*About!$B$66,IF('EPA non-CO2 Data'!K40="CH4",'EPA non-CO2 Data'!H40*About!$B$65,'EPA non-CO2 Data'!H40))</f>
        <v>354.94268458506724</v>
      </c>
      <c r="J40" s="4" t="str">
        <f>VLOOKUP(CONCATENATE(B40,C40,D40),'EPA Source to Industry Map'!$D$2:$E$35,2,FALSE)</f>
        <v>agriculture</v>
      </c>
      <c r="K40" s="4" t="str">
        <f t="shared" si="0"/>
        <v>N2O</v>
      </c>
    </row>
    <row r="41" spans="1:11">
      <c r="A41" t="s">
        <v>68</v>
      </c>
      <c r="B41" t="s">
        <v>4</v>
      </c>
      <c r="C41" t="s">
        <v>249</v>
      </c>
      <c r="E41" t="s">
        <v>12</v>
      </c>
      <c r="F41">
        <v>2029</v>
      </c>
      <c r="G41" t="s">
        <v>250</v>
      </c>
      <c r="H41">
        <v>401.46299814346003</v>
      </c>
      <c r="I41">
        <f>IF(K41="N2O",H41*About!$B$66,IF('EPA non-CO2 Data'!K41="CH4",'EPA non-CO2 Data'!H41*About!$B$65,'EPA non-CO2 Data'!H41))</f>
        <v>357.0056862685131</v>
      </c>
      <c r="J41" s="4" t="str">
        <f>VLOOKUP(CONCATENATE(B41,C41,D41),'EPA Source to Industry Map'!$D$2:$E$35,2,FALSE)</f>
        <v>agriculture</v>
      </c>
      <c r="K41" s="4" t="str">
        <f t="shared" si="0"/>
        <v>N2O</v>
      </c>
    </row>
    <row r="42" spans="1:11">
      <c r="A42" t="s">
        <v>68</v>
      </c>
      <c r="B42" t="s">
        <v>4</v>
      </c>
      <c r="C42" t="s">
        <v>249</v>
      </c>
      <c r="E42" t="s">
        <v>12</v>
      </c>
      <c r="F42">
        <v>2030</v>
      </c>
      <c r="G42" t="s">
        <v>250</v>
      </c>
      <c r="H42">
        <v>403.78290192333401</v>
      </c>
      <c r="I42">
        <f>IF(K42="N2O",H42*About!$B$66,IF('EPA non-CO2 Data'!K42="CH4",'EPA non-CO2 Data'!H42*About!$B$65,'EPA non-CO2 Data'!H42))</f>
        <v>359.06868795195811</v>
      </c>
      <c r="J42" s="4" t="str">
        <f>VLOOKUP(CONCATENATE(B42,C42,D42),'EPA Source to Industry Map'!$D$2:$E$35,2,FALSE)</f>
        <v>agriculture</v>
      </c>
      <c r="K42" s="4" t="str">
        <f t="shared" si="0"/>
        <v>N2O</v>
      </c>
    </row>
    <row r="43" spans="1:11">
      <c r="A43" t="s">
        <v>68</v>
      </c>
      <c r="B43" t="s">
        <v>4</v>
      </c>
      <c r="C43" t="s">
        <v>249</v>
      </c>
      <c r="E43" t="s">
        <v>12</v>
      </c>
      <c r="F43">
        <v>2031</v>
      </c>
      <c r="G43" t="s">
        <v>250</v>
      </c>
      <c r="H43">
        <v>404.81533429904403</v>
      </c>
      <c r="I43">
        <f>IF(K43="N2O",H43*About!$B$66,IF('EPA non-CO2 Data'!K43="CH4",'EPA non-CO2 Data'!H43*About!$B$65,'EPA non-CO2 Data'!H43))</f>
        <v>359.98679056794185</v>
      </c>
      <c r="J43" s="4" t="str">
        <f>VLOOKUP(CONCATENATE(B43,C43,D43),'EPA Source to Industry Map'!$D$2:$E$35,2,FALSE)</f>
        <v>agriculture</v>
      </c>
      <c r="K43" s="4" t="str">
        <f t="shared" si="0"/>
        <v>N2O</v>
      </c>
    </row>
    <row r="44" spans="1:11">
      <c r="A44" t="s">
        <v>68</v>
      </c>
      <c r="B44" t="s">
        <v>4</v>
      </c>
      <c r="C44" t="s">
        <v>249</v>
      </c>
      <c r="E44" t="s">
        <v>12</v>
      </c>
      <c r="F44">
        <v>2032</v>
      </c>
      <c r="G44" t="s">
        <v>250</v>
      </c>
      <c r="H44">
        <v>405.84776667475398</v>
      </c>
      <c r="I44">
        <f>IF(K44="N2O",H44*About!$B$66,IF('EPA non-CO2 Data'!K44="CH4",'EPA non-CO2 Data'!H44*About!$B$65,'EPA non-CO2 Data'!H44))</f>
        <v>360.90489318392554</v>
      </c>
      <c r="J44" s="4" t="str">
        <f>VLOOKUP(CONCATENATE(B44,C44,D44),'EPA Source to Industry Map'!$D$2:$E$35,2,FALSE)</f>
        <v>agriculture</v>
      </c>
      <c r="K44" s="4" t="str">
        <f t="shared" si="0"/>
        <v>N2O</v>
      </c>
    </row>
    <row r="45" spans="1:11">
      <c r="A45" t="s">
        <v>68</v>
      </c>
      <c r="B45" t="s">
        <v>4</v>
      </c>
      <c r="C45" t="s">
        <v>249</v>
      </c>
      <c r="E45" t="s">
        <v>12</v>
      </c>
      <c r="F45">
        <v>2033</v>
      </c>
      <c r="G45" t="s">
        <v>250</v>
      </c>
      <c r="H45">
        <v>406.880199050464</v>
      </c>
      <c r="I45">
        <f>IF(K45="N2O",H45*About!$B$66,IF('EPA non-CO2 Data'!K45="CH4",'EPA non-CO2 Data'!H45*About!$B$65,'EPA non-CO2 Data'!H45))</f>
        <v>361.82299579990928</v>
      </c>
      <c r="J45" s="4" t="str">
        <f>VLOOKUP(CONCATENATE(B45,C45,D45),'EPA Source to Industry Map'!$D$2:$E$35,2,FALSE)</f>
        <v>agriculture</v>
      </c>
      <c r="K45" s="4" t="str">
        <f t="shared" si="0"/>
        <v>N2O</v>
      </c>
    </row>
    <row r="46" spans="1:11">
      <c r="A46" t="s">
        <v>68</v>
      </c>
      <c r="B46" t="s">
        <v>4</v>
      </c>
      <c r="C46" t="s">
        <v>249</v>
      </c>
      <c r="E46" t="s">
        <v>12</v>
      </c>
      <c r="F46">
        <v>2034</v>
      </c>
      <c r="G46" t="s">
        <v>250</v>
      </c>
      <c r="H46">
        <v>407.91263142617498</v>
      </c>
      <c r="I46">
        <f>IF(K46="N2O",H46*About!$B$66,IF('EPA non-CO2 Data'!K46="CH4",'EPA non-CO2 Data'!H46*About!$B$65,'EPA non-CO2 Data'!H46))</f>
        <v>362.74109841589387</v>
      </c>
      <c r="J46" s="4" t="str">
        <f>VLOOKUP(CONCATENATE(B46,C46,D46),'EPA Source to Industry Map'!$D$2:$E$35,2,FALSE)</f>
        <v>agriculture</v>
      </c>
      <c r="K46" s="4" t="str">
        <f t="shared" si="0"/>
        <v>N2O</v>
      </c>
    </row>
    <row r="47" spans="1:11">
      <c r="A47" t="s">
        <v>68</v>
      </c>
      <c r="B47" t="s">
        <v>4</v>
      </c>
      <c r="C47" t="s">
        <v>249</v>
      </c>
      <c r="E47" t="s">
        <v>12</v>
      </c>
      <c r="F47">
        <v>2035</v>
      </c>
      <c r="G47" t="s">
        <v>250</v>
      </c>
      <c r="H47">
        <v>408.945063801885</v>
      </c>
      <c r="I47">
        <f>IF(K47="N2O",H47*About!$B$66,IF('EPA non-CO2 Data'!K47="CH4",'EPA non-CO2 Data'!H47*About!$B$65,'EPA non-CO2 Data'!H47))</f>
        <v>363.65920103187761</v>
      </c>
      <c r="J47" s="4" t="str">
        <f>VLOOKUP(CONCATENATE(B47,C47,D47),'EPA Source to Industry Map'!$D$2:$E$35,2,FALSE)</f>
        <v>agriculture</v>
      </c>
      <c r="K47" s="4" t="str">
        <f t="shared" si="0"/>
        <v>N2O</v>
      </c>
    </row>
    <row r="48" spans="1:11">
      <c r="A48" t="s">
        <v>68</v>
      </c>
      <c r="B48" t="s">
        <v>4</v>
      </c>
      <c r="C48" t="s">
        <v>249</v>
      </c>
      <c r="E48" t="s">
        <v>12</v>
      </c>
      <c r="F48">
        <v>2036</v>
      </c>
      <c r="G48" t="s">
        <v>250</v>
      </c>
      <c r="H48">
        <v>409.84295739649002</v>
      </c>
      <c r="I48">
        <f>IF(K48="N2O",H48*About!$B$66,IF('EPA non-CO2 Data'!K48="CH4",'EPA non-CO2 Data'!H48*About!$B$65,'EPA non-CO2 Data'!H48))</f>
        <v>364.45766345661025</v>
      </c>
      <c r="J48" s="4" t="str">
        <f>VLOOKUP(CONCATENATE(B48,C48,D48),'EPA Source to Industry Map'!$D$2:$E$35,2,FALSE)</f>
        <v>agriculture</v>
      </c>
      <c r="K48" s="4" t="str">
        <f t="shared" si="0"/>
        <v>N2O</v>
      </c>
    </row>
    <row r="49" spans="1:11">
      <c r="A49" t="s">
        <v>68</v>
      </c>
      <c r="B49" t="s">
        <v>4</v>
      </c>
      <c r="C49" t="s">
        <v>249</v>
      </c>
      <c r="E49" t="s">
        <v>12</v>
      </c>
      <c r="F49">
        <v>2037</v>
      </c>
      <c r="G49" t="s">
        <v>250</v>
      </c>
      <c r="H49">
        <v>410.74085099109601</v>
      </c>
      <c r="I49">
        <f>IF(K49="N2O",H49*About!$B$66,IF('EPA non-CO2 Data'!K49="CH4",'EPA non-CO2 Data'!H49*About!$B$65,'EPA non-CO2 Data'!H49))</f>
        <v>365.25612588134379</v>
      </c>
      <c r="J49" s="4" t="str">
        <f>VLOOKUP(CONCATENATE(B49,C49,D49),'EPA Source to Industry Map'!$D$2:$E$35,2,FALSE)</f>
        <v>agriculture</v>
      </c>
      <c r="K49" s="4" t="str">
        <f t="shared" si="0"/>
        <v>N2O</v>
      </c>
    </row>
    <row r="50" spans="1:11">
      <c r="A50" t="s">
        <v>68</v>
      </c>
      <c r="B50" t="s">
        <v>4</v>
      </c>
      <c r="C50" t="s">
        <v>249</v>
      </c>
      <c r="E50" t="s">
        <v>12</v>
      </c>
      <c r="F50">
        <v>2038</v>
      </c>
      <c r="G50" t="s">
        <v>250</v>
      </c>
      <c r="H50">
        <v>411.638744585702</v>
      </c>
      <c r="I50">
        <f>IF(K50="N2O",H50*About!$B$66,IF('EPA non-CO2 Data'!K50="CH4",'EPA non-CO2 Data'!H50*About!$B$65,'EPA non-CO2 Data'!H50))</f>
        <v>366.05458830607728</v>
      </c>
      <c r="J50" s="4" t="str">
        <f>VLOOKUP(CONCATENATE(B50,C50,D50),'EPA Source to Industry Map'!$D$2:$E$35,2,FALSE)</f>
        <v>agriculture</v>
      </c>
      <c r="K50" s="4" t="str">
        <f t="shared" si="0"/>
        <v>N2O</v>
      </c>
    </row>
    <row r="51" spans="1:11">
      <c r="A51" t="s">
        <v>68</v>
      </c>
      <c r="B51" t="s">
        <v>4</v>
      </c>
      <c r="C51" t="s">
        <v>249</v>
      </c>
      <c r="E51" t="s">
        <v>12</v>
      </c>
      <c r="F51">
        <v>2039</v>
      </c>
      <c r="G51" t="s">
        <v>250</v>
      </c>
      <c r="H51">
        <v>412.53663818030799</v>
      </c>
      <c r="I51">
        <f>IF(K51="N2O",H51*About!$B$66,IF('EPA non-CO2 Data'!K51="CH4",'EPA non-CO2 Data'!H51*About!$B$65,'EPA non-CO2 Data'!H51))</f>
        <v>366.85305073081076</v>
      </c>
      <c r="J51" s="4" t="str">
        <f>VLOOKUP(CONCATENATE(B51,C51,D51),'EPA Source to Industry Map'!$D$2:$E$35,2,FALSE)</f>
        <v>agriculture</v>
      </c>
      <c r="K51" s="4" t="str">
        <f t="shared" ref="K51:K114" si="1">IF(ISNUMBER(SEARCH("F",E51)),"F-gases",E51)</f>
        <v>N2O</v>
      </c>
    </row>
    <row r="52" spans="1:11">
      <c r="A52" t="s">
        <v>68</v>
      </c>
      <c r="B52" t="s">
        <v>4</v>
      </c>
      <c r="C52" t="s">
        <v>249</v>
      </c>
      <c r="E52" t="s">
        <v>12</v>
      </c>
      <c r="F52">
        <v>2040</v>
      </c>
      <c r="G52" t="s">
        <v>250</v>
      </c>
      <c r="H52">
        <v>413.43453177491398</v>
      </c>
      <c r="I52">
        <f>IF(K52="N2O",H52*About!$B$66,IF('EPA non-CO2 Data'!K52="CH4",'EPA non-CO2 Data'!H52*About!$B$65,'EPA non-CO2 Data'!H52))</f>
        <v>367.65151315554431</v>
      </c>
      <c r="J52" s="4" t="str">
        <f>VLOOKUP(CONCATENATE(B52,C52,D52),'EPA Source to Industry Map'!$D$2:$E$35,2,FALSE)</f>
        <v>agriculture</v>
      </c>
      <c r="K52" s="4" t="str">
        <f t="shared" si="1"/>
        <v>N2O</v>
      </c>
    </row>
    <row r="53" spans="1:11">
      <c r="A53" t="s">
        <v>68</v>
      </c>
      <c r="B53" t="s">
        <v>4</v>
      </c>
      <c r="C53" t="s">
        <v>249</v>
      </c>
      <c r="E53" t="s">
        <v>12</v>
      </c>
      <c r="F53">
        <v>2041</v>
      </c>
      <c r="G53" t="s">
        <v>250</v>
      </c>
      <c r="H53">
        <v>414.24694806718099</v>
      </c>
      <c r="I53">
        <f>IF(K53="N2O",H53*About!$B$66,IF('EPA non-CO2 Data'!K53="CH4",'EPA non-CO2 Data'!H53*About!$B$65,'EPA non-CO2 Data'!H53))</f>
        <v>368.37396388524485</v>
      </c>
      <c r="J53" s="4" t="str">
        <f>VLOOKUP(CONCATENATE(B53,C53,D53),'EPA Source to Industry Map'!$D$2:$E$35,2,FALSE)</f>
        <v>agriculture</v>
      </c>
      <c r="K53" s="4" t="str">
        <f t="shared" si="1"/>
        <v>N2O</v>
      </c>
    </row>
    <row r="54" spans="1:11">
      <c r="A54" t="s">
        <v>68</v>
      </c>
      <c r="B54" t="s">
        <v>4</v>
      </c>
      <c r="C54" t="s">
        <v>249</v>
      </c>
      <c r="E54" t="s">
        <v>12</v>
      </c>
      <c r="F54">
        <v>2042</v>
      </c>
      <c r="G54" t="s">
        <v>250</v>
      </c>
      <c r="H54">
        <v>415.05936435944898</v>
      </c>
      <c r="I54">
        <f>IF(K54="N2O",H54*About!$B$66,IF('EPA non-CO2 Data'!K54="CH4",'EPA non-CO2 Data'!H54*About!$B$65,'EPA non-CO2 Data'!H54))</f>
        <v>369.09641461494624</v>
      </c>
      <c r="J54" s="4" t="str">
        <f>VLOOKUP(CONCATENATE(B54,C54,D54),'EPA Source to Industry Map'!$D$2:$E$35,2,FALSE)</f>
        <v>agriculture</v>
      </c>
      <c r="K54" s="4" t="str">
        <f t="shared" si="1"/>
        <v>N2O</v>
      </c>
    </row>
    <row r="55" spans="1:11">
      <c r="A55" t="s">
        <v>68</v>
      </c>
      <c r="B55" t="s">
        <v>4</v>
      </c>
      <c r="C55" t="s">
        <v>249</v>
      </c>
      <c r="E55" t="s">
        <v>12</v>
      </c>
      <c r="F55">
        <v>2043</v>
      </c>
      <c r="G55" t="s">
        <v>250</v>
      </c>
      <c r="H55">
        <v>415.87178065171702</v>
      </c>
      <c r="I55">
        <f>IF(K55="N2O",H55*About!$B$66,IF('EPA non-CO2 Data'!K55="CH4",'EPA non-CO2 Data'!H55*About!$B$65,'EPA non-CO2 Data'!H55))</f>
        <v>369.81886534464769</v>
      </c>
      <c r="J55" s="4" t="str">
        <f>VLOOKUP(CONCATENATE(B55,C55,D55),'EPA Source to Industry Map'!$D$2:$E$35,2,FALSE)</f>
        <v>agriculture</v>
      </c>
      <c r="K55" s="4" t="str">
        <f t="shared" si="1"/>
        <v>N2O</v>
      </c>
    </row>
    <row r="56" spans="1:11">
      <c r="A56" t="s">
        <v>68</v>
      </c>
      <c r="B56" t="s">
        <v>4</v>
      </c>
      <c r="C56" t="s">
        <v>249</v>
      </c>
      <c r="E56" t="s">
        <v>12</v>
      </c>
      <c r="F56">
        <v>2044</v>
      </c>
      <c r="G56" t="s">
        <v>250</v>
      </c>
      <c r="H56">
        <v>416.68419694398398</v>
      </c>
      <c r="I56">
        <f>IF(K56="N2O",H56*About!$B$66,IF('EPA non-CO2 Data'!K56="CH4",'EPA non-CO2 Data'!H56*About!$B$65,'EPA non-CO2 Data'!H56))</f>
        <v>370.54131607434817</v>
      </c>
      <c r="J56" s="4" t="str">
        <f>VLOOKUP(CONCATENATE(B56,C56,D56),'EPA Source to Industry Map'!$D$2:$E$35,2,FALSE)</f>
        <v>agriculture</v>
      </c>
      <c r="K56" s="4" t="str">
        <f t="shared" si="1"/>
        <v>N2O</v>
      </c>
    </row>
    <row r="57" spans="1:11">
      <c r="A57" t="s">
        <v>68</v>
      </c>
      <c r="B57" t="s">
        <v>4</v>
      </c>
      <c r="C57" t="s">
        <v>249</v>
      </c>
      <c r="E57" t="s">
        <v>12</v>
      </c>
      <c r="F57">
        <v>2045</v>
      </c>
      <c r="G57" t="s">
        <v>250</v>
      </c>
      <c r="H57">
        <v>417.49661323625202</v>
      </c>
      <c r="I57">
        <f>IF(K57="N2O",H57*About!$B$66,IF('EPA non-CO2 Data'!K57="CH4",'EPA non-CO2 Data'!H57*About!$B$65,'EPA non-CO2 Data'!H57))</f>
        <v>371.26376680404962</v>
      </c>
      <c r="J57" s="4" t="str">
        <f>VLOOKUP(CONCATENATE(B57,C57,D57),'EPA Source to Industry Map'!$D$2:$E$35,2,FALSE)</f>
        <v>agriculture</v>
      </c>
      <c r="K57" s="4" t="str">
        <f t="shared" si="1"/>
        <v>N2O</v>
      </c>
    </row>
    <row r="58" spans="1:11">
      <c r="A58" t="s">
        <v>68</v>
      </c>
      <c r="B58" t="s">
        <v>4</v>
      </c>
      <c r="C58" t="s">
        <v>249</v>
      </c>
      <c r="E58" t="s">
        <v>12</v>
      </c>
      <c r="F58">
        <v>2046</v>
      </c>
      <c r="G58" t="s">
        <v>250</v>
      </c>
      <c r="H58">
        <v>418.22493027110102</v>
      </c>
      <c r="I58">
        <f>IF(K58="N2O",H58*About!$B$66,IF('EPA non-CO2 Data'!K58="CH4",'EPA non-CO2 Data'!H58*About!$B$65,'EPA non-CO2 Data'!H58))</f>
        <v>371.9114312813482</v>
      </c>
      <c r="J58" s="4" t="str">
        <f>VLOOKUP(CONCATENATE(B58,C58,D58),'EPA Source to Industry Map'!$D$2:$E$35,2,FALSE)</f>
        <v>agriculture</v>
      </c>
      <c r="K58" s="4" t="str">
        <f t="shared" si="1"/>
        <v>N2O</v>
      </c>
    </row>
    <row r="59" spans="1:11">
      <c r="A59" t="s">
        <v>68</v>
      </c>
      <c r="B59" t="s">
        <v>4</v>
      </c>
      <c r="C59" t="s">
        <v>249</v>
      </c>
      <c r="E59" t="s">
        <v>12</v>
      </c>
      <c r="F59">
        <v>2047</v>
      </c>
      <c r="G59" t="s">
        <v>250</v>
      </c>
      <c r="H59">
        <v>418.95324730595001</v>
      </c>
      <c r="I59">
        <f>IF(K59="N2O",H59*About!$B$66,IF('EPA non-CO2 Data'!K59="CH4",'EPA non-CO2 Data'!H59*About!$B$65,'EPA non-CO2 Data'!H59))</f>
        <v>372.55909575864683</v>
      </c>
      <c r="J59" s="4" t="str">
        <f>VLOOKUP(CONCATENATE(B59,C59,D59),'EPA Source to Industry Map'!$D$2:$E$35,2,FALSE)</f>
        <v>agriculture</v>
      </c>
      <c r="K59" s="4" t="str">
        <f t="shared" si="1"/>
        <v>N2O</v>
      </c>
    </row>
    <row r="60" spans="1:11">
      <c r="A60" t="s">
        <v>68</v>
      </c>
      <c r="B60" t="s">
        <v>4</v>
      </c>
      <c r="C60" t="s">
        <v>249</v>
      </c>
      <c r="E60" t="s">
        <v>12</v>
      </c>
      <c r="F60">
        <v>2048</v>
      </c>
      <c r="G60" t="s">
        <v>250</v>
      </c>
      <c r="H60">
        <v>419.68156434079998</v>
      </c>
      <c r="I60">
        <f>IF(K60="N2O",H60*About!$B$66,IF('EPA non-CO2 Data'!K60="CH4",'EPA non-CO2 Data'!H60*About!$B$65,'EPA non-CO2 Data'!H60))</f>
        <v>373.20676023594626</v>
      </c>
      <c r="J60" s="4" t="str">
        <f>VLOOKUP(CONCATENATE(B60,C60,D60),'EPA Source to Industry Map'!$D$2:$E$35,2,FALSE)</f>
        <v>agriculture</v>
      </c>
      <c r="K60" s="4" t="str">
        <f t="shared" si="1"/>
        <v>N2O</v>
      </c>
    </row>
    <row r="61" spans="1:11">
      <c r="A61" t="s">
        <v>68</v>
      </c>
      <c r="B61" t="s">
        <v>4</v>
      </c>
      <c r="C61" t="s">
        <v>249</v>
      </c>
      <c r="E61" t="s">
        <v>12</v>
      </c>
      <c r="F61">
        <v>2049</v>
      </c>
      <c r="G61" t="s">
        <v>250</v>
      </c>
      <c r="H61">
        <v>420.40988137564898</v>
      </c>
      <c r="I61">
        <f>IF(K61="N2O",H61*About!$B$66,IF('EPA non-CO2 Data'!K61="CH4",'EPA non-CO2 Data'!H61*About!$B$65,'EPA non-CO2 Data'!H61))</f>
        <v>373.8544247132449</v>
      </c>
      <c r="J61" s="4" t="str">
        <f>VLOOKUP(CONCATENATE(B61,C61,D61),'EPA Source to Industry Map'!$D$2:$E$35,2,FALSE)</f>
        <v>agriculture</v>
      </c>
      <c r="K61" s="4" t="str">
        <f t="shared" si="1"/>
        <v>N2O</v>
      </c>
    </row>
    <row r="62" spans="1:11">
      <c r="A62" t="s">
        <v>68</v>
      </c>
      <c r="B62" t="s">
        <v>4</v>
      </c>
      <c r="C62" t="s">
        <v>249</v>
      </c>
      <c r="E62" t="s">
        <v>12</v>
      </c>
      <c r="F62">
        <v>2050</v>
      </c>
      <c r="G62" t="s">
        <v>250</v>
      </c>
      <c r="H62">
        <v>421.13819841049798</v>
      </c>
      <c r="I62">
        <f>IF(K62="N2O",H62*About!$B$66,IF('EPA non-CO2 Data'!K62="CH4",'EPA non-CO2 Data'!H62*About!$B$65,'EPA non-CO2 Data'!H62))</f>
        <v>374.50208919054353</v>
      </c>
      <c r="J62" s="4" t="str">
        <f>VLOOKUP(CONCATENATE(B62,C62,D62),'EPA Source to Industry Map'!$D$2:$E$35,2,FALSE)</f>
        <v>agriculture</v>
      </c>
      <c r="K62" s="4" t="str">
        <f t="shared" si="1"/>
        <v>N2O</v>
      </c>
    </row>
    <row r="63" spans="1:11">
      <c r="A63" t="s">
        <v>68</v>
      </c>
      <c r="B63" t="s">
        <v>4</v>
      </c>
      <c r="C63" t="s">
        <v>251</v>
      </c>
      <c r="D63" t="s">
        <v>252</v>
      </c>
      <c r="E63" t="s">
        <v>11</v>
      </c>
      <c r="F63">
        <v>1990</v>
      </c>
      <c r="G63" t="s">
        <v>250</v>
      </c>
      <c r="H63">
        <v>234.97621837628901</v>
      </c>
      <c r="I63">
        <f>IF(K63="N2O",H63*About!$B$66,IF('EPA non-CO2 Data'!K63="CH4",'EPA non-CO2 Data'!H63*About!$B$65,'EPA non-CO2 Data'!H63))</f>
        <v>274.13892143900387</v>
      </c>
      <c r="J63" s="4" t="str">
        <f>VLOOKUP(CONCATENATE(B63,C63,D63),'EPA Source to Industry Map'!$D$2:$E$35,2,FALSE)</f>
        <v>agriculture</v>
      </c>
      <c r="K63" s="4" t="str">
        <f t="shared" si="1"/>
        <v>CH4</v>
      </c>
    </row>
    <row r="64" spans="1:11">
      <c r="A64" t="s">
        <v>68</v>
      </c>
      <c r="B64" t="s">
        <v>4</v>
      </c>
      <c r="C64" t="s">
        <v>251</v>
      </c>
      <c r="D64" t="s">
        <v>252</v>
      </c>
      <c r="E64" t="s">
        <v>11</v>
      </c>
      <c r="F64">
        <v>1991</v>
      </c>
      <c r="G64" t="s">
        <v>250</v>
      </c>
      <c r="H64">
        <v>239.869663782217</v>
      </c>
      <c r="I64">
        <f>IF(K64="N2O",H64*About!$B$66,IF('EPA non-CO2 Data'!K64="CH4",'EPA non-CO2 Data'!H64*About!$B$65,'EPA non-CO2 Data'!H64))</f>
        <v>279.84794107925319</v>
      </c>
      <c r="J64" s="4" t="str">
        <f>VLOOKUP(CONCATENATE(B64,C64,D64),'EPA Source to Industry Map'!$D$2:$E$35,2,FALSE)</f>
        <v>agriculture</v>
      </c>
      <c r="K64" s="4" t="str">
        <f t="shared" si="1"/>
        <v>CH4</v>
      </c>
    </row>
    <row r="65" spans="1:11">
      <c r="A65" t="s">
        <v>68</v>
      </c>
      <c r="B65" t="s">
        <v>4</v>
      </c>
      <c r="C65" t="s">
        <v>251</v>
      </c>
      <c r="D65" t="s">
        <v>252</v>
      </c>
      <c r="E65" t="s">
        <v>11</v>
      </c>
      <c r="F65">
        <v>1992</v>
      </c>
      <c r="G65" t="s">
        <v>250</v>
      </c>
      <c r="H65">
        <v>244.76310918814499</v>
      </c>
      <c r="I65">
        <f>IF(K65="N2O",H65*About!$B$66,IF('EPA non-CO2 Data'!K65="CH4",'EPA non-CO2 Data'!H65*About!$B$65,'EPA non-CO2 Data'!H65))</f>
        <v>285.55696071950251</v>
      </c>
      <c r="J65" s="4" t="str">
        <f>VLOOKUP(CONCATENATE(B65,C65,D65),'EPA Source to Industry Map'!$D$2:$E$35,2,FALSE)</f>
        <v>agriculture</v>
      </c>
      <c r="K65" s="4" t="str">
        <f t="shared" si="1"/>
        <v>CH4</v>
      </c>
    </row>
    <row r="66" spans="1:11">
      <c r="A66" t="s">
        <v>68</v>
      </c>
      <c r="B66" t="s">
        <v>4</v>
      </c>
      <c r="C66" t="s">
        <v>251</v>
      </c>
      <c r="D66" t="s">
        <v>252</v>
      </c>
      <c r="E66" t="s">
        <v>11</v>
      </c>
      <c r="F66">
        <v>1993</v>
      </c>
      <c r="G66" t="s">
        <v>250</v>
      </c>
      <c r="H66">
        <v>249.65655459407199</v>
      </c>
      <c r="I66">
        <f>IF(K66="N2O",H66*About!$B$66,IF('EPA non-CO2 Data'!K66="CH4",'EPA non-CO2 Data'!H66*About!$B$65,'EPA non-CO2 Data'!H66))</f>
        <v>291.2659803597507</v>
      </c>
      <c r="J66" s="4" t="str">
        <f>VLOOKUP(CONCATENATE(B66,C66,D66),'EPA Source to Industry Map'!$D$2:$E$35,2,FALSE)</f>
        <v>agriculture</v>
      </c>
      <c r="K66" s="4" t="str">
        <f t="shared" si="1"/>
        <v>CH4</v>
      </c>
    </row>
    <row r="67" spans="1:11">
      <c r="A67" t="s">
        <v>68</v>
      </c>
      <c r="B67" t="s">
        <v>4</v>
      </c>
      <c r="C67" t="s">
        <v>251</v>
      </c>
      <c r="D67" t="s">
        <v>252</v>
      </c>
      <c r="E67" t="s">
        <v>11</v>
      </c>
      <c r="F67">
        <v>1994</v>
      </c>
      <c r="G67" t="s">
        <v>250</v>
      </c>
      <c r="H67">
        <v>254.55</v>
      </c>
      <c r="I67">
        <f>IF(K67="N2O",H67*About!$B$66,IF('EPA non-CO2 Data'!K67="CH4",'EPA non-CO2 Data'!H67*About!$B$65,'EPA non-CO2 Data'!H67))</f>
        <v>296.97500000000002</v>
      </c>
      <c r="J67" s="4" t="str">
        <f>VLOOKUP(CONCATENATE(B67,C67,D67),'EPA Source to Industry Map'!$D$2:$E$35,2,FALSE)</f>
        <v>agriculture</v>
      </c>
      <c r="K67" s="4" t="str">
        <f t="shared" si="1"/>
        <v>CH4</v>
      </c>
    </row>
    <row r="68" spans="1:11">
      <c r="A68" t="s">
        <v>68</v>
      </c>
      <c r="B68" t="s">
        <v>4</v>
      </c>
      <c r="C68" t="s">
        <v>251</v>
      </c>
      <c r="D68" t="s">
        <v>252</v>
      </c>
      <c r="E68" t="s">
        <v>11</v>
      </c>
      <c r="F68">
        <v>1995</v>
      </c>
      <c r="G68" t="s">
        <v>250</v>
      </c>
      <c r="H68">
        <v>264.09090909090901</v>
      </c>
      <c r="I68">
        <f>IF(K68="N2O",H68*About!$B$66,IF('EPA non-CO2 Data'!K68="CH4",'EPA non-CO2 Data'!H68*About!$B$65,'EPA non-CO2 Data'!H68))</f>
        <v>308.10606060606051</v>
      </c>
      <c r="J68" s="4" t="str">
        <f>VLOOKUP(CONCATENATE(B68,C68,D68),'EPA Source to Industry Map'!$D$2:$E$35,2,FALSE)</f>
        <v>agriculture</v>
      </c>
      <c r="K68" s="4" t="str">
        <f t="shared" si="1"/>
        <v>CH4</v>
      </c>
    </row>
    <row r="69" spans="1:11">
      <c r="A69" t="s">
        <v>68</v>
      </c>
      <c r="B69" t="s">
        <v>4</v>
      </c>
      <c r="C69" t="s">
        <v>251</v>
      </c>
      <c r="D69" t="s">
        <v>252</v>
      </c>
      <c r="E69" t="s">
        <v>11</v>
      </c>
      <c r="F69">
        <v>1996</v>
      </c>
      <c r="G69" t="s">
        <v>250</v>
      </c>
      <c r="H69">
        <v>273.63181818181801</v>
      </c>
      <c r="I69">
        <f>IF(K69="N2O",H69*About!$B$66,IF('EPA non-CO2 Data'!K69="CH4",'EPA non-CO2 Data'!H69*About!$B$65,'EPA non-CO2 Data'!H69))</f>
        <v>319.23712121212105</v>
      </c>
      <c r="J69" s="4" t="str">
        <f>VLOOKUP(CONCATENATE(B69,C69,D69),'EPA Source to Industry Map'!$D$2:$E$35,2,FALSE)</f>
        <v>agriculture</v>
      </c>
      <c r="K69" s="4" t="str">
        <f t="shared" si="1"/>
        <v>CH4</v>
      </c>
    </row>
    <row r="70" spans="1:11">
      <c r="A70" t="s">
        <v>68</v>
      </c>
      <c r="B70" t="s">
        <v>4</v>
      </c>
      <c r="C70" t="s">
        <v>251</v>
      </c>
      <c r="D70" t="s">
        <v>252</v>
      </c>
      <c r="E70" t="s">
        <v>11</v>
      </c>
      <c r="F70">
        <v>1997</v>
      </c>
      <c r="G70" t="s">
        <v>250</v>
      </c>
      <c r="H70">
        <v>283.172727272727</v>
      </c>
      <c r="I70">
        <f>IF(K70="N2O",H70*About!$B$66,IF('EPA non-CO2 Data'!K70="CH4",'EPA non-CO2 Data'!H70*About!$B$65,'EPA non-CO2 Data'!H70))</f>
        <v>330.36818181818154</v>
      </c>
      <c r="J70" s="4" t="str">
        <f>VLOOKUP(CONCATENATE(B70,C70,D70),'EPA Source to Industry Map'!$D$2:$E$35,2,FALSE)</f>
        <v>agriculture</v>
      </c>
      <c r="K70" s="4" t="str">
        <f t="shared" si="1"/>
        <v>CH4</v>
      </c>
    </row>
    <row r="71" spans="1:11">
      <c r="A71" t="s">
        <v>68</v>
      </c>
      <c r="B71" t="s">
        <v>4</v>
      </c>
      <c r="C71" t="s">
        <v>251</v>
      </c>
      <c r="D71" t="s">
        <v>252</v>
      </c>
      <c r="E71" t="s">
        <v>11</v>
      </c>
      <c r="F71">
        <v>1998</v>
      </c>
      <c r="G71" t="s">
        <v>250</v>
      </c>
      <c r="H71">
        <v>292.713636363636</v>
      </c>
      <c r="I71">
        <f>IF(K71="N2O",H71*About!$B$66,IF('EPA non-CO2 Data'!K71="CH4",'EPA non-CO2 Data'!H71*About!$B$65,'EPA non-CO2 Data'!H71))</f>
        <v>341.49924242424203</v>
      </c>
      <c r="J71" s="4" t="str">
        <f>VLOOKUP(CONCATENATE(B71,C71,D71),'EPA Source to Industry Map'!$D$2:$E$35,2,FALSE)</f>
        <v>agriculture</v>
      </c>
      <c r="K71" s="4" t="str">
        <f t="shared" si="1"/>
        <v>CH4</v>
      </c>
    </row>
    <row r="72" spans="1:11">
      <c r="A72" t="s">
        <v>68</v>
      </c>
      <c r="B72" t="s">
        <v>4</v>
      </c>
      <c r="C72" t="s">
        <v>251</v>
      </c>
      <c r="D72" t="s">
        <v>252</v>
      </c>
      <c r="E72" t="s">
        <v>11</v>
      </c>
      <c r="F72">
        <v>1999</v>
      </c>
      <c r="G72" t="s">
        <v>250</v>
      </c>
      <c r="H72">
        <v>302.254545454545</v>
      </c>
      <c r="I72">
        <f>IF(K72="N2O",H72*About!$B$66,IF('EPA non-CO2 Data'!K72="CH4",'EPA non-CO2 Data'!H72*About!$B$65,'EPA non-CO2 Data'!H72))</f>
        <v>352.63030303030251</v>
      </c>
      <c r="J72" s="4" t="str">
        <f>VLOOKUP(CONCATENATE(B72,C72,D72),'EPA Source to Industry Map'!$D$2:$E$35,2,FALSE)</f>
        <v>agriculture</v>
      </c>
      <c r="K72" s="4" t="str">
        <f t="shared" si="1"/>
        <v>CH4</v>
      </c>
    </row>
    <row r="73" spans="1:11">
      <c r="A73" t="s">
        <v>68</v>
      </c>
      <c r="B73" t="s">
        <v>4</v>
      </c>
      <c r="C73" t="s">
        <v>251</v>
      </c>
      <c r="D73" t="s">
        <v>252</v>
      </c>
      <c r="E73" t="s">
        <v>11</v>
      </c>
      <c r="F73">
        <v>2000</v>
      </c>
      <c r="G73" t="s">
        <v>250</v>
      </c>
      <c r="H73">
        <v>311.79545454545502</v>
      </c>
      <c r="I73">
        <f>IF(K73="N2O",H73*About!$B$66,IF('EPA non-CO2 Data'!K73="CH4",'EPA non-CO2 Data'!H73*About!$B$65,'EPA non-CO2 Data'!H73))</f>
        <v>363.76136363636419</v>
      </c>
      <c r="J73" s="4" t="str">
        <f>VLOOKUP(CONCATENATE(B73,C73,D73),'EPA Source to Industry Map'!$D$2:$E$35,2,FALSE)</f>
        <v>agriculture</v>
      </c>
      <c r="K73" s="4" t="str">
        <f t="shared" si="1"/>
        <v>CH4</v>
      </c>
    </row>
    <row r="74" spans="1:11">
      <c r="A74" t="s">
        <v>68</v>
      </c>
      <c r="B74" t="s">
        <v>4</v>
      </c>
      <c r="C74" t="s">
        <v>251</v>
      </c>
      <c r="D74" t="s">
        <v>252</v>
      </c>
      <c r="E74" t="s">
        <v>11</v>
      </c>
      <c r="F74">
        <v>2001</v>
      </c>
      <c r="G74" t="s">
        <v>250</v>
      </c>
      <c r="H74">
        <v>321.33636363636401</v>
      </c>
      <c r="I74">
        <f>IF(K74="N2O",H74*About!$B$66,IF('EPA non-CO2 Data'!K74="CH4",'EPA non-CO2 Data'!H74*About!$B$65,'EPA non-CO2 Data'!H74))</f>
        <v>374.89242424242468</v>
      </c>
      <c r="J74" s="4" t="str">
        <f>VLOOKUP(CONCATENATE(B74,C74,D74),'EPA Source to Industry Map'!$D$2:$E$35,2,FALSE)</f>
        <v>agriculture</v>
      </c>
      <c r="K74" s="4" t="str">
        <f t="shared" si="1"/>
        <v>CH4</v>
      </c>
    </row>
    <row r="75" spans="1:11">
      <c r="A75" t="s">
        <v>68</v>
      </c>
      <c r="B75" t="s">
        <v>4</v>
      </c>
      <c r="C75" t="s">
        <v>251</v>
      </c>
      <c r="D75" t="s">
        <v>252</v>
      </c>
      <c r="E75" t="s">
        <v>11</v>
      </c>
      <c r="F75">
        <v>2002</v>
      </c>
      <c r="G75" t="s">
        <v>250</v>
      </c>
      <c r="H75">
        <v>330.87727272727301</v>
      </c>
      <c r="I75">
        <f>IF(K75="N2O",H75*About!$B$66,IF('EPA non-CO2 Data'!K75="CH4",'EPA non-CO2 Data'!H75*About!$B$65,'EPA non-CO2 Data'!H75))</f>
        <v>386.02348484848523</v>
      </c>
      <c r="J75" s="4" t="str">
        <f>VLOOKUP(CONCATENATE(B75,C75,D75),'EPA Source to Industry Map'!$D$2:$E$35,2,FALSE)</f>
        <v>agriculture</v>
      </c>
      <c r="K75" s="4" t="str">
        <f t="shared" si="1"/>
        <v>CH4</v>
      </c>
    </row>
    <row r="76" spans="1:11">
      <c r="A76" t="s">
        <v>68</v>
      </c>
      <c r="B76" t="s">
        <v>4</v>
      </c>
      <c r="C76" t="s">
        <v>251</v>
      </c>
      <c r="D76" t="s">
        <v>252</v>
      </c>
      <c r="E76" t="s">
        <v>11</v>
      </c>
      <c r="F76">
        <v>2003</v>
      </c>
      <c r="G76" t="s">
        <v>250</v>
      </c>
      <c r="H76">
        <v>340.41818181818201</v>
      </c>
      <c r="I76">
        <f>IF(K76="N2O",H76*About!$B$66,IF('EPA non-CO2 Data'!K76="CH4",'EPA non-CO2 Data'!H76*About!$B$65,'EPA non-CO2 Data'!H76))</f>
        <v>397.15454545454571</v>
      </c>
      <c r="J76" s="4" t="str">
        <f>VLOOKUP(CONCATENATE(B76,C76,D76),'EPA Source to Industry Map'!$D$2:$E$35,2,FALSE)</f>
        <v>agriculture</v>
      </c>
      <c r="K76" s="4" t="str">
        <f t="shared" si="1"/>
        <v>CH4</v>
      </c>
    </row>
    <row r="77" spans="1:11">
      <c r="A77" t="s">
        <v>68</v>
      </c>
      <c r="B77" t="s">
        <v>4</v>
      </c>
      <c r="C77" t="s">
        <v>251</v>
      </c>
      <c r="D77" t="s">
        <v>252</v>
      </c>
      <c r="E77" t="s">
        <v>11</v>
      </c>
      <c r="F77">
        <v>2004</v>
      </c>
      <c r="G77" t="s">
        <v>250</v>
      </c>
      <c r="H77">
        <v>349.959090909091</v>
      </c>
      <c r="I77">
        <f>IF(K77="N2O",H77*About!$B$66,IF('EPA non-CO2 Data'!K77="CH4",'EPA non-CO2 Data'!H77*About!$B$65,'EPA non-CO2 Data'!H77))</f>
        <v>408.2856060606062</v>
      </c>
      <c r="J77" s="4" t="str">
        <f>VLOOKUP(CONCATENATE(B77,C77,D77),'EPA Source to Industry Map'!$D$2:$E$35,2,FALSE)</f>
        <v>agriculture</v>
      </c>
      <c r="K77" s="4" t="str">
        <f t="shared" si="1"/>
        <v>CH4</v>
      </c>
    </row>
    <row r="78" spans="1:11">
      <c r="A78" t="s">
        <v>68</v>
      </c>
      <c r="B78" t="s">
        <v>4</v>
      </c>
      <c r="C78" t="s">
        <v>251</v>
      </c>
      <c r="D78" t="s">
        <v>252</v>
      </c>
      <c r="E78" t="s">
        <v>11</v>
      </c>
      <c r="F78">
        <v>2005</v>
      </c>
      <c r="G78" t="s">
        <v>250</v>
      </c>
      <c r="H78">
        <v>359.5</v>
      </c>
      <c r="I78">
        <f>IF(K78="N2O",H78*About!$B$66,IF('EPA non-CO2 Data'!K78="CH4",'EPA non-CO2 Data'!H78*About!$B$65,'EPA non-CO2 Data'!H78))</f>
        <v>419.41666666666669</v>
      </c>
      <c r="J78" s="4" t="str">
        <f>VLOOKUP(CONCATENATE(B78,C78,D78),'EPA Source to Industry Map'!$D$2:$E$35,2,FALSE)</f>
        <v>agriculture</v>
      </c>
      <c r="K78" s="4" t="str">
        <f t="shared" si="1"/>
        <v>CH4</v>
      </c>
    </row>
    <row r="79" spans="1:11">
      <c r="A79" t="s">
        <v>68</v>
      </c>
      <c r="B79" t="s">
        <v>4</v>
      </c>
      <c r="C79" t="s">
        <v>251</v>
      </c>
      <c r="D79" t="s">
        <v>252</v>
      </c>
      <c r="E79" t="s">
        <v>11</v>
      </c>
      <c r="F79">
        <v>2006</v>
      </c>
      <c r="G79" t="s">
        <v>250</v>
      </c>
      <c r="H79">
        <v>346.51071428571402</v>
      </c>
      <c r="I79">
        <f>IF(K79="N2O",H79*About!$B$66,IF('EPA non-CO2 Data'!K79="CH4",'EPA non-CO2 Data'!H79*About!$B$65,'EPA non-CO2 Data'!H79))</f>
        <v>404.2624999999997</v>
      </c>
      <c r="J79" s="4" t="str">
        <f>VLOOKUP(CONCATENATE(B79,C79,D79),'EPA Source to Industry Map'!$D$2:$E$35,2,FALSE)</f>
        <v>agriculture</v>
      </c>
      <c r="K79" s="4" t="str">
        <f t="shared" si="1"/>
        <v>CH4</v>
      </c>
    </row>
    <row r="80" spans="1:11">
      <c r="A80" t="s">
        <v>68</v>
      </c>
      <c r="B80" t="s">
        <v>4</v>
      </c>
      <c r="C80" t="s">
        <v>251</v>
      </c>
      <c r="D80" t="s">
        <v>252</v>
      </c>
      <c r="E80" t="s">
        <v>11</v>
      </c>
      <c r="F80">
        <v>2007</v>
      </c>
      <c r="G80" t="s">
        <v>250</v>
      </c>
      <c r="H80">
        <v>333.521428571429</v>
      </c>
      <c r="I80">
        <f>IF(K80="N2O",H80*About!$B$66,IF('EPA non-CO2 Data'!K80="CH4",'EPA non-CO2 Data'!H80*About!$B$65,'EPA non-CO2 Data'!H80))</f>
        <v>389.10833333333386</v>
      </c>
      <c r="J80" s="4" t="str">
        <f>VLOOKUP(CONCATENATE(B80,C80,D80),'EPA Source to Industry Map'!$D$2:$E$35,2,FALSE)</f>
        <v>agriculture</v>
      </c>
      <c r="K80" s="4" t="str">
        <f t="shared" si="1"/>
        <v>CH4</v>
      </c>
    </row>
    <row r="81" spans="1:11">
      <c r="A81" t="s">
        <v>68</v>
      </c>
      <c r="B81" t="s">
        <v>4</v>
      </c>
      <c r="C81" t="s">
        <v>251</v>
      </c>
      <c r="D81" t="s">
        <v>252</v>
      </c>
      <c r="E81" t="s">
        <v>11</v>
      </c>
      <c r="F81">
        <v>2008</v>
      </c>
      <c r="G81" t="s">
        <v>250</v>
      </c>
      <c r="H81">
        <v>320.53214285714301</v>
      </c>
      <c r="I81">
        <f>IF(K81="N2O",H81*About!$B$66,IF('EPA non-CO2 Data'!K81="CH4",'EPA non-CO2 Data'!H81*About!$B$65,'EPA non-CO2 Data'!H81))</f>
        <v>373.95416666666688</v>
      </c>
      <c r="J81" s="4" t="str">
        <f>VLOOKUP(CONCATENATE(B81,C81,D81),'EPA Source to Industry Map'!$D$2:$E$35,2,FALSE)</f>
        <v>agriculture</v>
      </c>
      <c r="K81" s="4" t="str">
        <f t="shared" si="1"/>
        <v>CH4</v>
      </c>
    </row>
    <row r="82" spans="1:11">
      <c r="A82" t="s">
        <v>68</v>
      </c>
      <c r="B82" t="s">
        <v>4</v>
      </c>
      <c r="C82" t="s">
        <v>251</v>
      </c>
      <c r="D82" t="s">
        <v>252</v>
      </c>
      <c r="E82" t="s">
        <v>11</v>
      </c>
      <c r="F82">
        <v>2009</v>
      </c>
      <c r="G82" t="s">
        <v>250</v>
      </c>
      <c r="H82">
        <v>307.54285714285697</v>
      </c>
      <c r="I82">
        <f>IF(K82="N2O",H82*About!$B$66,IF('EPA non-CO2 Data'!K82="CH4",'EPA non-CO2 Data'!H82*About!$B$65,'EPA non-CO2 Data'!H82))</f>
        <v>358.79999999999984</v>
      </c>
      <c r="J82" s="4" t="str">
        <f>VLOOKUP(CONCATENATE(B82,C82,D82),'EPA Source to Industry Map'!$D$2:$E$35,2,FALSE)</f>
        <v>agriculture</v>
      </c>
      <c r="K82" s="4" t="str">
        <f t="shared" si="1"/>
        <v>CH4</v>
      </c>
    </row>
    <row r="83" spans="1:11">
      <c r="A83" t="s">
        <v>68</v>
      </c>
      <c r="B83" t="s">
        <v>4</v>
      </c>
      <c r="C83" t="s">
        <v>251</v>
      </c>
      <c r="D83" t="s">
        <v>252</v>
      </c>
      <c r="E83" t="s">
        <v>11</v>
      </c>
      <c r="F83">
        <v>2010</v>
      </c>
      <c r="G83" t="s">
        <v>250</v>
      </c>
      <c r="H83">
        <v>294.55357142857099</v>
      </c>
      <c r="I83">
        <f>IF(K83="N2O",H83*About!$B$66,IF('EPA non-CO2 Data'!K83="CH4",'EPA non-CO2 Data'!H83*About!$B$65,'EPA non-CO2 Data'!H83))</f>
        <v>343.64583333333286</v>
      </c>
      <c r="J83" s="4" t="str">
        <f>VLOOKUP(CONCATENATE(B83,C83,D83),'EPA Source to Industry Map'!$D$2:$E$35,2,FALSE)</f>
        <v>agriculture</v>
      </c>
      <c r="K83" s="4" t="str">
        <f t="shared" si="1"/>
        <v>CH4</v>
      </c>
    </row>
    <row r="84" spans="1:11">
      <c r="A84" t="s">
        <v>68</v>
      </c>
      <c r="B84" t="s">
        <v>4</v>
      </c>
      <c r="C84" t="s">
        <v>251</v>
      </c>
      <c r="D84" t="s">
        <v>252</v>
      </c>
      <c r="E84" t="s">
        <v>11</v>
      </c>
      <c r="F84">
        <v>2011</v>
      </c>
      <c r="G84" t="s">
        <v>250</v>
      </c>
      <c r="H84">
        <v>281.56428571428597</v>
      </c>
      <c r="I84">
        <f>IF(K84="N2O",H84*About!$B$66,IF('EPA non-CO2 Data'!K84="CH4",'EPA non-CO2 Data'!H84*About!$B$65,'EPA non-CO2 Data'!H84))</f>
        <v>328.49166666666702</v>
      </c>
      <c r="J84" s="4" t="str">
        <f>VLOOKUP(CONCATENATE(B84,C84,D84),'EPA Source to Industry Map'!$D$2:$E$35,2,FALSE)</f>
        <v>agriculture</v>
      </c>
      <c r="K84" s="4" t="str">
        <f t="shared" si="1"/>
        <v>CH4</v>
      </c>
    </row>
    <row r="85" spans="1:11">
      <c r="A85" t="s">
        <v>68</v>
      </c>
      <c r="B85" t="s">
        <v>4</v>
      </c>
      <c r="C85" t="s">
        <v>251</v>
      </c>
      <c r="D85" t="s">
        <v>252</v>
      </c>
      <c r="E85" t="s">
        <v>11</v>
      </c>
      <c r="F85">
        <v>2012</v>
      </c>
      <c r="G85" t="s">
        <v>250</v>
      </c>
      <c r="H85">
        <v>268.57499999999999</v>
      </c>
      <c r="I85">
        <f>IF(K85="N2O",H85*About!$B$66,IF('EPA non-CO2 Data'!K85="CH4",'EPA non-CO2 Data'!H85*About!$B$65,'EPA non-CO2 Data'!H85))</f>
        <v>313.33750000000003</v>
      </c>
      <c r="J85" s="4" t="str">
        <f>VLOOKUP(CONCATENATE(B85,C85,D85),'EPA Source to Industry Map'!$D$2:$E$35,2,FALSE)</f>
        <v>agriculture</v>
      </c>
      <c r="K85" s="4" t="str">
        <f t="shared" si="1"/>
        <v>CH4</v>
      </c>
    </row>
    <row r="86" spans="1:11">
      <c r="A86" t="s">
        <v>68</v>
      </c>
      <c r="B86" t="s">
        <v>4</v>
      </c>
      <c r="C86" t="s">
        <v>251</v>
      </c>
      <c r="D86" t="s">
        <v>252</v>
      </c>
      <c r="E86" t="s">
        <v>11</v>
      </c>
      <c r="F86">
        <v>2013</v>
      </c>
      <c r="G86" t="s">
        <v>250</v>
      </c>
      <c r="H86">
        <v>268.67459285589098</v>
      </c>
      <c r="I86">
        <f>IF(K86="N2O",H86*About!$B$66,IF('EPA non-CO2 Data'!K86="CH4",'EPA non-CO2 Data'!H86*About!$B$65,'EPA non-CO2 Data'!H86))</f>
        <v>313.45369166520618</v>
      </c>
      <c r="J86" s="4" t="str">
        <f>VLOOKUP(CONCATENATE(B86,C86,D86),'EPA Source to Industry Map'!$D$2:$E$35,2,FALSE)</f>
        <v>agriculture</v>
      </c>
      <c r="K86" s="4" t="str">
        <f t="shared" si="1"/>
        <v>CH4</v>
      </c>
    </row>
    <row r="87" spans="1:11">
      <c r="A87" t="s">
        <v>68</v>
      </c>
      <c r="B87" t="s">
        <v>4</v>
      </c>
      <c r="C87" t="s">
        <v>251</v>
      </c>
      <c r="D87" t="s">
        <v>252</v>
      </c>
      <c r="E87" t="s">
        <v>11</v>
      </c>
      <c r="F87">
        <v>2014</v>
      </c>
      <c r="G87" t="s">
        <v>250</v>
      </c>
      <c r="H87">
        <v>268.77418571178202</v>
      </c>
      <c r="I87">
        <f>IF(K87="N2O",H87*About!$B$66,IF('EPA non-CO2 Data'!K87="CH4",'EPA non-CO2 Data'!H87*About!$B$65,'EPA non-CO2 Data'!H87))</f>
        <v>313.56988333041238</v>
      </c>
      <c r="J87" s="4" t="str">
        <f>VLOOKUP(CONCATENATE(B87,C87,D87),'EPA Source to Industry Map'!$D$2:$E$35,2,FALSE)</f>
        <v>agriculture</v>
      </c>
      <c r="K87" s="4" t="str">
        <f t="shared" si="1"/>
        <v>CH4</v>
      </c>
    </row>
    <row r="88" spans="1:11">
      <c r="A88" t="s">
        <v>68</v>
      </c>
      <c r="B88" t="s">
        <v>4</v>
      </c>
      <c r="C88" t="s">
        <v>251</v>
      </c>
      <c r="D88" t="s">
        <v>252</v>
      </c>
      <c r="E88" t="s">
        <v>11</v>
      </c>
      <c r="F88">
        <v>2015</v>
      </c>
      <c r="G88" t="s">
        <v>250</v>
      </c>
      <c r="H88">
        <v>268.87377856767199</v>
      </c>
      <c r="I88">
        <f>IF(K88="N2O",H88*About!$B$66,IF('EPA non-CO2 Data'!K88="CH4",'EPA non-CO2 Data'!H88*About!$B$65,'EPA non-CO2 Data'!H88))</f>
        <v>313.68607499561733</v>
      </c>
      <c r="J88" s="4" t="str">
        <f>VLOOKUP(CONCATENATE(B88,C88,D88),'EPA Source to Industry Map'!$D$2:$E$35,2,FALSE)</f>
        <v>agriculture</v>
      </c>
      <c r="K88" s="4" t="str">
        <f t="shared" si="1"/>
        <v>CH4</v>
      </c>
    </row>
    <row r="89" spans="1:11">
      <c r="A89" t="s">
        <v>68</v>
      </c>
      <c r="B89" t="s">
        <v>4</v>
      </c>
      <c r="C89" t="s">
        <v>251</v>
      </c>
      <c r="D89" t="s">
        <v>252</v>
      </c>
      <c r="E89" t="s">
        <v>11</v>
      </c>
      <c r="F89">
        <v>2016</v>
      </c>
      <c r="G89" t="s">
        <v>250</v>
      </c>
      <c r="H89">
        <v>271.67017570398502</v>
      </c>
      <c r="I89">
        <f>IF(K89="N2O",H89*About!$B$66,IF('EPA non-CO2 Data'!K89="CH4",'EPA non-CO2 Data'!H89*About!$B$65,'EPA non-CO2 Data'!H89))</f>
        <v>316.94853832131588</v>
      </c>
      <c r="J89" s="4" t="str">
        <f>VLOOKUP(CONCATENATE(B89,C89,D89),'EPA Source to Industry Map'!$D$2:$E$35,2,FALSE)</f>
        <v>agriculture</v>
      </c>
      <c r="K89" s="4" t="str">
        <f t="shared" si="1"/>
        <v>CH4</v>
      </c>
    </row>
    <row r="90" spans="1:11">
      <c r="A90" t="s">
        <v>68</v>
      </c>
      <c r="B90" t="s">
        <v>4</v>
      </c>
      <c r="C90" t="s">
        <v>251</v>
      </c>
      <c r="D90" t="s">
        <v>252</v>
      </c>
      <c r="E90" t="s">
        <v>11</v>
      </c>
      <c r="F90">
        <v>2017</v>
      </c>
      <c r="G90" t="s">
        <v>250</v>
      </c>
      <c r="H90">
        <v>274.46657284029698</v>
      </c>
      <c r="I90">
        <f>IF(K90="N2O",H90*About!$B$66,IF('EPA non-CO2 Data'!K90="CH4",'EPA non-CO2 Data'!H90*About!$B$65,'EPA non-CO2 Data'!H90))</f>
        <v>320.21100164701318</v>
      </c>
      <c r="J90" s="4" t="str">
        <f>VLOOKUP(CONCATENATE(B90,C90,D90),'EPA Source to Industry Map'!$D$2:$E$35,2,FALSE)</f>
        <v>agriculture</v>
      </c>
      <c r="K90" s="4" t="str">
        <f t="shared" si="1"/>
        <v>CH4</v>
      </c>
    </row>
    <row r="91" spans="1:11">
      <c r="A91" t="s">
        <v>68</v>
      </c>
      <c r="B91" t="s">
        <v>4</v>
      </c>
      <c r="C91" t="s">
        <v>251</v>
      </c>
      <c r="D91" t="s">
        <v>252</v>
      </c>
      <c r="E91" t="s">
        <v>11</v>
      </c>
      <c r="F91">
        <v>2018</v>
      </c>
      <c r="G91" t="s">
        <v>250</v>
      </c>
      <c r="H91">
        <v>277.26296997660899</v>
      </c>
      <c r="I91">
        <f>IF(K91="N2O",H91*About!$B$66,IF('EPA non-CO2 Data'!K91="CH4",'EPA non-CO2 Data'!H91*About!$B$65,'EPA non-CO2 Data'!H91))</f>
        <v>323.47346497271053</v>
      </c>
      <c r="J91" s="4" t="str">
        <f>VLOOKUP(CONCATENATE(B91,C91,D91),'EPA Source to Industry Map'!$D$2:$E$35,2,FALSE)</f>
        <v>agriculture</v>
      </c>
      <c r="K91" s="4" t="str">
        <f t="shared" si="1"/>
        <v>CH4</v>
      </c>
    </row>
    <row r="92" spans="1:11">
      <c r="A92" t="s">
        <v>68</v>
      </c>
      <c r="B92" t="s">
        <v>4</v>
      </c>
      <c r="C92" t="s">
        <v>251</v>
      </c>
      <c r="D92" t="s">
        <v>252</v>
      </c>
      <c r="E92" t="s">
        <v>11</v>
      </c>
      <c r="F92">
        <v>2019</v>
      </c>
      <c r="G92" t="s">
        <v>250</v>
      </c>
      <c r="H92">
        <v>280.05936711292202</v>
      </c>
      <c r="I92">
        <f>IF(K92="N2O",H92*About!$B$66,IF('EPA non-CO2 Data'!K92="CH4",'EPA non-CO2 Data'!H92*About!$B$65,'EPA non-CO2 Data'!H92))</f>
        <v>326.73592829840902</v>
      </c>
      <c r="J92" s="4" t="str">
        <f>VLOOKUP(CONCATENATE(B92,C92,D92),'EPA Source to Industry Map'!$D$2:$E$35,2,FALSE)</f>
        <v>agriculture</v>
      </c>
      <c r="K92" s="4" t="str">
        <f t="shared" si="1"/>
        <v>CH4</v>
      </c>
    </row>
    <row r="93" spans="1:11">
      <c r="A93" t="s">
        <v>68</v>
      </c>
      <c r="B93" t="s">
        <v>4</v>
      </c>
      <c r="C93" t="s">
        <v>251</v>
      </c>
      <c r="D93" t="s">
        <v>252</v>
      </c>
      <c r="E93" t="s">
        <v>11</v>
      </c>
      <c r="F93">
        <v>2020</v>
      </c>
      <c r="G93" t="s">
        <v>250</v>
      </c>
      <c r="H93">
        <v>282.85576424923403</v>
      </c>
      <c r="I93">
        <f>IF(K93="N2O",H93*About!$B$66,IF('EPA non-CO2 Data'!K93="CH4",'EPA non-CO2 Data'!H93*About!$B$65,'EPA non-CO2 Data'!H93))</f>
        <v>329.99839162410638</v>
      </c>
      <c r="J93" s="4" t="str">
        <f>VLOOKUP(CONCATENATE(B93,C93,D93),'EPA Source to Industry Map'!$D$2:$E$35,2,FALSE)</f>
        <v>agriculture</v>
      </c>
      <c r="K93" s="4" t="str">
        <f t="shared" si="1"/>
        <v>CH4</v>
      </c>
    </row>
    <row r="94" spans="1:11">
      <c r="A94" t="s">
        <v>68</v>
      </c>
      <c r="B94" t="s">
        <v>4</v>
      </c>
      <c r="C94" t="s">
        <v>251</v>
      </c>
      <c r="D94" t="s">
        <v>252</v>
      </c>
      <c r="E94" t="s">
        <v>11</v>
      </c>
      <c r="F94">
        <v>2021</v>
      </c>
      <c r="G94" t="s">
        <v>250</v>
      </c>
      <c r="H94">
        <v>284.87456838878097</v>
      </c>
      <c r="I94">
        <f>IF(K94="N2O",H94*About!$B$66,IF('EPA non-CO2 Data'!K94="CH4",'EPA non-CO2 Data'!H94*About!$B$65,'EPA non-CO2 Data'!H94))</f>
        <v>332.35366312024451</v>
      </c>
      <c r="J94" s="4" t="str">
        <f>VLOOKUP(CONCATENATE(B94,C94,D94),'EPA Source to Industry Map'!$D$2:$E$35,2,FALSE)</f>
        <v>agriculture</v>
      </c>
      <c r="K94" s="4" t="str">
        <f t="shared" si="1"/>
        <v>CH4</v>
      </c>
    </row>
    <row r="95" spans="1:11">
      <c r="A95" t="s">
        <v>68</v>
      </c>
      <c r="B95" t="s">
        <v>4</v>
      </c>
      <c r="C95" t="s">
        <v>251</v>
      </c>
      <c r="D95" t="s">
        <v>252</v>
      </c>
      <c r="E95" t="s">
        <v>11</v>
      </c>
      <c r="F95">
        <v>2022</v>
      </c>
      <c r="G95" t="s">
        <v>250</v>
      </c>
      <c r="H95">
        <v>286.89337252832701</v>
      </c>
      <c r="I95">
        <f>IF(K95="N2O",H95*About!$B$66,IF('EPA non-CO2 Data'!K95="CH4",'EPA non-CO2 Data'!H95*About!$B$65,'EPA non-CO2 Data'!H95))</f>
        <v>334.70893461638155</v>
      </c>
      <c r="J95" s="4" t="str">
        <f>VLOOKUP(CONCATENATE(B95,C95,D95),'EPA Source to Industry Map'!$D$2:$E$35,2,FALSE)</f>
        <v>agriculture</v>
      </c>
      <c r="K95" s="4" t="str">
        <f t="shared" si="1"/>
        <v>CH4</v>
      </c>
    </row>
    <row r="96" spans="1:11">
      <c r="A96" t="s">
        <v>68</v>
      </c>
      <c r="B96" t="s">
        <v>4</v>
      </c>
      <c r="C96" t="s">
        <v>251</v>
      </c>
      <c r="D96" t="s">
        <v>252</v>
      </c>
      <c r="E96" t="s">
        <v>11</v>
      </c>
      <c r="F96">
        <v>2023</v>
      </c>
      <c r="G96" t="s">
        <v>250</v>
      </c>
      <c r="H96">
        <v>288.91217666787401</v>
      </c>
      <c r="I96">
        <f>IF(K96="N2O",H96*About!$B$66,IF('EPA non-CO2 Data'!K96="CH4",'EPA non-CO2 Data'!H96*About!$B$65,'EPA non-CO2 Data'!H96))</f>
        <v>337.06420611251968</v>
      </c>
      <c r="J96" s="4" t="str">
        <f>VLOOKUP(CONCATENATE(B96,C96,D96),'EPA Source to Industry Map'!$D$2:$E$35,2,FALSE)</f>
        <v>agriculture</v>
      </c>
      <c r="K96" s="4" t="str">
        <f t="shared" si="1"/>
        <v>CH4</v>
      </c>
    </row>
    <row r="97" spans="1:11">
      <c r="A97" t="s">
        <v>68</v>
      </c>
      <c r="B97" t="s">
        <v>4</v>
      </c>
      <c r="C97" t="s">
        <v>251</v>
      </c>
      <c r="D97" t="s">
        <v>252</v>
      </c>
      <c r="E97" t="s">
        <v>11</v>
      </c>
      <c r="F97">
        <v>2024</v>
      </c>
      <c r="G97" t="s">
        <v>250</v>
      </c>
      <c r="H97">
        <v>290.93098080741999</v>
      </c>
      <c r="I97">
        <f>IF(K97="N2O",H97*About!$B$66,IF('EPA non-CO2 Data'!K97="CH4",'EPA non-CO2 Data'!H97*About!$B$65,'EPA non-CO2 Data'!H97))</f>
        <v>339.41947760865668</v>
      </c>
      <c r="J97" s="4" t="str">
        <f>VLOOKUP(CONCATENATE(B97,C97,D97),'EPA Source to Industry Map'!$D$2:$E$35,2,FALSE)</f>
        <v>agriculture</v>
      </c>
      <c r="K97" s="4" t="str">
        <f t="shared" si="1"/>
        <v>CH4</v>
      </c>
    </row>
    <row r="98" spans="1:11">
      <c r="A98" t="s">
        <v>68</v>
      </c>
      <c r="B98" t="s">
        <v>4</v>
      </c>
      <c r="C98" t="s">
        <v>251</v>
      </c>
      <c r="D98" t="s">
        <v>252</v>
      </c>
      <c r="E98" t="s">
        <v>11</v>
      </c>
      <c r="F98">
        <v>2025</v>
      </c>
      <c r="G98" t="s">
        <v>250</v>
      </c>
      <c r="H98">
        <v>292.94978494696699</v>
      </c>
      <c r="I98">
        <f>IF(K98="N2O",H98*About!$B$66,IF('EPA non-CO2 Data'!K98="CH4",'EPA non-CO2 Data'!H98*About!$B$65,'EPA non-CO2 Data'!H98))</f>
        <v>341.77474910479486</v>
      </c>
      <c r="J98" s="4" t="str">
        <f>VLOOKUP(CONCATENATE(B98,C98,D98),'EPA Source to Industry Map'!$D$2:$E$35,2,FALSE)</f>
        <v>agriculture</v>
      </c>
      <c r="K98" s="4" t="str">
        <f t="shared" si="1"/>
        <v>CH4</v>
      </c>
    </row>
    <row r="99" spans="1:11">
      <c r="A99" t="s">
        <v>68</v>
      </c>
      <c r="B99" t="s">
        <v>4</v>
      </c>
      <c r="C99" t="s">
        <v>251</v>
      </c>
      <c r="D99" t="s">
        <v>252</v>
      </c>
      <c r="E99" t="s">
        <v>11</v>
      </c>
      <c r="F99">
        <v>2026</v>
      </c>
      <c r="G99" t="s">
        <v>250</v>
      </c>
      <c r="H99">
        <v>294.21221176230699</v>
      </c>
      <c r="I99">
        <f>IF(K99="N2O",H99*About!$B$66,IF('EPA non-CO2 Data'!K99="CH4",'EPA non-CO2 Data'!H99*About!$B$65,'EPA non-CO2 Data'!H99))</f>
        <v>343.24758038935818</v>
      </c>
      <c r="J99" s="4" t="str">
        <f>VLOOKUP(CONCATENATE(B99,C99,D99),'EPA Source to Industry Map'!$D$2:$E$35,2,FALSE)</f>
        <v>agriculture</v>
      </c>
      <c r="K99" s="4" t="str">
        <f t="shared" si="1"/>
        <v>CH4</v>
      </c>
    </row>
    <row r="100" spans="1:11">
      <c r="A100" t="s">
        <v>68</v>
      </c>
      <c r="B100" t="s">
        <v>4</v>
      </c>
      <c r="C100" t="s">
        <v>251</v>
      </c>
      <c r="D100" t="s">
        <v>252</v>
      </c>
      <c r="E100" t="s">
        <v>11</v>
      </c>
      <c r="F100">
        <v>2027</v>
      </c>
      <c r="G100" t="s">
        <v>250</v>
      </c>
      <c r="H100">
        <v>295.47463857764802</v>
      </c>
      <c r="I100">
        <f>IF(K100="N2O",H100*About!$B$66,IF('EPA non-CO2 Data'!K100="CH4",'EPA non-CO2 Data'!H100*About!$B$65,'EPA non-CO2 Data'!H100))</f>
        <v>344.72041167392274</v>
      </c>
      <c r="J100" s="4" t="str">
        <f>VLOOKUP(CONCATENATE(B100,C100,D100),'EPA Source to Industry Map'!$D$2:$E$35,2,FALSE)</f>
        <v>agriculture</v>
      </c>
      <c r="K100" s="4" t="str">
        <f t="shared" si="1"/>
        <v>CH4</v>
      </c>
    </row>
    <row r="101" spans="1:11">
      <c r="A101" t="s">
        <v>68</v>
      </c>
      <c r="B101" t="s">
        <v>4</v>
      </c>
      <c r="C101" t="s">
        <v>251</v>
      </c>
      <c r="D101" t="s">
        <v>252</v>
      </c>
      <c r="E101" t="s">
        <v>11</v>
      </c>
      <c r="F101">
        <v>2028</v>
      </c>
      <c r="G101" t="s">
        <v>250</v>
      </c>
      <c r="H101">
        <v>296.73706539298797</v>
      </c>
      <c r="I101">
        <f>IF(K101="N2O",H101*About!$B$66,IF('EPA non-CO2 Data'!K101="CH4",'EPA non-CO2 Data'!H101*About!$B$65,'EPA non-CO2 Data'!H101))</f>
        <v>346.193242958486</v>
      </c>
      <c r="J101" s="4" t="str">
        <f>VLOOKUP(CONCATENATE(B101,C101,D101),'EPA Source to Industry Map'!$D$2:$E$35,2,FALSE)</f>
        <v>agriculture</v>
      </c>
      <c r="K101" s="4" t="str">
        <f t="shared" si="1"/>
        <v>CH4</v>
      </c>
    </row>
    <row r="102" spans="1:11">
      <c r="A102" t="s">
        <v>68</v>
      </c>
      <c r="B102" t="s">
        <v>4</v>
      </c>
      <c r="C102" t="s">
        <v>251</v>
      </c>
      <c r="D102" t="s">
        <v>252</v>
      </c>
      <c r="E102" t="s">
        <v>11</v>
      </c>
      <c r="F102">
        <v>2029</v>
      </c>
      <c r="G102" t="s">
        <v>250</v>
      </c>
      <c r="H102">
        <v>297.999492208329</v>
      </c>
      <c r="I102">
        <f>IF(K102="N2O",H102*About!$B$66,IF('EPA non-CO2 Data'!K102="CH4",'EPA non-CO2 Data'!H102*About!$B$65,'EPA non-CO2 Data'!H102))</f>
        <v>347.6660742430505</v>
      </c>
      <c r="J102" s="4" t="str">
        <f>VLOOKUP(CONCATENATE(B102,C102,D102),'EPA Source to Industry Map'!$D$2:$E$35,2,FALSE)</f>
        <v>agriculture</v>
      </c>
      <c r="K102" s="4" t="str">
        <f t="shared" si="1"/>
        <v>CH4</v>
      </c>
    </row>
    <row r="103" spans="1:11">
      <c r="A103" t="s">
        <v>68</v>
      </c>
      <c r="B103" t="s">
        <v>4</v>
      </c>
      <c r="C103" t="s">
        <v>251</v>
      </c>
      <c r="D103" t="s">
        <v>252</v>
      </c>
      <c r="E103" t="s">
        <v>11</v>
      </c>
      <c r="F103">
        <v>2030</v>
      </c>
      <c r="G103" t="s">
        <v>250</v>
      </c>
      <c r="H103">
        <v>299.26191902366901</v>
      </c>
      <c r="I103">
        <f>IF(K103="N2O",H103*About!$B$66,IF('EPA non-CO2 Data'!K103="CH4",'EPA non-CO2 Data'!H103*About!$B$65,'EPA non-CO2 Data'!H103))</f>
        <v>349.13890552761387</v>
      </c>
      <c r="J103" s="4" t="str">
        <f>VLOOKUP(CONCATENATE(B103,C103,D103),'EPA Source to Industry Map'!$D$2:$E$35,2,FALSE)</f>
        <v>agriculture</v>
      </c>
      <c r="K103" s="4" t="str">
        <f t="shared" si="1"/>
        <v>CH4</v>
      </c>
    </row>
    <row r="104" spans="1:11">
      <c r="A104" t="s">
        <v>68</v>
      </c>
      <c r="B104" t="s">
        <v>4</v>
      </c>
      <c r="C104" t="s">
        <v>251</v>
      </c>
      <c r="D104" t="s">
        <v>252</v>
      </c>
      <c r="E104" t="s">
        <v>11</v>
      </c>
      <c r="F104">
        <v>2031</v>
      </c>
      <c r="G104" t="s">
        <v>250</v>
      </c>
      <c r="H104">
        <v>299.82822168364203</v>
      </c>
      <c r="I104">
        <f>IF(K104="N2O",H104*About!$B$66,IF('EPA non-CO2 Data'!K104="CH4",'EPA non-CO2 Data'!H104*About!$B$65,'EPA non-CO2 Data'!H104))</f>
        <v>349.79959196424903</v>
      </c>
      <c r="J104" s="4" t="str">
        <f>VLOOKUP(CONCATENATE(B104,C104,D104),'EPA Source to Industry Map'!$D$2:$E$35,2,FALSE)</f>
        <v>agriculture</v>
      </c>
      <c r="K104" s="4" t="str">
        <f t="shared" si="1"/>
        <v>CH4</v>
      </c>
    </row>
    <row r="105" spans="1:11">
      <c r="A105" t="s">
        <v>68</v>
      </c>
      <c r="B105" t="s">
        <v>4</v>
      </c>
      <c r="C105" t="s">
        <v>251</v>
      </c>
      <c r="D105" t="s">
        <v>252</v>
      </c>
      <c r="E105" t="s">
        <v>11</v>
      </c>
      <c r="F105">
        <v>2032</v>
      </c>
      <c r="G105" t="s">
        <v>250</v>
      </c>
      <c r="H105">
        <v>300.39452434361402</v>
      </c>
      <c r="I105">
        <f>IF(K105="N2O",H105*About!$B$66,IF('EPA non-CO2 Data'!K105="CH4",'EPA non-CO2 Data'!H105*About!$B$65,'EPA non-CO2 Data'!H105))</f>
        <v>350.46027840088306</v>
      </c>
      <c r="J105" s="4" t="str">
        <f>VLOOKUP(CONCATENATE(B105,C105,D105),'EPA Source to Industry Map'!$D$2:$E$35,2,FALSE)</f>
        <v>agriculture</v>
      </c>
      <c r="K105" s="4" t="str">
        <f t="shared" si="1"/>
        <v>CH4</v>
      </c>
    </row>
    <row r="106" spans="1:11">
      <c r="A106" t="s">
        <v>68</v>
      </c>
      <c r="B106" t="s">
        <v>4</v>
      </c>
      <c r="C106" t="s">
        <v>251</v>
      </c>
      <c r="D106" t="s">
        <v>252</v>
      </c>
      <c r="E106" t="s">
        <v>11</v>
      </c>
      <c r="F106">
        <v>2033</v>
      </c>
      <c r="G106" t="s">
        <v>250</v>
      </c>
      <c r="H106">
        <v>300.96082700358602</v>
      </c>
      <c r="I106">
        <f>IF(K106="N2O",H106*About!$B$66,IF('EPA non-CO2 Data'!K106="CH4",'EPA non-CO2 Data'!H106*About!$B$65,'EPA non-CO2 Data'!H106))</f>
        <v>351.12096483751702</v>
      </c>
      <c r="J106" s="4" t="str">
        <f>VLOOKUP(CONCATENATE(B106,C106,D106),'EPA Source to Industry Map'!$D$2:$E$35,2,FALSE)</f>
        <v>agriculture</v>
      </c>
      <c r="K106" s="4" t="str">
        <f t="shared" si="1"/>
        <v>CH4</v>
      </c>
    </row>
    <row r="107" spans="1:11">
      <c r="A107" t="s">
        <v>68</v>
      </c>
      <c r="B107" t="s">
        <v>4</v>
      </c>
      <c r="C107" t="s">
        <v>251</v>
      </c>
      <c r="D107" t="s">
        <v>252</v>
      </c>
      <c r="E107" t="s">
        <v>11</v>
      </c>
      <c r="F107">
        <v>2034</v>
      </c>
      <c r="G107" t="s">
        <v>250</v>
      </c>
      <c r="H107">
        <v>301.52712966355898</v>
      </c>
      <c r="I107">
        <f>IF(K107="N2O",H107*About!$B$66,IF('EPA non-CO2 Data'!K107="CH4",'EPA non-CO2 Data'!H107*About!$B$65,'EPA non-CO2 Data'!H107))</f>
        <v>351.78165127415218</v>
      </c>
      <c r="J107" s="4" t="str">
        <f>VLOOKUP(CONCATENATE(B107,C107,D107),'EPA Source to Industry Map'!$D$2:$E$35,2,FALSE)</f>
        <v>agriculture</v>
      </c>
      <c r="K107" s="4" t="str">
        <f t="shared" si="1"/>
        <v>CH4</v>
      </c>
    </row>
    <row r="108" spans="1:11">
      <c r="A108" t="s">
        <v>68</v>
      </c>
      <c r="B108" t="s">
        <v>4</v>
      </c>
      <c r="C108" t="s">
        <v>251</v>
      </c>
      <c r="D108" t="s">
        <v>252</v>
      </c>
      <c r="E108" t="s">
        <v>11</v>
      </c>
      <c r="F108">
        <v>2035</v>
      </c>
      <c r="G108" t="s">
        <v>250</v>
      </c>
      <c r="H108">
        <v>302.09343232353098</v>
      </c>
      <c r="I108">
        <f>IF(K108="N2O",H108*About!$B$66,IF('EPA non-CO2 Data'!K108="CH4",'EPA non-CO2 Data'!H108*About!$B$65,'EPA non-CO2 Data'!H108))</f>
        <v>352.44233771078615</v>
      </c>
      <c r="J108" s="4" t="str">
        <f>VLOOKUP(CONCATENATE(B108,C108,D108),'EPA Source to Industry Map'!$D$2:$E$35,2,FALSE)</f>
        <v>agriculture</v>
      </c>
      <c r="K108" s="4" t="str">
        <f t="shared" si="1"/>
        <v>CH4</v>
      </c>
    </row>
    <row r="109" spans="1:11">
      <c r="A109" t="s">
        <v>68</v>
      </c>
      <c r="B109" t="s">
        <v>4</v>
      </c>
      <c r="C109" t="s">
        <v>251</v>
      </c>
      <c r="D109" t="s">
        <v>252</v>
      </c>
      <c r="E109" t="s">
        <v>11</v>
      </c>
      <c r="F109">
        <v>2036</v>
      </c>
      <c r="G109" t="s">
        <v>250</v>
      </c>
      <c r="H109">
        <v>302.22762164648901</v>
      </c>
      <c r="I109">
        <f>IF(K109="N2O",H109*About!$B$66,IF('EPA non-CO2 Data'!K109="CH4",'EPA non-CO2 Data'!H109*About!$B$65,'EPA non-CO2 Data'!H109))</f>
        <v>352.5988919209039</v>
      </c>
      <c r="J109" s="4" t="str">
        <f>VLOOKUP(CONCATENATE(B109,C109,D109),'EPA Source to Industry Map'!$D$2:$E$35,2,FALSE)</f>
        <v>agriculture</v>
      </c>
      <c r="K109" s="4" t="str">
        <f t="shared" si="1"/>
        <v>CH4</v>
      </c>
    </row>
    <row r="110" spans="1:11">
      <c r="A110" t="s">
        <v>68</v>
      </c>
      <c r="B110" t="s">
        <v>4</v>
      </c>
      <c r="C110" t="s">
        <v>251</v>
      </c>
      <c r="D110" t="s">
        <v>252</v>
      </c>
      <c r="E110" t="s">
        <v>11</v>
      </c>
      <c r="F110">
        <v>2037</v>
      </c>
      <c r="G110" t="s">
        <v>250</v>
      </c>
      <c r="H110">
        <v>302.36181096944699</v>
      </c>
      <c r="I110">
        <f>IF(K110="N2O",H110*About!$B$66,IF('EPA non-CO2 Data'!K110="CH4",'EPA non-CO2 Data'!H110*About!$B$65,'EPA non-CO2 Data'!H110))</f>
        <v>352.75544613102153</v>
      </c>
      <c r="J110" s="4" t="str">
        <f>VLOOKUP(CONCATENATE(B110,C110,D110),'EPA Source to Industry Map'!$D$2:$E$35,2,FALSE)</f>
        <v>agriculture</v>
      </c>
      <c r="K110" s="4" t="str">
        <f t="shared" si="1"/>
        <v>CH4</v>
      </c>
    </row>
    <row r="111" spans="1:11">
      <c r="A111" t="s">
        <v>68</v>
      </c>
      <c r="B111" t="s">
        <v>4</v>
      </c>
      <c r="C111" t="s">
        <v>251</v>
      </c>
      <c r="D111" t="s">
        <v>252</v>
      </c>
      <c r="E111" t="s">
        <v>11</v>
      </c>
      <c r="F111">
        <v>2038</v>
      </c>
      <c r="G111" t="s">
        <v>250</v>
      </c>
      <c r="H111">
        <v>302.49600029240401</v>
      </c>
      <c r="I111">
        <f>IF(K111="N2O",H111*About!$B$66,IF('EPA non-CO2 Data'!K111="CH4",'EPA non-CO2 Data'!H111*About!$B$65,'EPA non-CO2 Data'!H111))</f>
        <v>352.91200034113803</v>
      </c>
      <c r="J111" s="4" t="str">
        <f>VLOOKUP(CONCATENATE(B111,C111,D111),'EPA Source to Industry Map'!$D$2:$E$35,2,FALSE)</f>
        <v>agriculture</v>
      </c>
      <c r="K111" s="4" t="str">
        <f t="shared" si="1"/>
        <v>CH4</v>
      </c>
    </row>
    <row r="112" spans="1:11">
      <c r="A112" t="s">
        <v>68</v>
      </c>
      <c r="B112" t="s">
        <v>4</v>
      </c>
      <c r="C112" t="s">
        <v>251</v>
      </c>
      <c r="D112" t="s">
        <v>252</v>
      </c>
      <c r="E112" t="s">
        <v>11</v>
      </c>
      <c r="F112">
        <v>2039</v>
      </c>
      <c r="G112" t="s">
        <v>250</v>
      </c>
      <c r="H112">
        <v>302.63018961536199</v>
      </c>
      <c r="I112">
        <f>IF(K112="N2O",H112*About!$B$66,IF('EPA non-CO2 Data'!K112="CH4",'EPA non-CO2 Data'!H112*About!$B$65,'EPA non-CO2 Data'!H112))</f>
        <v>353.06855455125566</v>
      </c>
      <c r="J112" s="4" t="str">
        <f>VLOOKUP(CONCATENATE(B112,C112,D112),'EPA Source to Industry Map'!$D$2:$E$35,2,FALSE)</f>
        <v>agriculture</v>
      </c>
      <c r="K112" s="4" t="str">
        <f t="shared" si="1"/>
        <v>CH4</v>
      </c>
    </row>
    <row r="113" spans="1:11">
      <c r="A113" t="s">
        <v>68</v>
      </c>
      <c r="B113" t="s">
        <v>4</v>
      </c>
      <c r="C113" t="s">
        <v>251</v>
      </c>
      <c r="D113" t="s">
        <v>252</v>
      </c>
      <c r="E113" t="s">
        <v>11</v>
      </c>
      <c r="F113">
        <v>2040</v>
      </c>
      <c r="G113" t="s">
        <v>250</v>
      </c>
      <c r="H113">
        <v>302.76437893832002</v>
      </c>
      <c r="I113">
        <f>IF(K113="N2O",H113*About!$B$66,IF('EPA non-CO2 Data'!K113="CH4",'EPA non-CO2 Data'!H113*About!$B$65,'EPA non-CO2 Data'!H113))</f>
        <v>353.22510876137341</v>
      </c>
      <c r="J113" s="4" t="str">
        <f>VLOOKUP(CONCATENATE(B113,C113,D113),'EPA Source to Industry Map'!$D$2:$E$35,2,FALSE)</f>
        <v>agriculture</v>
      </c>
      <c r="K113" s="4" t="str">
        <f t="shared" si="1"/>
        <v>CH4</v>
      </c>
    </row>
    <row r="114" spans="1:11">
      <c r="A114" t="s">
        <v>68</v>
      </c>
      <c r="B114" t="s">
        <v>4</v>
      </c>
      <c r="C114" t="s">
        <v>251</v>
      </c>
      <c r="D114" t="s">
        <v>252</v>
      </c>
      <c r="E114" t="s">
        <v>11</v>
      </c>
      <c r="F114">
        <v>2041</v>
      </c>
      <c r="G114" t="s">
        <v>250</v>
      </c>
      <c r="H114">
        <v>302.57501489331997</v>
      </c>
      <c r="I114">
        <f>IF(K114="N2O",H114*About!$B$66,IF('EPA non-CO2 Data'!K114="CH4",'EPA non-CO2 Data'!H114*About!$B$65,'EPA non-CO2 Data'!H114))</f>
        <v>353.00418404220665</v>
      </c>
      <c r="J114" s="4" t="str">
        <f>VLOOKUP(CONCATENATE(B114,C114,D114),'EPA Source to Industry Map'!$D$2:$E$35,2,FALSE)</f>
        <v>agriculture</v>
      </c>
      <c r="K114" s="4" t="str">
        <f t="shared" si="1"/>
        <v>CH4</v>
      </c>
    </row>
    <row r="115" spans="1:11">
      <c r="A115" t="s">
        <v>68</v>
      </c>
      <c r="B115" t="s">
        <v>4</v>
      </c>
      <c r="C115" t="s">
        <v>251</v>
      </c>
      <c r="D115" t="s">
        <v>252</v>
      </c>
      <c r="E115" t="s">
        <v>11</v>
      </c>
      <c r="F115">
        <v>2042</v>
      </c>
      <c r="G115" t="s">
        <v>250</v>
      </c>
      <c r="H115">
        <v>302.38565084831998</v>
      </c>
      <c r="I115">
        <f>IF(K115="N2O",H115*About!$B$66,IF('EPA non-CO2 Data'!K115="CH4",'EPA non-CO2 Data'!H115*About!$B$65,'EPA non-CO2 Data'!H115))</f>
        <v>352.78325932304</v>
      </c>
      <c r="J115" s="4" t="str">
        <f>VLOOKUP(CONCATENATE(B115,C115,D115),'EPA Source to Industry Map'!$D$2:$E$35,2,FALSE)</f>
        <v>agriculture</v>
      </c>
      <c r="K115" s="4" t="str">
        <f t="shared" ref="K115:K178" si="2">IF(ISNUMBER(SEARCH("F",E115)),"F-gases",E115)</f>
        <v>CH4</v>
      </c>
    </row>
    <row r="116" spans="1:11">
      <c r="A116" t="s">
        <v>68</v>
      </c>
      <c r="B116" t="s">
        <v>4</v>
      </c>
      <c r="C116" t="s">
        <v>251</v>
      </c>
      <c r="D116" t="s">
        <v>252</v>
      </c>
      <c r="E116" t="s">
        <v>11</v>
      </c>
      <c r="F116">
        <v>2043</v>
      </c>
      <c r="G116" t="s">
        <v>250</v>
      </c>
      <c r="H116">
        <v>302.19628680331999</v>
      </c>
      <c r="I116">
        <f>IF(K116="N2O",H116*About!$B$66,IF('EPA non-CO2 Data'!K116="CH4",'EPA non-CO2 Data'!H116*About!$B$65,'EPA non-CO2 Data'!H116))</f>
        <v>352.56233460387335</v>
      </c>
      <c r="J116" s="4" t="str">
        <f>VLOOKUP(CONCATENATE(B116,C116,D116),'EPA Source to Industry Map'!$D$2:$E$35,2,FALSE)</f>
        <v>agriculture</v>
      </c>
      <c r="K116" s="4" t="str">
        <f t="shared" si="2"/>
        <v>CH4</v>
      </c>
    </row>
    <row r="117" spans="1:11">
      <c r="A117" t="s">
        <v>68</v>
      </c>
      <c r="B117" t="s">
        <v>4</v>
      </c>
      <c r="C117" t="s">
        <v>251</v>
      </c>
      <c r="D117" t="s">
        <v>252</v>
      </c>
      <c r="E117" t="s">
        <v>11</v>
      </c>
      <c r="F117">
        <v>2044</v>
      </c>
      <c r="G117" t="s">
        <v>250</v>
      </c>
      <c r="H117">
        <v>302.00692275832</v>
      </c>
      <c r="I117">
        <f>IF(K117="N2O",H117*About!$B$66,IF('EPA non-CO2 Data'!K117="CH4",'EPA non-CO2 Data'!H117*About!$B$65,'EPA non-CO2 Data'!H117))</f>
        <v>352.34140988470671</v>
      </c>
      <c r="J117" s="4" t="str">
        <f>VLOOKUP(CONCATENATE(B117,C117,D117),'EPA Source to Industry Map'!$D$2:$E$35,2,FALSE)</f>
        <v>agriculture</v>
      </c>
      <c r="K117" s="4" t="str">
        <f t="shared" si="2"/>
        <v>CH4</v>
      </c>
    </row>
    <row r="118" spans="1:11">
      <c r="A118" t="s">
        <v>68</v>
      </c>
      <c r="B118" t="s">
        <v>4</v>
      </c>
      <c r="C118" t="s">
        <v>251</v>
      </c>
      <c r="D118" t="s">
        <v>252</v>
      </c>
      <c r="E118" t="s">
        <v>11</v>
      </c>
      <c r="F118">
        <v>2045</v>
      </c>
      <c r="G118" t="s">
        <v>250</v>
      </c>
      <c r="H118">
        <v>301.81755871332001</v>
      </c>
      <c r="I118">
        <f>IF(K118="N2O",H118*About!$B$66,IF('EPA non-CO2 Data'!K118="CH4",'EPA non-CO2 Data'!H118*About!$B$65,'EPA non-CO2 Data'!H118))</f>
        <v>352.12048516554006</v>
      </c>
      <c r="J118" s="4" t="str">
        <f>VLOOKUP(CONCATENATE(B118,C118,D118),'EPA Source to Industry Map'!$D$2:$E$35,2,FALSE)</f>
        <v>agriculture</v>
      </c>
      <c r="K118" s="4" t="str">
        <f t="shared" si="2"/>
        <v>CH4</v>
      </c>
    </row>
    <row r="119" spans="1:11">
      <c r="A119" t="s">
        <v>68</v>
      </c>
      <c r="B119" t="s">
        <v>4</v>
      </c>
      <c r="C119" t="s">
        <v>251</v>
      </c>
      <c r="D119" t="s">
        <v>252</v>
      </c>
      <c r="E119" t="s">
        <v>11</v>
      </c>
      <c r="F119">
        <v>2046</v>
      </c>
      <c r="G119" t="s">
        <v>250</v>
      </c>
      <c r="H119">
        <v>301.295510499822</v>
      </c>
      <c r="I119">
        <f>IF(K119="N2O",H119*About!$B$66,IF('EPA non-CO2 Data'!K119="CH4",'EPA non-CO2 Data'!H119*About!$B$65,'EPA non-CO2 Data'!H119))</f>
        <v>351.51142891645901</v>
      </c>
      <c r="J119" s="4" t="str">
        <f>VLOOKUP(CONCATENATE(B119,C119,D119),'EPA Source to Industry Map'!$D$2:$E$35,2,FALSE)</f>
        <v>agriculture</v>
      </c>
      <c r="K119" s="4" t="str">
        <f t="shared" si="2"/>
        <v>CH4</v>
      </c>
    </row>
    <row r="120" spans="1:11">
      <c r="A120" t="s">
        <v>68</v>
      </c>
      <c r="B120" t="s">
        <v>4</v>
      </c>
      <c r="C120" t="s">
        <v>251</v>
      </c>
      <c r="D120" t="s">
        <v>252</v>
      </c>
      <c r="E120" t="s">
        <v>11</v>
      </c>
      <c r="F120">
        <v>2047</v>
      </c>
      <c r="G120" t="s">
        <v>250</v>
      </c>
      <c r="H120">
        <v>300.77346228632302</v>
      </c>
      <c r="I120">
        <f>IF(K120="N2O",H120*About!$B$66,IF('EPA non-CO2 Data'!K120="CH4",'EPA non-CO2 Data'!H120*About!$B$65,'EPA non-CO2 Data'!H120))</f>
        <v>350.90237266737688</v>
      </c>
      <c r="J120" s="4" t="str">
        <f>VLOOKUP(CONCATENATE(B120,C120,D120),'EPA Source to Industry Map'!$D$2:$E$35,2,FALSE)</f>
        <v>agriculture</v>
      </c>
      <c r="K120" s="4" t="str">
        <f t="shared" si="2"/>
        <v>CH4</v>
      </c>
    </row>
    <row r="121" spans="1:11">
      <c r="A121" t="s">
        <v>68</v>
      </c>
      <c r="B121" t="s">
        <v>4</v>
      </c>
      <c r="C121" t="s">
        <v>251</v>
      </c>
      <c r="D121" t="s">
        <v>252</v>
      </c>
      <c r="E121" t="s">
        <v>11</v>
      </c>
      <c r="F121">
        <v>2048</v>
      </c>
      <c r="G121" t="s">
        <v>250</v>
      </c>
      <c r="H121">
        <v>300.25141407282399</v>
      </c>
      <c r="I121">
        <f>IF(K121="N2O",H121*About!$B$66,IF('EPA non-CO2 Data'!K121="CH4",'EPA non-CO2 Data'!H121*About!$B$65,'EPA non-CO2 Data'!H121))</f>
        <v>350.29331641829469</v>
      </c>
      <c r="J121" s="4" t="str">
        <f>VLOOKUP(CONCATENATE(B121,C121,D121),'EPA Source to Industry Map'!$D$2:$E$35,2,FALSE)</f>
        <v>agriculture</v>
      </c>
      <c r="K121" s="4" t="str">
        <f t="shared" si="2"/>
        <v>CH4</v>
      </c>
    </row>
    <row r="122" spans="1:11">
      <c r="A122" t="s">
        <v>68</v>
      </c>
      <c r="B122" t="s">
        <v>4</v>
      </c>
      <c r="C122" t="s">
        <v>251</v>
      </c>
      <c r="D122" t="s">
        <v>252</v>
      </c>
      <c r="E122" t="s">
        <v>11</v>
      </c>
      <c r="F122">
        <v>2049</v>
      </c>
      <c r="G122" t="s">
        <v>250</v>
      </c>
      <c r="H122">
        <v>299.72936585932501</v>
      </c>
      <c r="I122">
        <f>IF(K122="N2O",H122*About!$B$66,IF('EPA non-CO2 Data'!K122="CH4",'EPA non-CO2 Data'!H122*About!$B$65,'EPA non-CO2 Data'!H122))</f>
        <v>349.68426016921256</v>
      </c>
      <c r="J122" s="4" t="str">
        <f>VLOOKUP(CONCATENATE(B122,C122,D122),'EPA Source to Industry Map'!$D$2:$E$35,2,FALSE)</f>
        <v>agriculture</v>
      </c>
      <c r="K122" s="4" t="str">
        <f t="shared" si="2"/>
        <v>CH4</v>
      </c>
    </row>
    <row r="123" spans="1:11">
      <c r="A123" t="s">
        <v>68</v>
      </c>
      <c r="B123" t="s">
        <v>4</v>
      </c>
      <c r="C123" t="s">
        <v>251</v>
      </c>
      <c r="D123" t="s">
        <v>252</v>
      </c>
      <c r="E123" t="s">
        <v>11</v>
      </c>
      <c r="F123">
        <v>2050</v>
      </c>
      <c r="G123" t="s">
        <v>250</v>
      </c>
      <c r="H123">
        <v>299.20731764582598</v>
      </c>
      <c r="I123">
        <f>IF(K123="N2O",H123*About!$B$66,IF('EPA non-CO2 Data'!K123="CH4",'EPA non-CO2 Data'!H123*About!$B$65,'EPA non-CO2 Data'!H123))</f>
        <v>349.07520392013032</v>
      </c>
      <c r="J123" s="4" t="str">
        <f>VLOOKUP(CONCATENATE(B123,C123,D123),'EPA Source to Industry Map'!$D$2:$E$35,2,FALSE)</f>
        <v>agriculture</v>
      </c>
      <c r="K123" s="4" t="str">
        <f t="shared" si="2"/>
        <v>CH4</v>
      </c>
    </row>
    <row r="124" spans="1:11">
      <c r="A124" t="s">
        <v>68</v>
      </c>
      <c r="B124" t="s">
        <v>4</v>
      </c>
      <c r="C124" t="s">
        <v>251</v>
      </c>
      <c r="D124" t="s">
        <v>253</v>
      </c>
      <c r="E124" t="s">
        <v>11</v>
      </c>
      <c r="F124">
        <v>1990</v>
      </c>
      <c r="G124" t="s">
        <v>250</v>
      </c>
      <c r="H124">
        <v>20.388401648235</v>
      </c>
      <c r="I124">
        <f>IF(K124="N2O",H124*About!$B$66,IF('EPA non-CO2 Data'!K124="CH4",'EPA non-CO2 Data'!H124*About!$B$65,'EPA non-CO2 Data'!H124))</f>
        <v>23.786468589607502</v>
      </c>
      <c r="J124" s="4" t="str">
        <f>VLOOKUP(CONCATENATE(B124,C124,D124),'EPA Source to Industry Map'!$D$2:$E$35,2,FALSE)</f>
        <v>agriculture</v>
      </c>
      <c r="K124" s="4" t="str">
        <f t="shared" si="2"/>
        <v>CH4</v>
      </c>
    </row>
    <row r="125" spans="1:11">
      <c r="A125" t="s">
        <v>68</v>
      </c>
      <c r="B125" t="s">
        <v>4</v>
      </c>
      <c r="C125" t="s">
        <v>251</v>
      </c>
      <c r="D125" t="s">
        <v>253</v>
      </c>
      <c r="E125" t="s">
        <v>11</v>
      </c>
      <c r="F125">
        <v>1991</v>
      </c>
      <c r="G125" t="s">
        <v>250</v>
      </c>
      <c r="H125">
        <v>20.710051236176302</v>
      </c>
      <c r="I125">
        <f>IF(K125="N2O",H125*About!$B$66,IF('EPA non-CO2 Data'!K125="CH4",'EPA non-CO2 Data'!H125*About!$B$65,'EPA non-CO2 Data'!H125))</f>
        <v>24.161726442205687</v>
      </c>
      <c r="J125" s="4" t="str">
        <f>VLOOKUP(CONCATENATE(B125,C125,D125),'EPA Source to Industry Map'!$D$2:$E$35,2,FALSE)</f>
        <v>agriculture</v>
      </c>
      <c r="K125" s="4" t="str">
        <f t="shared" si="2"/>
        <v>CH4</v>
      </c>
    </row>
    <row r="126" spans="1:11">
      <c r="A126" t="s">
        <v>68</v>
      </c>
      <c r="B126" t="s">
        <v>4</v>
      </c>
      <c r="C126" t="s">
        <v>251</v>
      </c>
      <c r="D126" t="s">
        <v>253</v>
      </c>
      <c r="E126" t="s">
        <v>11</v>
      </c>
      <c r="F126">
        <v>1992</v>
      </c>
      <c r="G126" t="s">
        <v>250</v>
      </c>
      <c r="H126">
        <v>21.0317008241175</v>
      </c>
      <c r="I126">
        <f>IF(K126="N2O",H126*About!$B$66,IF('EPA non-CO2 Data'!K126="CH4",'EPA non-CO2 Data'!H126*About!$B$65,'EPA non-CO2 Data'!H126))</f>
        <v>24.536984294803752</v>
      </c>
      <c r="J126" s="4" t="str">
        <f>VLOOKUP(CONCATENATE(B126,C126,D126),'EPA Source to Industry Map'!$D$2:$E$35,2,FALSE)</f>
        <v>agriculture</v>
      </c>
      <c r="K126" s="4" t="str">
        <f t="shared" si="2"/>
        <v>CH4</v>
      </c>
    </row>
    <row r="127" spans="1:11">
      <c r="A127" t="s">
        <v>68</v>
      </c>
      <c r="B127" t="s">
        <v>4</v>
      </c>
      <c r="C127" t="s">
        <v>251</v>
      </c>
      <c r="D127" t="s">
        <v>253</v>
      </c>
      <c r="E127" t="s">
        <v>11</v>
      </c>
      <c r="F127">
        <v>1993</v>
      </c>
      <c r="G127" t="s">
        <v>250</v>
      </c>
      <c r="H127">
        <v>21.353350412058798</v>
      </c>
      <c r="I127">
        <f>IF(K127="N2O",H127*About!$B$66,IF('EPA non-CO2 Data'!K127="CH4",'EPA non-CO2 Data'!H127*About!$B$65,'EPA non-CO2 Data'!H127))</f>
        <v>24.912242147401933</v>
      </c>
      <c r="J127" s="4" t="str">
        <f>VLOOKUP(CONCATENATE(B127,C127,D127),'EPA Source to Industry Map'!$D$2:$E$35,2,FALSE)</f>
        <v>agriculture</v>
      </c>
      <c r="K127" s="4" t="str">
        <f t="shared" si="2"/>
        <v>CH4</v>
      </c>
    </row>
    <row r="128" spans="1:11">
      <c r="A128" t="s">
        <v>68</v>
      </c>
      <c r="B128" t="s">
        <v>4</v>
      </c>
      <c r="C128" t="s">
        <v>251</v>
      </c>
      <c r="D128" t="s">
        <v>253</v>
      </c>
      <c r="E128" t="s">
        <v>11</v>
      </c>
      <c r="F128">
        <v>1994</v>
      </c>
      <c r="G128" t="s">
        <v>250</v>
      </c>
      <c r="H128">
        <v>21.675000000000001</v>
      </c>
      <c r="I128">
        <f>IF(K128="N2O",H128*About!$B$66,IF('EPA non-CO2 Data'!K128="CH4",'EPA non-CO2 Data'!H128*About!$B$65,'EPA non-CO2 Data'!H128))</f>
        <v>25.287500000000001</v>
      </c>
      <c r="J128" s="4" t="str">
        <f>VLOOKUP(CONCATENATE(B128,C128,D128),'EPA Source to Industry Map'!$D$2:$E$35,2,FALSE)</f>
        <v>agriculture</v>
      </c>
      <c r="K128" s="4" t="str">
        <f t="shared" si="2"/>
        <v>CH4</v>
      </c>
    </row>
    <row r="129" spans="1:11">
      <c r="A129" t="s">
        <v>68</v>
      </c>
      <c r="B129" t="s">
        <v>4</v>
      </c>
      <c r="C129" t="s">
        <v>251</v>
      </c>
      <c r="D129" t="s">
        <v>253</v>
      </c>
      <c r="E129" t="s">
        <v>11</v>
      </c>
      <c r="F129">
        <v>1995</v>
      </c>
      <c r="G129" t="s">
        <v>250</v>
      </c>
      <c r="H129">
        <v>26.204545454545499</v>
      </c>
      <c r="I129">
        <f>IF(K129="N2O",H129*About!$B$66,IF('EPA non-CO2 Data'!K129="CH4",'EPA non-CO2 Data'!H129*About!$B$65,'EPA non-CO2 Data'!H129))</f>
        <v>30.571969696969752</v>
      </c>
      <c r="J129" s="4" t="str">
        <f>VLOOKUP(CONCATENATE(B129,C129,D129),'EPA Source to Industry Map'!$D$2:$E$35,2,FALSE)</f>
        <v>agriculture</v>
      </c>
      <c r="K129" s="4" t="str">
        <f t="shared" si="2"/>
        <v>CH4</v>
      </c>
    </row>
    <row r="130" spans="1:11">
      <c r="A130" t="s">
        <v>68</v>
      </c>
      <c r="B130" t="s">
        <v>4</v>
      </c>
      <c r="C130" t="s">
        <v>251</v>
      </c>
      <c r="D130" t="s">
        <v>253</v>
      </c>
      <c r="E130" t="s">
        <v>11</v>
      </c>
      <c r="F130">
        <v>1996</v>
      </c>
      <c r="G130" t="s">
        <v>250</v>
      </c>
      <c r="H130">
        <v>30.734090909090899</v>
      </c>
      <c r="I130">
        <f>IF(K130="N2O",H130*About!$B$66,IF('EPA non-CO2 Data'!K130="CH4",'EPA non-CO2 Data'!H130*About!$B$65,'EPA non-CO2 Data'!H130))</f>
        <v>35.856439393939382</v>
      </c>
      <c r="J130" s="4" t="str">
        <f>VLOOKUP(CONCATENATE(B130,C130,D130),'EPA Source to Industry Map'!$D$2:$E$35,2,FALSE)</f>
        <v>agriculture</v>
      </c>
      <c r="K130" s="4" t="str">
        <f t="shared" si="2"/>
        <v>CH4</v>
      </c>
    </row>
    <row r="131" spans="1:11">
      <c r="A131" t="s">
        <v>68</v>
      </c>
      <c r="B131" t="s">
        <v>4</v>
      </c>
      <c r="C131" t="s">
        <v>251</v>
      </c>
      <c r="D131" t="s">
        <v>253</v>
      </c>
      <c r="E131" t="s">
        <v>11</v>
      </c>
      <c r="F131">
        <v>1997</v>
      </c>
      <c r="G131" t="s">
        <v>250</v>
      </c>
      <c r="H131">
        <v>35.263636363636401</v>
      </c>
      <c r="I131">
        <f>IF(K131="N2O",H131*About!$B$66,IF('EPA non-CO2 Data'!K131="CH4",'EPA non-CO2 Data'!H131*About!$B$65,'EPA non-CO2 Data'!H131))</f>
        <v>41.14090909090914</v>
      </c>
      <c r="J131" s="4" t="str">
        <f>VLOOKUP(CONCATENATE(B131,C131,D131),'EPA Source to Industry Map'!$D$2:$E$35,2,FALSE)</f>
        <v>agriculture</v>
      </c>
      <c r="K131" s="4" t="str">
        <f t="shared" si="2"/>
        <v>CH4</v>
      </c>
    </row>
    <row r="132" spans="1:11">
      <c r="A132" t="s">
        <v>68</v>
      </c>
      <c r="B132" t="s">
        <v>4</v>
      </c>
      <c r="C132" t="s">
        <v>251</v>
      </c>
      <c r="D132" t="s">
        <v>253</v>
      </c>
      <c r="E132" t="s">
        <v>11</v>
      </c>
      <c r="F132">
        <v>1998</v>
      </c>
      <c r="G132" t="s">
        <v>250</v>
      </c>
      <c r="H132">
        <v>39.7931818181818</v>
      </c>
      <c r="I132">
        <f>IF(K132="N2O",H132*About!$B$66,IF('EPA non-CO2 Data'!K132="CH4",'EPA non-CO2 Data'!H132*About!$B$65,'EPA non-CO2 Data'!H132))</f>
        <v>46.42537878787877</v>
      </c>
      <c r="J132" s="4" t="str">
        <f>VLOOKUP(CONCATENATE(B132,C132,D132),'EPA Source to Industry Map'!$D$2:$E$35,2,FALSE)</f>
        <v>agriculture</v>
      </c>
      <c r="K132" s="4" t="str">
        <f t="shared" si="2"/>
        <v>CH4</v>
      </c>
    </row>
    <row r="133" spans="1:11">
      <c r="A133" t="s">
        <v>68</v>
      </c>
      <c r="B133" t="s">
        <v>4</v>
      </c>
      <c r="C133" t="s">
        <v>251</v>
      </c>
      <c r="D133" t="s">
        <v>253</v>
      </c>
      <c r="E133" t="s">
        <v>11</v>
      </c>
      <c r="F133">
        <v>1999</v>
      </c>
      <c r="G133" t="s">
        <v>250</v>
      </c>
      <c r="H133">
        <v>44.322727272727299</v>
      </c>
      <c r="I133">
        <f>IF(K133="N2O",H133*About!$B$66,IF('EPA non-CO2 Data'!K133="CH4",'EPA non-CO2 Data'!H133*About!$B$65,'EPA non-CO2 Data'!H133))</f>
        <v>51.709848484848521</v>
      </c>
      <c r="J133" s="4" t="str">
        <f>VLOOKUP(CONCATENATE(B133,C133,D133),'EPA Source to Industry Map'!$D$2:$E$35,2,FALSE)</f>
        <v>agriculture</v>
      </c>
      <c r="K133" s="4" t="str">
        <f t="shared" si="2"/>
        <v>CH4</v>
      </c>
    </row>
    <row r="134" spans="1:11">
      <c r="A134" t="s">
        <v>68</v>
      </c>
      <c r="B134" t="s">
        <v>4</v>
      </c>
      <c r="C134" t="s">
        <v>251</v>
      </c>
      <c r="D134" t="s">
        <v>253</v>
      </c>
      <c r="E134" t="s">
        <v>11</v>
      </c>
      <c r="F134">
        <v>2000</v>
      </c>
      <c r="G134" t="s">
        <v>250</v>
      </c>
      <c r="H134">
        <v>48.852272727272698</v>
      </c>
      <c r="I134">
        <f>IF(K134="N2O",H134*About!$B$66,IF('EPA non-CO2 Data'!K134="CH4",'EPA non-CO2 Data'!H134*About!$B$65,'EPA non-CO2 Data'!H134))</f>
        <v>56.994318181818151</v>
      </c>
      <c r="J134" s="4" t="str">
        <f>VLOOKUP(CONCATENATE(B134,C134,D134),'EPA Source to Industry Map'!$D$2:$E$35,2,FALSE)</f>
        <v>agriculture</v>
      </c>
      <c r="K134" s="4" t="str">
        <f t="shared" si="2"/>
        <v>CH4</v>
      </c>
    </row>
    <row r="135" spans="1:11">
      <c r="A135" t="s">
        <v>68</v>
      </c>
      <c r="B135" t="s">
        <v>4</v>
      </c>
      <c r="C135" t="s">
        <v>251</v>
      </c>
      <c r="D135" t="s">
        <v>253</v>
      </c>
      <c r="E135" t="s">
        <v>11</v>
      </c>
      <c r="F135">
        <v>2001</v>
      </c>
      <c r="G135" t="s">
        <v>250</v>
      </c>
      <c r="H135">
        <v>53.381818181818197</v>
      </c>
      <c r="I135">
        <f>IF(K135="N2O",H135*About!$B$66,IF('EPA non-CO2 Data'!K135="CH4",'EPA non-CO2 Data'!H135*About!$B$65,'EPA non-CO2 Data'!H135))</f>
        <v>62.278787878787902</v>
      </c>
      <c r="J135" s="4" t="str">
        <f>VLOOKUP(CONCATENATE(B135,C135,D135),'EPA Source to Industry Map'!$D$2:$E$35,2,FALSE)</f>
        <v>agriculture</v>
      </c>
      <c r="K135" s="4" t="str">
        <f t="shared" si="2"/>
        <v>CH4</v>
      </c>
    </row>
    <row r="136" spans="1:11">
      <c r="A136" t="s">
        <v>68</v>
      </c>
      <c r="B136" t="s">
        <v>4</v>
      </c>
      <c r="C136" t="s">
        <v>251</v>
      </c>
      <c r="D136" t="s">
        <v>253</v>
      </c>
      <c r="E136" t="s">
        <v>11</v>
      </c>
      <c r="F136">
        <v>2002</v>
      </c>
      <c r="G136" t="s">
        <v>250</v>
      </c>
      <c r="H136">
        <v>57.911363636363603</v>
      </c>
      <c r="I136">
        <f>IF(K136="N2O",H136*About!$B$66,IF('EPA non-CO2 Data'!K136="CH4",'EPA non-CO2 Data'!H136*About!$B$65,'EPA non-CO2 Data'!H136))</f>
        <v>67.563257575757547</v>
      </c>
      <c r="J136" s="4" t="str">
        <f>VLOOKUP(CONCATENATE(B136,C136,D136),'EPA Source to Industry Map'!$D$2:$E$35,2,FALSE)</f>
        <v>agriculture</v>
      </c>
      <c r="K136" s="4" t="str">
        <f t="shared" si="2"/>
        <v>CH4</v>
      </c>
    </row>
    <row r="137" spans="1:11">
      <c r="A137" t="s">
        <v>68</v>
      </c>
      <c r="B137" t="s">
        <v>4</v>
      </c>
      <c r="C137" t="s">
        <v>251</v>
      </c>
      <c r="D137" t="s">
        <v>253</v>
      </c>
      <c r="E137" t="s">
        <v>11</v>
      </c>
      <c r="F137">
        <v>2003</v>
      </c>
      <c r="G137" t="s">
        <v>250</v>
      </c>
      <c r="H137">
        <v>62.440909090909102</v>
      </c>
      <c r="I137">
        <f>IF(K137="N2O",H137*About!$B$66,IF('EPA non-CO2 Data'!K137="CH4",'EPA non-CO2 Data'!H137*About!$B$65,'EPA non-CO2 Data'!H137))</f>
        <v>72.847727272727283</v>
      </c>
      <c r="J137" s="4" t="str">
        <f>VLOOKUP(CONCATENATE(B137,C137,D137),'EPA Source to Industry Map'!$D$2:$E$35,2,FALSE)</f>
        <v>agriculture</v>
      </c>
      <c r="K137" s="4" t="str">
        <f t="shared" si="2"/>
        <v>CH4</v>
      </c>
    </row>
    <row r="138" spans="1:11">
      <c r="A138" t="s">
        <v>68</v>
      </c>
      <c r="B138" t="s">
        <v>4</v>
      </c>
      <c r="C138" t="s">
        <v>251</v>
      </c>
      <c r="D138" t="s">
        <v>253</v>
      </c>
      <c r="E138" t="s">
        <v>11</v>
      </c>
      <c r="F138">
        <v>2004</v>
      </c>
      <c r="G138" t="s">
        <v>250</v>
      </c>
      <c r="H138">
        <v>66.970454545454501</v>
      </c>
      <c r="I138">
        <f>IF(K138="N2O",H138*About!$B$66,IF('EPA non-CO2 Data'!K138="CH4",'EPA non-CO2 Data'!H138*About!$B$65,'EPA non-CO2 Data'!H138))</f>
        <v>78.132196969696921</v>
      </c>
      <c r="J138" s="4" t="str">
        <f>VLOOKUP(CONCATENATE(B138,C138,D138),'EPA Source to Industry Map'!$D$2:$E$35,2,FALSE)</f>
        <v>agriculture</v>
      </c>
      <c r="K138" s="4" t="str">
        <f t="shared" si="2"/>
        <v>CH4</v>
      </c>
    </row>
    <row r="139" spans="1:11">
      <c r="A139" t="s">
        <v>68</v>
      </c>
      <c r="B139" t="s">
        <v>4</v>
      </c>
      <c r="C139" t="s">
        <v>251</v>
      </c>
      <c r="D139" t="s">
        <v>253</v>
      </c>
      <c r="E139" t="s">
        <v>11</v>
      </c>
      <c r="F139">
        <v>2005</v>
      </c>
      <c r="G139" t="s">
        <v>250</v>
      </c>
      <c r="H139">
        <v>71.5</v>
      </c>
      <c r="I139">
        <f>IF(K139="N2O",H139*About!$B$66,IF('EPA non-CO2 Data'!K139="CH4",'EPA non-CO2 Data'!H139*About!$B$65,'EPA non-CO2 Data'!H139))</f>
        <v>83.416666666666671</v>
      </c>
      <c r="J139" s="4" t="str">
        <f>VLOOKUP(CONCATENATE(B139,C139,D139),'EPA Source to Industry Map'!$D$2:$E$35,2,FALSE)</f>
        <v>agriculture</v>
      </c>
      <c r="K139" s="4" t="str">
        <f t="shared" si="2"/>
        <v>CH4</v>
      </c>
    </row>
    <row r="140" spans="1:11">
      <c r="A140" t="s">
        <v>68</v>
      </c>
      <c r="B140" t="s">
        <v>4</v>
      </c>
      <c r="C140" t="s">
        <v>251</v>
      </c>
      <c r="D140" t="s">
        <v>253</v>
      </c>
      <c r="E140" t="s">
        <v>11</v>
      </c>
      <c r="F140">
        <v>2006</v>
      </c>
      <c r="G140" t="s">
        <v>250</v>
      </c>
      <c r="H140">
        <v>73.182142857142907</v>
      </c>
      <c r="I140">
        <f>IF(K140="N2O",H140*About!$B$66,IF('EPA non-CO2 Data'!K140="CH4",'EPA non-CO2 Data'!H140*About!$B$65,'EPA non-CO2 Data'!H140))</f>
        <v>85.379166666666734</v>
      </c>
      <c r="J140" s="4" t="str">
        <f>VLOOKUP(CONCATENATE(B140,C140,D140),'EPA Source to Industry Map'!$D$2:$E$35,2,FALSE)</f>
        <v>agriculture</v>
      </c>
      <c r="K140" s="4" t="str">
        <f t="shared" si="2"/>
        <v>CH4</v>
      </c>
    </row>
    <row r="141" spans="1:11">
      <c r="A141" t="s">
        <v>68</v>
      </c>
      <c r="B141" t="s">
        <v>4</v>
      </c>
      <c r="C141" t="s">
        <v>251</v>
      </c>
      <c r="D141" t="s">
        <v>253</v>
      </c>
      <c r="E141" t="s">
        <v>11</v>
      </c>
      <c r="F141">
        <v>2007</v>
      </c>
      <c r="G141" t="s">
        <v>250</v>
      </c>
      <c r="H141">
        <v>74.8642857142857</v>
      </c>
      <c r="I141">
        <f>IF(K141="N2O",H141*About!$B$66,IF('EPA non-CO2 Data'!K141="CH4",'EPA non-CO2 Data'!H141*About!$B$65,'EPA non-CO2 Data'!H141))</f>
        <v>87.341666666666654</v>
      </c>
      <c r="J141" s="4" t="str">
        <f>VLOOKUP(CONCATENATE(B141,C141,D141),'EPA Source to Industry Map'!$D$2:$E$35,2,FALSE)</f>
        <v>agriculture</v>
      </c>
      <c r="K141" s="4" t="str">
        <f t="shared" si="2"/>
        <v>CH4</v>
      </c>
    </row>
    <row r="142" spans="1:11">
      <c r="A142" t="s">
        <v>68</v>
      </c>
      <c r="B142" t="s">
        <v>4</v>
      </c>
      <c r="C142" t="s">
        <v>251</v>
      </c>
      <c r="D142" t="s">
        <v>253</v>
      </c>
      <c r="E142" t="s">
        <v>11</v>
      </c>
      <c r="F142">
        <v>2008</v>
      </c>
      <c r="G142" t="s">
        <v>250</v>
      </c>
      <c r="H142">
        <v>76.546428571428606</v>
      </c>
      <c r="I142">
        <f>IF(K142="N2O",H142*About!$B$66,IF('EPA non-CO2 Data'!K142="CH4",'EPA non-CO2 Data'!H142*About!$B$65,'EPA non-CO2 Data'!H142))</f>
        <v>89.304166666666717</v>
      </c>
      <c r="J142" s="4" t="str">
        <f>VLOOKUP(CONCATENATE(B142,C142,D142),'EPA Source to Industry Map'!$D$2:$E$35,2,FALSE)</f>
        <v>agriculture</v>
      </c>
      <c r="K142" s="4" t="str">
        <f t="shared" si="2"/>
        <v>CH4</v>
      </c>
    </row>
    <row r="143" spans="1:11">
      <c r="A143" t="s">
        <v>68</v>
      </c>
      <c r="B143" t="s">
        <v>4</v>
      </c>
      <c r="C143" t="s">
        <v>251</v>
      </c>
      <c r="D143" t="s">
        <v>253</v>
      </c>
      <c r="E143" t="s">
        <v>11</v>
      </c>
      <c r="F143">
        <v>2009</v>
      </c>
      <c r="G143" t="s">
        <v>250</v>
      </c>
      <c r="H143">
        <v>78.228571428571399</v>
      </c>
      <c r="I143">
        <f>IF(K143="N2O",H143*About!$B$66,IF('EPA non-CO2 Data'!K143="CH4",'EPA non-CO2 Data'!H143*About!$B$65,'EPA non-CO2 Data'!H143))</f>
        <v>91.266666666666637</v>
      </c>
      <c r="J143" s="4" t="str">
        <f>VLOOKUP(CONCATENATE(B143,C143,D143),'EPA Source to Industry Map'!$D$2:$E$35,2,FALSE)</f>
        <v>agriculture</v>
      </c>
      <c r="K143" s="4" t="str">
        <f t="shared" si="2"/>
        <v>CH4</v>
      </c>
    </row>
    <row r="144" spans="1:11">
      <c r="A144" t="s">
        <v>68</v>
      </c>
      <c r="B144" t="s">
        <v>4</v>
      </c>
      <c r="C144" t="s">
        <v>251</v>
      </c>
      <c r="D144" t="s">
        <v>253</v>
      </c>
      <c r="E144" t="s">
        <v>11</v>
      </c>
      <c r="F144">
        <v>2010</v>
      </c>
      <c r="G144" t="s">
        <v>250</v>
      </c>
      <c r="H144">
        <v>79.910714285714306</v>
      </c>
      <c r="I144">
        <f>IF(K144="N2O",H144*About!$B$66,IF('EPA non-CO2 Data'!K144="CH4",'EPA non-CO2 Data'!H144*About!$B$65,'EPA non-CO2 Data'!H144))</f>
        <v>93.2291666666667</v>
      </c>
      <c r="J144" s="4" t="str">
        <f>VLOOKUP(CONCATENATE(B144,C144,D144),'EPA Source to Industry Map'!$D$2:$E$35,2,FALSE)</f>
        <v>agriculture</v>
      </c>
      <c r="K144" s="4" t="str">
        <f t="shared" si="2"/>
        <v>CH4</v>
      </c>
    </row>
    <row r="145" spans="1:11">
      <c r="A145" t="s">
        <v>68</v>
      </c>
      <c r="B145" t="s">
        <v>4</v>
      </c>
      <c r="C145" t="s">
        <v>251</v>
      </c>
      <c r="D145" t="s">
        <v>253</v>
      </c>
      <c r="E145" t="s">
        <v>11</v>
      </c>
      <c r="F145">
        <v>2011</v>
      </c>
      <c r="G145" t="s">
        <v>250</v>
      </c>
      <c r="H145">
        <v>81.592857142857099</v>
      </c>
      <c r="I145">
        <f>IF(K145="N2O",H145*About!$B$66,IF('EPA non-CO2 Data'!K145="CH4",'EPA non-CO2 Data'!H145*About!$B$65,'EPA non-CO2 Data'!H145))</f>
        <v>95.19166666666662</v>
      </c>
      <c r="J145" s="4" t="str">
        <f>VLOOKUP(CONCATENATE(B145,C145,D145),'EPA Source to Industry Map'!$D$2:$E$35,2,FALSE)</f>
        <v>agriculture</v>
      </c>
      <c r="K145" s="4" t="str">
        <f t="shared" si="2"/>
        <v>CH4</v>
      </c>
    </row>
    <row r="146" spans="1:11">
      <c r="A146" t="s">
        <v>68</v>
      </c>
      <c r="B146" t="s">
        <v>4</v>
      </c>
      <c r="C146" t="s">
        <v>251</v>
      </c>
      <c r="D146" t="s">
        <v>253</v>
      </c>
      <c r="E146" t="s">
        <v>11</v>
      </c>
      <c r="F146">
        <v>2012</v>
      </c>
      <c r="G146" t="s">
        <v>250</v>
      </c>
      <c r="H146">
        <v>83.275000000000006</v>
      </c>
      <c r="I146">
        <f>IF(K146="N2O",H146*About!$B$66,IF('EPA non-CO2 Data'!K146="CH4",'EPA non-CO2 Data'!H146*About!$B$65,'EPA non-CO2 Data'!H146))</f>
        <v>97.154166666666683</v>
      </c>
      <c r="J146" s="4" t="str">
        <f>VLOOKUP(CONCATENATE(B146,C146,D146),'EPA Source to Industry Map'!$D$2:$E$35,2,FALSE)</f>
        <v>agriculture</v>
      </c>
      <c r="K146" s="4" t="str">
        <f t="shared" si="2"/>
        <v>CH4</v>
      </c>
    </row>
    <row r="147" spans="1:11">
      <c r="A147" t="s">
        <v>68</v>
      </c>
      <c r="B147" t="s">
        <v>4</v>
      </c>
      <c r="C147" t="s">
        <v>251</v>
      </c>
      <c r="D147" t="s">
        <v>253</v>
      </c>
      <c r="E147" t="s">
        <v>11</v>
      </c>
      <c r="F147">
        <v>2013</v>
      </c>
      <c r="G147" t="s">
        <v>250</v>
      </c>
      <c r="H147">
        <v>83.199168697231201</v>
      </c>
      <c r="I147">
        <f>IF(K147="N2O",H147*About!$B$66,IF('EPA non-CO2 Data'!K147="CH4",'EPA non-CO2 Data'!H147*About!$B$65,'EPA non-CO2 Data'!H147))</f>
        <v>97.065696813436404</v>
      </c>
      <c r="J147" s="4" t="str">
        <f>VLOOKUP(CONCATENATE(B147,C147,D147),'EPA Source to Industry Map'!$D$2:$E$35,2,FALSE)</f>
        <v>agriculture</v>
      </c>
      <c r="K147" s="4" t="str">
        <f t="shared" si="2"/>
        <v>CH4</v>
      </c>
    </row>
    <row r="148" spans="1:11">
      <c r="A148" t="s">
        <v>68</v>
      </c>
      <c r="B148" t="s">
        <v>4</v>
      </c>
      <c r="C148" t="s">
        <v>251</v>
      </c>
      <c r="D148" t="s">
        <v>253</v>
      </c>
      <c r="E148" t="s">
        <v>11</v>
      </c>
      <c r="F148">
        <v>2014</v>
      </c>
      <c r="G148" t="s">
        <v>250</v>
      </c>
      <c r="H148">
        <v>83.123337394462297</v>
      </c>
      <c r="I148">
        <f>IF(K148="N2O",H148*About!$B$66,IF('EPA non-CO2 Data'!K148="CH4",'EPA non-CO2 Data'!H148*About!$B$65,'EPA non-CO2 Data'!H148))</f>
        <v>96.977226960206025</v>
      </c>
      <c r="J148" s="4" t="str">
        <f>VLOOKUP(CONCATENATE(B148,C148,D148),'EPA Source to Industry Map'!$D$2:$E$35,2,FALSE)</f>
        <v>agriculture</v>
      </c>
      <c r="K148" s="4" t="str">
        <f t="shared" si="2"/>
        <v>CH4</v>
      </c>
    </row>
    <row r="149" spans="1:11">
      <c r="A149" t="s">
        <v>68</v>
      </c>
      <c r="B149" t="s">
        <v>4</v>
      </c>
      <c r="C149" t="s">
        <v>251</v>
      </c>
      <c r="D149" t="s">
        <v>253</v>
      </c>
      <c r="E149" t="s">
        <v>11</v>
      </c>
      <c r="F149">
        <v>2015</v>
      </c>
      <c r="G149" t="s">
        <v>250</v>
      </c>
      <c r="H149">
        <v>83.047506091693506</v>
      </c>
      <c r="I149">
        <f>IF(K149="N2O",H149*About!$B$66,IF('EPA non-CO2 Data'!K149="CH4",'EPA non-CO2 Data'!H149*About!$B$65,'EPA non-CO2 Data'!H149))</f>
        <v>96.88875710697576</v>
      </c>
      <c r="J149" s="4" t="str">
        <f>VLOOKUP(CONCATENATE(B149,C149,D149),'EPA Source to Industry Map'!$D$2:$E$35,2,FALSE)</f>
        <v>agriculture</v>
      </c>
      <c r="K149" s="4" t="str">
        <f t="shared" si="2"/>
        <v>CH4</v>
      </c>
    </row>
    <row r="150" spans="1:11">
      <c r="A150" t="s">
        <v>68</v>
      </c>
      <c r="B150" t="s">
        <v>4</v>
      </c>
      <c r="C150" t="s">
        <v>251</v>
      </c>
      <c r="D150" t="s">
        <v>253</v>
      </c>
      <c r="E150" t="s">
        <v>11</v>
      </c>
      <c r="F150">
        <v>2016</v>
      </c>
      <c r="G150" t="s">
        <v>250</v>
      </c>
      <c r="H150">
        <v>82.725489203380704</v>
      </c>
      <c r="I150">
        <f>IF(K150="N2O",H150*About!$B$66,IF('EPA non-CO2 Data'!K150="CH4",'EPA non-CO2 Data'!H150*About!$B$65,'EPA non-CO2 Data'!H150))</f>
        <v>96.513070737277488</v>
      </c>
      <c r="J150" s="4" t="str">
        <f>VLOOKUP(CONCATENATE(B150,C150,D150),'EPA Source to Industry Map'!$D$2:$E$35,2,FALSE)</f>
        <v>agriculture</v>
      </c>
      <c r="K150" s="4" t="str">
        <f t="shared" si="2"/>
        <v>CH4</v>
      </c>
    </row>
    <row r="151" spans="1:11">
      <c r="A151" t="s">
        <v>68</v>
      </c>
      <c r="B151" t="s">
        <v>4</v>
      </c>
      <c r="C151" t="s">
        <v>251</v>
      </c>
      <c r="D151" t="s">
        <v>253</v>
      </c>
      <c r="E151" t="s">
        <v>11</v>
      </c>
      <c r="F151">
        <v>2017</v>
      </c>
      <c r="G151" t="s">
        <v>250</v>
      </c>
      <c r="H151">
        <v>82.403472315068001</v>
      </c>
      <c r="I151">
        <f>IF(K151="N2O",H151*About!$B$66,IF('EPA non-CO2 Data'!K151="CH4",'EPA non-CO2 Data'!H151*About!$B$65,'EPA non-CO2 Data'!H151))</f>
        <v>96.137384367579344</v>
      </c>
      <c r="J151" s="4" t="str">
        <f>VLOOKUP(CONCATENATE(B151,C151,D151),'EPA Source to Industry Map'!$D$2:$E$35,2,FALSE)</f>
        <v>agriculture</v>
      </c>
      <c r="K151" s="4" t="str">
        <f t="shared" si="2"/>
        <v>CH4</v>
      </c>
    </row>
    <row r="152" spans="1:11">
      <c r="A152" t="s">
        <v>68</v>
      </c>
      <c r="B152" t="s">
        <v>4</v>
      </c>
      <c r="C152" t="s">
        <v>251</v>
      </c>
      <c r="D152" t="s">
        <v>253</v>
      </c>
      <c r="E152" t="s">
        <v>11</v>
      </c>
      <c r="F152">
        <v>2018</v>
      </c>
      <c r="G152" t="s">
        <v>250</v>
      </c>
      <c r="H152">
        <v>82.081455426755198</v>
      </c>
      <c r="I152">
        <f>IF(K152="N2O",H152*About!$B$66,IF('EPA non-CO2 Data'!K152="CH4",'EPA non-CO2 Data'!H152*About!$B$65,'EPA non-CO2 Data'!H152))</f>
        <v>95.761697997881072</v>
      </c>
      <c r="J152" s="4" t="str">
        <f>VLOOKUP(CONCATENATE(B152,C152,D152),'EPA Source to Industry Map'!$D$2:$E$35,2,FALSE)</f>
        <v>agriculture</v>
      </c>
      <c r="K152" s="4" t="str">
        <f t="shared" si="2"/>
        <v>CH4</v>
      </c>
    </row>
    <row r="153" spans="1:11">
      <c r="A153" t="s">
        <v>68</v>
      </c>
      <c r="B153" t="s">
        <v>4</v>
      </c>
      <c r="C153" t="s">
        <v>251</v>
      </c>
      <c r="D153" t="s">
        <v>253</v>
      </c>
      <c r="E153" t="s">
        <v>11</v>
      </c>
      <c r="F153">
        <v>2019</v>
      </c>
      <c r="G153" t="s">
        <v>250</v>
      </c>
      <c r="H153">
        <v>81.759438538442495</v>
      </c>
      <c r="I153">
        <f>IF(K153="N2O",H153*About!$B$66,IF('EPA non-CO2 Data'!K153="CH4",'EPA non-CO2 Data'!H153*About!$B$65,'EPA non-CO2 Data'!H153))</f>
        <v>95.386011628182914</v>
      </c>
      <c r="J153" s="4" t="str">
        <f>VLOOKUP(CONCATENATE(B153,C153,D153),'EPA Source to Industry Map'!$D$2:$E$35,2,FALSE)</f>
        <v>agriculture</v>
      </c>
      <c r="K153" s="4" t="str">
        <f t="shared" si="2"/>
        <v>CH4</v>
      </c>
    </row>
    <row r="154" spans="1:11">
      <c r="A154" t="s">
        <v>68</v>
      </c>
      <c r="B154" t="s">
        <v>4</v>
      </c>
      <c r="C154" t="s">
        <v>251</v>
      </c>
      <c r="D154" t="s">
        <v>253</v>
      </c>
      <c r="E154" t="s">
        <v>11</v>
      </c>
      <c r="F154">
        <v>2020</v>
      </c>
      <c r="G154" t="s">
        <v>250</v>
      </c>
      <c r="H154">
        <v>81.437421650129806</v>
      </c>
      <c r="I154">
        <f>IF(K154="N2O",H154*About!$B$66,IF('EPA non-CO2 Data'!K154="CH4",'EPA non-CO2 Data'!H154*About!$B$65,'EPA non-CO2 Data'!H154))</f>
        <v>95.010325258484784</v>
      </c>
      <c r="J154" s="4" t="str">
        <f>VLOOKUP(CONCATENATE(B154,C154,D154),'EPA Source to Industry Map'!$D$2:$E$35,2,FALSE)</f>
        <v>agriculture</v>
      </c>
      <c r="K154" s="4" t="str">
        <f t="shared" si="2"/>
        <v>CH4</v>
      </c>
    </row>
    <row r="155" spans="1:11">
      <c r="A155" t="s">
        <v>68</v>
      </c>
      <c r="B155" t="s">
        <v>4</v>
      </c>
      <c r="C155" t="s">
        <v>251</v>
      </c>
      <c r="D155" t="s">
        <v>253</v>
      </c>
      <c r="E155" t="s">
        <v>11</v>
      </c>
      <c r="F155">
        <v>2021</v>
      </c>
      <c r="G155" t="s">
        <v>250</v>
      </c>
      <c r="H155">
        <v>80.869189775005495</v>
      </c>
      <c r="I155">
        <f>IF(K155="N2O",H155*About!$B$66,IF('EPA non-CO2 Data'!K155="CH4",'EPA non-CO2 Data'!H155*About!$B$65,'EPA non-CO2 Data'!H155))</f>
        <v>94.347388070839756</v>
      </c>
      <c r="J155" s="4" t="str">
        <f>VLOOKUP(CONCATENATE(B155,C155,D155),'EPA Source to Industry Map'!$D$2:$E$35,2,FALSE)</f>
        <v>agriculture</v>
      </c>
      <c r="K155" s="4" t="str">
        <f t="shared" si="2"/>
        <v>CH4</v>
      </c>
    </row>
    <row r="156" spans="1:11">
      <c r="A156" t="s">
        <v>68</v>
      </c>
      <c r="B156" t="s">
        <v>4</v>
      </c>
      <c r="C156" t="s">
        <v>251</v>
      </c>
      <c r="D156" t="s">
        <v>253</v>
      </c>
      <c r="E156" t="s">
        <v>11</v>
      </c>
      <c r="F156">
        <v>2022</v>
      </c>
      <c r="G156" t="s">
        <v>250</v>
      </c>
      <c r="H156">
        <v>80.300957899881297</v>
      </c>
      <c r="I156">
        <f>IF(K156="N2O",H156*About!$B$66,IF('EPA non-CO2 Data'!K156="CH4",'EPA non-CO2 Data'!H156*About!$B$65,'EPA non-CO2 Data'!H156))</f>
        <v>93.684450883194856</v>
      </c>
      <c r="J156" s="4" t="str">
        <f>VLOOKUP(CONCATENATE(B156,C156,D156),'EPA Source to Industry Map'!$D$2:$E$35,2,FALSE)</f>
        <v>agriculture</v>
      </c>
      <c r="K156" s="4" t="str">
        <f t="shared" si="2"/>
        <v>CH4</v>
      </c>
    </row>
    <row r="157" spans="1:11">
      <c r="A157" t="s">
        <v>68</v>
      </c>
      <c r="B157" t="s">
        <v>4</v>
      </c>
      <c r="C157" t="s">
        <v>251</v>
      </c>
      <c r="D157" t="s">
        <v>253</v>
      </c>
      <c r="E157" t="s">
        <v>11</v>
      </c>
      <c r="F157">
        <v>2023</v>
      </c>
      <c r="G157" t="s">
        <v>250</v>
      </c>
      <c r="H157">
        <v>79.732726024757</v>
      </c>
      <c r="I157">
        <f>IF(K157="N2O",H157*About!$B$66,IF('EPA non-CO2 Data'!K157="CH4",'EPA non-CO2 Data'!H157*About!$B$65,'EPA non-CO2 Data'!H157))</f>
        <v>93.021513695549842</v>
      </c>
      <c r="J157" s="4" t="str">
        <f>VLOOKUP(CONCATENATE(B157,C157,D157),'EPA Source to Industry Map'!$D$2:$E$35,2,FALSE)</f>
        <v>agriculture</v>
      </c>
      <c r="K157" s="4" t="str">
        <f t="shared" si="2"/>
        <v>CH4</v>
      </c>
    </row>
    <row r="158" spans="1:11">
      <c r="A158" t="s">
        <v>68</v>
      </c>
      <c r="B158" t="s">
        <v>4</v>
      </c>
      <c r="C158" t="s">
        <v>251</v>
      </c>
      <c r="D158" t="s">
        <v>253</v>
      </c>
      <c r="E158" t="s">
        <v>11</v>
      </c>
      <c r="F158">
        <v>2024</v>
      </c>
      <c r="G158" t="s">
        <v>250</v>
      </c>
      <c r="H158">
        <v>79.164494149632802</v>
      </c>
      <c r="I158">
        <f>IF(K158="N2O",H158*About!$B$66,IF('EPA non-CO2 Data'!K158="CH4",'EPA non-CO2 Data'!H158*About!$B$65,'EPA non-CO2 Data'!H158))</f>
        <v>92.358576507904942</v>
      </c>
      <c r="J158" s="4" t="str">
        <f>VLOOKUP(CONCATENATE(B158,C158,D158),'EPA Source to Industry Map'!$D$2:$E$35,2,FALSE)</f>
        <v>agriculture</v>
      </c>
      <c r="K158" s="4" t="str">
        <f t="shared" si="2"/>
        <v>CH4</v>
      </c>
    </row>
    <row r="159" spans="1:11">
      <c r="A159" t="s">
        <v>68</v>
      </c>
      <c r="B159" t="s">
        <v>4</v>
      </c>
      <c r="C159" t="s">
        <v>251</v>
      </c>
      <c r="D159" t="s">
        <v>253</v>
      </c>
      <c r="E159" t="s">
        <v>11</v>
      </c>
      <c r="F159">
        <v>2025</v>
      </c>
      <c r="G159" t="s">
        <v>250</v>
      </c>
      <c r="H159">
        <v>78.596262274508504</v>
      </c>
      <c r="I159">
        <f>IF(K159="N2O",H159*About!$B$66,IF('EPA non-CO2 Data'!K159="CH4",'EPA non-CO2 Data'!H159*About!$B$65,'EPA non-CO2 Data'!H159))</f>
        <v>91.695639320259929</v>
      </c>
      <c r="J159" s="4" t="str">
        <f>VLOOKUP(CONCATENATE(B159,C159,D159),'EPA Source to Industry Map'!$D$2:$E$35,2,FALSE)</f>
        <v>agriculture</v>
      </c>
      <c r="K159" s="4" t="str">
        <f t="shared" si="2"/>
        <v>CH4</v>
      </c>
    </row>
    <row r="160" spans="1:11">
      <c r="A160" t="s">
        <v>68</v>
      </c>
      <c r="B160" t="s">
        <v>4</v>
      </c>
      <c r="C160" t="s">
        <v>251</v>
      </c>
      <c r="D160" t="s">
        <v>253</v>
      </c>
      <c r="E160" t="s">
        <v>11</v>
      </c>
      <c r="F160">
        <v>2026</v>
      </c>
      <c r="G160" t="s">
        <v>250</v>
      </c>
      <c r="H160">
        <v>77.867624920275503</v>
      </c>
      <c r="I160">
        <f>IF(K160="N2O",H160*About!$B$66,IF('EPA non-CO2 Data'!K160="CH4",'EPA non-CO2 Data'!H160*About!$B$65,'EPA non-CO2 Data'!H160))</f>
        <v>90.845562406988094</v>
      </c>
      <c r="J160" s="4" t="str">
        <f>VLOOKUP(CONCATENATE(B160,C160,D160),'EPA Source to Industry Map'!$D$2:$E$35,2,FALSE)</f>
        <v>agriculture</v>
      </c>
      <c r="K160" s="4" t="str">
        <f t="shared" si="2"/>
        <v>CH4</v>
      </c>
    </row>
    <row r="161" spans="1:11">
      <c r="A161" t="s">
        <v>68</v>
      </c>
      <c r="B161" t="s">
        <v>4</v>
      </c>
      <c r="C161" t="s">
        <v>251</v>
      </c>
      <c r="D161" t="s">
        <v>253</v>
      </c>
      <c r="E161" t="s">
        <v>11</v>
      </c>
      <c r="F161">
        <v>2027</v>
      </c>
      <c r="G161" t="s">
        <v>250</v>
      </c>
      <c r="H161">
        <v>77.138987566042502</v>
      </c>
      <c r="I161">
        <f>IF(K161="N2O",H161*About!$B$66,IF('EPA non-CO2 Data'!K161="CH4",'EPA non-CO2 Data'!H161*About!$B$65,'EPA non-CO2 Data'!H161))</f>
        <v>89.995485493716259</v>
      </c>
      <c r="J161" s="4" t="str">
        <f>VLOOKUP(CONCATENATE(B161,C161,D161),'EPA Source to Industry Map'!$D$2:$E$35,2,FALSE)</f>
        <v>agriculture</v>
      </c>
      <c r="K161" s="4" t="str">
        <f t="shared" si="2"/>
        <v>CH4</v>
      </c>
    </row>
    <row r="162" spans="1:11">
      <c r="A162" t="s">
        <v>68</v>
      </c>
      <c r="B162" t="s">
        <v>4</v>
      </c>
      <c r="C162" t="s">
        <v>251</v>
      </c>
      <c r="D162" t="s">
        <v>253</v>
      </c>
      <c r="E162" t="s">
        <v>11</v>
      </c>
      <c r="F162">
        <v>2028</v>
      </c>
      <c r="G162" t="s">
        <v>250</v>
      </c>
      <c r="H162">
        <v>76.410350211809501</v>
      </c>
      <c r="I162">
        <f>IF(K162="N2O",H162*About!$B$66,IF('EPA non-CO2 Data'!K162="CH4",'EPA non-CO2 Data'!H162*About!$B$65,'EPA non-CO2 Data'!H162))</f>
        <v>89.145408580444425</v>
      </c>
      <c r="J162" s="4" t="str">
        <f>VLOOKUP(CONCATENATE(B162,C162,D162),'EPA Source to Industry Map'!$D$2:$E$35,2,FALSE)</f>
        <v>agriculture</v>
      </c>
      <c r="K162" s="4" t="str">
        <f t="shared" si="2"/>
        <v>CH4</v>
      </c>
    </row>
    <row r="163" spans="1:11">
      <c r="A163" t="s">
        <v>68</v>
      </c>
      <c r="B163" t="s">
        <v>4</v>
      </c>
      <c r="C163" t="s">
        <v>251</v>
      </c>
      <c r="D163" t="s">
        <v>253</v>
      </c>
      <c r="E163" t="s">
        <v>11</v>
      </c>
      <c r="F163">
        <v>2029</v>
      </c>
      <c r="G163" t="s">
        <v>250</v>
      </c>
      <c r="H163">
        <v>75.6817128575764</v>
      </c>
      <c r="I163">
        <f>IF(K163="N2O",H163*About!$B$66,IF('EPA non-CO2 Data'!K163="CH4",'EPA non-CO2 Data'!H163*About!$B$65,'EPA non-CO2 Data'!H163))</f>
        <v>88.295331667172476</v>
      </c>
      <c r="J163" s="4" t="str">
        <f>VLOOKUP(CONCATENATE(B163,C163,D163),'EPA Source to Industry Map'!$D$2:$E$35,2,FALSE)</f>
        <v>agriculture</v>
      </c>
      <c r="K163" s="4" t="str">
        <f t="shared" si="2"/>
        <v>CH4</v>
      </c>
    </row>
    <row r="164" spans="1:11">
      <c r="A164" t="s">
        <v>68</v>
      </c>
      <c r="B164" t="s">
        <v>4</v>
      </c>
      <c r="C164" t="s">
        <v>251</v>
      </c>
      <c r="D164" t="s">
        <v>253</v>
      </c>
      <c r="E164" t="s">
        <v>11</v>
      </c>
      <c r="F164">
        <v>2030</v>
      </c>
      <c r="G164" t="s">
        <v>250</v>
      </c>
      <c r="H164">
        <v>74.953075503343399</v>
      </c>
      <c r="I164">
        <f>IF(K164="N2O",H164*About!$B$66,IF('EPA non-CO2 Data'!K164="CH4",'EPA non-CO2 Data'!H164*About!$B$65,'EPA non-CO2 Data'!H164))</f>
        <v>87.445254753900642</v>
      </c>
      <c r="J164" s="4" t="str">
        <f>VLOOKUP(CONCATENATE(B164,C164,D164),'EPA Source to Industry Map'!$D$2:$E$35,2,FALSE)</f>
        <v>agriculture</v>
      </c>
      <c r="K164" s="4" t="str">
        <f t="shared" si="2"/>
        <v>CH4</v>
      </c>
    </row>
    <row r="165" spans="1:11">
      <c r="A165" t="s">
        <v>68</v>
      </c>
      <c r="B165" t="s">
        <v>4</v>
      </c>
      <c r="C165" t="s">
        <v>251</v>
      </c>
      <c r="D165" t="s">
        <v>253</v>
      </c>
      <c r="E165" t="s">
        <v>11</v>
      </c>
      <c r="F165">
        <v>2031</v>
      </c>
      <c r="G165" t="s">
        <v>250</v>
      </c>
      <c r="H165">
        <v>74.117797193915095</v>
      </c>
      <c r="I165">
        <f>IF(K165="N2O",H165*About!$B$66,IF('EPA non-CO2 Data'!K165="CH4",'EPA non-CO2 Data'!H165*About!$B$65,'EPA non-CO2 Data'!H165))</f>
        <v>86.470763392900949</v>
      </c>
      <c r="J165" s="4" t="str">
        <f>VLOOKUP(CONCATENATE(B165,C165,D165),'EPA Source to Industry Map'!$D$2:$E$35,2,FALSE)</f>
        <v>agriculture</v>
      </c>
      <c r="K165" s="4" t="str">
        <f t="shared" si="2"/>
        <v>CH4</v>
      </c>
    </row>
    <row r="166" spans="1:11">
      <c r="A166" t="s">
        <v>68</v>
      </c>
      <c r="B166" t="s">
        <v>4</v>
      </c>
      <c r="C166" t="s">
        <v>251</v>
      </c>
      <c r="D166" t="s">
        <v>253</v>
      </c>
      <c r="E166" t="s">
        <v>11</v>
      </c>
      <c r="F166">
        <v>2032</v>
      </c>
      <c r="G166" t="s">
        <v>250</v>
      </c>
      <c r="H166">
        <v>73.282518884486706</v>
      </c>
      <c r="I166">
        <f>IF(K166="N2O",H166*About!$B$66,IF('EPA non-CO2 Data'!K166="CH4",'EPA non-CO2 Data'!H166*About!$B$65,'EPA non-CO2 Data'!H166))</f>
        <v>85.496272031901157</v>
      </c>
      <c r="J166" s="4" t="str">
        <f>VLOOKUP(CONCATENATE(B166,C166,D166),'EPA Source to Industry Map'!$D$2:$E$35,2,FALSE)</f>
        <v>agriculture</v>
      </c>
      <c r="K166" s="4" t="str">
        <f t="shared" si="2"/>
        <v>CH4</v>
      </c>
    </row>
    <row r="167" spans="1:11">
      <c r="A167" t="s">
        <v>68</v>
      </c>
      <c r="B167" t="s">
        <v>4</v>
      </c>
      <c r="C167" t="s">
        <v>251</v>
      </c>
      <c r="D167" t="s">
        <v>253</v>
      </c>
      <c r="E167" t="s">
        <v>11</v>
      </c>
      <c r="F167">
        <v>2033</v>
      </c>
      <c r="G167" t="s">
        <v>250</v>
      </c>
      <c r="H167">
        <v>72.447240575058402</v>
      </c>
      <c r="I167">
        <f>IF(K167="N2O",H167*About!$B$66,IF('EPA non-CO2 Data'!K167="CH4",'EPA non-CO2 Data'!H167*About!$B$65,'EPA non-CO2 Data'!H167))</f>
        <v>84.521780670901478</v>
      </c>
      <c r="J167" s="4" t="str">
        <f>VLOOKUP(CONCATENATE(B167,C167,D167),'EPA Source to Industry Map'!$D$2:$E$35,2,FALSE)</f>
        <v>agriculture</v>
      </c>
      <c r="K167" s="4" t="str">
        <f t="shared" si="2"/>
        <v>CH4</v>
      </c>
    </row>
    <row r="168" spans="1:11">
      <c r="A168" t="s">
        <v>68</v>
      </c>
      <c r="B168" t="s">
        <v>4</v>
      </c>
      <c r="C168" t="s">
        <v>251</v>
      </c>
      <c r="D168" t="s">
        <v>253</v>
      </c>
      <c r="E168" t="s">
        <v>11</v>
      </c>
      <c r="F168">
        <v>2034</v>
      </c>
      <c r="G168" t="s">
        <v>250</v>
      </c>
      <c r="H168">
        <v>71.611962265629998</v>
      </c>
      <c r="I168">
        <f>IF(K168="N2O",H168*About!$B$66,IF('EPA non-CO2 Data'!K168="CH4",'EPA non-CO2 Data'!H168*About!$B$65,'EPA non-CO2 Data'!H168))</f>
        <v>83.547289309901672</v>
      </c>
      <c r="J168" s="4" t="str">
        <f>VLOOKUP(CONCATENATE(B168,C168,D168),'EPA Source to Industry Map'!$D$2:$E$35,2,FALSE)</f>
        <v>agriculture</v>
      </c>
      <c r="K168" s="4" t="str">
        <f t="shared" si="2"/>
        <v>CH4</v>
      </c>
    </row>
    <row r="169" spans="1:11">
      <c r="A169" t="s">
        <v>68</v>
      </c>
      <c r="B169" t="s">
        <v>4</v>
      </c>
      <c r="C169" t="s">
        <v>251</v>
      </c>
      <c r="D169" t="s">
        <v>253</v>
      </c>
      <c r="E169" t="s">
        <v>11</v>
      </c>
      <c r="F169">
        <v>2035</v>
      </c>
      <c r="G169" t="s">
        <v>250</v>
      </c>
      <c r="H169">
        <v>70.776683956201595</v>
      </c>
      <c r="I169">
        <f>IF(K169="N2O",H169*About!$B$66,IF('EPA non-CO2 Data'!K169="CH4",'EPA non-CO2 Data'!H169*About!$B$65,'EPA non-CO2 Data'!H169))</f>
        <v>82.572797948901865</v>
      </c>
      <c r="J169" s="4" t="str">
        <f>VLOOKUP(CONCATENATE(B169,C169,D169),'EPA Source to Industry Map'!$D$2:$E$35,2,FALSE)</f>
        <v>agriculture</v>
      </c>
      <c r="K169" s="4" t="str">
        <f t="shared" si="2"/>
        <v>CH4</v>
      </c>
    </row>
    <row r="170" spans="1:11">
      <c r="A170" t="s">
        <v>68</v>
      </c>
      <c r="B170" t="s">
        <v>4</v>
      </c>
      <c r="C170" t="s">
        <v>251</v>
      </c>
      <c r="D170" t="s">
        <v>253</v>
      </c>
      <c r="E170" t="s">
        <v>11</v>
      </c>
      <c r="F170">
        <v>2036</v>
      </c>
      <c r="G170" t="s">
        <v>250</v>
      </c>
      <c r="H170">
        <v>69.916241996770395</v>
      </c>
      <c r="I170">
        <f>IF(K170="N2O",H170*About!$B$66,IF('EPA non-CO2 Data'!K170="CH4",'EPA non-CO2 Data'!H170*About!$B$65,'EPA non-CO2 Data'!H170))</f>
        <v>81.568948996232137</v>
      </c>
      <c r="J170" s="4" t="str">
        <f>VLOOKUP(CONCATENATE(B170,C170,D170),'EPA Source to Industry Map'!$D$2:$E$35,2,FALSE)</f>
        <v>agriculture</v>
      </c>
      <c r="K170" s="4" t="str">
        <f t="shared" si="2"/>
        <v>CH4</v>
      </c>
    </row>
    <row r="171" spans="1:11">
      <c r="A171" t="s">
        <v>68</v>
      </c>
      <c r="B171" t="s">
        <v>4</v>
      </c>
      <c r="C171" t="s">
        <v>251</v>
      </c>
      <c r="D171" t="s">
        <v>253</v>
      </c>
      <c r="E171" t="s">
        <v>11</v>
      </c>
      <c r="F171">
        <v>2037</v>
      </c>
      <c r="G171" t="s">
        <v>250</v>
      </c>
      <c r="H171">
        <v>69.055800037339196</v>
      </c>
      <c r="I171">
        <f>IF(K171="N2O",H171*About!$B$66,IF('EPA non-CO2 Data'!K171="CH4",'EPA non-CO2 Data'!H171*About!$B$65,'EPA non-CO2 Data'!H171))</f>
        <v>80.565100043562396</v>
      </c>
      <c r="J171" s="4" t="str">
        <f>VLOOKUP(CONCATENATE(B171,C171,D171),'EPA Source to Industry Map'!$D$2:$E$35,2,FALSE)</f>
        <v>agriculture</v>
      </c>
      <c r="K171" s="4" t="str">
        <f t="shared" si="2"/>
        <v>CH4</v>
      </c>
    </row>
    <row r="172" spans="1:11">
      <c r="A172" t="s">
        <v>68</v>
      </c>
      <c r="B172" t="s">
        <v>4</v>
      </c>
      <c r="C172" t="s">
        <v>251</v>
      </c>
      <c r="D172" t="s">
        <v>253</v>
      </c>
      <c r="E172" t="s">
        <v>11</v>
      </c>
      <c r="F172">
        <v>2038</v>
      </c>
      <c r="G172" t="s">
        <v>250</v>
      </c>
      <c r="H172">
        <v>68.195358077907898</v>
      </c>
      <c r="I172">
        <f>IF(K172="N2O",H172*About!$B$66,IF('EPA non-CO2 Data'!K172="CH4",'EPA non-CO2 Data'!H172*About!$B$65,'EPA non-CO2 Data'!H172))</f>
        <v>79.561251090892554</v>
      </c>
      <c r="J172" s="4" t="str">
        <f>VLOOKUP(CONCATENATE(B172,C172,D172),'EPA Source to Industry Map'!$D$2:$E$35,2,FALSE)</f>
        <v>agriculture</v>
      </c>
      <c r="K172" s="4" t="str">
        <f t="shared" si="2"/>
        <v>CH4</v>
      </c>
    </row>
    <row r="173" spans="1:11">
      <c r="A173" t="s">
        <v>68</v>
      </c>
      <c r="B173" t="s">
        <v>4</v>
      </c>
      <c r="C173" t="s">
        <v>251</v>
      </c>
      <c r="D173" t="s">
        <v>253</v>
      </c>
      <c r="E173" t="s">
        <v>11</v>
      </c>
      <c r="F173">
        <v>2039</v>
      </c>
      <c r="G173" t="s">
        <v>250</v>
      </c>
      <c r="H173">
        <v>67.334916118476698</v>
      </c>
      <c r="I173">
        <f>IF(K173="N2O",H173*About!$B$66,IF('EPA non-CO2 Data'!K173="CH4",'EPA non-CO2 Data'!H173*About!$B$65,'EPA non-CO2 Data'!H173))</f>
        <v>78.557402138222827</v>
      </c>
      <c r="J173" s="4" t="str">
        <f>VLOOKUP(CONCATENATE(B173,C173,D173),'EPA Source to Industry Map'!$D$2:$E$35,2,FALSE)</f>
        <v>agriculture</v>
      </c>
      <c r="K173" s="4" t="str">
        <f t="shared" si="2"/>
        <v>CH4</v>
      </c>
    </row>
    <row r="174" spans="1:11">
      <c r="A174" t="s">
        <v>68</v>
      </c>
      <c r="B174" t="s">
        <v>4</v>
      </c>
      <c r="C174" t="s">
        <v>251</v>
      </c>
      <c r="D174" t="s">
        <v>253</v>
      </c>
      <c r="E174" t="s">
        <v>11</v>
      </c>
      <c r="F174">
        <v>2040</v>
      </c>
      <c r="G174" t="s">
        <v>250</v>
      </c>
      <c r="H174">
        <v>66.4744741590454</v>
      </c>
      <c r="I174">
        <f>IF(K174="N2O",H174*About!$B$66,IF('EPA non-CO2 Data'!K174="CH4",'EPA non-CO2 Data'!H174*About!$B$65,'EPA non-CO2 Data'!H174))</f>
        <v>77.553553185552971</v>
      </c>
      <c r="J174" s="4" t="str">
        <f>VLOOKUP(CONCATENATE(B174,C174,D174),'EPA Source to Industry Map'!$D$2:$E$35,2,FALSE)</f>
        <v>agriculture</v>
      </c>
      <c r="K174" s="4" t="str">
        <f t="shared" si="2"/>
        <v>CH4</v>
      </c>
    </row>
    <row r="175" spans="1:11">
      <c r="A175" t="s">
        <v>68</v>
      </c>
      <c r="B175" t="s">
        <v>4</v>
      </c>
      <c r="C175" t="s">
        <v>251</v>
      </c>
      <c r="D175" t="s">
        <v>253</v>
      </c>
      <c r="E175" t="s">
        <v>11</v>
      </c>
      <c r="F175">
        <v>2041</v>
      </c>
      <c r="G175" t="s">
        <v>250</v>
      </c>
      <c r="H175">
        <v>65.621888510790797</v>
      </c>
      <c r="I175">
        <f>IF(K175="N2O",H175*About!$B$66,IF('EPA non-CO2 Data'!K175="CH4",'EPA non-CO2 Data'!H175*About!$B$65,'EPA non-CO2 Data'!H175))</f>
        <v>76.558869929255934</v>
      </c>
      <c r="J175" s="4" t="str">
        <f>VLOOKUP(CONCATENATE(B175,C175,D175),'EPA Source to Industry Map'!$D$2:$E$35,2,FALSE)</f>
        <v>agriculture</v>
      </c>
      <c r="K175" s="4" t="str">
        <f t="shared" si="2"/>
        <v>CH4</v>
      </c>
    </row>
    <row r="176" spans="1:11">
      <c r="A176" t="s">
        <v>68</v>
      </c>
      <c r="B176" t="s">
        <v>4</v>
      </c>
      <c r="C176" t="s">
        <v>251</v>
      </c>
      <c r="D176" t="s">
        <v>253</v>
      </c>
      <c r="E176" t="s">
        <v>11</v>
      </c>
      <c r="F176">
        <v>2042</v>
      </c>
      <c r="G176" t="s">
        <v>250</v>
      </c>
      <c r="H176">
        <v>64.769302862536307</v>
      </c>
      <c r="I176">
        <f>IF(K176="N2O",H176*About!$B$66,IF('EPA non-CO2 Data'!K176="CH4",'EPA non-CO2 Data'!H176*About!$B$65,'EPA non-CO2 Data'!H176))</f>
        <v>75.564186672959025</v>
      </c>
      <c r="J176" s="4" t="str">
        <f>VLOOKUP(CONCATENATE(B176,C176,D176),'EPA Source to Industry Map'!$D$2:$E$35,2,FALSE)</f>
        <v>agriculture</v>
      </c>
      <c r="K176" s="4" t="str">
        <f t="shared" si="2"/>
        <v>CH4</v>
      </c>
    </row>
    <row r="177" spans="1:11">
      <c r="A177" t="s">
        <v>68</v>
      </c>
      <c r="B177" t="s">
        <v>4</v>
      </c>
      <c r="C177" t="s">
        <v>251</v>
      </c>
      <c r="D177" t="s">
        <v>253</v>
      </c>
      <c r="E177" t="s">
        <v>11</v>
      </c>
      <c r="F177">
        <v>2043</v>
      </c>
      <c r="G177" t="s">
        <v>250</v>
      </c>
      <c r="H177">
        <v>63.916717214281697</v>
      </c>
      <c r="I177">
        <f>IF(K177="N2O",H177*About!$B$66,IF('EPA non-CO2 Data'!K177="CH4",'EPA non-CO2 Data'!H177*About!$B$65,'EPA non-CO2 Data'!H177))</f>
        <v>74.569503416661988</v>
      </c>
      <c r="J177" s="4" t="str">
        <f>VLOOKUP(CONCATENATE(B177,C177,D177),'EPA Source to Industry Map'!$D$2:$E$35,2,FALSE)</f>
        <v>agriculture</v>
      </c>
      <c r="K177" s="4" t="str">
        <f t="shared" si="2"/>
        <v>CH4</v>
      </c>
    </row>
    <row r="178" spans="1:11">
      <c r="A178" t="s">
        <v>68</v>
      </c>
      <c r="B178" t="s">
        <v>4</v>
      </c>
      <c r="C178" t="s">
        <v>251</v>
      </c>
      <c r="D178" t="s">
        <v>253</v>
      </c>
      <c r="E178" t="s">
        <v>11</v>
      </c>
      <c r="F178">
        <v>2044</v>
      </c>
      <c r="G178" t="s">
        <v>250</v>
      </c>
      <c r="H178">
        <v>63.0641315660271</v>
      </c>
      <c r="I178">
        <f>IF(K178="N2O",H178*About!$B$66,IF('EPA non-CO2 Data'!K178="CH4",'EPA non-CO2 Data'!H178*About!$B$65,'EPA non-CO2 Data'!H178))</f>
        <v>73.574820160364951</v>
      </c>
      <c r="J178" s="4" t="str">
        <f>VLOOKUP(CONCATENATE(B178,C178,D178),'EPA Source to Industry Map'!$D$2:$E$35,2,FALSE)</f>
        <v>agriculture</v>
      </c>
      <c r="K178" s="4" t="str">
        <f t="shared" si="2"/>
        <v>CH4</v>
      </c>
    </row>
    <row r="179" spans="1:11">
      <c r="A179" t="s">
        <v>68</v>
      </c>
      <c r="B179" t="s">
        <v>4</v>
      </c>
      <c r="C179" t="s">
        <v>251</v>
      </c>
      <c r="D179" t="s">
        <v>253</v>
      </c>
      <c r="E179" t="s">
        <v>11</v>
      </c>
      <c r="F179">
        <v>2045</v>
      </c>
      <c r="G179" t="s">
        <v>250</v>
      </c>
      <c r="H179">
        <v>62.211545917772497</v>
      </c>
      <c r="I179">
        <f>IF(K179="N2O",H179*About!$B$66,IF('EPA non-CO2 Data'!K179="CH4",'EPA non-CO2 Data'!H179*About!$B$65,'EPA non-CO2 Data'!H179))</f>
        <v>72.580136904067913</v>
      </c>
      <c r="J179" s="4" t="str">
        <f>VLOOKUP(CONCATENATE(B179,C179,D179),'EPA Source to Industry Map'!$D$2:$E$35,2,FALSE)</f>
        <v>agriculture</v>
      </c>
      <c r="K179" s="4" t="str">
        <f t="shared" ref="K179:K242" si="3">IF(ISNUMBER(SEARCH("F",E179)),"F-gases",E179)</f>
        <v>CH4</v>
      </c>
    </row>
    <row r="180" spans="1:11">
      <c r="A180" t="s">
        <v>68</v>
      </c>
      <c r="B180" t="s">
        <v>4</v>
      </c>
      <c r="C180" t="s">
        <v>251</v>
      </c>
      <c r="D180" t="s">
        <v>253</v>
      </c>
      <c r="E180" t="s">
        <v>11</v>
      </c>
      <c r="F180">
        <v>2046</v>
      </c>
      <c r="G180" t="s">
        <v>250</v>
      </c>
      <c r="H180">
        <v>61.373810199040499</v>
      </c>
      <c r="I180">
        <f>IF(K180="N2O",H180*About!$B$66,IF('EPA non-CO2 Data'!K180="CH4",'EPA non-CO2 Data'!H180*About!$B$65,'EPA non-CO2 Data'!H180))</f>
        <v>71.602778565547254</v>
      </c>
      <c r="J180" s="4" t="str">
        <f>VLOOKUP(CONCATENATE(B180,C180,D180),'EPA Source to Industry Map'!$D$2:$E$35,2,FALSE)</f>
        <v>agriculture</v>
      </c>
      <c r="K180" s="4" t="str">
        <f t="shared" si="3"/>
        <v>CH4</v>
      </c>
    </row>
    <row r="181" spans="1:11">
      <c r="A181" t="s">
        <v>68</v>
      </c>
      <c r="B181" t="s">
        <v>4</v>
      </c>
      <c r="C181" t="s">
        <v>251</v>
      </c>
      <c r="D181" t="s">
        <v>253</v>
      </c>
      <c r="E181" t="s">
        <v>11</v>
      </c>
      <c r="F181">
        <v>2047</v>
      </c>
      <c r="G181" t="s">
        <v>250</v>
      </c>
      <c r="H181">
        <v>60.5360744803084</v>
      </c>
      <c r="I181">
        <f>IF(K181="N2O",H181*About!$B$66,IF('EPA non-CO2 Data'!K181="CH4",'EPA non-CO2 Data'!H181*About!$B$65,'EPA non-CO2 Data'!H181))</f>
        <v>70.625420227026467</v>
      </c>
      <c r="J181" s="4" t="str">
        <f>VLOOKUP(CONCATENATE(B181,C181,D181),'EPA Source to Industry Map'!$D$2:$E$35,2,FALSE)</f>
        <v>agriculture</v>
      </c>
      <c r="K181" s="4" t="str">
        <f t="shared" si="3"/>
        <v>CH4</v>
      </c>
    </row>
    <row r="182" spans="1:11">
      <c r="A182" t="s">
        <v>68</v>
      </c>
      <c r="B182" t="s">
        <v>4</v>
      </c>
      <c r="C182" t="s">
        <v>251</v>
      </c>
      <c r="D182" t="s">
        <v>253</v>
      </c>
      <c r="E182" t="s">
        <v>11</v>
      </c>
      <c r="F182">
        <v>2048</v>
      </c>
      <c r="G182" t="s">
        <v>250</v>
      </c>
      <c r="H182">
        <v>59.698338761576402</v>
      </c>
      <c r="I182">
        <f>IF(K182="N2O",H182*About!$B$66,IF('EPA non-CO2 Data'!K182="CH4",'EPA non-CO2 Data'!H182*About!$B$65,'EPA non-CO2 Data'!H182))</f>
        <v>69.648061888505808</v>
      </c>
      <c r="J182" s="4" t="str">
        <f>VLOOKUP(CONCATENATE(B182,C182,D182),'EPA Source to Industry Map'!$D$2:$E$35,2,FALSE)</f>
        <v>agriculture</v>
      </c>
      <c r="K182" s="4" t="str">
        <f t="shared" si="3"/>
        <v>CH4</v>
      </c>
    </row>
    <row r="183" spans="1:11">
      <c r="A183" t="s">
        <v>68</v>
      </c>
      <c r="B183" t="s">
        <v>4</v>
      </c>
      <c r="C183" t="s">
        <v>251</v>
      </c>
      <c r="D183" t="s">
        <v>253</v>
      </c>
      <c r="E183" t="s">
        <v>11</v>
      </c>
      <c r="F183">
        <v>2049</v>
      </c>
      <c r="G183" t="s">
        <v>250</v>
      </c>
      <c r="H183">
        <v>58.860603042844403</v>
      </c>
      <c r="I183">
        <f>IF(K183="N2O",H183*About!$B$66,IF('EPA non-CO2 Data'!K183="CH4",'EPA non-CO2 Data'!H183*About!$B$65,'EPA non-CO2 Data'!H183))</f>
        <v>68.670703549985134</v>
      </c>
      <c r="J183" s="4" t="str">
        <f>VLOOKUP(CONCATENATE(B183,C183,D183),'EPA Source to Industry Map'!$D$2:$E$35,2,FALSE)</f>
        <v>agriculture</v>
      </c>
      <c r="K183" s="4" t="str">
        <f t="shared" si="3"/>
        <v>CH4</v>
      </c>
    </row>
    <row r="184" spans="1:11">
      <c r="A184" t="s">
        <v>68</v>
      </c>
      <c r="B184" t="s">
        <v>4</v>
      </c>
      <c r="C184" t="s">
        <v>251</v>
      </c>
      <c r="D184" t="s">
        <v>253</v>
      </c>
      <c r="E184" t="s">
        <v>11</v>
      </c>
      <c r="F184">
        <v>2050</v>
      </c>
      <c r="G184" t="s">
        <v>250</v>
      </c>
      <c r="H184">
        <v>58.022867324112397</v>
      </c>
      <c r="I184">
        <f>IF(K184="N2O",H184*About!$B$66,IF('EPA non-CO2 Data'!K184="CH4",'EPA non-CO2 Data'!H184*About!$B$65,'EPA non-CO2 Data'!H184))</f>
        <v>67.693345211464461</v>
      </c>
      <c r="J184" s="4" t="str">
        <f>VLOOKUP(CONCATENATE(B184,C184,D184),'EPA Source to Industry Map'!$D$2:$E$35,2,FALSE)</f>
        <v>agriculture</v>
      </c>
      <c r="K184" s="4" t="str">
        <f t="shared" si="3"/>
        <v>CH4</v>
      </c>
    </row>
    <row r="185" spans="1:11">
      <c r="A185" t="s">
        <v>68</v>
      </c>
      <c r="B185" t="s">
        <v>4</v>
      </c>
      <c r="C185" t="s">
        <v>251</v>
      </c>
      <c r="D185" t="s">
        <v>253</v>
      </c>
      <c r="E185" t="s">
        <v>12</v>
      </c>
      <c r="F185">
        <v>1990</v>
      </c>
      <c r="G185" t="s">
        <v>250</v>
      </c>
      <c r="H185">
        <v>12.0087176697127</v>
      </c>
      <c r="I185">
        <f>IF(K185="N2O",H185*About!$B$66,IF('EPA non-CO2 Data'!K185="CH4",'EPA non-CO2 Data'!H185*About!$B$65,'EPA non-CO2 Data'!H185))</f>
        <v>10.678893229778073</v>
      </c>
      <c r="J185" s="4" t="str">
        <f>VLOOKUP(CONCATENATE(B185,C185,D185),'EPA Source to Industry Map'!$D$2:$E$35,2,FALSE)</f>
        <v>agriculture</v>
      </c>
      <c r="K185" s="4" t="str">
        <f t="shared" si="3"/>
        <v>N2O</v>
      </c>
    </row>
    <row r="186" spans="1:11">
      <c r="A186" t="s">
        <v>68</v>
      </c>
      <c r="B186" t="s">
        <v>4</v>
      </c>
      <c r="C186" t="s">
        <v>251</v>
      </c>
      <c r="D186" t="s">
        <v>253</v>
      </c>
      <c r="E186" t="s">
        <v>12</v>
      </c>
      <c r="F186">
        <v>1991</v>
      </c>
      <c r="G186" t="s">
        <v>250</v>
      </c>
      <c r="H186">
        <v>12.2845382522845</v>
      </c>
      <c r="I186">
        <f>IF(K186="N2O",H186*About!$B$66,IF('EPA non-CO2 Data'!K186="CH4",'EPA non-CO2 Data'!H186*About!$B$65,'EPA non-CO2 Data'!H186))</f>
        <v>10.924169922333531</v>
      </c>
      <c r="J186" s="4" t="str">
        <f>VLOOKUP(CONCATENATE(B186,C186,D186),'EPA Source to Industry Map'!$D$2:$E$35,2,FALSE)</f>
        <v>agriculture</v>
      </c>
      <c r="K186" s="4" t="str">
        <f t="shared" si="3"/>
        <v>N2O</v>
      </c>
    </row>
    <row r="187" spans="1:11">
      <c r="A187" t="s">
        <v>68</v>
      </c>
      <c r="B187" t="s">
        <v>4</v>
      </c>
      <c r="C187" t="s">
        <v>251</v>
      </c>
      <c r="D187" t="s">
        <v>253</v>
      </c>
      <c r="E187" t="s">
        <v>12</v>
      </c>
      <c r="F187">
        <v>1992</v>
      </c>
      <c r="G187" t="s">
        <v>250</v>
      </c>
      <c r="H187">
        <v>12.5603588348564</v>
      </c>
      <c r="I187">
        <f>IF(K187="N2O",H187*About!$B$66,IF('EPA non-CO2 Data'!K187="CH4",'EPA non-CO2 Data'!H187*About!$B$65,'EPA non-CO2 Data'!H187))</f>
        <v>11.169446614889081</v>
      </c>
      <c r="J187" s="4" t="str">
        <f>VLOOKUP(CONCATENATE(B187,C187,D187),'EPA Source to Industry Map'!$D$2:$E$35,2,FALSE)</f>
        <v>agriculture</v>
      </c>
      <c r="K187" s="4" t="str">
        <f t="shared" si="3"/>
        <v>N2O</v>
      </c>
    </row>
    <row r="188" spans="1:11">
      <c r="A188" t="s">
        <v>68</v>
      </c>
      <c r="B188" t="s">
        <v>4</v>
      </c>
      <c r="C188" t="s">
        <v>251</v>
      </c>
      <c r="D188" t="s">
        <v>253</v>
      </c>
      <c r="E188" t="s">
        <v>12</v>
      </c>
      <c r="F188">
        <v>1993</v>
      </c>
      <c r="G188" t="s">
        <v>250</v>
      </c>
      <c r="H188">
        <v>12.8361794174282</v>
      </c>
      <c r="I188">
        <f>IF(K188="N2O",H188*About!$B$66,IF('EPA non-CO2 Data'!K188="CH4",'EPA non-CO2 Data'!H188*About!$B$65,'EPA non-CO2 Data'!H188))</f>
        <v>11.41472330744454</v>
      </c>
      <c r="J188" s="4" t="str">
        <f>VLOOKUP(CONCATENATE(B188,C188,D188),'EPA Source to Industry Map'!$D$2:$E$35,2,FALSE)</f>
        <v>agriculture</v>
      </c>
      <c r="K188" s="4" t="str">
        <f t="shared" si="3"/>
        <v>N2O</v>
      </c>
    </row>
    <row r="189" spans="1:11">
      <c r="A189" t="s">
        <v>68</v>
      </c>
      <c r="B189" t="s">
        <v>4</v>
      </c>
      <c r="C189" t="s">
        <v>251</v>
      </c>
      <c r="D189" t="s">
        <v>253</v>
      </c>
      <c r="E189" t="s">
        <v>12</v>
      </c>
      <c r="F189">
        <v>1994</v>
      </c>
      <c r="G189" t="s">
        <v>250</v>
      </c>
      <c r="H189">
        <v>13.112</v>
      </c>
      <c r="I189">
        <f>IF(K189="N2O",H189*About!$B$66,IF('EPA non-CO2 Data'!K189="CH4",'EPA non-CO2 Data'!H189*About!$B$65,'EPA non-CO2 Data'!H189))</f>
        <v>11.66</v>
      </c>
      <c r="J189" s="4" t="str">
        <f>VLOOKUP(CONCATENATE(B189,C189,D189),'EPA Source to Industry Map'!$D$2:$E$35,2,FALSE)</f>
        <v>agriculture</v>
      </c>
      <c r="K189" s="4" t="str">
        <f t="shared" si="3"/>
        <v>N2O</v>
      </c>
    </row>
    <row r="190" spans="1:11">
      <c r="A190" t="s">
        <v>68</v>
      </c>
      <c r="B190" t="s">
        <v>4</v>
      </c>
      <c r="C190" t="s">
        <v>251</v>
      </c>
      <c r="D190" t="s">
        <v>253</v>
      </c>
      <c r="E190" t="s">
        <v>12</v>
      </c>
      <c r="F190">
        <v>1995</v>
      </c>
      <c r="G190" t="s">
        <v>250</v>
      </c>
      <c r="H190">
        <v>19.234545454545501</v>
      </c>
      <c r="I190">
        <f>IF(K190="N2O",H190*About!$B$66,IF('EPA non-CO2 Data'!K190="CH4",'EPA non-CO2 Data'!H190*About!$B$65,'EPA non-CO2 Data'!H190))</f>
        <v>17.104545454545494</v>
      </c>
      <c r="J190" s="4" t="str">
        <f>VLOOKUP(CONCATENATE(B190,C190,D190),'EPA Source to Industry Map'!$D$2:$E$35,2,FALSE)</f>
        <v>agriculture</v>
      </c>
      <c r="K190" s="4" t="str">
        <f t="shared" si="3"/>
        <v>N2O</v>
      </c>
    </row>
    <row r="191" spans="1:11">
      <c r="A191" t="s">
        <v>68</v>
      </c>
      <c r="B191" t="s">
        <v>4</v>
      </c>
      <c r="C191" t="s">
        <v>251</v>
      </c>
      <c r="D191" t="s">
        <v>253</v>
      </c>
      <c r="E191" t="s">
        <v>12</v>
      </c>
      <c r="F191">
        <v>1996</v>
      </c>
      <c r="G191" t="s">
        <v>250</v>
      </c>
      <c r="H191">
        <v>25.3570909090909</v>
      </c>
      <c r="I191">
        <f>IF(K191="N2O",H191*About!$B$66,IF('EPA non-CO2 Data'!K191="CH4",'EPA non-CO2 Data'!H191*About!$B$65,'EPA non-CO2 Data'!H191))</f>
        <v>22.5490909090909</v>
      </c>
      <c r="J191" s="4" t="str">
        <f>VLOOKUP(CONCATENATE(B191,C191,D191),'EPA Source to Industry Map'!$D$2:$E$35,2,FALSE)</f>
        <v>agriculture</v>
      </c>
      <c r="K191" s="4" t="str">
        <f t="shared" si="3"/>
        <v>N2O</v>
      </c>
    </row>
    <row r="192" spans="1:11">
      <c r="A192" t="s">
        <v>68</v>
      </c>
      <c r="B192" t="s">
        <v>4</v>
      </c>
      <c r="C192" t="s">
        <v>251</v>
      </c>
      <c r="D192" t="s">
        <v>253</v>
      </c>
      <c r="E192" t="s">
        <v>12</v>
      </c>
      <c r="F192">
        <v>1997</v>
      </c>
      <c r="G192" t="s">
        <v>250</v>
      </c>
      <c r="H192">
        <v>31.479636363636398</v>
      </c>
      <c r="I192">
        <f>IF(K192="N2O",H192*About!$B$66,IF('EPA non-CO2 Data'!K192="CH4",'EPA non-CO2 Data'!H192*About!$B$65,'EPA non-CO2 Data'!H192))</f>
        <v>27.993636363636394</v>
      </c>
      <c r="J192" s="4" t="str">
        <f>VLOOKUP(CONCATENATE(B192,C192,D192),'EPA Source to Industry Map'!$D$2:$E$35,2,FALSE)</f>
        <v>agriculture</v>
      </c>
      <c r="K192" s="4" t="str">
        <f t="shared" si="3"/>
        <v>N2O</v>
      </c>
    </row>
    <row r="193" spans="1:11">
      <c r="A193" t="s">
        <v>68</v>
      </c>
      <c r="B193" t="s">
        <v>4</v>
      </c>
      <c r="C193" t="s">
        <v>251</v>
      </c>
      <c r="D193" t="s">
        <v>253</v>
      </c>
      <c r="E193" t="s">
        <v>12</v>
      </c>
      <c r="F193">
        <v>1998</v>
      </c>
      <c r="G193" t="s">
        <v>250</v>
      </c>
      <c r="H193">
        <v>37.602181818181798</v>
      </c>
      <c r="I193">
        <f>IF(K193="N2O",H193*About!$B$66,IF('EPA non-CO2 Data'!K193="CH4",'EPA non-CO2 Data'!H193*About!$B$65,'EPA non-CO2 Data'!H193))</f>
        <v>33.438181818181796</v>
      </c>
      <c r="J193" s="4" t="str">
        <f>VLOOKUP(CONCATENATE(B193,C193,D193),'EPA Source to Industry Map'!$D$2:$E$35,2,FALSE)</f>
        <v>agriculture</v>
      </c>
      <c r="K193" s="4" t="str">
        <f t="shared" si="3"/>
        <v>N2O</v>
      </c>
    </row>
    <row r="194" spans="1:11">
      <c r="A194" t="s">
        <v>68</v>
      </c>
      <c r="B194" t="s">
        <v>4</v>
      </c>
      <c r="C194" t="s">
        <v>251</v>
      </c>
      <c r="D194" t="s">
        <v>253</v>
      </c>
      <c r="E194" t="s">
        <v>12</v>
      </c>
      <c r="F194">
        <v>1999</v>
      </c>
      <c r="G194" t="s">
        <v>250</v>
      </c>
      <c r="H194">
        <v>43.7247272727273</v>
      </c>
      <c r="I194">
        <f>IF(K194="N2O",H194*About!$B$66,IF('EPA non-CO2 Data'!K194="CH4",'EPA non-CO2 Data'!H194*About!$B$65,'EPA non-CO2 Data'!H194))</f>
        <v>38.882727272727294</v>
      </c>
      <c r="J194" s="4" t="str">
        <f>VLOOKUP(CONCATENATE(B194,C194,D194),'EPA Source to Industry Map'!$D$2:$E$35,2,FALSE)</f>
        <v>agriculture</v>
      </c>
      <c r="K194" s="4" t="str">
        <f t="shared" si="3"/>
        <v>N2O</v>
      </c>
    </row>
    <row r="195" spans="1:11">
      <c r="A195" t="s">
        <v>68</v>
      </c>
      <c r="B195" t="s">
        <v>4</v>
      </c>
      <c r="C195" t="s">
        <v>251</v>
      </c>
      <c r="D195" t="s">
        <v>253</v>
      </c>
      <c r="E195" t="s">
        <v>12</v>
      </c>
      <c r="F195">
        <v>2000</v>
      </c>
      <c r="G195" t="s">
        <v>250</v>
      </c>
      <c r="H195">
        <v>49.847272727272703</v>
      </c>
      <c r="I195">
        <f>IF(K195="N2O",H195*About!$B$66,IF('EPA non-CO2 Data'!K195="CH4",'EPA non-CO2 Data'!H195*About!$B$65,'EPA non-CO2 Data'!H195))</f>
        <v>44.327272727272707</v>
      </c>
      <c r="J195" s="4" t="str">
        <f>VLOOKUP(CONCATENATE(B195,C195,D195),'EPA Source to Industry Map'!$D$2:$E$35,2,FALSE)</f>
        <v>agriculture</v>
      </c>
      <c r="K195" s="4" t="str">
        <f t="shared" si="3"/>
        <v>N2O</v>
      </c>
    </row>
    <row r="196" spans="1:11">
      <c r="A196" t="s">
        <v>68</v>
      </c>
      <c r="B196" t="s">
        <v>4</v>
      </c>
      <c r="C196" t="s">
        <v>251</v>
      </c>
      <c r="D196" t="s">
        <v>253</v>
      </c>
      <c r="E196" t="s">
        <v>12</v>
      </c>
      <c r="F196">
        <v>2001</v>
      </c>
      <c r="G196" t="s">
        <v>250</v>
      </c>
      <c r="H196">
        <v>55.969818181818198</v>
      </c>
      <c r="I196">
        <f>IF(K196="N2O",H196*About!$B$66,IF('EPA non-CO2 Data'!K196="CH4",'EPA non-CO2 Data'!H196*About!$B$65,'EPA non-CO2 Data'!H196))</f>
        <v>49.771818181818198</v>
      </c>
      <c r="J196" s="4" t="str">
        <f>VLOOKUP(CONCATENATE(B196,C196,D196),'EPA Source to Industry Map'!$D$2:$E$35,2,FALSE)</f>
        <v>agriculture</v>
      </c>
      <c r="K196" s="4" t="str">
        <f t="shared" si="3"/>
        <v>N2O</v>
      </c>
    </row>
    <row r="197" spans="1:11">
      <c r="A197" t="s">
        <v>68</v>
      </c>
      <c r="B197" t="s">
        <v>4</v>
      </c>
      <c r="C197" t="s">
        <v>251</v>
      </c>
      <c r="D197" t="s">
        <v>253</v>
      </c>
      <c r="E197" t="s">
        <v>12</v>
      </c>
      <c r="F197">
        <v>2002</v>
      </c>
      <c r="G197" t="s">
        <v>250</v>
      </c>
      <c r="H197">
        <v>62.092363636363601</v>
      </c>
      <c r="I197">
        <f>IF(K197="N2O",H197*About!$B$66,IF('EPA non-CO2 Data'!K197="CH4",'EPA non-CO2 Data'!H197*About!$B$65,'EPA non-CO2 Data'!H197))</f>
        <v>55.216363636363603</v>
      </c>
      <c r="J197" s="4" t="str">
        <f>VLOOKUP(CONCATENATE(B197,C197,D197),'EPA Source to Industry Map'!$D$2:$E$35,2,FALSE)</f>
        <v>agriculture</v>
      </c>
      <c r="K197" s="4" t="str">
        <f t="shared" si="3"/>
        <v>N2O</v>
      </c>
    </row>
    <row r="198" spans="1:11">
      <c r="A198" t="s">
        <v>68</v>
      </c>
      <c r="B198" t="s">
        <v>4</v>
      </c>
      <c r="C198" t="s">
        <v>251</v>
      </c>
      <c r="D198" t="s">
        <v>253</v>
      </c>
      <c r="E198" t="s">
        <v>12</v>
      </c>
      <c r="F198">
        <v>2003</v>
      </c>
      <c r="G198" t="s">
        <v>250</v>
      </c>
      <c r="H198">
        <v>68.214909090909103</v>
      </c>
      <c r="I198">
        <f>IF(K198="N2O",H198*About!$B$66,IF('EPA non-CO2 Data'!K198="CH4",'EPA non-CO2 Data'!H198*About!$B$65,'EPA non-CO2 Data'!H198))</f>
        <v>60.660909090909101</v>
      </c>
      <c r="J198" s="4" t="str">
        <f>VLOOKUP(CONCATENATE(B198,C198,D198),'EPA Source to Industry Map'!$D$2:$E$35,2,FALSE)</f>
        <v>agriculture</v>
      </c>
      <c r="K198" s="4" t="str">
        <f t="shared" si="3"/>
        <v>N2O</v>
      </c>
    </row>
    <row r="199" spans="1:11">
      <c r="A199" t="s">
        <v>68</v>
      </c>
      <c r="B199" t="s">
        <v>4</v>
      </c>
      <c r="C199" t="s">
        <v>251</v>
      </c>
      <c r="D199" t="s">
        <v>253</v>
      </c>
      <c r="E199" t="s">
        <v>12</v>
      </c>
      <c r="F199">
        <v>2004</v>
      </c>
      <c r="G199" t="s">
        <v>250</v>
      </c>
      <c r="H199">
        <v>74.337454545454506</v>
      </c>
      <c r="I199">
        <f>IF(K199="N2O",H199*About!$B$66,IF('EPA non-CO2 Data'!K199="CH4",'EPA non-CO2 Data'!H199*About!$B$65,'EPA non-CO2 Data'!H199))</f>
        <v>66.105454545454506</v>
      </c>
      <c r="J199" s="4" t="str">
        <f>VLOOKUP(CONCATENATE(B199,C199,D199),'EPA Source to Industry Map'!$D$2:$E$35,2,FALSE)</f>
        <v>agriculture</v>
      </c>
      <c r="K199" s="4" t="str">
        <f t="shared" si="3"/>
        <v>N2O</v>
      </c>
    </row>
    <row r="200" spans="1:11">
      <c r="A200" t="s">
        <v>68</v>
      </c>
      <c r="B200" t="s">
        <v>4</v>
      </c>
      <c r="C200" t="s">
        <v>251</v>
      </c>
      <c r="D200" t="s">
        <v>253</v>
      </c>
      <c r="E200" t="s">
        <v>12</v>
      </c>
      <c r="F200">
        <v>2005</v>
      </c>
      <c r="G200" t="s">
        <v>250</v>
      </c>
      <c r="H200">
        <v>80.459999999999994</v>
      </c>
      <c r="I200">
        <f>IF(K200="N2O",H200*About!$B$66,IF('EPA non-CO2 Data'!K200="CH4",'EPA non-CO2 Data'!H200*About!$B$65,'EPA non-CO2 Data'!H200))</f>
        <v>71.55</v>
      </c>
      <c r="J200" s="4" t="str">
        <f>VLOOKUP(CONCATENATE(B200,C200,D200),'EPA Source to Industry Map'!$D$2:$E$35,2,FALSE)</f>
        <v>agriculture</v>
      </c>
      <c r="K200" s="4" t="str">
        <f t="shared" si="3"/>
        <v>N2O</v>
      </c>
    </row>
    <row r="201" spans="1:11">
      <c r="A201" t="s">
        <v>68</v>
      </c>
      <c r="B201" t="s">
        <v>4</v>
      </c>
      <c r="C201" t="s">
        <v>251</v>
      </c>
      <c r="D201" t="s">
        <v>253</v>
      </c>
      <c r="E201" t="s">
        <v>12</v>
      </c>
      <c r="F201">
        <v>2006</v>
      </c>
      <c r="G201" t="s">
        <v>250</v>
      </c>
      <c r="H201">
        <v>79.566000000000003</v>
      </c>
      <c r="I201">
        <f>IF(K201="N2O",H201*About!$B$66,IF('EPA non-CO2 Data'!K201="CH4",'EPA non-CO2 Data'!H201*About!$B$65,'EPA non-CO2 Data'!H201))</f>
        <v>70.754999999999995</v>
      </c>
      <c r="J201" s="4" t="str">
        <f>VLOOKUP(CONCATENATE(B201,C201,D201),'EPA Source to Industry Map'!$D$2:$E$35,2,FALSE)</f>
        <v>agriculture</v>
      </c>
      <c r="K201" s="4" t="str">
        <f t="shared" si="3"/>
        <v>N2O</v>
      </c>
    </row>
    <row r="202" spans="1:11">
      <c r="A202" t="s">
        <v>68</v>
      </c>
      <c r="B202" t="s">
        <v>4</v>
      </c>
      <c r="C202" t="s">
        <v>251</v>
      </c>
      <c r="D202" t="s">
        <v>253</v>
      </c>
      <c r="E202" t="s">
        <v>12</v>
      </c>
      <c r="F202">
        <v>2007</v>
      </c>
      <c r="G202" t="s">
        <v>250</v>
      </c>
      <c r="H202">
        <v>78.671999999999997</v>
      </c>
      <c r="I202">
        <f>IF(K202="N2O",H202*About!$B$66,IF('EPA non-CO2 Data'!K202="CH4",'EPA non-CO2 Data'!H202*About!$B$65,'EPA non-CO2 Data'!H202))</f>
        <v>69.959999999999994</v>
      </c>
      <c r="J202" s="4" t="str">
        <f>VLOOKUP(CONCATENATE(B202,C202,D202),'EPA Source to Industry Map'!$D$2:$E$35,2,FALSE)</f>
        <v>agriculture</v>
      </c>
      <c r="K202" s="4" t="str">
        <f t="shared" si="3"/>
        <v>N2O</v>
      </c>
    </row>
    <row r="203" spans="1:11">
      <c r="A203" t="s">
        <v>68</v>
      </c>
      <c r="B203" t="s">
        <v>4</v>
      </c>
      <c r="C203" t="s">
        <v>251</v>
      </c>
      <c r="D203" t="s">
        <v>253</v>
      </c>
      <c r="E203" t="s">
        <v>12</v>
      </c>
      <c r="F203">
        <v>2008</v>
      </c>
      <c r="G203" t="s">
        <v>250</v>
      </c>
      <c r="H203">
        <v>77.778000000000006</v>
      </c>
      <c r="I203">
        <f>IF(K203="N2O",H203*About!$B$66,IF('EPA non-CO2 Data'!K203="CH4",'EPA non-CO2 Data'!H203*About!$B$65,'EPA non-CO2 Data'!H203))</f>
        <v>69.165000000000006</v>
      </c>
      <c r="J203" s="4" t="str">
        <f>VLOOKUP(CONCATENATE(B203,C203,D203),'EPA Source to Industry Map'!$D$2:$E$35,2,FALSE)</f>
        <v>agriculture</v>
      </c>
      <c r="K203" s="4" t="str">
        <f t="shared" si="3"/>
        <v>N2O</v>
      </c>
    </row>
    <row r="204" spans="1:11">
      <c r="A204" t="s">
        <v>68</v>
      </c>
      <c r="B204" t="s">
        <v>4</v>
      </c>
      <c r="C204" t="s">
        <v>251</v>
      </c>
      <c r="D204" t="s">
        <v>253</v>
      </c>
      <c r="E204" t="s">
        <v>12</v>
      </c>
      <c r="F204">
        <v>2009</v>
      </c>
      <c r="G204" t="s">
        <v>250</v>
      </c>
      <c r="H204">
        <v>76.884</v>
      </c>
      <c r="I204">
        <f>IF(K204="N2O",H204*About!$B$66,IF('EPA non-CO2 Data'!K204="CH4",'EPA non-CO2 Data'!H204*About!$B$65,'EPA non-CO2 Data'!H204))</f>
        <v>68.37</v>
      </c>
      <c r="J204" s="4" t="str">
        <f>VLOOKUP(CONCATENATE(B204,C204,D204),'EPA Source to Industry Map'!$D$2:$E$35,2,FALSE)</f>
        <v>agriculture</v>
      </c>
      <c r="K204" s="4" t="str">
        <f t="shared" si="3"/>
        <v>N2O</v>
      </c>
    </row>
    <row r="205" spans="1:11">
      <c r="A205" t="s">
        <v>68</v>
      </c>
      <c r="B205" t="s">
        <v>4</v>
      </c>
      <c r="C205" t="s">
        <v>251</v>
      </c>
      <c r="D205" t="s">
        <v>253</v>
      </c>
      <c r="E205" t="s">
        <v>12</v>
      </c>
      <c r="F205">
        <v>2010</v>
      </c>
      <c r="G205" t="s">
        <v>250</v>
      </c>
      <c r="H205">
        <v>75.989999999999995</v>
      </c>
      <c r="I205">
        <f>IF(K205="N2O",H205*About!$B$66,IF('EPA non-CO2 Data'!K205="CH4",'EPA non-CO2 Data'!H205*About!$B$65,'EPA non-CO2 Data'!H205))</f>
        <v>67.574999999999989</v>
      </c>
      <c r="J205" s="4" t="str">
        <f>VLOOKUP(CONCATENATE(B205,C205,D205),'EPA Source to Industry Map'!$D$2:$E$35,2,FALSE)</f>
        <v>agriculture</v>
      </c>
      <c r="K205" s="4" t="str">
        <f t="shared" si="3"/>
        <v>N2O</v>
      </c>
    </row>
    <row r="206" spans="1:11">
      <c r="A206" t="s">
        <v>68</v>
      </c>
      <c r="B206" t="s">
        <v>4</v>
      </c>
      <c r="C206" t="s">
        <v>251</v>
      </c>
      <c r="D206" t="s">
        <v>253</v>
      </c>
      <c r="E206" t="s">
        <v>12</v>
      </c>
      <c r="F206">
        <v>2011</v>
      </c>
      <c r="G206" t="s">
        <v>250</v>
      </c>
      <c r="H206">
        <v>75.096000000000004</v>
      </c>
      <c r="I206">
        <f>IF(K206="N2O",H206*About!$B$66,IF('EPA non-CO2 Data'!K206="CH4",'EPA non-CO2 Data'!H206*About!$B$65,'EPA non-CO2 Data'!H206))</f>
        <v>66.78</v>
      </c>
      <c r="J206" s="4" t="str">
        <f>VLOOKUP(CONCATENATE(B206,C206,D206),'EPA Source to Industry Map'!$D$2:$E$35,2,FALSE)</f>
        <v>agriculture</v>
      </c>
      <c r="K206" s="4" t="str">
        <f t="shared" si="3"/>
        <v>N2O</v>
      </c>
    </row>
    <row r="207" spans="1:11">
      <c r="A207" t="s">
        <v>68</v>
      </c>
      <c r="B207" t="s">
        <v>4</v>
      </c>
      <c r="C207" t="s">
        <v>251</v>
      </c>
      <c r="D207" t="s">
        <v>253</v>
      </c>
      <c r="E207" t="s">
        <v>12</v>
      </c>
      <c r="F207">
        <v>2012</v>
      </c>
      <c r="G207" t="s">
        <v>250</v>
      </c>
      <c r="H207">
        <v>74.201999999999998</v>
      </c>
      <c r="I207">
        <f>IF(K207="N2O",H207*About!$B$66,IF('EPA non-CO2 Data'!K207="CH4",'EPA non-CO2 Data'!H207*About!$B$65,'EPA non-CO2 Data'!H207))</f>
        <v>65.984999999999999</v>
      </c>
      <c r="J207" s="4" t="str">
        <f>VLOOKUP(CONCATENATE(B207,C207,D207),'EPA Source to Industry Map'!$D$2:$E$35,2,FALSE)</f>
        <v>agriculture</v>
      </c>
      <c r="K207" s="4" t="str">
        <f t="shared" si="3"/>
        <v>N2O</v>
      </c>
    </row>
    <row r="208" spans="1:11">
      <c r="A208" t="s">
        <v>68</v>
      </c>
      <c r="B208" t="s">
        <v>4</v>
      </c>
      <c r="C208" t="s">
        <v>251</v>
      </c>
      <c r="D208" t="s">
        <v>253</v>
      </c>
      <c r="E208" t="s">
        <v>12</v>
      </c>
      <c r="F208">
        <v>2013</v>
      </c>
      <c r="G208" t="s">
        <v>250</v>
      </c>
      <c r="H208">
        <v>74.279075535693096</v>
      </c>
      <c r="I208">
        <f>IF(K208="N2O",H208*About!$B$66,IF('EPA non-CO2 Data'!K208="CH4",'EPA non-CO2 Data'!H208*About!$B$65,'EPA non-CO2 Data'!H208))</f>
        <v>66.053540325364665</v>
      </c>
      <c r="J208" s="4" t="str">
        <f>VLOOKUP(CONCATENATE(B208,C208,D208),'EPA Source to Industry Map'!$D$2:$E$35,2,FALSE)</f>
        <v>agriculture</v>
      </c>
      <c r="K208" s="4" t="str">
        <f t="shared" si="3"/>
        <v>N2O</v>
      </c>
    </row>
    <row r="209" spans="1:11">
      <c r="A209" t="s">
        <v>68</v>
      </c>
      <c r="B209" t="s">
        <v>4</v>
      </c>
      <c r="C209" t="s">
        <v>251</v>
      </c>
      <c r="D209" t="s">
        <v>253</v>
      </c>
      <c r="E209" t="s">
        <v>12</v>
      </c>
      <c r="F209">
        <v>2014</v>
      </c>
      <c r="G209" t="s">
        <v>250</v>
      </c>
      <c r="H209">
        <v>74.356151071386094</v>
      </c>
      <c r="I209">
        <f>IF(K209="N2O",H209*About!$B$66,IF('EPA non-CO2 Data'!K209="CH4",'EPA non-CO2 Data'!H209*About!$B$65,'EPA non-CO2 Data'!H209))</f>
        <v>66.122080650729245</v>
      </c>
      <c r="J209" s="4" t="str">
        <f>VLOOKUP(CONCATENATE(B209,C209,D209),'EPA Source to Industry Map'!$D$2:$E$35,2,FALSE)</f>
        <v>agriculture</v>
      </c>
      <c r="K209" s="4" t="str">
        <f t="shared" si="3"/>
        <v>N2O</v>
      </c>
    </row>
    <row r="210" spans="1:11">
      <c r="A210" t="s">
        <v>68</v>
      </c>
      <c r="B210" t="s">
        <v>4</v>
      </c>
      <c r="C210" t="s">
        <v>251</v>
      </c>
      <c r="D210" t="s">
        <v>253</v>
      </c>
      <c r="E210" t="s">
        <v>12</v>
      </c>
      <c r="F210">
        <v>2015</v>
      </c>
      <c r="G210" t="s">
        <v>250</v>
      </c>
      <c r="H210">
        <v>74.433226607079206</v>
      </c>
      <c r="I210">
        <f>IF(K210="N2O",H210*About!$B$66,IF('EPA non-CO2 Data'!K210="CH4",'EPA non-CO2 Data'!H210*About!$B$65,'EPA non-CO2 Data'!H210))</f>
        <v>66.190620976093925</v>
      </c>
      <c r="J210" s="4" t="str">
        <f>VLOOKUP(CONCATENATE(B210,C210,D210),'EPA Source to Industry Map'!$D$2:$E$35,2,FALSE)</f>
        <v>agriculture</v>
      </c>
      <c r="K210" s="4" t="str">
        <f t="shared" si="3"/>
        <v>N2O</v>
      </c>
    </row>
    <row r="211" spans="1:11">
      <c r="A211" t="s">
        <v>68</v>
      </c>
      <c r="B211" t="s">
        <v>4</v>
      </c>
      <c r="C211" t="s">
        <v>251</v>
      </c>
      <c r="D211" t="s">
        <v>253</v>
      </c>
      <c r="E211" t="s">
        <v>12</v>
      </c>
      <c r="F211">
        <v>2016</v>
      </c>
      <c r="G211" t="s">
        <v>250</v>
      </c>
      <c r="H211">
        <v>74.928217408473003</v>
      </c>
      <c r="I211">
        <f>IF(K211="N2O",H211*About!$B$66,IF('EPA non-CO2 Data'!K211="CH4",'EPA non-CO2 Data'!H211*About!$B$65,'EPA non-CO2 Data'!H211))</f>
        <v>66.630797359883715</v>
      </c>
      <c r="J211" s="4" t="str">
        <f>VLOOKUP(CONCATENATE(B211,C211,D211),'EPA Source to Industry Map'!$D$2:$E$35,2,FALSE)</f>
        <v>agriculture</v>
      </c>
      <c r="K211" s="4" t="str">
        <f t="shared" si="3"/>
        <v>N2O</v>
      </c>
    </row>
    <row r="212" spans="1:11">
      <c r="A212" t="s">
        <v>68</v>
      </c>
      <c r="B212" t="s">
        <v>4</v>
      </c>
      <c r="C212" t="s">
        <v>251</v>
      </c>
      <c r="D212" t="s">
        <v>253</v>
      </c>
      <c r="E212" t="s">
        <v>12</v>
      </c>
      <c r="F212">
        <v>2017</v>
      </c>
      <c r="G212" t="s">
        <v>250</v>
      </c>
      <c r="H212">
        <v>75.4232082098668</v>
      </c>
      <c r="I212">
        <f>IF(K212="N2O",H212*About!$B$66,IF('EPA non-CO2 Data'!K212="CH4",'EPA non-CO2 Data'!H212*About!$B$65,'EPA non-CO2 Data'!H212))</f>
        <v>67.070973743673491</v>
      </c>
      <c r="J212" s="4" t="str">
        <f>VLOOKUP(CONCATENATE(B212,C212,D212),'EPA Source to Industry Map'!$D$2:$E$35,2,FALSE)</f>
        <v>agriculture</v>
      </c>
      <c r="K212" s="4" t="str">
        <f t="shared" si="3"/>
        <v>N2O</v>
      </c>
    </row>
    <row r="213" spans="1:11">
      <c r="A213" t="s">
        <v>68</v>
      </c>
      <c r="B213" t="s">
        <v>4</v>
      </c>
      <c r="C213" t="s">
        <v>251</v>
      </c>
      <c r="D213" t="s">
        <v>253</v>
      </c>
      <c r="E213" t="s">
        <v>12</v>
      </c>
      <c r="F213">
        <v>2018</v>
      </c>
      <c r="G213" t="s">
        <v>250</v>
      </c>
      <c r="H213">
        <v>75.918199011260597</v>
      </c>
      <c r="I213">
        <f>IF(K213="N2O",H213*About!$B$66,IF('EPA non-CO2 Data'!K213="CH4",'EPA non-CO2 Data'!H213*About!$B$65,'EPA non-CO2 Data'!H213))</f>
        <v>67.511150127463281</v>
      </c>
      <c r="J213" s="4" t="str">
        <f>VLOOKUP(CONCATENATE(B213,C213,D213),'EPA Source to Industry Map'!$D$2:$E$35,2,FALSE)</f>
        <v>agriculture</v>
      </c>
      <c r="K213" s="4" t="str">
        <f t="shared" si="3"/>
        <v>N2O</v>
      </c>
    </row>
    <row r="214" spans="1:11">
      <c r="A214" t="s">
        <v>68</v>
      </c>
      <c r="B214" t="s">
        <v>4</v>
      </c>
      <c r="C214" t="s">
        <v>251</v>
      </c>
      <c r="D214" t="s">
        <v>253</v>
      </c>
      <c r="E214" t="s">
        <v>12</v>
      </c>
      <c r="F214">
        <v>2019</v>
      </c>
      <c r="G214" t="s">
        <v>250</v>
      </c>
      <c r="H214">
        <v>76.413189812654394</v>
      </c>
      <c r="I214">
        <f>IF(K214="N2O",H214*About!$B$66,IF('EPA non-CO2 Data'!K214="CH4",'EPA non-CO2 Data'!H214*About!$B$65,'EPA non-CO2 Data'!H214))</f>
        <v>67.951326511253072</v>
      </c>
      <c r="J214" s="4" t="str">
        <f>VLOOKUP(CONCATENATE(B214,C214,D214),'EPA Source to Industry Map'!$D$2:$E$35,2,FALSE)</f>
        <v>agriculture</v>
      </c>
      <c r="K214" s="4" t="str">
        <f t="shared" si="3"/>
        <v>N2O</v>
      </c>
    </row>
    <row r="215" spans="1:11">
      <c r="A215" t="s">
        <v>68</v>
      </c>
      <c r="B215" t="s">
        <v>4</v>
      </c>
      <c r="C215" t="s">
        <v>251</v>
      </c>
      <c r="D215" t="s">
        <v>253</v>
      </c>
      <c r="E215" t="s">
        <v>12</v>
      </c>
      <c r="F215">
        <v>2020</v>
      </c>
      <c r="G215" t="s">
        <v>250</v>
      </c>
      <c r="H215">
        <v>76.908180614048206</v>
      </c>
      <c r="I215">
        <f>IF(K215="N2O",H215*About!$B$66,IF('EPA non-CO2 Data'!K215="CH4",'EPA non-CO2 Data'!H215*About!$B$65,'EPA non-CO2 Data'!H215))</f>
        <v>68.391502895042862</v>
      </c>
      <c r="J215" s="4" t="str">
        <f>VLOOKUP(CONCATENATE(B215,C215,D215),'EPA Source to Industry Map'!$D$2:$E$35,2,FALSE)</f>
        <v>agriculture</v>
      </c>
      <c r="K215" s="4" t="str">
        <f t="shared" si="3"/>
        <v>N2O</v>
      </c>
    </row>
    <row r="216" spans="1:11">
      <c r="A216" t="s">
        <v>68</v>
      </c>
      <c r="B216" t="s">
        <v>4</v>
      </c>
      <c r="C216" t="s">
        <v>251</v>
      </c>
      <c r="D216" t="s">
        <v>253</v>
      </c>
      <c r="E216" t="s">
        <v>12</v>
      </c>
      <c r="F216">
        <v>2021</v>
      </c>
      <c r="G216" t="s">
        <v>250</v>
      </c>
      <c r="H216">
        <v>77.1564459626332</v>
      </c>
      <c r="I216">
        <f>IF(K216="N2O",H216*About!$B$66,IF('EPA non-CO2 Data'!K216="CH4",'EPA non-CO2 Data'!H216*About!$B$65,'EPA non-CO2 Data'!H216))</f>
        <v>68.612275772140265</v>
      </c>
      <c r="J216" s="4" t="str">
        <f>VLOOKUP(CONCATENATE(B216,C216,D216),'EPA Source to Industry Map'!$D$2:$E$35,2,FALSE)</f>
        <v>agriculture</v>
      </c>
      <c r="K216" s="4" t="str">
        <f t="shared" si="3"/>
        <v>N2O</v>
      </c>
    </row>
    <row r="217" spans="1:11">
      <c r="A217" t="s">
        <v>68</v>
      </c>
      <c r="B217" t="s">
        <v>4</v>
      </c>
      <c r="C217" t="s">
        <v>251</v>
      </c>
      <c r="D217" t="s">
        <v>253</v>
      </c>
      <c r="E217" t="s">
        <v>12</v>
      </c>
      <c r="F217">
        <v>2022</v>
      </c>
      <c r="G217" t="s">
        <v>250</v>
      </c>
      <c r="H217">
        <v>77.404711311218193</v>
      </c>
      <c r="I217">
        <f>IF(K217="N2O",H217*About!$B$66,IF('EPA non-CO2 Data'!K217="CH4",'EPA non-CO2 Data'!H217*About!$B$65,'EPA non-CO2 Data'!H217))</f>
        <v>68.833048649237654</v>
      </c>
      <c r="J217" s="4" t="str">
        <f>VLOOKUP(CONCATENATE(B217,C217,D217),'EPA Source to Industry Map'!$D$2:$E$35,2,FALSE)</f>
        <v>agriculture</v>
      </c>
      <c r="K217" s="4" t="str">
        <f t="shared" si="3"/>
        <v>N2O</v>
      </c>
    </row>
    <row r="218" spans="1:11">
      <c r="A218" t="s">
        <v>68</v>
      </c>
      <c r="B218" t="s">
        <v>4</v>
      </c>
      <c r="C218" t="s">
        <v>251</v>
      </c>
      <c r="D218" t="s">
        <v>253</v>
      </c>
      <c r="E218" t="s">
        <v>12</v>
      </c>
      <c r="F218">
        <v>2023</v>
      </c>
      <c r="G218" t="s">
        <v>250</v>
      </c>
      <c r="H218">
        <v>77.652976659803102</v>
      </c>
      <c r="I218">
        <f>IF(K218="N2O",H218*About!$B$66,IF('EPA non-CO2 Data'!K218="CH4",'EPA non-CO2 Data'!H218*About!$B$65,'EPA non-CO2 Data'!H218))</f>
        <v>69.053821526334971</v>
      </c>
      <c r="J218" s="4" t="str">
        <f>VLOOKUP(CONCATENATE(B218,C218,D218),'EPA Source to Industry Map'!$D$2:$E$35,2,FALSE)</f>
        <v>agriculture</v>
      </c>
      <c r="K218" s="4" t="str">
        <f t="shared" si="3"/>
        <v>N2O</v>
      </c>
    </row>
    <row r="219" spans="1:11">
      <c r="A219" t="s">
        <v>68</v>
      </c>
      <c r="B219" t="s">
        <v>4</v>
      </c>
      <c r="C219" t="s">
        <v>251</v>
      </c>
      <c r="D219" t="s">
        <v>253</v>
      </c>
      <c r="E219" t="s">
        <v>12</v>
      </c>
      <c r="F219">
        <v>2024</v>
      </c>
      <c r="G219" t="s">
        <v>250</v>
      </c>
      <c r="H219">
        <v>77.901242008388095</v>
      </c>
      <c r="I219">
        <f>IF(K219="N2O",H219*About!$B$66,IF('EPA non-CO2 Data'!K219="CH4",'EPA non-CO2 Data'!H219*About!$B$65,'EPA non-CO2 Data'!H219))</f>
        <v>69.27459440343236</v>
      </c>
      <c r="J219" s="4" t="str">
        <f>VLOOKUP(CONCATENATE(B219,C219,D219),'EPA Source to Industry Map'!$D$2:$E$35,2,FALSE)</f>
        <v>agriculture</v>
      </c>
      <c r="K219" s="4" t="str">
        <f t="shared" si="3"/>
        <v>N2O</v>
      </c>
    </row>
    <row r="220" spans="1:11">
      <c r="A220" t="s">
        <v>68</v>
      </c>
      <c r="B220" t="s">
        <v>4</v>
      </c>
      <c r="C220" t="s">
        <v>251</v>
      </c>
      <c r="D220" t="s">
        <v>253</v>
      </c>
      <c r="E220" t="s">
        <v>12</v>
      </c>
      <c r="F220">
        <v>2025</v>
      </c>
      <c r="G220" t="s">
        <v>250</v>
      </c>
      <c r="H220">
        <v>78.149507356973004</v>
      </c>
      <c r="I220">
        <f>IF(K220="N2O",H220*About!$B$66,IF('EPA non-CO2 Data'!K220="CH4",'EPA non-CO2 Data'!H220*About!$B$65,'EPA non-CO2 Data'!H220))</f>
        <v>69.495367280529678</v>
      </c>
      <c r="J220" s="4" t="str">
        <f>VLOOKUP(CONCATENATE(B220,C220,D220),'EPA Source to Industry Map'!$D$2:$E$35,2,FALSE)</f>
        <v>agriculture</v>
      </c>
      <c r="K220" s="4" t="str">
        <f t="shared" si="3"/>
        <v>N2O</v>
      </c>
    </row>
    <row r="221" spans="1:11">
      <c r="A221" t="s">
        <v>68</v>
      </c>
      <c r="B221" t="s">
        <v>4</v>
      </c>
      <c r="C221" t="s">
        <v>251</v>
      </c>
      <c r="D221" t="s">
        <v>253</v>
      </c>
      <c r="E221" t="s">
        <v>12</v>
      </c>
      <c r="F221">
        <v>2026</v>
      </c>
      <c r="G221" t="s">
        <v>250</v>
      </c>
      <c r="H221">
        <v>78.181552567647998</v>
      </c>
      <c r="I221">
        <f>IF(K221="N2O",H221*About!$B$66,IF('EPA non-CO2 Data'!K221="CH4",'EPA non-CO2 Data'!H221*About!$B$65,'EPA non-CO2 Data'!H221))</f>
        <v>69.523863860492341</v>
      </c>
      <c r="J221" s="4" t="str">
        <f>VLOOKUP(CONCATENATE(B221,C221,D221),'EPA Source to Industry Map'!$D$2:$E$35,2,FALSE)</f>
        <v>agriculture</v>
      </c>
      <c r="K221" s="4" t="str">
        <f t="shared" si="3"/>
        <v>N2O</v>
      </c>
    </row>
    <row r="222" spans="1:11">
      <c r="A222" t="s">
        <v>68</v>
      </c>
      <c r="B222" t="s">
        <v>4</v>
      </c>
      <c r="C222" t="s">
        <v>251</v>
      </c>
      <c r="D222" t="s">
        <v>253</v>
      </c>
      <c r="E222" t="s">
        <v>12</v>
      </c>
      <c r="F222">
        <v>2027</v>
      </c>
      <c r="G222" t="s">
        <v>250</v>
      </c>
      <c r="H222">
        <v>78.213597778322907</v>
      </c>
      <c r="I222">
        <f>IF(K222="N2O",H222*About!$B$66,IF('EPA non-CO2 Data'!K222="CH4",'EPA non-CO2 Data'!H222*About!$B$65,'EPA non-CO2 Data'!H222))</f>
        <v>69.552360440454933</v>
      </c>
      <c r="J222" s="4" t="str">
        <f>VLOOKUP(CONCATENATE(B222,C222,D222),'EPA Source to Industry Map'!$D$2:$E$35,2,FALSE)</f>
        <v>agriculture</v>
      </c>
      <c r="K222" s="4" t="str">
        <f t="shared" si="3"/>
        <v>N2O</v>
      </c>
    </row>
    <row r="223" spans="1:11">
      <c r="A223" t="s">
        <v>68</v>
      </c>
      <c r="B223" t="s">
        <v>4</v>
      </c>
      <c r="C223" t="s">
        <v>251</v>
      </c>
      <c r="D223" t="s">
        <v>253</v>
      </c>
      <c r="E223" t="s">
        <v>12</v>
      </c>
      <c r="F223">
        <v>2028</v>
      </c>
      <c r="G223" t="s">
        <v>250</v>
      </c>
      <c r="H223">
        <v>78.245642988997901</v>
      </c>
      <c r="I223">
        <f>IF(K223="N2O",H223*About!$B$66,IF('EPA non-CO2 Data'!K223="CH4",'EPA non-CO2 Data'!H223*About!$B$65,'EPA non-CO2 Data'!H223))</f>
        <v>69.580857020417596</v>
      </c>
      <c r="J223" s="4" t="str">
        <f>VLOOKUP(CONCATENATE(B223,C223,D223),'EPA Source to Industry Map'!$D$2:$E$35,2,FALSE)</f>
        <v>agriculture</v>
      </c>
      <c r="K223" s="4" t="str">
        <f t="shared" si="3"/>
        <v>N2O</v>
      </c>
    </row>
    <row r="224" spans="1:11">
      <c r="A224" t="s">
        <v>68</v>
      </c>
      <c r="B224" t="s">
        <v>4</v>
      </c>
      <c r="C224" t="s">
        <v>251</v>
      </c>
      <c r="D224" t="s">
        <v>253</v>
      </c>
      <c r="E224" t="s">
        <v>12</v>
      </c>
      <c r="F224">
        <v>2029</v>
      </c>
      <c r="G224" t="s">
        <v>250</v>
      </c>
      <c r="H224">
        <v>78.277688199672795</v>
      </c>
      <c r="I224">
        <f>IF(K224="N2O",H224*About!$B$66,IF('EPA non-CO2 Data'!K224="CH4",'EPA non-CO2 Data'!H224*About!$B$65,'EPA non-CO2 Data'!H224))</f>
        <v>69.609353600380174</v>
      </c>
      <c r="J224" s="4" t="str">
        <f>VLOOKUP(CONCATENATE(B224,C224,D224),'EPA Source to Industry Map'!$D$2:$E$35,2,FALSE)</f>
        <v>agriculture</v>
      </c>
      <c r="K224" s="4" t="str">
        <f t="shared" si="3"/>
        <v>N2O</v>
      </c>
    </row>
    <row r="225" spans="1:11">
      <c r="A225" t="s">
        <v>68</v>
      </c>
      <c r="B225" t="s">
        <v>4</v>
      </c>
      <c r="C225" t="s">
        <v>251</v>
      </c>
      <c r="D225" t="s">
        <v>253</v>
      </c>
      <c r="E225" t="s">
        <v>12</v>
      </c>
      <c r="F225">
        <v>2030</v>
      </c>
      <c r="G225" t="s">
        <v>250</v>
      </c>
      <c r="H225">
        <v>78.309733410347803</v>
      </c>
      <c r="I225">
        <f>IF(K225="N2O",H225*About!$B$66,IF('EPA non-CO2 Data'!K225="CH4",'EPA non-CO2 Data'!H225*About!$B$65,'EPA non-CO2 Data'!H225))</f>
        <v>69.637850180342838</v>
      </c>
      <c r="J225" s="4" t="str">
        <f>VLOOKUP(CONCATENATE(B225,C225,D225),'EPA Source to Industry Map'!$D$2:$E$35,2,FALSE)</f>
        <v>agriculture</v>
      </c>
      <c r="K225" s="4" t="str">
        <f t="shared" si="3"/>
        <v>N2O</v>
      </c>
    </row>
    <row r="226" spans="1:11">
      <c r="A226" t="s">
        <v>68</v>
      </c>
      <c r="B226" t="s">
        <v>4</v>
      </c>
      <c r="C226" t="s">
        <v>251</v>
      </c>
      <c r="D226" t="s">
        <v>253</v>
      </c>
      <c r="E226" t="s">
        <v>12</v>
      </c>
      <c r="F226">
        <v>2031</v>
      </c>
      <c r="G226" t="s">
        <v>250</v>
      </c>
      <c r="H226">
        <v>78.155251541858206</v>
      </c>
      <c r="I226">
        <f>IF(K226="N2O",H226*About!$B$66,IF('EPA non-CO2 Data'!K226="CH4",'EPA non-CO2 Data'!H226*About!$B$65,'EPA non-CO2 Data'!H226))</f>
        <v>69.50047536440411</v>
      </c>
      <c r="J226" s="4" t="str">
        <f>VLOOKUP(CONCATENATE(B226,C226,D226),'EPA Source to Industry Map'!$D$2:$E$35,2,FALSE)</f>
        <v>agriculture</v>
      </c>
      <c r="K226" s="4" t="str">
        <f t="shared" si="3"/>
        <v>N2O</v>
      </c>
    </row>
    <row r="227" spans="1:11">
      <c r="A227" t="s">
        <v>68</v>
      </c>
      <c r="B227" t="s">
        <v>4</v>
      </c>
      <c r="C227" t="s">
        <v>251</v>
      </c>
      <c r="D227" t="s">
        <v>253</v>
      </c>
      <c r="E227" t="s">
        <v>12</v>
      </c>
      <c r="F227">
        <v>2032</v>
      </c>
      <c r="G227" t="s">
        <v>250</v>
      </c>
      <c r="H227">
        <v>78.000769673368595</v>
      </c>
      <c r="I227">
        <f>IF(K227="N2O",H227*About!$B$66,IF('EPA non-CO2 Data'!K227="CH4",'EPA non-CO2 Data'!H227*About!$B$65,'EPA non-CO2 Data'!H227))</f>
        <v>69.363100548465354</v>
      </c>
      <c r="J227" s="4" t="str">
        <f>VLOOKUP(CONCATENATE(B227,C227,D227),'EPA Source to Industry Map'!$D$2:$E$35,2,FALSE)</f>
        <v>agriculture</v>
      </c>
      <c r="K227" s="4" t="str">
        <f t="shared" si="3"/>
        <v>N2O</v>
      </c>
    </row>
    <row r="228" spans="1:11">
      <c r="A228" t="s">
        <v>68</v>
      </c>
      <c r="B228" t="s">
        <v>4</v>
      </c>
      <c r="C228" t="s">
        <v>251</v>
      </c>
      <c r="D228" t="s">
        <v>253</v>
      </c>
      <c r="E228" t="s">
        <v>12</v>
      </c>
      <c r="F228">
        <v>2033</v>
      </c>
      <c r="G228" t="s">
        <v>250</v>
      </c>
      <c r="H228">
        <v>77.846287804878997</v>
      </c>
      <c r="I228">
        <f>IF(K228="N2O",H228*About!$B$66,IF('EPA non-CO2 Data'!K228="CH4",'EPA non-CO2 Data'!H228*About!$B$65,'EPA non-CO2 Data'!H228))</f>
        <v>69.225725732526627</v>
      </c>
      <c r="J228" s="4" t="str">
        <f>VLOOKUP(CONCATENATE(B228,C228,D228),'EPA Source to Industry Map'!$D$2:$E$35,2,FALSE)</f>
        <v>agriculture</v>
      </c>
      <c r="K228" s="4" t="str">
        <f t="shared" si="3"/>
        <v>N2O</v>
      </c>
    </row>
    <row r="229" spans="1:11">
      <c r="A229" t="s">
        <v>68</v>
      </c>
      <c r="B229" t="s">
        <v>4</v>
      </c>
      <c r="C229" t="s">
        <v>251</v>
      </c>
      <c r="D229" t="s">
        <v>253</v>
      </c>
      <c r="E229" t="s">
        <v>12</v>
      </c>
      <c r="F229">
        <v>2034</v>
      </c>
      <c r="G229" t="s">
        <v>250</v>
      </c>
      <c r="H229">
        <v>77.6918059363894</v>
      </c>
      <c r="I229">
        <f>IF(K229="N2O",H229*About!$B$66,IF('EPA non-CO2 Data'!K229="CH4",'EPA non-CO2 Data'!H229*About!$B$65,'EPA non-CO2 Data'!H229))</f>
        <v>69.088350916587885</v>
      </c>
      <c r="J229" s="4" t="str">
        <f>VLOOKUP(CONCATENATE(B229,C229,D229),'EPA Source to Industry Map'!$D$2:$E$35,2,FALSE)</f>
        <v>agriculture</v>
      </c>
      <c r="K229" s="4" t="str">
        <f t="shared" si="3"/>
        <v>N2O</v>
      </c>
    </row>
    <row r="230" spans="1:11">
      <c r="A230" t="s">
        <v>68</v>
      </c>
      <c r="B230" t="s">
        <v>4</v>
      </c>
      <c r="C230" t="s">
        <v>251</v>
      </c>
      <c r="D230" t="s">
        <v>253</v>
      </c>
      <c r="E230" t="s">
        <v>12</v>
      </c>
      <c r="F230">
        <v>2035</v>
      </c>
      <c r="G230" t="s">
        <v>250</v>
      </c>
      <c r="H230">
        <v>77.537324067899803</v>
      </c>
      <c r="I230">
        <f>IF(K230="N2O",H230*About!$B$66,IF('EPA non-CO2 Data'!K230="CH4",'EPA non-CO2 Data'!H230*About!$B$65,'EPA non-CO2 Data'!H230))</f>
        <v>68.950976100649157</v>
      </c>
      <c r="J230" s="4" t="str">
        <f>VLOOKUP(CONCATENATE(B230,C230,D230),'EPA Source to Industry Map'!$D$2:$E$35,2,FALSE)</f>
        <v>agriculture</v>
      </c>
      <c r="K230" s="4" t="str">
        <f t="shared" si="3"/>
        <v>N2O</v>
      </c>
    </row>
    <row r="231" spans="1:11">
      <c r="A231" t="s">
        <v>68</v>
      </c>
      <c r="B231" t="s">
        <v>4</v>
      </c>
      <c r="C231" t="s">
        <v>251</v>
      </c>
      <c r="D231" t="s">
        <v>253</v>
      </c>
      <c r="E231" t="s">
        <v>12</v>
      </c>
      <c r="F231">
        <v>2036</v>
      </c>
      <c r="G231" t="s">
        <v>250</v>
      </c>
      <c r="H231">
        <v>77.283869826916899</v>
      </c>
      <c r="I231">
        <f>IF(K231="N2O",H231*About!$B$66,IF('EPA non-CO2 Data'!K231="CH4",'EPA non-CO2 Data'!H231*About!$B$65,'EPA non-CO2 Data'!H231))</f>
        <v>68.725588940043551</v>
      </c>
      <c r="J231" s="4" t="str">
        <f>VLOOKUP(CONCATENATE(B231,C231,D231),'EPA Source to Industry Map'!$D$2:$E$35,2,FALSE)</f>
        <v>agriculture</v>
      </c>
      <c r="K231" s="4" t="str">
        <f t="shared" si="3"/>
        <v>N2O</v>
      </c>
    </row>
    <row r="232" spans="1:11">
      <c r="A232" t="s">
        <v>68</v>
      </c>
      <c r="B232" t="s">
        <v>4</v>
      </c>
      <c r="C232" t="s">
        <v>251</v>
      </c>
      <c r="D232" t="s">
        <v>253</v>
      </c>
      <c r="E232" t="s">
        <v>12</v>
      </c>
      <c r="F232">
        <v>2037</v>
      </c>
      <c r="G232" t="s">
        <v>250</v>
      </c>
      <c r="H232">
        <v>77.030415585934094</v>
      </c>
      <c r="I232">
        <f>IF(K232="N2O",H232*About!$B$66,IF('EPA non-CO2 Data'!K232="CH4",'EPA non-CO2 Data'!H232*About!$B$65,'EPA non-CO2 Data'!H232))</f>
        <v>68.500201779438029</v>
      </c>
      <c r="J232" s="4" t="str">
        <f>VLOOKUP(CONCATENATE(B232,C232,D232),'EPA Source to Industry Map'!$D$2:$E$35,2,FALSE)</f>
        <v>agriculture</v>
      </c>
      <c r="K232" s="4" t="str">
        <f t="shared" si="3"/>
        <v>N2O</v>
      </c>
    </row>
    <row r="233" spans="1:11">
      <c r="A233" t="s">
        <v>68</v>
      </c>
      <c r="B233" t="s">
        <v>4</v>
      </c>
      <c r="C233" t="s">
        <v>251</v>
      </c>
      <c r="D233" t="s">
        <v>253</v>
      </c>
      <c r="E233" t="s">
        <v>12</v>
      </c>
      <c r="F233">
        <v>2038</v>
      </c>
      <c r="G233" t="s">
        <v>250</v>
      </c>
      <c r="H233">
        <v>76.776961344951204</v>
      </c>
      <c r="I233">
        <f>IF(K233="N2O",H233*About!$B$66,IF('EPA non-CO2 Data'!K233="CH4",'EPA non-CO2 Data'!H233*About!$B$65,'EPA non-CO2 Data'!H233))</f>
        <v>68.274814618832451</v>
      </c>
      <c r="J233" s="4" t="str">
        <f>VLOOKUP(CONCATENATE(B233,C233,D233),'EPA Source to Industry Map'!$D$2:$E$35,2,FALSE)</f>
        <v>agriculture</v>
      </c>
      <c r="K233" s="4" t="str">
        <f t="shared" si="3"/>
        <v>N2O</v>
      </c>
    </row>
    <row r="234" spans="1:11">
      <c r="A234" t="s">
        <v>68</v>
      </c>
      <c r="B234" t="s">
        <v>4</v>
      </c>
      <c r="C234" t="s">
        <v>251</v>
      </c>
      <c r="D234" t="s">
        <v>253</v>
      </c>
      <c r="E234" t="s">
        <v>12</v>
      </c>
      <c r="F234">
        <v>2039</v>
      </c>
      <c r="G234" t="s">
        <v>250</v>
      </c>
      <c r="H234">
        <v>76.523507103968399</v>
      </c>
      <c r="I234">
        <f>IF(K234="N2O",H234*About!$B$66,IF('EPA non-CO2 Data'!K234="CH4",'EPA non-CO2 Data'!H234*About!$B$65,'EPA non-CO2 Data'!H234))</f>
        <v>68.04942745822693</v>
      </c>
      <c r="J234" s="4" t="str">
        <f>VLOOKUP(CONCATENATE(B234,C234,D234),'EPA Source to Industry Map'!$D$2:$E$35,2,FALSE)</f>
        <v>agriculture</v>
      </c>
      <c r="K234" s="4" t="str">
        <f t="shared" si="3"/>
        <v>N2O</v>
      </c>
    </row>
    <row r="235" spans="1:11">
      <c r="A235" t="s">
        <v>68</v>
      </c>
      <c r="B235" t="s">
        <v>4</v>
      </c>
      <c r="C235" t="s">
        <v>251</v>
      </c>
      <c r="D235" t="s">
        <v>253</v>
      </c>
      <c r="E235" t="s">
        <v>12</v>
      </c>
      <c r="F235">
        <v>2040</v>
      </c>
      <c r="G235" t="s">
        <v>250</v>
      </c>
      <c r="H235">
        <v>76.270052862985494</v>
      </c>
      <c r="I235">
        <f>IF(K235="N2O",H235*About!$B$66,IF('EPA non-CO2 Data'!K235="CH4",'EPA non-CO2 Data'!H235*About!$B$65,'EPA non-CO2 Data'!H235))</f>
        <v>67.824040297621323</v>
      </c>
      <c r="J235" s="4" t="str">
        <f>VLOOKUP(CONCATENATE(B235,C235,D235),'EPA Source to Industry Map'!$D$2:$E$35,2,FALSE)</f>
        <v>agriculture</v>
      </c>
      <c r="K235" s="4" t="str">
        <f t="shared" si="3"/>
        <v>N2O</v>
      </c>
    </row>
    <row r="236" spans="1:11">
      <c r="A236" t="s">
        <v>68</v>
      </c>
      <c r="B236" t="s">
        <v>4</v>
      </c>
      <c r="C236" t="s">
        <v>251</v>
      </c>
      <c r="D236" t="s">
        <v>253</v>
      </c>
      <c r="E236" t="s">
        <v>12</v>
      </c>
      <c r="F236">
        <v>2041</v>
      </c>
      <c r="G236" t="s">
        <v>250</v>
      </c>
      <c r="H236">
        <v>75.942267538955605</v>
      </c>
      <c r="I236">
        <f>IF(K236="N2O",H236*About!$B$66,IF('EPA non-CO2 Data'!K236="CH4",'EPA non-CO2 Data'!H236*About!$B$65,'EPA non-CO2 Data'!H236))</f>
        <v>67.532553348400114</v>
      </c>
      <c r="J236" s="4" t="str">
        <f>VLOOKUP(CONCATENATE(B236,C236,D236),'EPA Source to Industry Map'!$D$2:$E$35,2,FALSE)</f>
        <v>agriculture</v>
      </c>
      <c r="K236" s="4" t="str">
        <f t="shared" si="3"/>
        <v>N2O</v>
      </c>
    </row>
    <row r="237" spans="1:11">
      <c r="A237" t="s">
        <v>68</v>
      </c>
      <c r="B237" t="s">
        <v>4</v>
      </c>
      <c r="C237" t="s">
        <v>251</v>
      </c>
      <c r="D237" t="s">
        <v>253</v>
      </c>
      <c r="E237" t="s">
        <v>12</v>
      </c>
      <c r="F237">
        <v>2042</v>
      </c>
      <c r="G237" t="s">
        <v>250</v>
      </c>
      <c r="H237">
        <v>75.614482214925602</v>
      </c>
      <c r="I237">
        <f>IF(K237="N2O",H237*About!$B$66,IF('EPA non-CO2 Data'!K237="CH4",'EPA non-CO2 Data'!H237*About!$B$65,'EPA non-CO2 Data'!H237))</f>
        <v>67.241066399178806</v>
      </c>
      <c r="J237" s="4" t="str">
        <f>VLOOKUP(CONCATENATE(B237,C237,D237),'EPA Source to Industry Map'!$D$2:$E$35,2,FALSE)</f>
        <v>agriculture</v>
      </c>
      <c r="K237" s="4" t="str">
        <f t="shared" si="3"/>
        <v>N2O</v>
      </c>
    </row>
    <row r="238" spans="1:11">
      <c r="A238" t="s">
        <v>68</v>
      </c>
      <c r="B238" t="s">
        <v>4</v>
      </c>
      <c r="C238" t="s">
        <v>251</v>
      </c>
      <c r="D238" t="s">
        <v>253</v>
      </c>
      <c r="E238" t="s">
        <v>12</v>
      </c>
      <c r="F238">
        <v>2043</v>
      </c>
      <c r="G238" t="s">
        <v>250</v>
      </c>
      <c r="H238">
        <v>75.286696890895598</v>
      </c>
      <c r="I238">
        <f>IF(K238="N2O",H238*About!$B$66,IF('EPA non-CO2 Data'!K238="CH4",'EPA non-CO2 Data'!H238*About!$B$65,'EPA non-CO2 Data'!H238))</f>
        <v>66.949579449957497</v>
      </c>
      <c r="J238" s="4" t="str">
        <f>VLOOKUP(CONCATENATE(B238,C238,D238),'EPA Source to Industry Map'!$D$2:$E$35,2,FALSE)</f>
        <v>agriculture</v>
      </c>
      <c r="K238" s="4" t="str">
        <f t="shared" si="3"/>
        <v>N2O</v>
      </c>
    </row>
    <row r="239" spans="1:11">
      <c r="A239" t="s">
        <v>68</v>
      </c>
      <c r="B239" t="s">
        <v>4</v>
      </c>
      <c r="C239" t="s">
        <v>251</v>
      </c>
      <c r="D239" t="s">
        <v>253</v>
      </c>
      <c r="E239" t="s">
        <v>12</v>
      </c>
      <c r="F239">
        <v>2044</v>
      </c>
      <c r="G239" t="s">
        <v>250</v>
      </c>
      <c r="H239">
        <v>74.958911566865595</v>
      </c>
      <c r="I239">
        <f>IF(K239="N2O",H239*About!$B$66,IF('EPA non-CO2 Data'!K239="CH4",'EPA non-CO2 Data'!H239*About!$B$65,'EPA non-CO2 Data'!H239))</f>
        <v>66.658092500736188</v>
      </c>
      <c r="J239" s="4" t="str">
        <f>VLOOKUP(CONCATENATE(B239,C239,D239),'EPA Source to Industry Map'!$D$2:$E$35,2,FALSE)</f>
        <v>agriculture</v>
      </c>
      <c r="K239" s="4" t="str">
        <f t="shared" si="3"/>
        <v>N2O</v>
      </c>
    </row>
    <row r="240" spans="1:11">
      <c r="A240" t="s">
        <v>68</v>
      </c>
      <c r="B240" t="s">
        <v>4</v>
      </c>
      <c r="C240" t="s">
        <v>251</v>
      </c>
      <c r="D240" t="s">
        <v>253</v>
      </c>
      <c r="E240" t="s">
        <v>12</v>
      </c>
      <c r="F240">
        <v>2045</v>
      </c>
      <c r="G240" t="s">
        <v>250</v>
      </c>
      <c r="H240">
        <v>74.631126242835705</v>
      </c>
      <c r="I240">
        <f>IF(K240="N2O",H240*About!$B$66,IF('EPA non-CO2 Data'!K240="CH4",'EPA non-CO2 Data'!H240*About!$B$65,'EPA non-CO2 Data'!H240))</f>
        <v>66.366605551514979</v>
      </c>
      <c r="J240" s="4" t="str">
        <f>VLOOKUP(CONCATENATE(B240,C240,D240),'EPA Source to Industry Map'!$D$2:$E$35,2,FALSE)</f>
        <v>agriculture</v>
      </c>
      <c r="K240" s="4" t="str">
        <f t="shared" si="3"/>
        <v>N2O</v>
      </c>
    </row>
    <row r="241" spans="1:11">
      <c r="A241" t="s">
        <v>68</v>
      </c>
      <c r="B241" t="s">
        <v>4</v>
      </c>
      <c r="C241" t="s">
        <v>251</v>
      </c>
      <c r="D241" t="s">
        <v>253</v>
      </c>
      <c r="E241" t="s">
        <v>12</v>
      </c>
      <c r="F241">
        <v>2046</v>
      </c>
      <c r="G241" t="s">
        <v>250</v>
      </c>
      <c r="H241">
        <v>74.234840977894194</v>
      </c>
      <c r="I241">
        <f>IF(K241="N2O",H241*About!$B$66,IF('EPA non-CO2 Data'!K241="CH4",'EPA non-CO2 Data'!H241*About!$B$65,'EPA non-CO2 Data'!H241))</f>
        <v>66.014204225308589</v>
      </c>
      <c r="J241" s="4" t="str">
        <f>VLOOKUP(CONCATENATE(B241,C241,D241),'EPA Source to Industry Map'!$D$2:$E$35,2,FALSE)</f>
        <v>agriculture</v>
      </c>
      <c r="K241" s="4" t="str">
        <f t="shared" si="3"/>
        <v>N2O</v>
      </c>
    </row>
    <row r="242" spans="1:11">
      <c r="A242" t="s">
        <v>68</v>
      </c>
      <c r="B242" t="s">
        <v>4</v>
      </c>
      <c r="C242" t="s">
        <v>251</v>
      </c>
      <c r="D242" t="s">
        <v>253</v>
      </c>
      <c r="E242" t="s">
        <v>12</v>
      </c>
      <c r="F242">
        <v>2047</v>
      </c>
      <c r="G242" t="s">
        <v>250</v>
      </c>
      <c r="H242">
        <v>73.838555712952797</v>
      </c>
      <c r="I242">
        <f>IF(K242="N2O",H242*About!$B$66,IF('EPA non-CO2 Data'!K242="CH4",'EPA non-CO2 Data'!H242*About!$B$65,'EPA non-CO2 Data'!H242))</f>
        <v>65.661802899102312</v>
      </c>
      <c r="J242" s="4" t="str">
        <f>VLOOKUP(CONCATENATE(B242,C242,D242),'EPA Source to Industry Map'!$D$2:$E$35,2,FALSE)</f>
        <v>agriculture</v>
      </c>
      <c r="K242" s="4" t="str">
        <f t="shared" si="3"/>
        <v>N2O</v>
      </c>
    </row>
    <row r="243" spans="1:11">
      <c r="A243" t="s">
        <v>68</v>
      </c>
      <c r="B243" t="s">
        <v>4</v>
      </c>
      <c r="C243" t="s">
        <v>251</v>
      </c>
      <c r="D243" t="s">
        <v>253</v>
      </c>
      <c r="E243" t="s">
        <v>12</v>
      </c>
      <c r="F243">
        <v>2048</v>
      </c>
      <c r="G243" t="s">
        <v>250</v>
      </c>
      <c r="H243">
        <v>73.4422704480113</v>
      </c>
      <c r="I243">
        <f>IF(K243="N2O",H243*About!$B$66,IF('EPA non-CO2 Data'!K243="CH4",'EPA non-CO2 Data'!H243*About!$B$65,'EPA non-CO2 Data'!H243))</f>
        <v>65.30940157289595</v>
      </c>
      <c r="J243" s="4" t="str">
        <f>VLOOKUP(CONCATENATE(B243,C243,D243),'EPA Source to Industry Map'!$D$2:$E$35,2,FALSE)</f>
        <v>agriculture</v>
      </c>
      <c r="K243" s="4" t="str">
        <f t="shared" ref="K243:K306" si="4">IF(ISNUMBER(SEARCH("F",E243)),"F-gases",E243)</f>
        <v>N2O</v>
      </c>
    </row>
    <row r="244" spans="1:11">
      <c r="A244" t="s">
        <v>68</v>
      </c>
      <c r="B244" t="s">
        <v>4</v>
      </c>
      <c r="C244" t="s">
        <v>251</v>
      </c>
      <c r="D244" t="s">
        <v>253</v>
      </c>
      <c r="E244" t="s">
        <v>12</v>
      </c>
      <c r="F244">
        <v>2049</v>
      </c>
      <c r="G244" t="s">
        <v>250</v>
      </c>
      <c r="H244">
        <v>73.045985183069902</v>
      </c>
      <c r="I244">
        <f>IF(K244="N2O",H244*About!$B$66,IF('EPA non-CO2 Data'!K244="CH4",'EPA non-CO2 Data'!H244*About!$B$65,'EPA non-CO2 Data'!H244))</f>
        <v>64.957000246689674</v>
      </c>
      <c r="J244" s="4" t="str">
        <f>VLOOKUP(CONCATENATE(B244,C244,D244),'EPA Source to Industry Map'!$D$2:$E$35,2,FALSE)</f>
        <v>agriculture</v>
      </c>
      <c r="K244" s="4" t="str">
        <f t="shared" si="4"/>
        <v>N2O</v>
      </c>
    </row>
    <row r="245" spans="1:11">
      <c r="A245" t="s">
        <v>68</v>
      </c>
      <c r="B245" t="s">
        <v>4</v>
      </c>
      <c r="C245" t="s">
        <v>251</v>
      </c>
      <c r="D245" t="s">
        <v>253</v>
      </c>
      <c r="E245" t="s">
        <v>12</v>
      </c>
      <c r="F245">
        <v>2050</v>
      </c>
      <c r="G245" t="s">
        <v>250</v>
      </c>
      <c r="H245">
        <v>72.649699918128505</v>
      </c>
      <c r="I245">
        <f>IF(K245="N2O",H245*About!$B$66,IF('EPA non-CO2 Data'!K245="CH4",'EPA non-CO2 Data'!H245*About!$B$65,'EPA non-CO2 Data'!H245))</f>
        <v>64.604598920483397</v>
      </c>
      <c r="J245" s="4" t="str">
        <f>VLOOKUP(CONCATENATE(B245,C245,D245),'EPA Source to Industry Map'!$D$2:$E$35,2,FALSE)</f>
        <v>agriculture</v>
      </c>
      <c r="K245" s="4" t="str">
        <f t="shared" si="4"/>
        <v>N2O</v>
      </c>
    </row>
    <row r="246" spans="1:11">
      <c r="A246" t="s">
        <v>68</v>
      </c>
      <c r="B246" t="s">
        <v>4</v>
      </c>
      <c r="C246" t="s">
        <v>227</v>
      </c>
      <c r="E246" t="s">
        <v>11</v>
      </c>
      <c r="F246">
        <v>1990</v>
      </c>
      <c r="G246" t="s">
        <v>250</v>
      </c>
      <c r="H246">
        <v>0</v>
      </c>
      <c r="I246">
        <f>IF(K246="N2O",H246*About!$B$66,IF('EPA non-CO2 Data'!K246="CH4",'EPA non-CO2 Data'!H246*About!$B$65,'EPA non-CO2 Data'!H246))</f>
        <v>0</v>
      </c>
      <c r="J246" s="4" t="str">
        <f>VLOOKUP(CONCATENATE(B246,C246,D246),'EPA Source to Industry Map'!$D$2:$E$35,2,FALSE)</f>
        <v>agriculture</v>
      </c>
      <c r="K246" s="4" t="str">
        <f t="shared" si="4"/>
        <v>CH4</v>
      </c>
    </row>
    <row r="247" spans="1:11">
      <c r="A247" t="s">
        <v>68</v>
      </c>
      <c r="B247" t="s">
        <v>4</v>
      </c>
      <c r="C247" t="s">
        <v>227</v>
      </c>
      <c r="E247" t="s">
        <v>11</v>
      </c>
      <c r="F247">
        <v>1991</v>
      </c>
      <c r="G247" t="s">
        <v>250</v>
      </c>
      <c r="H247">
        <v>0</v>
      </c>
      <c r="I247">
        <f>IF(K247="N2O",H247*About!$B$66,IF('EPA non-CO2 Data'!K247="CH4",'EPA non-CO2 Data'!H247*About!$B$65,'EPA non-CO2 Data'!H247))</f>
        <v>0</v>
      </c>
      <c r="J247" s="4" t="str">
        <f>VLOOKUP(CONCATENATE(B247,C247,D247),'EPA Source to Industry Map'!$D$2:$E$35,2,FALSE)</f>
        <v>agriculture</v>
      </c>
      <c r="K247" s="4" t="str">
        <f t="shared" si="4"/>
        <v>CH4</v>
      </c>
    </row>
    <row r="248" spans="1:11">
      <c r="A248" t="s">
        <v>68</v>
      </c>
      <c r="B248" t="s">
        <v>4</v>
      </c>
      <c r="C248" t="s">
        <v>227</v>
      </c>
      <c r="E248" t="s">
        <v>11</v>
      </c>
      <c r="F248">
        <v>1992</v>
      </c>
      <c r="G248" t="s">
        <v>250</v>
      </c>
      <c r="H248">
        <v>0</v>
      </c>
      <c r="I248">
        <f>IF(K248="N2O",H248*About!$B$66,IF('EPA non-CO2 Data'!K248="CH4",'EPA non-CO2 Data'!H248*About!$B$65,'EPA non-CO2 Data'!H248))</f>
        <v>0</v>
      </c>
      <c r="J248" s="4" t="str">
        <f>VLOOKUP(CONCATENATE(B248,C248,D248),'EPA Source to Industry Map'!$D$2:$E$35,2,FALSE)</f>
        <v>agriculture</v>
      </c>
      <c r="K248" s="4" t="str">
        <f t="shared" si="4"/>
        <v>CH4</v>
      </c>
    </row>
    <row r="249" spans="1:11">
      <c r="A249" t="s">
        <v>68</v>
      </c>
      <c r="B249" t="s">
        <v>4</v>
      </c>
      <c r="C249" t="s">
        <v>227</v>
      </c>
      <c r="E249" t="s">
        <v>11</v>
      </c>
      <c r="F249">
        <v>1993</v>
      </c>
      <c r="G249" t="s">
        <v>250</v>
      </c>
      <c r="H249">
        <v>0</v>
      </c>
      <c r="I249">
        <f>IF(K249="N2O",H249*About!$B$66,IF('EPA non-CO2 Data'!K249="CH4",'EPA non-CO2 Data'!H249*About!$B$65,'EPA non-CO2 Data'!H249))</f>
        <v>0</v>
      </c>
      <c r="J249" s="4" t="str">
        <f>VLOOKUP(CONCATENATE(B249,C249,D249),'EPA Source to Industry Map'!$D$2:$E$35,2,FALSE)</f>
        <v>agriculture</v>
      </c>
      <c r="K249" s="4" t="str">
        <f t="shared" si="4"/>
        <v>CH4</v>
      </c>
    </row>
    <row r="250" spans="1:11">
      <c r="A250" t="s">
        <v>68</v>
      </c>
      <c r="B250" t="s">
        <v>4</v>
      </c>
      <c r="C250" t="s">
        <v>227</v>
      </c>
      <c r="E250" t="s">
        <v>11</v>
      </c>
      <c r="F250">
        <v>1994</v>
      </c>
      <c r="G250" t="s">
        <v>250</v>
      </c>
      <c r="H250">
        <v>0</v>
      </c>
      <c r="I250">
        <f>IF(K250="N2O",H250*About!$B$66,IF('EPA non-CO2 Data'!K250="CH4",'EPA non-CO2 Data'!H250*About!$B$65,'EPA non-CO2 Data'!H250))</f>
        <v>0</v>
      </c>
      <c r="J250" s="4" t="str">
        <f>VLOOKUP(CONCATENATE(B250,C250,D250),'EPA Source to Industry Map'!$D$2:$E$35,2,FALSE)</f>
        <v>agriculture</v>
      </c>
      <c r="K250" s="4" t="str">
        <f t="shared" si="4"/>
        <v>CH4</v>
      </c>
    </row>
    <row r="251" spans="1:11">
      <c r="A251" t="s">
        <v>68</v>
      </c>
      <c r="B251" t="s">
        <v>4</v>
      </c>
      <c r="C251" t="s">
        <v>227</v>
      </c>
      <c r="E251" t="s">
        <v>11</v>
      </c>
      <c r="F251">
        <v>1995</v>
      </c>
      <c r="G251" t="s">
        <v>250</v>
      </c>
      <c r="H251">
        <v>0</v>
      </c>
      <c r="I251">
        <f>IF(K251="N2O",H251*About!$B$66,IF('EPA non-CO2 Data'!K251="CH4",'EPA non-CO2 Data'!H251*About!$B$65,'EPA non-CO2 Data'!H251))</f>
        <v>0</v>
      </c>
      <c r="J251" s="4" t="str">
        <f>VLOOKUP(CONCATENATE(B251,C251,D251),'EPA Source to Industry Map'!$D$2:$E$35,2,FALSE)</f>
        <v>agriculture</v>
      </c>
      <c r="K251" s="4" t="str">
        <f t="shared" si="4"/>
        <v>CH4</v>
      </c>
    </row>
    <row r="252" spans="1:11">
      <c r="A252" t="s">
        <v>68</v>
      </c>
      <c r="B252" t="s">
        <v>4</v>
      </c>
      <c r="C252" t="s">
        <v>227</v>
      </c>
      <c r="E252" t="s">
        <v>11</v>
      </c>
      <c r="F252">
        <v>1996</v>
      </c>
      <c r="G252" t="s">
        <v>250</v>
      </c>
      <c r="H252">
        <v>0</v>
      </c>
      <c r="I252">
        <f>IF(K252="N2O",H252*About!$B$66,IF('EPA non-CO2 Data'!K252="CH4",'EPA non-CO2 Data'!H252*About!$B$65,'EPA non-CO2 Data'!H252))</f>
        <v>0</v>
      </c>
      <c r="J252" s="4" t="str">
        <f>VLOOKUP(CONCATENATE(B252,C252,D252),'EPA Source to Industry Map'!$D$2:$E$35,2,FALSE)</f>
        <v>agriculture</v>
      </c>
      <c r="K252" s="4" t="str">
        <f t="shared" si="4"/>
        <v>CH4</v>
      </c>
    </row>
    <row r="253" spans="1:11">
      <c r="A253" t="s">
        <v>68</v>
      </c>
      <c r="B253" t="s">
        <v>4</v>
      </c>
      <c r="C253" t="s">
        <v>227</v>
      </c>
      <c r="E253" t="s">
        <v>11</v>
      </c>
      <c r="F253">
        <v>1997</v>
      </c>
      <c r="G253" t="s">
        <v>250</v>
      </c>
      <c r="H253">
        <v>0</v>
      </c>
      <c r="I253">
        <f>IF(K253="N2O",H253*About!$B$66,IF('EPA non-CO2 Data'!K253="CH4",'EPA non-CO2 Data'!H253*About!$B$65,'EPA non-CO2 Data'!H253))</f>
        <v>0</v>
      </c>
      <c r="J253" s="4" t="str">
        <f>VLOOKUP(CONCATENATE(B253,C253,D253),'EPA Source to Industry Map'!$D$2:$E$35,2,FALSE)</f>
        <v>agriculture</v>
      </c>
      <c r="K253" s="4" t="str">
        <f t="shared" si="4"/>
        <v>CH4</v>
      </c>
    </row>
    <row r="254" spans="1:11">
      <c r="A254" t="s">
        <v>68</v>
      </c>
      <c r="B254" t="s">
        <v>4</v>
      </c>
      <c r="C254" t="s">
        <v>227</v>
      </c>
      <c r="E254" t="s">
        <v>11</v>
      </c>
      <c r="F254">
        <v>1998</v>
      </c>
      <c r="G254" t="s">
        <v>250</v>
      </c>
      <c r="H254">
        <v>0</v>
      </c>
      <c r="I254">
        <f>IF(K254="N2O",H254*About!$B$66,IF('EPA non-CO2 Data'!K254="CH4",'EPA non-CO2 Data'!H254*About!$B$65,'EPA non-CO2 Data'!H254))</f>
        <v>0</v>
      </c>
      <c r="J254" s="4" t="str">
        <f>VLOOKUP(CONCATENATE(B254,C254,D254),'EPA Source to Industry Map'!$D$2:$E$35,2,FALSE)</f>
        <v>agriculture</v>
      </c>
      <c r="K254" s="4" t="str">
        <f t="shared" si="4"/>
        <v>CH4</v>
      </c>
    </row>
    <row r="255" spans="1:11">
      <c r="A255" t="s">
        <v>68</v>
      </c>
      <c r="B255" t="s">
        <v>4</v>
      </c>
      <c r="C255" t="s">
        <v>227</v>
      </c>
      <c r="E255" t="s">
        <v>11</v>
      </c>
      <c r="F255">
        <v>1999</v>
      </c>
      <c r="G255" t="s">
        <v>250</v>
      </c>
      <c r="H255">
        <v>0</v>
      </c>
      <c r="I255">
        <f>IF(K255="N2O",H255*About!$B$66,IF('EPA non-CO2 Data'!K255="CH4",'EPA non-CO2 Data'!H255*About!$B$65,'EPA non-CO2 Data'!H255))</f>
        <v>0</v>
      </c>
      <c r="J255" s="4" t="str">
        <f>VLOOKUP(CONCATENATE(B255,C255,D255),'EPA Source to Industry Map'!$D$2:$E$35,2,FALSE)</f>
        <v>agriculture</v>
      </c>
      <c r="K255" s="4" t="str">
        <f t="shared" si="4"/>
        <v>CH4</v>
      </c>
    </row>
    <row r="256" spans="1:11">
      <c r="A256" t="s">
        <v>68</v>
      </c>
      <c r="B256" t="s">
        <v>4</v>
      </c>
      <c r="C256" t="s">
        <v>227</v>
      </c>
      <c r="E256" t="s">
        <v>11</v>
      </c>
      <c r="F256">
        <v>2000</v>
      </c>
      <c r="G256" t="s">
        <v>250</v>
      </c>
      <c r="H256">
        <v>0</v>
      </c>
      <c r="I256">
        <f>IF(K256="N2O",H256*About!$B$66,IF('EPA non-CO2 Data'!K256="CH4",'EPA non-CO2 Data'!H256*About!$B$65,'EPA non-CO2 Data'!H256))</f>
        <v>0</v>
      </c>
      <c r="J256" s="4" t="str">
        <f>VLOOKUP(CONCATENATE(B256,C256,D256),'EPA Source to Industry Map'!$D$2:$E$35,2,FALSE)</f>
        <v>agriculture</v>
      </c>
      <c r="K256" s="4" t="str">
        <f t="shared" si="4"/>
        <v>CH4</v>
      </c>
    </row>
    <row r="257" spans="1:11">
      <c r="A257" t="s">
        <v>68</v>
      </c>
      <c r="B257" t="s">
        <v>4</v>
      </c>
      <c r="C257" t="s">
        <v>227</v>
      </c>
      <c r="E257" t="s">
        <v>11</v>
      </c>
      <c r="F257">
        <v>2001</v>
      </c>
      <c r="G257" t="s">
        <v>250</v>
      </c>
      <c r="H257">
        <v>0</v>
      </c>
      <c r="I257">
        <f>IF(K257="N2O",H257*About!$B$66,IF('EPA non-CO2 Data'!K257="CH4",'EPA non-CO2 Data'!H257*About!$B$65,'EPA non-CO2 Data'!H257))</f>
        <v>0</v>
      </c>
      <c r="J257" s="4" t="str">
        <f>VLOOKUP(CONCATENATE(B257,C257,D257),'EPA Source to Industry Map'!$D$2:$E$35,2,FALSE)</f>
        <v>agriculture</v>
      </c>
      <c r="K257" s="4" t="str">
        <f t="shared" si="4"/>
        <v>CH4</v>
      </c>
    </row>
    <row r="258" spans="1:11">
      <c r="A258" t="s">
        <v>68</v>
      </c>
      <c r="B258" t="s">
        <v>4</v>
      </c>
      <c r="C258" t="s">
        <v>227</v>
      </c>
      <c r="E258" t="s">
        <v>11</v>
      </c>
      <c r="F258">
        <v>2002</v>
      </c>
      <c r="G258" t="s">
        <v>250</v>
      </c>
      <c r="H258">
        <v>0</v>
      </c>
      <c r="I258">
        <f>IF(K258="N2O",H258*About!$B$66,IF('EPA non-CO2 Data'!K258="CH4",'EPA non-CO2 Data'!H258*About!$B$65,'EPA non-CO2 Data'!H258))</f>
        <v>0</v>
      </c>
      <c r="J258" s="4" t="str">
        <f>VLOOKUP(CONCATENATE(B258,C258,D258),'EPA Source to Industry Map'!$D$2:$E$35,2,FALSE)</f>
        <v>agriculture</v>
      </c>
      <c r="K258" s="4" t="str">
        <f t="shared" si="4"/>
        <v>CH4</v>
      </c>
    </row>
    <row r="259" spans="1:11">
      <c r="A259" t="s">
        <v>68</v>
      </c>
      <c r="B259" t="s">
        <v>4</v>
      </c>
      <c r="C259" t="s">
        <v>227</v>
      </c>
      <c r="E259" t="s">
        <v>11</v>
      </c>
      <c r="F259">
        <v>2003</v>
      </c>
      <c r="G259" t="s">
        <v>250</v>
      </c>
      <c r="H259">
        <v>0</v>
      </c>
      <c r="I259">
        <f>IF(K259="N2O",H259*About!$B$66,IF('EPA non-CO2 Data'!K259="CH4",'EPA non-CO2 Data'!H259*About!$B$65,'EPA non-CO2 Data'!H259))</f>
        <v>0</v>
      </c>
      <c r="J259" s="4" t="str">
        <f>VLOOKUP(CONCATENATE(B259,C259,D259),'EPA Source to Industry Map'!$D$2:$E$35,2,FALSE)</f>
        <v>agriculture</v>
      </c>
      <c r="K259" s="4" t="str">
        <f t="shared" si="4"/>
        <v>CH4</v>
      </c>
    </row>
    <row r="260" spans="1:11">
      <c r="A260" t="s">
        <v>68</v>
      </c>
      <c r="B260" t="s">
        <v>4</v>
      </c>
      <c r="C260" t="s">
        <v>227</v>
      </c>
      <c r="E260" t="s">
        <v>11</v>
      </c>
      <c r="F260">
        <v>2004</v>
      </c>
      <c r="G260" t="s">
        <v>250</v>
      </c>
      <c r="H260">
        <v>0</v>
      </c>
      <c r="I260">
        <f>IF(K260="N2O",H260*About!$B$66,IF('EPA non-CO2 Data'!K260="CH4",'EPA non-CO2 Data'!H260*About!$B$65,'EPA non-CO2 Data'!H260))</f>
        <v>0</v>
      </c>
      <c r="J260" s="4" t="str">
        <f>VLOOKUP(CONCATENATE(B260,C260,D260),'EPA Source to Industry Map'!$D$2:$E$35,2,FALSE)</f>
        <v>agriculture</v>
      </c>
      <c r="K260" s="4" t="str">
        <f t="shared" si="4"/>
        <v>CH4</v>
      </c>
    </row>
    <row r="261" spans="1:11">
      <c r="A261" t="s">
        <v>68</v>
      </c>
      <c r="B261" t="s">
        <v>4</v>
      </c>
      <c r="C261" t="s">
        <v>227</v>
      </c>
      <c r="E261" t="s">
        <v>11</v>
      </c>
      <c r="F261">
        <v>2005</v>
      </c>
      <c r="G261" t="s">
        <v>250</v>
      </c>
      <c r="H261">
        <v>0</v>
      </c>
      <c r="I261">
        <f>IF(K261="N2O",H261*About!$B$66,IF('EPA non-CO2 Data'!K261="CH4",'EPA non-CO2 Data'!H261*About!$B$65,'EPA non-CO2 Data'!H261))</f>
        <v>0</v>
      </c>
      <c r="J261" s="4" t="str">
        <f>VLOOKUP(CONCATENATE(B261,C261,D261),'EPA Source to Industry Map'!$D$2:$E$35,2,FALSE)</f>
        <v>agriculture</v>
      </c>
      <c r="K261" s="4" t="str">
        <f t="shared" si="4"/>
        <v>CH4</v>
      </c>
    </row>
    <row r="262" spans="1:11">
      <c r="A262" t="s">
        <v>68</v>
      </c>
      <c r="B262" t="s">
        <v>4</v>
      </c>
      <c r="C262" t="s">
        <v>227</v>
      </c>
      <c r="E262" t="s">
        <v>11</v>
      </c>
      <c r="F262">
        <v>2006</v>
      </c>
      <c r="G262" t="s">
        <v>250</v>
      </c>
      <c r="H262">
        <v>0</v>
      </c>
      <c r="I262">
        <f>IF(K262="N2O",H262*About!$B$66,IF('EPA non-CO2 Data'!K262="CH4",'EPA non-CO2 Data'!H262*About!$B$65,'EPA non-CO2 Data'!H262))</f>
        <v>0</v>
      </c>
      <c r="J262" s="4" t="str">
        <f>VLOOKUP(CONCATENATE(B262,C262,D262),'EPA Source to Industry Map'!$D$2:$E$35,2,FALSE)</f>
        <v>agriculture</v>
      </c>
      <c r="K262" s="4" t="str">
        <f t="shared" si="4"/>
        <v>CH4</v>
      </c>
    </row>
    <row r="263" spans="1:11">
      <c r="A263" t="s">
        <v>68</v>
      </c>
      <c r="B263" t="s">
        <v>4</v>
      </c>
      <c r="C263" t="s">
        <v>227</v>
      </c>
      <c r="E263" t="s">
        <v>11</v>
      </c>
      <c r="F263">
        <v>2007</v>
      </c>
      <c r="G263" t="s">
        <v>250</v>
      </c>
      <c r="H263">
        <v>0</v>
      </c>
      <c r="I263">
        <f>IF(K263="N2O",H263*About!$B$66,IF('EPA non-CO2 Data'!K263="CH4",'EPA non-CO2 Data'!H263*About!$B$65,'EPA non-CO2 Data'!H263))</f>
        <v>0</v>
      </c>
      <c r="J263" s="4" t="str">
        <f>VLOOKUP(CONCATENATE(B263,C263,D263),'EPA Source to Industry Map'!$D$2:$E$35,2,FALSE)</f>
        <v>agriculture</v>
      </c>
      <c r="K263" s="4" t="str">
        <f t="shared" si="4"/>
        <v>CH4</v>
      </c>
    </row>
    <row r="264" spans="1:11">
      <c r="A264" t="s">
        <v>68</v>
      </c>
      <c r="B264" t="s">
        <v>4</v>
      </c>
      <c r="C264" t="s">
        <v>227</v>
      </c>
      <c r="E264" t="s">
        <v>11</v>
      </c>
      <c r="F264">
        <v>2008</v>
      </c>
      <c r="G264" t="s">
        <v>250</v>
      </c>
      <c r="H264">
        <v>0</v>
      </c>
      <c r="I264">
        <f>IF(K264="N2O",H264*About!$B$66,IF('EPA non-CO2 Data'!K264="CH4",'EPA non-CO2 Data'!H264*About!$B$65,'EPA non-CO2 Data'!H264))</f>
        <v>0</v>
      </c>
      <c r="J264" s="4" t="str">
        <f>VLOOKUP(CONCATENATE(B264,C264,D264),'EPA Source to Industry Map'!$D$2:$E$35,2,FALSE)</f>
        <v>agriculture</v>
      </c>
      <c r="K264" s="4" t="str">
        <f t="shared" si="4"/>
        <v>CH4</v>
      </c>
    </row>
    <row r="265" spans="1:11">
      <c r="A265" t="s">
        <v>68</v>
      </c>
      <c r="B265" t="s">
        <v>4</v>
      </c>
      <c r="C265" t="s">
        <v>227</v>
      </c>
      <c r="E265" t="s">
        <v>11</v>
      </c>
      <c r="F265">
        <v>2009</v>
      </c>
      <c r="G265" t="s">
        <v>250</v>
      </c>
      <c r="H265">
        <v>0</v>
      </c>
      <c r="I265">
        <f>IF(K265="N2O",H265*About!$B$66,IF('EPA non-CO2 Data'!K265="CH4",'EPA non-CO2 Data'!H265*About!$B$65,'EPA non-CO2 Data'!H265))</f>
        <v>0</v>
      </c>
      <c r="J265" s="4" t="str">
        <f>VLOOKUP(CONCATENATE(B265,C265,D265),'EPA Source to Industry Map'!$D$2:$E$35,2,FALSE)</f>
        <v>agriculture</v>
      </c>
      <c r="K265" s="4" t="str">
        <f t="shared" si="4"/>
        <v>CH4</v>
      </c>
    </row>
    <row r="266" spans="1:11">
      <c r="A266" t="s">
        <v>68</v>
      </c>
      <c r="B266" t="s">
        <v>4</v>
      </c>
      <c r="C266" t="s">
        <v>227</v>
      </c>
      <c r="E266" t="s">
        <v>11</v>
      </c>
      <c r="F266">
        <v>2010</v>
      </c>
      <c r="G266" t="s">
        <v>250</v>
      </c>
      <c r="H266">
        <v>0</v>
      </c>
      <c r="I266">
        <f>IF(K266="N2O",H266*About!$B$66,IF('EPA non-CO2 Data'!K266="CH4",'EPA non-CO2 Data'!H266*About!$B$65,'EPA non-CO2 Data'!H266))</f>
        <v>0</v>
      </c>
      <c r="J266" s="4" t="str">
        <f>VLOOKUP(CONCATENATE(B266,C266,D266),'EPA Source to Industry Map'!$D$2:$E$35,2,FALSE)</f>
        <v>agriculture</v>
      </c>
      <c r="K266" s="4" t="str">
        <f t="shared" si="4"/>
        <v>CH4</v>
      </c>
    </row>
    <row r="267" spans="1:11">
      <c r="A267" t="s">
        <v>68</v>
      </c>
      <c r="B267" t="s">
        <v>4</v>
      </c>
      <c r="C267" t="s">
        <v>227</v>
      </c>
      <c r="E267" t="s">
        <v>11</v>
      </c>
      <c r="F267">
        <v>2011</v>
      </c>
      <c r="G267" t="s">
        <v>250</v>
      </c>
      <c r="H267">
        <v>0</v>
      </c>
      <c r="I267">
        <f>IF(K267="N2O",H267*About!$B$66,IF('EPA non-CO2 Data'!K267="CH4",'EPA non-CO2 Data'!H267*About!$B$65,'EPA non-CO2 Data'!H267))</f>
        <v>0</v>
      </c>
      <c r="J267" s="4" t="str">
        <f>VLOOKUP(CONCATENATE(B267,C267,D267),'EPA Source to Industry Map'!$D$2:$E$35,2,FALSE)</f>
        <v>agriculture</v>
      </c>
      <c r="K267" s="4" t="str">
        <f t="shared" si="4"/>
        <v>CH4</v>
      </c>
    </row>
    <row r="268" spans="1:11">
      <c r="A268" t="s">
        <v>68</v>
      </c>
      <c r="B268" t="s">
        <v>4</v>
      </c>
      <c r="C268" t="s">
        <v>227</v>
      </c>
      <c r="E268" t="s">
        <v>11</v>
      </c>
      <c r="F268">
        <v>2012</v>
      </c>
      <c r="G268" t="s">
        <v>250</v>
      </c>
      <c r="H268">
        <v>0</v>
      </c>
      <c r="I268">
        <f>IF(K268="N2O",H268*About!$B$66,IF('EPA non-CO2 Data'!K268="CH4",'EPA non-CO2 Data'!H268*About!$B$65,'EPA non-CO2 Data'!H268))</f>
        <v>0</v>
      </c>
      <c r="J268" s="4" t="str">
        <f>VLOOKUP(CONCATENATE(B268,C268,D268),'EPA Source to Industry Map'!$D$2:$E$35,2,FALSE)</f>
        <v>agriculture</v>
      </c>
      <c r="K268" s="4" t="str">
        <f t="shared" si="4"/>
        <v>CH4</v>
      </c>
    </row>
    <row r="269" spans="1:11">
      <c r="A269" t="s">
        <v>68</v>
      </c>
      <c r="B269" t="s">
        <v>4</v>
      </c>
      <c r="C269" t="s">
        <v>227</v>
      </c>
      <c r="E269" t="s">
        <v>11</v>
      </c>
      <c r="F269">
        <v>2013</v>
      </c>
      <c r="G269" t="s">
        <v>250</v>
      </c>
      <c r="H269">
        <v>0</v>
      </c>
      <c r="I269">
        <f>IF(K269="N2O",H269*About!$B$66,IF('EPA non-CO2 Data'!K269="CH4",'EPA non-CO2 Data'!H269*About!$B$65,'EPA non-CO2 Data'!H269))</f>
        <v>0</v>
      </c>
      <c r="J269" s="4" t="str">
        <f>VLOOKUP(CONCATENATE(B269,C269,D269),'EPA Source to Industry Map'!$D$2:$E$35,2,FALSE)</f>
        <v>agriculture</v>
      </c>
      <c r="K269" s="4" t="str">
        <f t="shared" si="4"/>
        <v>CH4</v>
      </c>
    </row>
    <row r="270" spans="1:11">
      <c r="A270" t="s">
        <v>68</v>
      </c>
      <c r="B270" t="s">
        <v>4</v>
      </c>
      <c r="C270" t="s">
        <v>227</v>
      </c>
      <c r="E270" t="s">
        <v>11</v>
      </c>
      <c r="F270">
        <v>2014</v>
      </c>
      <c r="G270" t="s">
        <v>250</v>
      </c>
      <c r="H270">
        <v>0</v>
      </c>
      <c r="I270">
        <f>IF(K270="N2O",H270*About!$B$66,IF('EPA non-CO2 Data'!K270="CH4",'EPA non-CO2 Data'!H270*About!$B$65,'EPA non-CO2 Data'!H270))</f>
        <v>0</v>
      </c>
      <c r="J270" s="4" t="str">
        <f>VLOOKUP(CONCATENATE(B270,C270,D270),'EPA Source to Industry Map'!$D$2:$E$35,2,FALSE)</f>
        <v>agriculture</v>
      </c>
      <c r="K270" s="4" t="str">
        <f t="shared" si="4"/>
        <v>CH4</v>
      </c>
    </row>
    <row r="271" spans="1:11">
      <c r="A271" t="s">
        <v>68</v>
      </c>
      <c r="B271" t="s">
        <v>4</v>
      </c>
      <c r="C271" t="s">
        <v>227</v>
      </c>
      <c r="E271" t="s">
        <v>11</v>
      </c>
      <c r="F271">
        <v>2015</v>
      </c>
      <c r="G271" t="s">
        <v>250</v>
      </c>
      <c r="H271">
        <v>0</v>
      </c>
      <c r="I271">
        <f>IF(K271="N2O",H271*About!$B$66,IF('EPA non-CO2 Data'!K271="CH4",'EPA non-CO2 Data'!H271*About!$B$65,'EPA non-CO2 Data'!H271))</f>
        <v>0</v>
      </c>
      <c r="J271" s="4" t="str">
        <f>VLOOKUP(CONCATENATE(B271,C271,D271),'EPA Source to Industry Map'!$D$2:$E$35,2,FALSE)</f>
        <v>agriculture</v>
      </c>
      <c r="K271" s="4" t="str">
        <f t="shared" si="4"/>
        <v>CH4</v>
      </c>
    </row>
    <row r="272" spans="1:11">
      <c r="A272" t="s">
        <v>68</v>
      </c>
      <c r="B272" t="s">
        <v>4</v>
      </c>
      <c r="C272" t="s">
        <v>227</v>
      </c>
      <c r="E272" t="s">
        <v>11</v>
      </c>
      <c r="F272">
        <v>2016</v>
      </c>
      <c r="G272" t="s">
        <v>250</v>
      </c>
      <c r="H272">
        <v>0</v>
      </c>
      <c r="I272">
        <f>IF(K272="N2O",H272*About!$B$66,IF('EPA non-CO2 Data'!K272="CH4",'EPA non-CO2 Data'!H272*About!$B$65,'EPA non-CO2 Data'!H272))</f>
        <v>0</v>
      </c>
      <c r="J272" s="4" t="str">
        <f>VLOOKUP(CONCATENATE(B272,C272,D272),'EPA Source to Industry Map'!$D$2:$E$35,2,FALSE)</f>
        <v>agriculture</v>
      </c>
      <c r="K272" s="4" t="str">
        <f t="shared" si="4"/>
        <v>CH4</v>
      </c>
    </row>
    <row r="273" spans="1:11">
      <c r="A273" t="s">
        <v>68</v>
      </c>
      <c r="B273" t="s">
        <v>4</v>
      </c>
      <c r="C273" t="s">
        <v>227</v>
      </c>
      <c r="E273" t="s">
        <v>11</v>
      </c>
      <c r="F273">
        <v>2017</v>
      </c>
      <c r="G273" t="s">
        <v>250</v>
      </c>
      <c r="H273">
        <v>0</v>
      </c>
      <c r="I273">
        <f>IF(K273="N2O",H273*About!$B$66,IF('EPA non-CO2 Data'!K273="CH4",'EPA non-CO2 Data'!H273*About!$B$65,'EPA non-CO2 Data'!H273))</f>
        <v>0</v>
      </c>
      <c r="J273" s="4" t="str">
        <f>VLOOKUP(CONCATENATE(B273,C273,D273),'EPA Source to Industry Map'!$D$2:$E$35,2,FALSE)</f>
        <v>agriculture</v>
      </c>
      <c r="K273" s="4" t="str">
        <f t="shared" si="4"/>
        <v>CH4</v>
      </c>
    </row>
    <row r="274" spans="1:11">
      <c r="A274" t="s">
        <v>68</v>
      </c>
      <c r="B274" t="s">
        <v>4</v>
      </c>
      <c r="C274" t="s">
        <v>227</v>
      </c>
      <c r="E274" t="s">
        <v>11</v>
      </c>
      <c r="F274">
        <v>2018</v>
      </c>
      <c r="G274" t="s">
        <v>250</v>
      </c>
      <c r="H274">
        <v>0</v>
      </c>
      <c r="I274">
        <f>IF(K274="N2O",H274*About!$B$66,IF('EPA non-CO2 Data'!K274="CH4",'EPA non-CO2 Data'!H274*About!$B$65,'EPA non-CO2 Data'!H274))</f>
        <v>0</v>
      </c>
      <c r="J274" s="4" t="str">
        <f>VLOOKUP(CONCATENATE(B274,C274,D274),'EPA Source to Industry Map'!$D$2:$E$35,2,FALSE)</f>
        <v>agriculture</v>
      </c>
      <c r="K274" s="4" t="str">
        <f t="shared" si="4"/>
        <v>CH4</v>
      </c>
    </row>
    <row r="275" spans="1:11">
      <c r="A275" t="s">
        <v>68</v>
      </c>
      <c r="B275" t="s">
        <v>4</v>
      </c>
      <c r="C275" t="s">
        <v>227</v>
      </c>
      <c r="E275" t="s">
        <v>11</v>
      </c>
      <c r="F275">
        <v>2019</v>
      </c>
      <c r="G275" t="s">
        <v>250</v>
      </c>
      <c r="H275">
        <v>0</v>
      </c>
      <c r="I275">
        <f>IF(K275="N2O",H275*About!$B$66,IF('EPA non-CO2 Data'!K275="CH4",'EPA non-CO2 Data'!H275*About!$B$65,'EPA non-CO2 Data'!H275))</f>
        <v>0</v>
      </c>
      <c r="J275" s="4" t="str">
        <f>VLOOKUP(CONCATENATE(B275,C275,D275),'EPA Source to Industry Map'!$D$2:$E$35,2,FALSE)</f>
        <v>agriculture</v>
      </c>
      <c r="K275" s="4" t="str">
        <f t="shared" si="4"/>
        <v>CH4</v>
      </c>
    </row>
    <row r="276" spans="1:11">
      <c r="A276" t="s">
        <v>68</v>
      </c>
      <c r="B276" t="s">
        <v>4</v>
      </c>
      <c r="C276" t="s">
        <v>227</v>
      </c>
      <c r="E276" t="s">
        <v>11</v>
      </c>
      <c r="F276">
        <v>2020</v>
      </c>
      <c r="G276" t="s">
        <v>250</v>
      </c>
      <c r="H276">
        <v>0</v>
      </c>
      <c r="I276">
        <f>IF(K276="N2O",H276*About!$B$66,IF('EPA non-CO2 Data'!K276="CH4",'EPA non-CO2 Data'!H276*About!$B$65,'EPA non-CO2 Data'!H276))</f>
        <v>0</v>
      </c>
      <c r="J276" s="4" t="str">
        <f>VLOOKUP(CONCATENATE(B276,C276,D276),'EPA Source to Industry Map'!$D$2:$E$35,2,FALSE)</f>
        <v>agriculture</v>
      </c>
      <c r="K276" s="4" t="str">
        <f t="shared" si="4"/>
        <v>CH4</v>
      </c>
    </row>
    <row r="277" spans="1:11">
      <c r="A277" t="s">
        <v>68</v>
      </c>
      <c r="B277" t="s">
        <v>4</v>
      </c>
      <c r="C277" t="s">
        <v>227</v>
      </c>
      <c r="E277" t="s">
        <v>11</v>
      </c>
      <c r="F277">
        <v>2021</v>
      </c>
      <c r="G277" t="s">
        <v>250</v>
      </c>
      <c r="H277">
        <v>0</v>
      </c>
      <c r="I277">
        <f>IF(K277="N2O",H277*About!$B$66,IF('EPA non-CO2 Data'!K277="CH4",'EPA non-CO2 Data'!H277*About!$B$65,'EPA non-CO2 Data'!H277))</f>
        <v>0</v>
      </c>
      <c r="J277" s="4" t="str">
        <f>VLOOKUP(CONCATENATE(B277,C277,D277),'EPA Source to Industry Map'!$D$2:$E$35,2,FALSE)</f>
        <v>agriculture</v>
      </c>
      <c r="K277" s="4" t="str">
        <f t="shared" si="4"/>
        <v>CH4</v>
      </c>
    </row>
    <row r="278" spans="1:11">
      <c r="A278" t="s">
        <v>68</v>
      </c>
      <c r="B278" t="s">
        <v>4</v>
      </c>
      <c r="C278" t="s">
        <v>227</v>
      </c>
      <c r="E278" t="s">
        <v>11</v>
      </c>
      <c r="F278">
        <v>2022</v>
      </c>
      <c r="G278" t="s">
        <v>250</v>
      </c>
      <c r="H278">
        <v>0</v>
      </c>
      <c r="I278">
        <f>IF(K278="N2O",H278*About!$B$66,IF('EPA non-CO2 Data'!K278="CH4",'EPA non-CO2 Data'!H278*About!$B$65,'EPA non-CO2 Data'!H278))</f>
        <v>0</v>
      </c>
      <c r="J278" s="4" t="str">
        <f>VLOOKUP(CONCATENATE(B278,C278,D278),'EPA Source to Industry Map'!$D$2:$E$35,2,FALSE)</f>
        <v>agriculture</v>
      </c>
      <c r="K278" s="4" t="str">
        <f t="shared" si="4"/>
        <v>CH4</v>
      </c>
    </row>
    <row r="279" spans="1:11">
      <c r="A279" t="s">
        <v>68</v>
      </c>
      <c r="B279" t="s">
        <v>4</v>
      </c>
      <c r="C279" t="s">
        <v>227</v>
      </c>
      <c r="E279" t="s">
        <v>11</v>
      </c>
      <c r="F279">
        <v>2023</v>
      </c>
      <c r="G279" t="s">
        <v>250</v>
      </c>
      <c r="H279">
        <v>0</v>
      </c>
      <c r="I279">
        <f>IF(K279="N2O",H279*About!$B$66,IF('EPA non-CO2 Data'!K279="CH4",'EPA non-CO2 Data'!H279*About!$B$65,'EPA non-CO2 Data'!H279))</f>
        <v>0</v>
      </c>
      <c r="J279" s="4" t="str">
        <f>VLOOKUP(CONCATENATE(B279,C279,D279),'EPA Source to Industry Map'!$D$2:$E$35,2,FALSE)</f>
        <v>agriculture</v>
      </c>
      <c r="K279" s="4" t="str">
        <f t="shared" si="4"/>
        <v>CH4</v>
      </c>
    </row>
    <row r="280" spans="1:11">
      <c r="A280" t="s">
        <v>68</v>
      </c>
      <c r="B280" t="s">
        <v>4</v>
      </c>
      <c r="C280" t="s">
        <v>227</v>
      </c>
      <c r="E280" t="s">
        <v>11</v>
      </c>
      <c r="F280">
        <v>2024</v>
      </c>
      <c r="G280" t="s">
        <v>250</v>
      </c>
      <c r="H280">
        <v>0</v>
      </c>
      <c r="I280">
        <f>IF(K280="N2O",H280*About!$B$66,IF('EPA non-CO2 Data'!K280="CH4",'EPA non-CO2 Data'!H280*About!$B$65,'EPA non-CO2 Data'!H280))</f>
        <v>0</v>
      </c>
      <c r="J280" s="4" t="str">
        <f>VLOOKUP(CONCATENATE(B280,C280,D280),'EPA Source to Industry Map'!$D$2:$E$35,2,FALSE)</f>
        <v>agriculture</v>
      </c>
      <c r="K280" s="4" t="str">
        <f t="shared" si="4"/>
        <v>CH4</v>
      </c>
    </row>
    <row r="281" spans="1:11">
      <c r="A281" t="s">
        <v>68</v>
      </c>
      <c r="B281" t="s">
        <v>4</v>
      </c>
      <c r="C281" t="s">
        <v>227</v>
      </c>
      <c r="E281" t="s">
        <v>11</v>
      </c>
      <c r="F281">
        <v>2025</v>
      </c>
      <c r="G281" t="s">
        <v>250</v>
      </c>
      <c r="H281">
        <v>0</v>
      </c>
      <c r="I281">
        <f>IF(K281="N2O",H281*About!$B$66,IF('EPA non-CO2 Data'!K281="CH4",'EPA non-CO2 Data'!H281*About!$B$65,'EPA non-CO2 Data'!H281))</f>
        <v>0</v>
      </c>
      <c r="J281" s="4" t="str">
        <f>VLOOKUP(CONCATENATE(B281,C281,D281),'EPA Source to Industry Map'!$D$2:$E$35,2,FALSE)</f>
        <v>agriculture</v>
      </c>
      <c r="K281" s="4" t="str">
        <f t="shared" si="4"/>
        <v>CH4</v>
      </c>
    </row>
    <row r="282" spans="1:11">
      <c r="A282" t="s">
        <v>68</v>
      </c>
      <c r="B282" t="s">
        <v>4</v>
      </c>
      <c r="C282" t="s">
        <v>227</v>
      </c>
      <c r="E282" t="s">
        <v>11</v>
      </c>
      <c r="F282">
        <v>2026</v>
      </c>
      <c r="G282" t="s">
        <v>250</v>
      </c>
      <c r="H282">
        <v>0</v>
      </c>
      <c r="I282">
        <f>IF(K282="N2O",H282*About!$B$66,IF('EPA non-CO2 Data'!K282="CH4",'EPA non-CO2 Data'!H282*About!$B$65,'EPA non-CO2 Data'!H282))</f>
        <v>0</v>
      </c>
      <c r="J282" s="4" t="str">
        <f>VLOOKUP(CONCATENATE(B282,C282,D282),'EPA Source to Industry Map'!$D$2:$E$35,2,FALSE)</f>
        <v>agriculture</v>
      </c>
      <c r="K282" s="4" t="str">
        <f t="shared" si="4"/>
        <v>CH4</v>
      </c>
    </row>
    <row r="283" spans="1:11">
      <c r="A283" t="s">
        <v>68</v>
      </c>
      <c r="B283" t="s">
        <v>4</v>
      </c>
      <c r="C283" t="s">
        <v>227</v>
      </c>
      <c r="E283" t="s">
        <v>11</v>
      </c>
      <c r="F283">
        <v>2027</v>
      </c>
      <c r="G283" t="s">
        <v>250</v>
      </c>
      <c r="H283">
        <v>0</v>
      </c>
      <c r="I283">
        <f>IF(K283="N2O",H283*About!$B$66,IF('EPA non-CO2 Data'!K283="CH4",'EPA non-CO2 Data'!H283*About!$B$65,'EPA non-CO2 Data'!H283))</f>
        <v>0</v>
      </c>
      <c r="J283" s="4" t="str">
        <f>VLOOKUP(CONCATENATE(B283,C283,D283),'EPA Source to Industry Map'!$D$2:$E$35,2,FALSE)</f>
        <v>agriculture</v>
      </c>
      <c r="K283" s="4" t="str">
        <f t="shared" si="4"/>
        <v>CH4</v>
      </c>
    </row>
    <row r="284" spans="1:11">
      <c r="A284" t="s">
        <v>68</v>
      </c>
      <c r="B284" t="s">
        <v>4</v>
      </c>
      <c r="C284" t="s">
        <v>227</v>
      </c>
      <c r="E284" t="s">
        <v>11</v>
      </c>
      <c r="F284">
        <v>2028</v>
      </c>
      <c r="G284" t="s">
        <v>250</v>
      </c>
      <c r="H284">
        <v>0</v>
      </c>
      <c r="I284">
        <f>IF(K284="N2O",H284*About!$B$66,IF('EPA non-CO2 Data'!K284="CH4",'EPA non-CO2 Data'!H284*About!$B$65,'EPA non-CO2 Data'!H284))</f>
        <v>0</v>
      </c>
      <c r="J284" s="4" t="str">
        <f>VLOOKUP(CONCATENATE(B284,C284,D284),'EPA Source to Industry Map'!$D$2:$E$35,2,FALSE)</f>
        <v>agriculture</v>
      </c>
      <c r="K284" s="4" t="str">
        <f t="shared" si="4"/>
        <v>CH4</v>
      </c>
    </row>
    <row r="285" spans="1:11">
      <c r="A285" t="s">
        <v>68</v>
      </c>
      <c r="B285" t="s">
        <v>4</v>
      </c>
      <c r="C285" t="s">
        <v>227</v>
      </c>
      <c r="E285" t="s">
        <v>11</v>
      </c>
      <c r="F285">
        <v>2029</v>
      </c>
      <c r="G285" t="s">
        <v>250</v>
      </c>
      <c r="H285">
        <v>0</v>
      </c>
      <c r="I285">
        <f>IF(K285="N2O",H285*About!$B$66,IF('EPA non-CO2 Data'!K285="CH4",'EPA non-CO2 Data'!H285*About!$B$65,'EPA non-CO2 Data'!H285))</f>
        <v>0</v>
      </c>
      <c r="J285" s="4" t="str">
        <f>VLOOKUP(CONCATENATE(B285,C285,D285),'EPA Source to Industry Map'!$D$2:$E$35,2,FALSE)</f>
        <v>agriculture</v>
      </c>
      <c r="K285" s="4" t="str">
        <f t="shared" si="4"/>
        <v>CH4</v>
      </c>
    </row>
    <row r="286" spans="1:11">
      <c r="A286" t="s">
        <v>68</v>
      </c>
      <c r="B286" t="s">
        <v>4</v>
      </c>
      <c r="C286" t="s">
        <v>227</v>
      </c>
      <c r="E286" t="s">
        <v>11</v>
      </c>
      <c r="F286">
        <v>2030</v>
      </c>
      <c r="G286" t="s">
        <v>250</v>
      </c>
      <c r="H286">
        <v>0</v>
      </c>
      <c r="I286">
        <f>IF(K286="N2O",H286*About!$B$66,IF('EPA non-CO2 Data'!K286="CH4",'EPA non-CO2 Data'!H286*About!$B$65,'EPA non-CO2 Data'!H286))</f>
        <v>0</v>
      </c>
      <c r="J286" s="4" t="str">
        <f>VLOOKUP(CONCATENATE(B286,C286,D286),'EPA Source to Industry Map'!$D$2:$E$35,2,FALSE)</f>
        <v>agriculture</v>
      </c>
      <c r="K286" s="4" t="str">
        <f t="shared" si="4"/>
        <v>CH4</v>
      </c>
    </row>
    <row r="287" spans="1:11">
      <c r="A287" t="s">
        <v>68</v>
      </c>
      <c r="B287" t="s">
        <v>4</v>
      </c>
      <c r="C287" t="s">
        <v>227</v>
      </c>
      <c r="E287" t="s">
        <v>11</v>
      </c>
      <c r="F287">
        <v>2031</v>
      </c>
      <c r="G287" t="s">
        <v>250</v>
      </c>
      <c r="H287">
        <v>0</v>
      </c>
      <c r="I287">
        <f>IF(K287="N2O",H287*About!$B$66,IF('EPA non-CO2 Data'!K287="CH4",'EPA non-CO2 Data'!H287*About!$B$65,'EPA non-CO2 Data'!H287))</f>
        <v>0</v>
      </c>
      <c r="J287" s="4" t="str">
        <f>VLOOKUP(CONCATENATE(B287,C287,D287),'EPA Source to Industry Map'!$D$2:$E$35,2,FALSE)</f>
        <v>agriculture</v>
      </c>
      <c r="K287" s="4" t="str">
        <f t="shared" si="4"/>
        <v>CH4</v>
      </c>
    </row>
    <row r="288" spans="1:11">
      <c r="A288" t="s">
        <v>68</v>
      </c>
      <c r="B288" t="s">
        <v>4</v>
      </c>
      <c r="C288" t="s">
        <v>227</v>
      </c>
      <c r="E288" t="s">
        <v>11</v>
      </c>
      <c r="F288">
        <v>2032</v>
      </c>
      <c r="G288" t="s">
        <v>250</v>
      </c>
      <c r="H288">
        <v>0</v>
      </c>
      <c r="I288">
        <f>IF(K288="N2O",H288*About!$B$66,IF('EPA non-CO2 Data'!K288="CH4",'EPA non-CO2 Data'!H288*About!$B$65,'EPA non-CO2 Data'!H288))</f>
        <v>0</v>
      </c>
      <c r="J288" s="4" t="str">
        <f>VLOOKUP(CONCATENATE(B288,C288,D288),'EPA Source to Industry Map'!$D$2:$E$35,2,FALSE)</f>
        <v>agriculture</v>
      </c>
      <c r="K288" s="4" t="str">
        <f t="shared" si="4"/>
        <v>CH4</v>
      </c>
    </row>
    <row r="289" spans="1:11">
      <c r="A289" t="s">
        <v>68</v>
      </c>
      <c r="B289" t="s">
        <v>4</v>
      </c>
      <c r="C289" t="s">
        <v>227</v>
      </c>
      <c r="E289" t="s">
        <v>11</v>
      </c>
      <c r="F289">
        <v>2033</v>
      </c>
      <c r="G289" t="s">
        <v>250</v>
      </c>
      <c r="H289">
        <v>0</v>
      </c>
      <c r="I289">
        <f>IF(K289="N2O",H289*About!$B$66,IF('EPA non-CO2 Data'!K289="CH4",'EPA non-CO2 Data'!H289*About!$B$65,'EPA non-CO2 Data'!H289))</f>
        <v>0</v>
      </c>
      <c r="J289" s="4" t="str">
        <f>VLOOKUP(CONCATENATE(B289,C289,D289),'EPA Source to Industry Map'!$D$2:$E$35,2,FALSE)</f>
        <v>agriculture</v>
      </c>
      <c r="K289" s="4" t="str">
        <f t="shared" si="4"/>
        <v>CH4</v>
      </c>
    </row>
    <row r="290" spans="1:11">
      <c r="A290" t="s">
        <v>68</v>
      </c>
      <c r="B290" t="s">
        <v>4</v>
      </c>
      <c r="C290" t="s">
        <v>227</v>
      </c>
      <c r="E290" t="s">
        <v>11</v>
      </c>
      <c r="F290">
        <v>2034</v>
      </c>
      <c r="G290" t="s">
        <v>250</v>
      </c>
      <c r="H290">
        <v>0</v>
      </c>
      <c r="I290">
        <f>IF(K290="N2O",H290*About!$B$66,IF('EPA non-CO2 Data'!K290="CH4",'EPA non-CO2 Data'!H290*About!$B$65,'EPA non-CO2 Data'!H290))</f>
        <v>0</v>
      </c>
      <c r="J290" s="4" t="str">
        <f>VLOOKUP(CONCATENATE(B290,C290,D290),'EPA Source to Industry Map'!$D$2:$E$35,2,FALSE)</f>
        <v>agriculture</v>
      </c>
      <c r="K290" s="4" t="str">
        <f t="shared" si="4"/>
        <v>CH4</v>
      </c>
    </row>
    <row r="291" spans="1:11">
      <c r="A291" t="s">
        <v>68</v>
      </c>
      <c r="B291" t="s">
        <v>4</v>
      </c>
      <c r="C291" t="s">
        <v>227</v>
      </c>
      <c r="E291" t="s">
        <v>11</v>
      </c>
      <c r="F291">
        <v>2035</v>
      </c>
      <c r="G291" t="s">
        <v>250</v>
      </c>
      <c r="H291">
        <v>0</v>
      </c>
      <c r="I291">
        <f>IF(K291="N2O",H291*About!$B$66,IF('EPA non-CO2 Data'!K291="CH4",'EPA non-CO2 Data'!H291*About!$B$65,'EPA non-CO2 Data'!H291))</f>
        <v>0</v>
      </c>
      <c r="J291" s="4" t="str">
        <f>VLOOKUP(CONCATENATE(B291,C291,D291),'EPA Source to Industry Map'!$D$2:$E$35,2,FALSE)</f>
        <v>agriculture</v>
      </c>
      <c r="K291" s="4" t="str">
        <f t="shared" si="4"/>
        <v>CH4</v>
      </c>
    </row>
    <row r="292" spans="1:11">
      <c r="A292" t="s">
        <v>68</v>
      </c>
      <c r="B292" t="s">
        <v>4</v>
      </c>
      <c r="C292" t="s">
        <v>227</v>
      </c>
      <c r="E292" t="s">
        <v>11</v>
      </c>
      <c r="F292">
        <v>2036</v>
      </c>
      <c r="G292" t="s">
        <v>250</v>
      </c>
      <c r="H292">
        <v>0</v>
      </c>
      <c r="I292">
        <f>IF(K292="N2O",H292*About!$B$66,IF('EPA non-CO2 Data'!K292="CH4",'EPA non-CO2 Data'!H292*About!$B$65,'EPA non-CO2 Data'!H292))</f>
        <v>0</v>
      </c>
      <c r="J292" s="4" t="str">
        <f>VLOOKUP(CONCATENATE(B292,C292,D292),'EPA Source to Industry Map'!$D$2:$E$35,2,FALSE)</f>
        <v>agriculture</v>
      </c>
      <c r="K292" s="4" t="str">
        <f t="shared" si="4"/>
        <v>CH4</v>
      </c>
    </row>
    <row r="293" spans="1:11">
      <c r="A293" t="s">
        <v>68</v>
      </c>
      <c r="B293" t="s">
        <v>4</v>
      </c>
      <c r="C293" t="s">
        <v>227</v>
      </c>
      <c r="E293" t="s">
        <v>11</v>
      </c>
      <c r="F293">
        <v>2037</v>
      </c>
      <c r="G293" t="s">
        <v>250</v>
      </c>
      <c r="H293">
        <v>0</v>
      </c>
      <c r="I293">
        <f>IF(K293="N2O",H293*About!$B$66,IF('EPA non-CO2 Data'!K293="CH4",'EPA non-CO2 Data'!H293*About!$B$65,'EPA non-CO2 Data'!H293))</f>
        <v>0</v>
      </c>
      <c r="J293" s="4" t="str">
        <f>VLOOKUP(CONCATENATE(B293,C293,D293),'EPA Source to Industry Map'!$D$2:$E$35,2,FALSE)</f>
        <v>agriculture</v>
      </c>
      <c r="K293" s="4" t="str">
        <f t="shared" si="4"/>
        <v>CH4</v>
      </c>
    </row>
    <row r="294" spans="1:11">
      <c r="A294" t="s">
        <v>68</v>
      </c>
      <c r="B294" t="s">
        <v>4</v>
      </c>
      <c r="C294" t="s">
        <v>227</v>
      </c>
      <c r="E294" t="s">
        <v>11</v>
      </c>
      <c r="F294">
        <v>2038</v>
      </c>
      <c r="G294" t="s">
        <v>250</v>
      </c>
      <c r="H294">
        <v>0</v>
      </c>
      <c r="I294">
        <f>IF(K294="N2O",H294*About!$B$66,IF('EPA non-CO2 Data'!K294="CH4",'EPA non-CO2 Data'!H294*About!$B$65,'EPA non-CO2 Data'!H294))</f>
        <v>0</v>
      </c>
      <c r="J294" s="4" t="str">
        <f>VLOOKUP(CONCATENATE(B294,C294,D294),'EPA Source to Industry Map'!$D$2:$E$35,2,FALSE)</f>
        <v>agriculture</v>
      </c>
      <c r="K294" s="4" t="str">
        <f t="shared" si="4"/>
        <v>CH4</v>
      </c>
    </row>
    <row r="295" spans="1:11">
      <c r="A295" t="s">
        <v>68</v>
      </c>
      <c r="B295" t="s">
        <v>4</v>
      </c>
      <c r="C295" t="s">
        <v>227</v>
      </c>
      <c r="E295" t="s">
        <v>11</v>
      </c>
      <c r="F295">
        <v>2039</v>
      </c>
      <c r="G295" t="s">
        <v>250</v>
      </c>
      <c r="H295">
        <v>0</v>
      </c>
      <c r="I295">
        <f>IF(K295="N2O",H295*About!$B$66,IF('EPA non-CO2 Data'!K295="CH4",'EPA non-CO2 Data'!H295*About!$B$65,'EPA non-CO2 Data'!H295))</f>
        <v>0</v>
      </c>
      <c r="J295" s="4" t="str">
        <f>VLOOKUP(CONCATENATE(B295,C295,D295),'EPA Source to Industry Map'!$D$2:$E$35,2,FALSE)</f>
        <v>agriculture</v>
      </c>
      <c r="K295" s="4" t="str">
        <f t="shared" si="4"/>
        <v>CH4</v>
      </c>
    </row>
    <row r="296" spans="1:11">
      <c r="A296" t="s">
        <v>68</v>
      </c>
      <c r="B296" t="s">
        <v>4</v>
      </c>
      <c r="C296" t="s">
        <v>227</v>
      </c>
      <c r="E296" t="s">
        <v>11</v>
      </c>
      <c r="F296">
        <v>2040</v>
      </c>
      <c r="G296" t="s">
        <v>250</v>
      </c>
      <c r="H296">
        <v>0</v>
      </c>
      <c r="I296">
        <f>IF(K296="N2O",H296*About!$B$66,IF('EPA non-CO2 Data'!K296="CH4",'EPA non-CO2 Data'!H296*About!$B$65,'EPA non-CO2 Data'!H296))</f>
        <v>0</v>
      </c>
      <c r="J296" s="4" t="str">
        <f>VLOOKUP(CONCATENATE(B296,C296,D296),'EPA Source to Industry Map'!$D$2:$E$35,2,FALSE)</f>
        <v>agriculture</v>
      </c>
      <c r="K296" s="4" t="str">
        <f t="shared" si="4"/>
        <v>CH4</v>
      </c>
    </row>
    <row r="297" spans="1:11">
      <c r="A297" t="s">
        <v>68</v>
      </c>
      <c r="B297" t="s">
        <v>4</v>
      </c>
      <c r="C297" t="s">
        <v>227</v>
      </c>
      <c r="E297" t="s">
        <v>11</v>
      </c>
      <c r="F297">
        <v>2041</v>
      </c>
      <c r="G297" t="s">
        <v>250</v>
      </c>
      <c r="H297">
        <v>0</v>
      </c>
      <c r="I297">
        <f>IF(K297="N2O",H297*About!$B$66,IF('EPA non-CO2 Data'!K297="CH4",'EPA non-CO2 Data'!H297*About!$B$65,'EPA non-CO2 Data'!H297))</f>
        <v>0</v>
      </c>
      <c r="J297" s="4" t="str">
        <f>VLOOKUP(CONCATENATE(B297,C297,D297),'EPA Source to Industry Map'!$D$2:$E$35,2,FALSE)</f>
        <v>agriculture</v>
      </c>
      <c r="K297" s="4" t="str">
        <f t="shared" si="4"/>
        <v>CH4</v>
      </c>
    </row>
    <row r="298" spans="1:11">
      <c r="A298" t="s">
        <v>68</v>
      </c>
      <c r="B298" t="s">
        <v>4</v>
      </c>
      <c r="C298" t="s">
        <v>227</v>
      </c>
      <c r="E298" t="s">
        <v>11</v>
      </c>
      <c r="F298">
        <v>2042</v>
      </c>
      <c r="G298" t="s">
        <v>250</v>
      </c>
      <c r="H298">
        <v>0</v>
      </c>
      <c r="I298">
        <f>IF(K298="N2O",H298*About!$B$66,IF('EPA non-CO2 Data'!K298="CH4",'EPA non-CO2 Data'!H298*About!$B$65,'EPA non-CO2 Data'!H298))</f>
        <v>0</v>
      </c>
      <c r="J298" s="4" t="str">
        <f>VLOOKUP(CONCATENATE(B298,C298,D298),'EPA Source to Industry Map'!$D$2:$E$35,2,FALSE)</f>
        <v>agriculture</v>
      </c>
      <c r="K298" s="4" t="str">
        <f t="shared" si="4"/>
        <v>CH4</v>
      </c>
    </row>
    <row r="299" spans="1:11">
      <c r="A299" t="s">
        <v>68</v>
      </c>
      <c r="B299" t="s">
        <v>4</v>
      </c>
      <c r="C299" t="s">
        <v>227</v>
      </c>
      <c r="E299" t="s">
        <v>11</v>
      </c>
      <c r="F299">
        <v>2043</v>
      </c>
      <c r="G299" t="s">
        <v>250</v>
      </c>
      <c r="H299">
        <v>0</v>
      </c>
      <c r="I299">
        <f>IF(K299="N2O",H299*About!$B$66,IF('EPA non-CO2 Data'!K299="CH4",'EPA non-CO2 Data'!H299*About!$B$65,'EPA non-CO2 Data'!H299))</f>
        <v>0</v>
      </c>
      <c r="J299" s="4" t="str">
        <f>VLOOKUP(CONCATENATE(B299,C299,D299),'EPA Source to Industry Map'!$D$2:$E$35,2,FALSE)</f>
        <v>agriculture</v>
      </c>
      <c r="K299" s="4" t="str">
        <f t="shared" si="4"/>
        <v>CH4</v>
      </c>
    </row>
    <row r="300" spans="1:11">
      <c r="A300" t="s">
        <v>68</v>
      </c>
      <c r="B300" t="s">
        <v>4</v>
      </c>
      <c r="C300" t="s">
        <v>227</v>
      </c>
      <c r="E300" t="s">
        <v>11</v>
      </c>
      <c r="F300">
        <v>2044</v>
      </c>
      <c r="G300" t="s">
        <v>250</v>
      </c>
      <c r="H300">
        <v>0</v>
      </c>
      <c r="I300">
        <f>IF(K300="N2O",H300*About!$B$66,IF('EPA non-CO2 Data'!K300="CH4",'EPA non-CO2 Data'!H300*About!$B$65,'EPA non-CO2 Data'!H300))</f>
        <v>0</v>
      </c>
      <c r="J300" s="4" t="str">
        <f>VLOOKUP(CONCATENATE(B300,C300,D300),'EPA Source to Industry Map'!$D$2:$E$35,2,FALSE)</f>
        <v>agriculture</v>
      </c>
      <c r="K300" s="4" t="str">
        <f t="shared" si="4"/>
        <v>CH4</v>
      </c>
    </row>
    <row r="301" spans="1:11">
      <c r="A301" t="s">
        <v>68</v>
      </c>
      <c r="B301" t="s">
        <v>4</v>
      </c>
      <c r="C301" t="s">
        <v>227</v>
      </c>
      <c r="E301" t="s">
        <v>11</v>
      </c>
      <c r="F301">
        <v>2045</v>
      </c>
      <c r="G301" t="s">
        <v>250</v>
      </c>
      <c r="H301">
        <v>0</v>
      </c>
      <c r="I301">
        <f>IF(K301="N2O",H301*About!$B$66,IF('EPA non-CO2 Data'!K301="CH4",'EPA non-CO2 Data'!H301*About!$B$65,'EPA non-CO2 Data'!H301))</f>
        <v>0</v>
      </c>
      <c r="J301" s="4" t="str">
        <f>VLOOKUP(CONCATENATE(B301,C301,D301),'EPA Source to Industry Map'!$D$2:$E$35,2,FALSE)</f>
        <v>agriculture</v>
      </c>
      <c r="K301" s="4" t="str">
        <f t="shared" si="4"/>
        <v>CH4</v>
      </c>
    </row>
    <row r="302" spans="1:11">
      <c r="A302" t="s">
        <v>68</v>
      </c>
      <c r="B302" t="s">
        <v>4</v>
      </c>
      <c r="C302" t="s">
        <v>227</v>
      </c>
      <c r="E302" t="s">
        <v>11</v>
      </c>
      <c r="F302">
        <v>2046</v>
      </c>
      <c r="G302" t="s">
        <v>250</v>
      </c>
      <c r="H302">
        <v>0</v>
      </c>
      <c r="I302">
        <f>IF(K302="N2O",H302*About!$B$66,IF('EPA non-CO2 Data'!K302="CH4",'EPA non-CO2 Data'!H302*About!$B$65,'EPA non-CO2 Data'!H302))</f>
        <v>0</v>
      </c>
      <c r="J302" s="4" t="str">
        <f>VLOOKUP(CONCATENATE(B302,C302,D302),'EPA Source to Industry Map'!$D$2:$E$35,2,FALSE)</f>
        <v>agriculture</v>
      </c>
      <c r="K302" s="4" t="str">
        <f t="shared" si="4"/>
        <v>CH4</v>
      </c>
    </row>
    <row r="303" spans="1:11">
      <c r="A303" t="s">
        <v>68</v>
      </c>
      <c r="B303" t="s">
        <v>4</v>
      </c>
      <c r="C303" t="s">
        <v>227</v>
      </c>
      <c r="E303" t="s">
        <v>11</v>
      </c>
      <c r="F303">
        <v>2047</v>
      </c>
      <c r="G303" t="s">
        <v>250</v>
      </c>
      <c r="H303">
        <v>0</v>
      </c>
      <c r="I303">
        <f>IF(K303="N2O",H303*About!$B$66,IF('EPA non-CO2 Data'!K303="CH4",'EPA non-CO2 Data'!H303*About!$B$65,'EPA non-CO2 Data'!H303))</f>
        <v>0</v>
      </c>
      <c r="J303" s="4" t="str">
        <f>VLOOKUP(CONCATENATE(B303,C303,D303),'EPA Source to Industry Map'!$D$2:$E$35,2,FALSE)</f>
        <v>agriculture</v>
      </c>
      <c r="K303" s="4" t="str">
        <f t="shared" si="4"/>
        <v>CH4</v>
      </c>
    </row>
    <row r="304" spans="1:11">
      <c r="A304" t="s">
        <v>68</v>
      </c>
      <c r="B304" t="s">
        <v>4</v>
      </c>
      <c r="C304" t="s">
        <v>227</v>
      </c>
      <c r="E304" t="s">
        <v>11</v>
      </c>
      <c r="F304">
        <v>2048</v>
      </c>
      <c r="G304" t="s">
        <v>250</v>
      </c>
      <c r="H304">
        <v>0</v>
      </c>
      <c r="I304">
        <f>IF(K304="N2O",H304*About!$B$66,IF('EPA non-CO2 Data'!K304="CH4",'EPA non-CO2 Data'!H304*About!$B$65,'EPA non-CO2 Data'!H304))</f>
        <v>0</v>
      </c>
      <c r="J304" s="4" t="str">
        <f>VLOOKUP(CONCATENATE(B304,C304,D304),'EPA Source to Industry Map'!$D$2:$E$35,2,FALSE)</f>
        <v>agriculture</v>
      </c>
      <c r="K304" s="4" t="str">
        <f t="shared" si="4"/>
        <v>CH4</v>
      </c>
    </row>
    <row r="305" spans="1:11">
      <c r="A305" t="s">
        <v>68</v>
      </c>
      <c r="B305" t="s">
        <v>4</v>
      </c>
      <c r="C305" t="s">
        <v>227</v>
      </c>
      <c r="E305" t="s">
        <v>11</v>
      </c>
      <c r="F305">
        <v>2049</v>
      </c>
      <c r="G305" t="s">
        <v>250</v>
      </c>
      <c r="H305">
        <v>0</v>
      </c>
      <c r="I305">
        <f>IF(K305="N2O",H305*About!$B$66,IF('EPA non-CO2 Data'!K305="CH4",'EPA non-CO2 Data'!H305*About!$B$65,'EPA non-CO2 Data'!H305))</f>
        <v>0</v>
      </c>
      <c r="J305" s="4" t="str">
        <f>VLOOKUP(CONCATENATE(B305,C305,D305),'EPA Source to Industry Map'!$D$2:$E$35,2,FALSE)</f>
        <v>agriculture</v>
      </c>
      <c r="K305" s="4" t="str">
        <f t="shared" si="4"/>
        <v>CH4</v>
      </c>
    </row>
    <row r="306" spans="1:11">
      <c r="A306" t="s">
        <v>68</v>
      </c>
      <c r="B306" t="s">
        <v>4</v>
      </c>
      <c r="C306" t="s">
        <v>227</v>
      </c>
      <c r="E306" t="s">
        <v>11</v>
      </c>
      <c r="F306">
        <v>2050</v>
      </c>
      <c r="G306" t="s">
        <v>250</v>
      </c>
      <c r="H306">
        <v>0</v>
      </c>
      <c r="I306">
        <f>IF(K306="N2O",H306*About!$B$66,IF('EPA non-CO2 Data'!K306="CH4",'EPA non-CO2 Data'!H306*About!$B$65,'EPA non-CO2 Data'!H306))</f>
        <v>0</v>
      </c>
      <c r="J306" s="4" t="str">
        <f>VLOOKUP(CONCATENATE(B306,C306,D306),'EPA Source to Industry Map'!$D$2:$E$35,2,FALSE)</f>
        <v>agriculture</v>
      </c>
      <c r="K306" s="4" t="str">
        <f t="shared" si="4"/>
        <v>CH4</v>
      </c>
    </row>
    <row r="307" spans="1:11">
      <c r="A307" t="s">
        <v>68</v>
      </c>
      <c r="B307" t="s">
        <v>4</v>
      </c>
      <c r="C307" t="s">
        <v>227</v>
      </c>
      <c r="E307" t="s">
        <v>12</v>
      </c>
      <c r="F307">
        <v>1990</v>
      </c>
      <c r="G307" t="s">
        <v>250</v>
      </c>
      <c r="H307">
        <v>0</v>
      </c>
      <c r="I307">
        <f>IF(K307="N2O",H307*About!$B$66,IF('EPA non-CO2 Data'!K307="CH4",'EPA non-CO2 Data'!H307*About!$B$65,'EPA non-CO2 Data'!H307))</f>
        <v>0</v>
      </c>
      <c r="J307" s="4" t="str">
        <f>VLOOKUP(CONCATENATE(B307,C307,D307),'EPA Source to Industry Map'!$D$2:$E$35,2,FALSE)</f>
        <v>agriculture</v>
      </c>
      <c r="K307" s="4" t="str">
        <f t="shared" ref="K307:K370" si="5">IF(ISNUMBER(SEARCH("F",E307)),"F-gases",E307)</f>
        <v>N2O</v>
      </c>
    </row>
    <row r="308" spans="1:11">
      <c r="A308" t="s">
        <v>68</v>
      </c>
      <c r="B308" t="s">
        <v>4</v>
      </c>
      <c r="C308" t="s">
        <v>227</v>
      </c>
      <c r="E308" t="s">
        <v>12</v>
      </c>
      <c r="F308">
        <v>1991</v>
      </c>
      <c r="G308" t="s">
        <v>250</v>
      </c>
      <c r="H308">
        <v>0</v>
      </c>
      <c r="I308">
        <f>IF(K308="N2O",H308*About!$B$66,IF('EPA non-CO2 Data'!K308="CH4",'EPA non-CO2 Data'!H308*About!$B$65,'EPA non-CO2 Data'!H308))</f>
        <v>0</v>
      </c>
      <c r="J308" s="4" t="str">
        <f>VLOOKUP(CONCATENATE(B308,C308,D308),'EPA Source to Industry Map'!$D$2:$E$35,2,FALSE)</f>
        <v>agriculture</v>
      </c>
      <c r="K308" s="4" t="str">
        <f t="shared" si="5"/>
        <v>N2O</v>
      </c>
    </row>
    <row r="309" spans="1:11">
      <c r="A309" t="s">
        <v>68</v>
      </c>
      <c r="B309" t="s">
        <v>4</v>
      </c>
      <c r="C309" t="s">
        <v>227</v>
      </c>
      <c r="E309" t="s">
        <v>12</v>
      </c>
      <c r="F309">
        <v>1992</v>
      </c>
      <c r="G309" t="s">
        <v>250</v>
      </c>
      <c r="H309">
        <v>0</v>
      </c>
      <c r="I309">
        <f>IF(K309="N2O",H309*About!$B$66,IF('EPA non-CO2 Data'!K309="CH4",'EPA non-CO2 Data'!H309*About!$B$65,'EPA non-CO2 Data'!H309))</f>
        <v>0</v>
      </c>
      <c r="J309" s="4" t="str">
        <f>VLOOKUP(CONCATENATE(B309,C309,D309),'EPA Source to Industry Map'!$D$2:$E$35,2,FALSE)</f>
        <v>agriculture</v>
      </c>
      <c r="K309" s="4" t="str">
        <f t="shared" si="5"/>
        <v>N2O</v>
      </c>
    </row>
    <row r="310" spans="1:11">
      <c r="A310" t="s">
        <v>68</v>
      </c>
      <c r="B310" t="s">
        <v>4</v>
      </c>
      <c r="C310" t="s">
        <v>227</v>
      </c>
      <c r="E310" t="s">
        <v>12</v>
      </c>
      <c r="F310">
        <v>1993</v>
      </c>
      <c r="G310" t="s">
        <v>250</v>
      </c>
      <c r="H310">
        <v>0</v>
      </c>
      <c r="I310">
        <f>IF(K310="N2O",H310*About!$B$66,IF('EPA non-CO2 Data'!K310="CH4",'EPA non-CO2 Data'!H310*About!$B$65,'EPA non-CO2 Data'!H310))</f>
        <v>0</v>
      </c>
      <c r="J310" s="4" t="str">
        <f>VLOOKUP(CONCATENATE(B310,C310,D310),'EPA Source to Industry Map'!$D$2:$E$35,2,FALSE)</f>
        <v>agriculture</v>
      </c>
      <c r="K310" s="4" t="str">
        <f t="shared" si="5"/>
        <v>N2O</v>
      </c>
    </row>
    <row r="311" spans="1:11">
      <c r="A311" t="s">
        <v>68</v>
      </c>
      <c r="B311" t="s">
        <v>4</v>
      </c>
      <c r="C311" t="s">
        <v>227</v>
      </c>
      <c r="E311" t="s">
        <v>12</v>
      </c>
      <c r="F311">
        <v>1994</v>
      </c>
      <c r="G311" t="s">
        <v>250</v>
      </c>
      <c r="H311">
        <v>1.1919999999999999</v>
      </c>
      <c r="I311">
        <f>IF(K311="N2O",H311*About!$B$66,IF('EPA non-CO2 Data'!K311="CH4",'EPA non-CO2 Data'!H311*About!$B$65,'EPA non-CO2 Data'!H311))</f>
        <v>1.06</v>
      </c>
      <c r="J311" s="4" t="str">
        <f>VLOOKUP(CONCATENATE(B311,C311,D311),'EPA Source to Industry Map'!$D$2:$E$35,2,FALSE)</f>
        <v>agriculture</v>
      </c>
      <c r="K311" s="4" t="str">
        <f t="shared" si="5"/>
        <v>N2O</v>
      </c>
    </row>
    <row r="312" spans="1:11">
      <c r="A312" t="s">
        <v>68</v>
      </c>
      <c r="B312" t="s">
        <v>4</v>
      </c>
      <c r="C312" t="s">
        <v>227</v>
      </c>
      <c r="E312" t="s">
        <v>12</v>
      </c>
      <c r="F312">
        <v>1995</v>
      </c>
      <c r="G312" t="s">
        <v>250</v>
      </c>
      <c r="H312">
        <v>1.1919999999999999</v>
      </c>
      <c r="I312">
        <f>IF(K312="N2O",H312*About!$B$66,IF('EPA non-CO2 Data'!K312="CH4",'EPA non-CO2 Data'!H312*About!$B$65,'EPA non-CO2 Data'!H312))</f>
        <v>1.06</v>
      </c>
      <c r="J312" s="4" t="str">
        <f>VLOOKUP(CONCATENATE(B312,C312,D312),'EPA Source to Industry Map'!$D$2:$E$35,2,FALSE)</f>
        <v>agriculture</v>
      </c>
      <c r="K312" s="4" t="str">
        <f t="shared" si="5"/>
        <v>N2O</v>
      </c>
    </row>
    <row r="313" spans="1:11">
      <c r="A313" t="s">
        <v>68</v>
      </c>
      <c r="B313" t="s">
        <v>4</v>
      </c>
      <c r="C313" t="s">
        <v>227</v>
      </c>
      <c r="E313" t="s">
        <v>12</v>
      </c>
      <c r="F313">
        <v>1996</v>
      </c>
      <c r="G313" t="s">
        <v>250</v>
      </c>
      <c r="H313">
        <v>1.1919999999999999</v>
      </c>
      <c r="I313">
        <f>IF(K313="N2O",H313*About!$B$66,IF('EPA non-CO2 Data'!K313="CH4",'EPA non-CO2 Data'!H313*About!$B$65,'EPA non-CO2 Data'!H313))</f>
        <v>1.06</v>
      </c>
      <c r="J313" s="4" t="str">
        <f>VLOOKUP(CONCATENATE(B313,C313,D313),'EPA Source to Industry Map'!$D$2:$E$35,2,FALSE)</f>
        <v>agriculture</v>
      </c>
      <c r="K313" s="4" t="str">
        <f t="shared" si="5"/>
        <v>N2O</v>
      </c>
    </row>
    <row r="314" spans="1:11">
      <c r="A314" t="s">
        <v>68</v>
      </c>
      <c r="B314" t="s">
        <v>4</v>
      </c>
      <c r="C314" t="s">
        <v>227</v>
      </c>
      <c r="E314" t="s">
        <v>12</v>
      </c>
      <c r="F314">
        <v>1997</v>
      </c>
      <c r="G314" t="s">
        <v>250</v>
      </c>
      <c r="H314">
        <v>1.1919999999999999</v>
      </c>
      <c r="I314">
        <f>IF(K314="N2O",H314*About!$B$66,IF('EPA non-CO2 Data'!K314="CH4",'EPA non-CO2 Data'!H314*About!$B$65,'EPA non-CO2 Data'!H314))</f>
        <v>1.06</v>
      </c>
      <c r="J314" s="4" t="str">
        <f>VLOOKUP(CONCATENATE(B314,C314,D314),'EPA Source to Industry Map'!$D$2:$E$35,2,FALSE)</f>
        <v>agriculture</v>
      </c>
      <c r="K314" s="4" t="str">
        <f t="shared" si="5"/>
        <v>N2O</v>
      </c>
    </row>
    <row r="315" spans="1:11">
      <c r="A315" t="s">
        <v>68</v>
      </c>
      <c r="B315" t="s">
        <v>4</v>
      </c>
      <c r="C315" t="s">
        <v>227</v>
      </c>
      <c r="E315" t="s">
        <v>12</v>
      </c>
      <c r="F315">
        <v>1998</v>
      </c>
      <c r="G315" t="s">
        <v>250</v>
      </c>
      <c r="H315">
        <v>1.1919999999999999</v>
      </c>
      <c r="I315">
        <f>IF(K315="N2O",H315*About!$B$66,IF('EPA non-CO2 Data'!K315="CH4",'EPA non-CO2 Data'!H315*About!$B$65,'EPA non-CO2 Data'!H315))</f>
        <v>1.06</v>
      </c>
      <c r="J315" s="4" t="str">
        <f>VLOOKUP(CONCATENATE(B315,C315,D315),'EPA Source to Industry Map'!$D$2:$E$35,2,FALSE)</f>
        <v>agriculture</v>
      </c>
      <c r="K315" s="4" t="str">
        <f t="shared" si="5"/>
        <v>N2O</v>
      </c>
    </row>
    <row r="316" spans="1:11">
      <c r="A316" t="s">
        <v>68</v>
      </c>
      <c r="B316" t="s">
        <v>4</v>
      </c>
      <c r="C316" t="s">
        <v>227</v>
      </c>
      <c r="E316" t="s">
        <v>12</v>
      </c>
      <c r="F316">
        <v>1999</v>
      </c>
      <c r="G316" t="s">
        <v>250</v>
      </c>
      <c r="H316">
        <v>1.1919999999999999</v>
      </c>
      <c r="I316">
        <f>IF(K316="N2O",H316*About!$B$66,IF('EPA non-CO2 Data'!K316="CH4",'EPA non-CO2 Data'!H316*About!$B$65,'EPA non-CO2 Data'!H316))</f>
        <v>1.06</v>
      </c>
      <c r="J316" s="4" t="str">
        <f>VLOOKUP(CONCATENATE(B316,C316,D316),'EPA Source to Industry Map'!$D$2:$E$35,2,FALSE)</f>
        <v>agriculture</v>
      </c>
      <c r="K316" s="4" t="str">
        <f t="shared" si="5"/>
        <v>N2O</v>
      </c>
    </row>
    <row r="317" spans="1:11">
      <c r="A317" t="s">
        <v>68</v>
      </c>
      <c r="B317" t="s">
        <v>4</v>
      </c>
      <c r="C317" t="s">
        <v>227</v>
      </c>
      <c r="E317" t="s">
        <v>12</v>
      </c>
      <c r="F317">
        <v>2000</v>
      </c>
      <c r="G317" t="s">
        <v>250</v>
      </c>
      <c r="H317">
        <v>1.1919999999999999</v>
      </c>
      <c r="I317">
        <f>IF(K317="N2O",H317*About!$B$66,IF('EPA non-CO2 Data'!K317="CH4",'EPA non-CO2 Data'!H317*About!$B$65,'EPA non-CO2 Data'!H317))</f>
        <v>1.06</v>
      </c>
      <c r="J317" s="4" t="str">
        <f>VLOOKUP(CONCATENATE(B317,C317,D317),'EPA Source to Industry Map'!$D$2:$E$35,2,FALSE)</f>
        <v>agriculture</v>
      </c>
      <c r="K317" s="4" t="str">
        <f t="shared" si="5"/>
        <v>N2O</v>
      </c>
    </row>
    <row r="318" spans="1:11">
      <c r="A318" t="s">
        <v>68</v>
      </c>
      <c r="B318" t="s">
        <v>4</v>
      </c>
      <c r="C318" t="s">
        <v>227</v>
      </c>
      <c r="E318" t="s">
        <v>12</v>
      </c>
      <c r="F318">
        <v>2001</v>
      </c>
      <c r="G318" t="s">
        <v>250</v>
      </c>
      <c r="H318">
        <v>1.1919999999999999</v>
      </c>
      <c r="I318">
        <f>IF(K318="N2O",H318*About!$B$66,IF('EPA non-CO2 Data'!K318="CH4",'EPA non-CO2 Data'!H318*About!$B$65,'EPA non-CO2 Data'!H318))</f>
        <v>1.06</v>
      </c>
      <c r="J318" s="4" t="str">
        <f>VLOOKUP(CONCATENATE(B318,C318,D318),'EPA Source to Industry Map'!$D$2:$E$35,2,FALSE)</f>
        <v>agriculture</v>
      </c>
      <c r="K318" s="4" t="str">
        <f t="shared" si="5"/>
        <v>N2O</v>
      </c>
    </row>
    <row r="319" spans="1:11">
      <c r="A319" t="s">
        <v>68</v>
      </c>
      <c r="B319" t="s">
        <v>4</v>
      </c>
      <c r="C319" t="s">
        <v>227</v>
      </c>
      <c r="E319" t="s">
        <v>12</v>
      </c>
      <c r="F319">
        <v>2002</v>
      </c>
      <c r="G319" t="s">
        <v>250</v>
      </c>
      <c r="H319">
        <v>1.1919999999999999</v>
      </c>
      <c r="I319">
        <f>IF(K319="N2O",H319*About!$B$66,IF('EPA non-CO2 Data'!K319="CH4",'EPA non-CO2 Data'!H319*About!$B$65,'EPA non-CO2 Data'!H319))</f>
        <v>1.06</v>
      </c>
      <c r="J319" s="4" t="str">
        <f>VLOOKUP(CONCATENATE(B319,C319,D319),'EPA Source to Industry Map'!$D$2:$E$35,2,FALSE)</f>
        <v>agriculture</v>
      </c>
      <c r="K319" s="4" t="str">
        <f t="shared" si="5"/>
        <v>N2O</v>
      </c>
    </row>
    <row r="320" spans="1:11">
      <c r="A320" t="s">
        <v>68</v>
      </c>
      <c r="B320" t="s">
        <v>4</v>
      </c>
      <c r="C320" t="s">
        <v>227</v>
      </c>
      <c r="E320" t="s">
        <v>12</v>
      </c>
      <c r="F320">
        <v>2003</v>
      </c>
      <c r="G320" t="s">
        <v>250</v>
      </c>
      <c r="H320">
        <v>1.1919999999999999</v>
      </c>
      <c r="I320">
        <f>IF(K320="N2O",H320*About!$B$66,IF('EPA non-CO2 Data'!K320="CH4",'EPA non-CO2 Data'!H320*About!$B$65,'EPA non-CO2 Data'!H320))</f>
        <v>1.06</v>
      </c>
      <c r="J320" s="4" t="str">
        <f>VLOOKUP(CONCATENATE(B320,C320,D320),'EPA Source to Industry Map'!$D$2:$E$35,2,FALSE)</f>
        <v>agriculture</v>
      </c>
      <c r="K320" s="4" t="str">
        <f t="shared" si="5"/>
        <v>N2O</v>
      </c>
    </row>
    <row r="321" spans="1:11">
      <c r="A321" t="s">
        <v>68</v>
      </c>
      <c r="B321" t="s">
        <v>4</v>
      </c>
      <c r="C321" t="s">
        <v>227</v>
      </c>
      <c r="E321" t="s">
        <v>12</v>
      </c>
      <c r="F321">
        <v>2004</v>
      </c>
      <c r="G321" t="s">
        <v>250</v>
      </c>
      <c r="H321">
        <v>1.1919999999999999</v>
      </c>
      <c r="I321">
        <f>IF(K321="N2O",H321*About!$B$66,IF('EPA non-CO2 Data'!K321="CH4",'EPA non-CO2 Data'!H321*About!$B$65,'EPA non-CO2 Data'!H321))</f>
        <v>1.06</v>
      </c>
      <c r="J321" s="4" t="str">
        <f>VLOOKUP(CONCATENATE(B321,C321,D321),'EPA Source to Industry Map'!$D$2:$E$35,2,FALSE)</f>
        <v>agriculture</v>
      </c>
      <c r="K321" s="4" t="str">
        <f t="shared" si="5"/>
        <v>N2O</v>
      </c>
    </row>
    <row r="322" spans="1:11">
      <c r="A322" t="s">
        <v>68</v>
      </c>
      <c r="B322" t="s">
        <v>4</v>
      </c>
      <c r="C322" t="s">
        <v>227</v>
      </c>
      <c r="E322" t="s">
        <v>12</v>
      </c>
      <c r="F322">
        <v>2005</v>
      </c>
      <c r="G322" t="s">
        <v>250</v>
      </c>
      <c r="H322">
        <v>1.1919999999999999</v>
      </c>
      <c r="I322">
        <f>IF(K322="N2O",H322*About!$B$66,IF('EPA non-CO2 Data'!K322="CH4",'EPA non-CO2 Data'!H322*About!$B$65,'EPA non-CO2 Data'!H322))</f>
        <v>1.06</v>
      </c>
      <c r="J322" s="4" t="str">
        <f>VLOOKUP(CONCATENATE(B322,C322,D322),'EPA Source to Industry Map'!$D$2:$E$35,2,FALSE)</f>
        <v>agriculture</v>
      </c>
      <c r="K322" s="4" t="str">
        <f t="shared" si="5"/>
        <v>N2O</v>
      </c>
    </row>
    <row r="323" spans="1:11">
      <c r="A323" t="s">
        <v>68</v>
      </c>
      <c r="B323" t="s">
        <v>4</v>
      </c>
      <c r="C323" t="s">
        <v>227</v>
      </c>
      <c r="E323" t="s">
        <v>12</v>
      </c>
      <c r="F323">
        <v>2006</v>
      </c>
      <c r="G323" t="s">
        <v>250</v>
      </c>
      <c r="H323">
        <v>1.1919999999999999</v>
      </c>
      <c r="I323">
        <f>IF(K323="N2O",H323*About!$B$66,IF('EPA non-CO2 Data'!K323="CH4",'EPA non-CO2 Data'!H323*About!$B$65,'EPA non-CO2 Data'!H323))</f>
        <v>1.06</v>
      </c>
      <c r="J323" s="4" t="str">
        <f>VLOOKUP(CONCATENATE(B323,C323,D323),'EPA Source to Industry Map'!$D$2:$E$35,2,FALSE)</f>
        <v>agriculture</v>
      </c>
      <c r="K323" s="4" t="str">
        <f t="shared" si="5"/>
        <v>N2O</v>
      </c>
    </row>
    <row r="324" spans="1:11">
      <c r="A324" t="s">
        <v>68</v>
      </c>
      <c r="B324" t="s">
        <v>4</v>
      </c>
      <c r="C324" t="s">
        <v>227</v>
      </c>
      <c r="E324" t="s">
        <v>12</v>
      </c>
      <c r="F324">
        <v>2007</v>
      </c>
      <c r="G324" t="s">
        <v>250</v>
      </c>
      <c r="H324">
        <v>1.1919999999999999</v>
      </c>
      <c r="I324">
        <f>IF(K324="N2O",H324*About!$B$66,IF('EPA non-CO2 Data'!K324="CH4",'EPA non-CO2 Data'!H324*About!$B$65,'EPA non-CO2 Data'!H324))</f>
        <v>1.06</v>
      </c>
      <c r="J324" s="4" t="str">
        <f>VLOOKUP(CONCATENATE(B324,C324,D324),'EPA Source to Industry Map'!$D$2:$E$35,2,FALSE)</f>
        <v>agriculture</v>
      </c>
      <c r="K324" s="4" t="str">
        <f t="shared" si="5"/>
        <v>N2O</v>
      </c>
    </row>
    <row r="325" spans="1:11">
      <c r="A325" t="s">
        <v>68</v>
      </c>
      <c r="B325" t="s">
        <v>4</v>
      </c>
      <c r="C325" t="s">
        <v>227</v>
      </c>
      <c r="E325" t="s">
        <v>12</v>
      </c>
      <c r="F325">
        <v>2008</v>
      </c>
      <c r="G325" t="s">
        <v>250</v>
      </c>
      <c r="H325">
        <v>1.1919999999999999</v>
      </c>
      <c r="I325">
        <f>IF(K325="N2O",H325*About!$B$66,IF('EPA non-CO2 Data'!K325="CH4",'EPA non-CO2 Data'!H325*About!$B$65,'EPA non-CO2 Data'!H325))</f>
        <v>1.06</v>
      </c>
      <c r="J325" s="4" t="str">
        <f>VLOOKUP(CONCATENATE(B325,C325,D325),'EPA Source to Industry Map'!$D$2:$E$35,2,FALSE)</f>
        <v>agriculture</v>
      </c>
      <c r="K325" s="4" t="str">
        <f t="shared" si="5"/>
        <v>N2O</v>
      </c>
    </row>
    <row r="326" spans="1:11">
      <c r="A326" t="s">
        <v>68</v>
      </c>
      <c r="B326" t="s">
        <v>4</v>
      </c>
      <c r="C326" t="s">
        <v>227</v>
      </c>
      <c r="E326" t="s">
        <v>12</v>
      </c>
      <c r="F326">
        <v>2009</v>
      </c>
      <c r="G326" t="s">
        <v>250</v>
      </c>
      <c r="H326">
        <v>1.1919999999999999</v>
      </c>
      <c r="I326">
        <f>IF(K326="N2O",H326*About!$B$66,IF('EPA non-CO2 Data'!K326="CH4",'EPA non-CO2 Data'!H326*About!$B$65,'EPA non-CO2 Data'!H326))</f>
        <v>1.06</v>
      </c>
      <c r="J326" s="4" t="str">
        <f>VLOOKUP(CONCATENATE(B326,C326,D326),'EPA Source to Industry Map'!$D$2:$E$35,2,FALSE)</f>
        <v>agriculture</v>
      </c>
      <c r="K326" s="4" t="str">
        <f t="shared" si="5"/>
        <v>N2O</v>
      </c>
    </row>
    <row r="327" spans="1:11">
      <c r="A327" t="s">
        <v>68</v>
      </c>
      <c r="B327" t="s">
        <v>4</v>
      </c>
      <c r="C327" t="s">
        <v>227</v>
      </c>
      <c r="E327" t="s">
        <v>12</v>
      </c>
      <c r="F327">
        <v>2010</v>
      </c>
      <c r="G327" t="s">
        <v>250</v>
      </c>
      <c r="H327">
        <v>1.1919999999999999</v>
      </c>
      <c r="I327">
        <f>IF(K327="N2O",H327*About!$B$66,IF('EPA non-CO2 Data'!K327="CH4",'EPA non-CO2 Data'!H327*About!$B$65,'EPA non-CO2 Data'!H327))</f>
        <v>1.06</v>
      </c>
      <c r="J327" s="4" t="str">
        <f>VLOOKUP(CONCATENATE(B327,C327,D327),'EPA Source to Industry Map'!$D$2:$E$35,2,FALSE)</f>
        <v>agriculture</v>
      </c>
      <c r="K327" s="4" t="str">
        <f t="shared" si="5"/>
        <v>N2O</v>
      </c>
    </row>
    <row r="328" spans="1:11">
      <c r="A328" t="s">
        <v>68</v>
      </c>
      <c r="B328" t="s">
        <v>4</v>
      </c>
      <c r="C328" t="s">
        <v>227</v>
      </c>
      <c r="E328" t="s">
        <v>12</v>
      </c>
      <c r="F328">
        <v>2011</v>
      </c>
      <c r="G328" t="s">
        <v>250</v>
      </c>
      <c r="H328">
        <v>1.1919999999999999</v>
      </c>
      <c r="I328">
        <f>IF(K328="N2O",H328*About!$B$66,IF('EPA non-CO2 Data'!K328="CH4",'EPA non-CO2 Data'!H328*About!$B$65,'EPA non-CO2 Data'!H328))</f>
        <v>1.06</v>
      </c>
      <c r="J328" s="4" t="str">
        <f>VLOOKUP(CONCATENATE(B328,C328,D328),'EPA Source to Industry Map'!$D$2:$E$35,2,FALSE)</f>
        <v>agriculture</v>
      </c>
      <c r="K328" s="4" t="str">
        <f t="shared" si="5"/>
        <v>N2O</v>
      </c>
    </row>
    <row r="329" spans="1:11">
      <c r="A329" t="s">
        <v>68</v>
      </c>
      <c r="B329" t="s">
        <v>4</v>
      </c>
      <c r="C329" t="s">
        <v>227</v>
      </c>
      <c r="E329" t="s">
        <v>12</v>
      </c>
      <c r="F329">
        <v>2012</v>
      </c>
      <c r="G329" t="s">
        <v>250</v>
      </c>
      <c r="H329">
        <v>1.1919999999999999</v>
      </c>
      <c r="I329">
        <f>IF(K329="N2O",H329*About!$B$66,IF('EPA non-CO2 Data'!K329="CH4",'EPA non-CO2 Data'!H329*About!$B$65,'EPA non-CO2 Data'!H329))</f>
        <v>1.06</v>
      </c>
      <c r="J329" s="4" t="str">
        <f>VLOOKUP(CONCATENATE(B329,C329,D329),'EPA Source to Industry Map'!$D$2:$E$35,2,FALSE)</f>
        <v>agriculture</v>
      </c>
      <c r="K329" s="4" t="str">
        <f t="shared" si="5"/>
        <v>N2O</v>
      </c>
    </row>
    <row r="330" spans="1:11">
      <c r="A330" t="s">
        <v>68</v>
      </c>
      <c r="B330" t="s">
        <v>4</v>
      </c>
      <c r="C330" t="s">
        <v>227</v>
      </c>
      <c r="E330" t="s">
        <v>12</v>
      </c>
      <c r="F330">
        <v>2013</v>
      </c>
      <c r="G330" t="s">
        <v>250</v>
      </c>
      <c r="H330">
        <v>1.1919999999999999</v>
      </c>
      <c r="I330">
        <f>IF(K330="N2O",H330*About!$B$66,IF('EPA non-CO2 Data'!K330="CH4",'EPA non-CO2 Data'!H330*About!$B$65,'EPA non-CO2 Data'!H330))</f>
        <v>1.06</v>
      </c>
      <c r="J330" s="4" t="str">
        <f>VLOOKUP(CONCATENATE(B330,C330,D330),'EPA Source to Industry Map'!$D$2:$E$35,2,FALSE)</f>
        <v>agriculture</v>
      </c>
      <c r="K330" s="4" t="str">
        <f t="shared" si="5"/>
        <v>N2O</v>
      </c>
    </row>
    <row r="331" spans="1:11">
      <c r="A331" t="s">
        <v>68</v>
      </c>
      <c r="B331" t="s">
        <v>4</v>
      </c>
      <c r="C331" t="s">
        <v>227</v>
      </c>
      <c r="E331" t="s">
        <v>12</v>
      </c>
      <c r="F331">
        <v>2014</v>
      </c>
      <c r="G331" t="s">
        <v>250</v>
      </c>
      <c r="H331">
        <v>1.1919999999999999</v>
      </c>
      <c r="I331">
        <f>IF(K331="N2O",H331*About!$B$66,IF('EPA non-CO2 Data'!K331="CH4",'EPA non-CO2 Data'!H331*About!$B$65,'EPA non-CO2 Data'!H331))</f>
        <v>1.06</v>
      </c>
      <c r="J331" s="4" t="str">
        <f>VLOOKUP(CONCATENATE(B331,C331,D331),'EPA Source to Industry Map'!$D$2:$E$35,2,FALSE)</f>
        <v>agriculture</v>
      </c>
      <c r="K331" s="4" t="str">
        <f t="shared" si="5"/>
        <v>N2O</v>
      </c>
    </row>
    <row r="332" spans="1:11">
      <c r="A332" t="s">
        <v>68</v>
      </c>
      <c r="B332" t="s">
        <v>4</v>
      </c>
      <c r="C332" t="s">
        <v>227</v>
      </c>
      <c r="E332" t="s">
        <v>12</v>
      </c>
      <c r="F332">
        <v>2015</v>
      </c>
      <c r="G332" t="s">
        <v>250</v>
      </c>
      <c r="H332">
        <v>1.1919999999999999</v>
      </c>
      <c r="I332">
        <f>IF(K332="N2O",H332*About!$B$66,IF('EPA non-CO2 Data'!K332="CH4",'EPA non-CO2 Data'!H332*About!$B$65,'EPA non-CO2 Data'!H332))</f>
        <v>1.06</v>
      </c>
      <c r="J332" s="4" t="str">
        <f>VLOOKUP(CONCATENATE(B332,C332,D332),'EPA Source to Industry Map'!$D$2:$E$35,2,FALSE)</f>
        <v>agriculture</v>
      </c>
      <c r="K332" s="4" t="str">
        <f t="shared" si="5"/>
        <v>N2O</v>
      </c>
    </row>
    <row r="333" spans="1:11">
      <c r="A333" t="s">
        <v>68</v>
      </c>
      <c r="B333" t="s">
        <v>4</v>
      </c>
      <c r="C333" t="s">
        <v>227</v>
      </c>
      <c r="E333" t="s">
        <v>12</v>
      </c>
      <c r="F333">
        <v>2016</v>
      </c>
      <c r="G333" t="s">
        <v>250</v>
      </c>
      <c r="H333">
        <v>1.1919999999999999</v>
      </c>
      <c r="I333">
        <f>IF(K333="N2O",H333*About!$B$66,IF('EPA non-CO2 Data'!K333="CH4",'EPA non-CO2 Data'!H333*About!$B$65,'EPA non-CO2 Data'!H333))</f>
        <v>1.06</v>
      </c>
      <c r="J333" s="4" t="str">
        <f>VLOOKUP(CONCATENATE(B333,C333,D333),'EPA Source to Industry Map'!$D$2:$E$35,2,FALSE)</f>
        <v>agriculture</v>
      </c>
      <c r="K333" s="4" t="str">
        <f t="shared" si="5"/>
        <v>N2O</v>
      </c>
    </row>
    <row r="334" spans="1:11">
      <c r="A334" t="s">
        <v>68</v>
      </c>
      <c r="B334" t="s">
        <v>4</v>
      </c>
      <c r="C334" t="s">
        <v>227</v>
      </c>
      <c r="E334" t="s">
        <v>12</v>
      </c>
      <c r="F334">
        <v>2017</v>
      </c>
      <c r="G334" t="s">
        <v>250</v>
      </c>
      <c r="H334">
        <v>1.1919999999999999</v>
      </c>
      <c r="I334">
        <f>IF(K334="N2O",H334*About!$B$66,IF('EPA non-CO2 Data'!K334="CH4",'EPA non-CO2 Data'!H334*About!$B$65,'EPA non-CO2 Data'!H334))</f>
        <v>1.06</v>
      </c>
      <c r="J334" s="4" t="str">
        <f>VLOOKUP(CONCATENATE(B334,C334,D334),'EPA Source to Industry Map'!$D$2:$E$35,2,FALSE)</f>
        <v>agriculture</v>
      </c>
      <c r="K334" s="4" t="str">
        <f t="shared" si="5"/>
        <v>N2O</v>
      </c>
    </row>
    <row r="335" spans="1:11">
      <c r="A335" t="s">
        <v>68</v>
      </c>
      <c r="B335" t="s">
        <v>4</v>
      </c>
      <c r="C335" t="s">
        <v>227</v>
      </c>
      <c r="E335" t="s">
        <v>12</v>
      </c>
      <c r="F335">
        <v>2018</v>
      </c>
      <c r="G335" t="s">
        <v>250</v>
      </c>
      <c r="H335">
        <v>1.1919999999999999</v>
      </c>
      <c r="I335">
        <f>IF(K335="N2O",H335*About!$B$66,IF('EPA non-CO2 Data'!K335="CH4",'EPA non-CO2 Data'!H335*About!$B$65,'EPA non-CO2 Data'!H335))</f>
        <v>1.06</v>
      </c>
      <c r="J335" s="4" t="str">
        <f>VLOOKUP(CONCATENATE(B335,C335,D335),'EPA Source to Industry Map'!$D$2:$E$35,2,FALSE)</f>
        <v>agriculture</v>
      </c>
      <c r="K335" s="4" t="str">
        <f t="shared" si="5"/>
        <v>N2O</v>
      </c>
    </row>
    <row r="336" spans="1:11">
      <c r="A336" t="s">
        <v>68</v>
      </c>
      <c r="B336" t="s">
        <v>4</v>
      </c>
      <c r="C336" t="s">
        <v>227</v>
      </c>
      <c r="E336" t="s">
        <v>12</v>
      </c>
      <c r="F336">
        <v>2019</v>
      </c>
      <c r="G336" t="s">
        <v>250</v>
      </c>
      <c r="H336">
        <v>1.1919999999999999</v>
      </c>
      <c r="I336">
        <f>IF(K336="N2O",H336*About!$B$66,IF('EPA non-CO2 Data'!K336="CH4",'EPA non-CO2 Data'!H336*About!$B$65,'EPA non-CO2 Data'!H336))</f>
        <v>1.06</v>
      </c>
      <c r="J336" s="4" t="str">
        <f>VLOOKUP(CONCATENATE(B336,C336,D336),'EPA Source to Industry Map'!$D$2:$E$35,2,FALSE)</f>
        <v>agriculture</v>
      </c>
      <c r="K336" s="4" t="str">
        <f t="shared" si="5"/>
        <v>N2O</v>
      </c>
    </row>
    <row r="337" spans="1:11">
      <c r="A337" t="s">
        <v>68</v>
      </c>
      <c r="B337" t="s">
        <v>4</v>
      </c>
      <c r="C337" t="s">
        <v>227</v>
      </c>
      <c r="E337" t="s">
        <v>12</v>
      </c>
      <c r="F337">
        <v>2020</v>
      </c>
      <c r="G337" t="s">
        <v>250</v>
      </c>
      <c r="H337">
        <v>1.1919999999999999</v>
      </c>
      <c r="I337">
        <f>IF(K337="N2O",H337*About!$B$66,IF('EPA non-CO2 Data'!K337="CH4",'EPA non-CO2 Data'!H337*About!$B$65,'EPA non-CO2 Data'!H337))</f>
        <v>1.06</v>
      </c>
      <c r="J337" s="4" t="str">
        <f>VLOOKUP(CONCATENATE(B337,C337,D337),'EPA Source to Industry Map'!$D$2:$E$35,2,FALSE)</f>
        <v>agriculture</v>
      </c>
      <c r="K337" s="4" t="str">
        <f t="shared" si="5"/>
        <v>N2O</v>
      </c>
    </row>
    <row r="338" spans="1:11">
      <c r="A338" t="s">
        <v>68</v>
      </c>
      <c r="B338" t="s">
        <v>4</v>
      </c>
      <c r="C338" t="s">
        <v>227</v>
      </c>
      <c r="E338" t="s">
        <v>12</v>
      </c>
      <c r="F338">
        <v>2021</v>
      </c>
      <c r="G338" t="s">
        <v>250</v>
      </c>
      <c r="H338">
        <v>1.1919999999999999</v>
      </c>
      <c r="I338">
        <f>IF(K338="N2O",H338*About!$B$66,IF('EPA non-CO2 Data'!K338="CH4",'EPA non-CO2 Data'!H338*About!$B$65,'EPA non-CO2 Data'!H338))</f>
        <v>1.06</v>
      </c>
      <c r="J338" s="4" t="str">
        <f>VLOOKUP(CONCATENATE(B338,C338,D338),'EPA Source to Industry Map'!$D$2:$E$35,2,FALSE)</f>
        <v>agriculture</v>
      </c>
      <c r="K338" s="4" t="str">
        <f t="shared" si="5"/>
        <v>N2O</v>
      </c>
    </row>
    <row r="339" spans="1:11">
      <c r="A339" t="s">
        <v>68</v>
      </c>
      <c r="B339" t="s">
        <v>4</v>
      </c>
      <c r="C339" t="s">
        <v>227</v>
      </c>
      <c r="E339" t="s">
        <v>12</v>
      </c>
      <c r="F339">
        <v>2022</v>
      </c>
      <c r="G339" t="s">
        <v>250</v>
      </c>
      <c r="H339">
        <v>1.1919999999999999</v>
      </c>
      <c r="I339">
        <f>IF(K339="N2O",H339*About!$B$66,IF('EPA non-CO2 Data'!K339="CH4",'EPA non-CO2 Data'!H339*About!$B$65,'EPA non-CO2 Data'!H339))</f>
        <v>1.06</v>
      </c>
      <c r="J339" s="4" t="str">
        <f>VLOOKUP(CONCATENATE(B339,C339,D339),'EPA Source to Industry Map'!$D$2:$E$35,2,FALSE)</f>
        <v>agriculture</v>
      </c>
      <c r="K339" s="4" t="str">
        <f t="shared" si="5"/>
        <v>N2O</v>
      </c>
    </row>
    <row r="340" spans="1:11">
      <c r="A340" t="s">
        <v>68</v>
      </c>
      <c r="B340" t="s">
        <v>4</v>
      </c>
      <c r="C340" t="s">
        <v>227</v>
      </c>
      <c r="E340" t="s">
        <v>12</v>
      </c>
      <c r="F340">
        <v>2023</v>
      </c>
      <c r="G340" t="s">
        <v>250</v>
      </c>
      <c r="H340">
        <v>1.1919999999999999</v>
      </c>
      <c r="I340">
        <f>IF(K340="N2O",H340*About!$B$66,IF('EPA non-CO2 Data'!K340="CH4",'EPA non-CO2 Data'!H340*About!$B$65,'EPA non-CO2 Data'!H340))</f>
        <v>1.06</v>
      </c>
      <c r="J340" s="4" t="str">
        <f>VLOOKUP(CONCATENATE(B340,C340,D340),'EPA Source to Industry Map'!$D$2:$E$35,2,FALSE)</f>
        <v>agriculture</v>
      </c>
      <c r="K340" s="4" t="str">
        <f t="shared" si="5"/>
        <v>N2O</v>
      </c>
    </row>
    <row r="341" spans="1:11">
      <c r="A341" t="s">
        <v>68</v>
      </c>
      <c r="B341" t="s">
        <v>4</v>
      </c>
      <c r="C341" t="s">
        <v>227</v>
      </c>
      <c r="E341" t="s">
        <v>12</v>
      </c>
      <c r="F341">
        <v>2024</v>
      </c>
      <c r="G341" t="s">
        <v>250</v>
      </c>
      <c r="H341">
        <v>1.1919999999999999</v>
      </c>
      <c r="I341">
        <f>IF(K341="N2O",H341*About!$B$66,IF('EPA non-CO2 Data'!K341="CH4",'EPA non-CO2 Data'!H341*About!$B$65,'EPA non-CO2 Data'!H341))</f>
        <v>1.06</v>
      </c>
      <c r="J341" s="4" t="str">
        <f>VLOOKUP(CONCATENATE(B341,C341,D341),'EPA Source to Industry Map'!$D$2:$E$35,2,FALSE)</f>
        <v>agriculture</v>
      </c>
      <c r="K341" s="4" t="str">
        <f t="shared" si="5"/>
        <v>N2O</v>
      </c>
    </row>
    <row r="342" spans="1:11">
      <c r="A342" t="s">
        <v>68</v>
      </c>
      <c r="B342" t="s">
        <v>4</v>
      </c>
      <c r="C342" t="s">
        <v>227</v>
      </c>
      <c r="E342" t="s">
        <v>12</v>
      </c>
      <c r="F342">
        <v>2025</v>
      </c>
      <c r="G342" t="s">
        <v>250</v>
      </c>
      <c r="H342">
        <v>1.1919999999999999</v>
      </c>
      <c r="I342">
        <f>IF(K342="N2O",H342*About!$B$66,IF('EPA non-CO2 Data'!K342="CH4",'EPA non-CO2 Data'!H342*About!$B$65,'EPA non-CO2 Data'!H342))</f>
        <v>1.06</v>
      </c>
      <c r="J342" s="4" t="str">
        <f>VLOOKUP(CONCATENATE(B342,C342,D342),'EPA Source to Industry Map'!$D$2:$E$35,2,FALSE)</f>
        <v>agriculture</v>
      </c>
      <c r="K342" s="4" t="str">
        <f t="shared" si="5"/>
        <v>N2O</v>
      </c>
    </row>
    <row r="343" spans="1:11">
      <c r="A343" t="s">
        <v>68</v>
      </c>
      <c r="B343" t="s">
        <v>4</v>
      </c>
      <c r="C343" t="s">
        <v>227</v>
      </c>
      <c r="E343" t="s">
        <v>12</v>
      </c>
      <c r="F343">
        <v>2026</v>
      </c>
      <c r="G343" t="s">
        <v>250</v>
      </c>
      <c r="H343">
        <v>1.1919999999999999</v>
      </c>
      <c r="I343">
        <f>IF(K343="N2O",H343*About!$B$66,IF('EPA non-CO2 Data'!K343="CH4",'EPA non-CO2 Data'!H343*About!$B$65,'EPA non-CO2 Data'!H343))</f>
        <v>1.06</v>
      </c>
      <c r="J343" s="4" t="str">
        <f>VLOOKUP(CONCATENATE(B343,C343,D343),'EPA Source to Industry Map'!$D$2:$E$35,2,FALSE)</f>
        <v>agriculture</v>
      </c>
      <c r="K343" s="4" t="str">
        <f t="shared" si="5"/>
        <v>N2O</v>
      </c>
    </row>
    <row r="344" spans="1:11">
      <c r="A344" t="s">
        <v>68</v>
      </c>
      <c r="B344" t="s">
        <v>4</v>
      </c>
      <c r="C344" t="s">
        <v>227</v>
      </c>
      <c r="E344" t="s">
        <v>12</v>
      </c>
      <c r="F344">
        <v>2027</v>
      </c>
      <c r="G344" t="s">
        <v>250</v>
      </c>
      <c r="H344">
        <v>1.1919999999999999</v>
      </c>
      <c r="I344">
        <f>IF(K344="N2O",H344*About!$B$66,IF('EPA non-CO2 Data'!K344="CH4",'EPA non-CO2 Data'!H344*About!$B$65,'EPA non-CO2 Data'!H344))</f>
        <v>1.06</v>
      </c>
      <c r="J344" s="4" t="str">
        <f>VLOOKUP(CONCATENATE(B344,C344,D344),'EPA Source to Industry Map'!$D$2:$E$35,2,FALSE)</f>
        <v>agriculture</v>
      </c>
      <c r="K344" s="4" t="str">
        <f t="shared" si="5"/>
        <v>N2O</v>
      </c>
    </row>
    <row r="345" spans="1:11">
      <c r="A345" t="s">
        <v>68</v>
      </c>
      <c r="B345" t="s">
        <v>4</v>
      </c>
      <c r="C345" t="s">
        <v>227</v>
      </c>
      <c r="E345" t="s">
        <v>12</v>
      </c>
      <c r="F345">
        <v>2028</v>
      </c>
      <c r="G345" t="s">
        <v>250</v>
      </c>
      <c r="H345">
        <v>1.1919999999999999</v>
      </c>
      <c r="I345">
        <f>IF(K345="N2O",H345*About!$B$66,IF('EPA non-CO2 Data'!K345="CH4",'EPA non-CO2 Data'!H345*About!$B$65,'EPA non-CO2 Data'!H345))</f>
        <v>1.06</v>
      </c>
      <c r="J345" s="4" t="str">
        <f>VLOOKUP(CONCATENATE(B345,C345,D345),'EPA Source to Industry Map'!$D$2:$E$35,2,FALSE)</f>
        <v>agriculture</v>
      </c>
      <c r="K345" s="4" t="str">
        <f t="shared" si="5"/>
        <v>N2O</v>
      </c>
    </row>
    <row r="346" spans="1:11">
      <c r="A346" t="s">
        <v>68</v>
      </c>
      <c r="B346" t="s">
        <v>4</v>
      </c>
      <c r="C346" t="s">
        <v>227</v>
      </c>
      <c r="E346" t="s">
        <v>12</v>
      </c>
      <c r="F346">
        <v>2029</v>
      </c>
      <c r="G346" t="s">
        <v>250</v>
      </c>
      <c r="H346">
        <v>1.1919999999999999</v>
      </c>
      <c r="I346">
        <f>IF(K346="N2O",H346*About!$B$66,IF('EPA non-CO2 Data'!K346="CH4",'EPA non-CO2 Data'!H346*About!$B$65,'EPA non-CO2 Data'!H346))</f>
        <v>1.06</v>
      </c>
      <c r="J346" s="4" t="str">
        <f>VLOOKUP(CONCATENATE(B346,C346,D346),'EPA Source to Industry Map'!$D$2:$E$35,2,FALSE)</f>
        <v>agriculture</v>
      </c>
      <c r="K346" s="4" t="str">
        <f t="shared" si="5"/>
        <v>N2O</v>
      </c>
    </row>
    <row r="347" spans="1:11">
      <c r="A347" t="s">
        <v>68</v>
      </c>
      <c r="B347" t="s">
        <v>4</v>
      </c>
      <c r="C347" t="s">
        <v>227</v>
      </c>
      <c r="E347" t="s">
        <v>12</v>
      </c>
      <c r="F347">
        <v>2030</v>
      </c>
      <c r="G347" t="s">
        <v>250</v>
      </c>
      <c r="H347">
        <v>1.1919999999999999</v>
      </c>
      <c r="I347">
        <f>IF(K347="N2O",H347*About!$B$66,IF('EPA non-CO2 Data'!K347="CH4",'EPA non-CO2 Data'!H347*About!$B$65,'EPA non-CO2 Data'!H347))</f>
        <v>1.06</v>
      </c>
      <c r="J347" s="4" t="str">
        <f>VLOOKUP(CONCATENATE(B347,C347,D347),'EPA Source to Industry Map'!$D$2:$E$35,2,FALSE)</f>
        <v>agriculture</v>
      </c>
      <c r="K347" s="4" t="str">
        <f t="shared" si="5"/>
        <v>N2O</v>
      </c>
    </row>
    <row r="348" spans="1:11">
      <c r="A348" t="s">
        <v>68</v>
      </c>
      <c r="B348" t="s">
        <v>4</v>
      </c>
      <c r="C348" t="s">
        <v>227</v>
      </c>
      <c r="E348" t="s">
        <v>12</v>
      </c>
      <c r="F348">
        <v>2031</v>
      </c>
      <c r="G348" t="s">
        <v>250</v>
      </c>
      <c r="H348">
        <v>1.1919999999999999</v>
      </c>
      <c r="I348">
        <f>IF(K348="N2O",H348*About!$B$66,IF('EPA non-CO2 Data'!K348="CH4",'EPA non-CO2 Data'!H348*About!$B$65,'EPA non-CO2 Data'!H348))</f>
        <v>1.06</v>
      </c>
      <c r="J348" s="4" t="str">
        <f>VLOOKUP(CONCATENATE(B348,C348,D348),'EPA Source to Industry Map'!$D$2:$E$35,2,FALSE)</f>
        <v>agriculture</v>
      </c>
      <c r="K348" s="4" t="str">
        <f t="shared" si="5"/>
        <v>N2O</v>
      </c>
    </row>
    <row r="349" spans="1:11">
      <c r="A349" t="s">
        <v>68</v>
      </c>
      <c r="B349" t="s">
        <v>4</v>
      </c>
      <c r="C349" t="s">
        <v>227</v>
      </c>
      <c r="E349" t="s">
        <v>12</v>
      </c>
      <c r="F349">
        <v>2032</v>
      </c>
      <c r="G349" t="s">
        <v>250</v>
      </c>
      <c r="H349">
        <v>1.1919999999999999</v>
      </c>
      <c r="I349">
        <f>IF(K349="N2O",H349*About!$B$66,IF('EPA non-CO2 Data'!K349="CH4",'EPA non-CO2 Data'!H349*About!$B$65,'EPA non-CO2 Data'!H349))</f>
        <v>1.06</v>
      </c>
      <c r="J349" s="4" t="str">
        <f>VLOOKUP(CONCATENATE(B349,C349,D349),'EPA Source to Industry Map'!$D$2:$E$35,2,FALSE)</f>
        <v>agriculture</v>
      </c>
      <c r="K349" s="4" t="str">
        <f t="shared" si="5"/>
        <v>N2O</v>
      </c>
    </row>
    <row r="350" spans="1:11">
      <c r="A350" t="s">
        <v>68</v>
      </c>
      <c r="B350" t="s">
        <v>4</v>
      </c>
      <c r="C350" t="s">
        <v>227</v>
      </c>
      <c r="E350" t="s">
        <v>12</v>
      </c>
      <c r="F350">
        <v>2033</v>
      </c>
      <c r="G350" t="s">
        <v>250</v>
      </c>
      <c r="H350">
        <v>1.1919999999999999</v>
      </c>
      <c r="I350">
        <f>IF(K350="N2O",H350*About!$B$66,IF('EPA non-CO2 Data'!K350="CH4",'EPA non-CO2 Data'!H350*About!$B$65,'EPA non-CO2 Data'!H350))</f>
        <v>1.06</v>
      </c>
      <c r="J350" s="4" t="str">
        <f>VLOOKUP(CONCATENATE(B350,C350,D350),'EPA Source to Industry Map'!$D$2:$E$35,2,FALSE)</f>
        <v>agriculture</v>
      </c>
      <c r="K350" s="4" t="str">
        <f t="shared" si="5"/>
        <v>N2O</v>
      </c>
    </row>
    <row r="351" spans="1:11">
      <c r="A351" t="s">
        <v>68</v>
      </c>
      <c r="B351" t="s">
        <v>4</v>
      </c>
      <c r="C351" t="s">
        <v>227</v>
      </c>
      <c r="E351" t="s">
        <v>12</v>
      </c>
      <c r="F351">
        <v>2034</v>
      </c>
      <c r="G351" t="s">
        <v>250</v>
      </c>
      <c r="H351">
        <v>1.1919999999999999</v>
      </c>
      <c r="I351">
        <f>IF(K351="N2O",H351*About!$B$66,IF('EPA non-CO2 Data'!K351="CH4",'EPA non-CO2 Data'!H351*About!$B$65,'EPA non-CO2 Data'!H351))</f>
        <v>1.06</v>
      </c>
      <c r="J351" s="4" t="str">
        <f>VLOOKUP(CONCATENATE(B351,C351,D351),'EPA Source to Industry Map'!$D$2:$E$35,2,FALSE)</f>
        <v>agriculture</v>
      </c>
      <c r="K351" s="4" t="str">
        <f t="shared" si="5"/>
        <v>N2O</v>
      </c>
    </row>
    <row r="352" spans="1:11">
      <c r="A352" t="s">
        <v>68</v>
      </c>
      <c r="B352" t="s">
        <v>4</v>
      </c>
      <c r="C352" t="s">
        <v>227</v>
      </c>
      <c r="E352" t="s">
        <v>12</v>
      </c>
      <c r="F352">
        <v>2035</v>
      </c>
      <c r="G352" t="s">
        <v>250</v>
      </c>
      <c r="H352">
        <v>1.1919999999999999</v>
      </c>
      <c r="I352">
        <f>IF(K352="N2O",H352*About!$B$66,IF('EPA non-CO2 Data'!K352="CH4",'EPA non-CO2 Data'!H352*About!$B$65,'EPA non-CO2 Data'!H352))</f>
        <v>1.06</v>
      </c>
      <c r="J352" s="4" t="str">
        <f>VLOOKUP(CONCATENATE(B352,C352,D352),'EPA Source to Industry Map'!$D$2:$E$35,2,FALSE)</f>
        <v>agriculture</v>
      </c>
      <c r="K352" s="4" t="str">
        <f t="shared" si="5"/>
        <v>N2O</v>
      </c>
    </row>
    <row r="353" spans="1:11">
      <c r="A353" t="s">
        <v>68</v>
      </c>
      <c r="B353" t="s">
        <v>4</v>
      </c>
      <c r="C353" t="s">
        <v>227</v>
      </c>
      <c r="E353" t="s">
        <v>12</v>
      </c>
      <c r="F353">
        <v>2036</v>
      </c>
      <c r="G353" t="s">
        <v>250</v>
      </c>
      <c r="H353">
        <v>1.1919999999999999</v>
      </c>
      <c r="I353">
        <f>IF(K353="N2O",H353*About!$B$66,IF('EPA non-CO2 Data'!K353="CH4",'EPA non-CO2 Data'!H353*About!$B$65,'EPA non-CO2 Data'!H353))</f>
        <v>1.06</v>
      </c>
      <c r="J353" s="4" t="str">
        <f>VLOOKUP(CONCATENATE(B353,C353,D353),'EPA Source to Industry Map'!$D$2:$E$35,2,FALSE)</f>
        <v>agriculture</v>
      </c>
      <c r="K353" s="4" t="str">
        <f t="shared" si="5"/>
        <v>N2O</v>
      </c>
    </row>
    <row r="354" spans="1:11">
      <c r="A354" t="s">
        <v>68</v>
      </c>
      <c r="B354" t="s">
        <v>4</v>
      </c>
      <c r="C354" t="s">
        <v>227</v>
      </c>
      <c r="E354" t="s">
        <v>12</v>
      </c>
      <c r="F354">
        <v>2037</v>
      </c>
      <c r="G354" t="s">
        <v>250</v>
      </c>
      <c r="H354">
        <v>1.1919999999999999</v>
      </c>
      <c r="I354">
        <f>IF(K354="N2O",H354*About!$B$66,IF('EPA non-CO2 Data'!K354="CH4",'EPA non-CO2 Data'!H354*About!$B$65,'EPA non-CO2 Data'!H354))</f>
        <v>1.06</v>
      </c>
      <c r="J354" s="4" t="str">
        <f>VLOOKUP(CONCATENATE(B354,C354,D354),'EPA Source to Industry Map'!$D$2:$E$35,2,FALSE)</f>
        <v>agriculture</v>
      </c>
      <c r="K354" s="4" t="str">
        <f t="shared" si="5"/>
        <v>N2O</v>
      </c>
    </row>
    <row r="355" spans="1:11">
      <c r="A355" t="s">
        <v>68</v>
      </c>
      <c r="B355" t="s">
        <v>4</v>
      </c>
      <c r="C355" t="s">
        <v>227</v>
      </c>
      <c r="E355" t="s">
        <v>12</v>
      </c>
      <c r="F355">
        <v>2038</v>
      </c>
      <c r="G355" t="s">
        <v>250</v>
      </c>
      <c r="H355">
        <v>1.1919999999999999</v>
      </c>
      <c r="I355">
        <f>IF(K355="N2O",H355*About!$B$66,IF('EPA non-CO2 Data'!K355="CH4",'EPA non-CO2 Data'!H355*About!$B$65,'EPA non-CO2 Data'!H355))</f>
        <v>1.06</v>
      </c>
      <c r="J355" s="4" t="str">
        <f>VLOOKUP(CONCATENATE(B355,C355,D355),'EPA Source to Industry Map'!$D$2:$E$35,2,FALSE)</f>
        <v>agriculture</v>
      </c>
      <c r="K355" s="4" t="str">
        <f t="shared" si="5"/>
        <v>N2O</v>
      </c>
    </row>
    <row r="356" spans="1:11">
      <c r="A356" t="s">
        <v>68</v>
      </c>
      <c r="B356" t="s">
        <v>4</v>
      </c>
      <c r="C356" t="s">
        <v>227</v>
      </c>
      <c r="E356" t="s">
        <v>12</v>
      </c>
      <c r="F356">
        <v>2039</v>
      </c>
      <c r="G356" t="s">
        <v>250</v>
      </c>
      <c r="H356">
        <v>1.1919999999999999</v>
      </c>
      <c r="I356">
        <f>IF(K356="N2O",H356*About!$B$66,IF('EPA non-CO2 Data'!K356="CH4",'EPA non-CO2 Data'!H356*About!$B$65,'EPA non-CO2 Data'!H356))</f>
        <v>1.06</v>
      </c>
      <c r="J356" s="4" t="str">
        <f>VLOOKUP(CONCATENATE(B356,C356,D356),'EPA Source to Industry Map'!$D$2:$E$35,2,FALSE)</f>
        <v>agriculture</v>
      </c>
      <c r="K356" s="4" t="str">
        <f t="shared" si="5"/>
        <v>N2O</v>
      </c>
    </row>
    <row r="357" spans="1:11">
      <c r="A357" t="s">
        <v>68</v>
      </c>
      <c r="B357" t="s">
        <v>4</v>
      </c>
      <c r="C357" t="s">
        <v>227</v>
      </c>
      <c r="E357" t="s">
        <v>12</v>
      </c>
      <c r="F357">
        <v>2040</v>
      </c>
      <c r="G357" t="s">
        <v>250</v>
      </c>
      <c r="H357">
        <v>1.1919999999999999</v>
      </c>
      <c r="I357">
        <f>IF(K357="N2O",H357*About!$B$66,IF('EPA non-CO2 Data'!K357="CH4",'EPA non-CO2 Data'!H357*About!$B$65,'EPA non-CO2 Data'!H357))</f>
        <v>1.06</v>
      </c>
      <c r="J357" s="4" t="str">
        <f>VLOOKUP(CONCATENATE(B357,C357,D357),'EPA Source to Industry Map'!$D$2:$E$35,2,FALSE)</f>
        <v>agriculture</v>
      </c>
      <c r="K357" s="4" t="str">
        <f t="shared" si="5"/>
        <v>N2O</v>
      </c>
    </row>
    <row r="358" spans="1:11">
      <c r="A358" t="s">
        <v>68</v>
      </c>
      <c r="B358" t="s">
        <v>4</v>
      </c>
      <c r="C358" t="s">
        <v>227</v>
      </c>
      <c r="E358" t="s">
        <v>12</v>
      </c>
      <c r="F358">
        <v>2041</v>
      </c>
      <c r="G358" t="s">
        <v>250</v>
      </c>
      <c r="H358">
        <v>1.1919999999999999</v>
      </c>
      <c r="I358">
        <f>IF(K358="N2O",H358*About!$B$66,IF('EPA non-CO2 Data'!K358="CH4",'EPA non-CO2 Data'!H358*About!$B$65,'EPA non-CO2 Data'!H358))</f>
        <v>1.06</v>
      </c>
      <c r="J358" s="4" t="str">
        <f>VLOOKUP(CONCATENATE(B358,C358,D358),'EPA Source to Industry Map'!$D$2:$E$35,2,FALSE)</f>
        <v>agriculture</v>
      </c>
      <c r="K358" s="4" t="str">
        <f t="shared" si="5"/>
        <v>N2O</v>
      </c>
    </row>
    <row r="359" spans="1:11">
      <c r="A359" t="s">
        <v>68</v>
      </c>
      <c r="B359" t="s">
        <v>4</v>
      </c>
      <c r="C359" t="s">
        <v>227</v>
      </c>
      <c r="E359" t="s">
        <v>12</v>
      </c>
      <c r="F359">
        <v>2042</v>
      </c>
      <c r="G359" t="s">
        <v>250</v>
      </c>
      <c r="H359">
        <v>1.1919999999999999</v>
      </c>
      <c r="I359">
        <f>IF(K359="N2O",H359*About!$B$66,IF('EPA non-CO2 Data'!K359="CH4",'EPA non-CO2 Data'!H359*About!$B$65,'EPA non-CO2 Data'!H359))</f>
        <v>1.06</v>
      </c>
      <c r="J359" s="4" t="str">
        <f>VLOOKUP(CONCATENATE(B359,C359,D359),'EPA Source to Industry Map'!$D$2:$E$35,2,FALSE)</f>
        <v>agriculture</v>
      </c>
      <c r="K359" s="4" t="str">
        <f t="shared" si="5"/>
        <v>N2O</v>
      </c>
    </row>
    <row r="360" spans="1:11">
      <c r="A360" t="s">
        <v>68</v>
      </c>
      <c r="B360" t="s">
        <v>4</v>
      </c>
      <c r="C360" t="s">
        <v>227</v>
      </c>
      <c r="E360" t="s">
        <v>12</v>
      </c>
      <c r="F360">
        <v>2043</v>
      </c>
      <c r="G360" t="s">
        <v>250</v>
      </c>
      <c r="H360">
        <v>1.1919999999999999</v>
      </c>
      <c r="I360">
        <f>IF(K360="N2O",H360*About!$B$66,IF('EPA non-CO2 Data'!K360="CH4",'EPA non-CO2 Data'!H360*About!$B$65,'EPA non-CO2 Data'!H360))</f>
        <v>1.06</v>
      </c>
      <c r="J360" s="4" t="str">
        <f>VLOOKUP(CONCATENATE(B360,C360,D360),'EPA Source to Industry Map'!$D$2:$E$35,2,FALSE)</f>
        <v>agriculture</v>
      </c>
      <c r="K360" s="4" t="str">
        <f t="shared" si="5"/>
        <v>N2O</v>
      </c>
    </row>
    <row r="361" spans="1:11">
      <c r="A361" t="s">
        <v>68</v>
      </c>
      <c r="B361" t="s">
        <v>4</v>
      </c>
      <c r="C361" t="s">
        <v>227</v>
      </c>
      <c r="E361" t="s">
        <v>12</v>
      </c>
      <c r="F361">
        <v>2044</v>
      </c>
      <c r="G361" t="s">
        <v>250</v>
      </c>
      <c r="H361">
        <v>1.1919999999999999</v>
      </c>
      <c r="I361">
        <f>IF(K361="N2O",H361*About!$B$66,IF('EPA non-CO2 Data'!K361="CH4",'EPA non-CO2 Data'!H361*About!$B$65,'EPA non-CO2 Data'!H361))</f>
        <v>1.06</v>
      </c>
      <c r="J361" s="4" t="str">
        <f>VLOOKUP(CONCATENATE(B361,C361,D361),'EPA Source to Industry Map'!$D$2:$E$35,2,FALSE)</f>
        <v>agriculture</v>
      </c>
      <c r="K361" s="4" t="str">
        <f t="shared" si="5"/>
        <v>N2O</v>
      </c>
    </row>
    <row r="362" spans="1:11">
      <c r="A362" t="s">
        <v>68</v>
      </c>
      <c r="B362" t="s">
        <v>4</v>
      </c>
      <c r="C362" t="s">
        <v>227</v>
      </c>
      <c r="E362" t="s">
        <v>12</v>
      </c>
      <c r="F362">
        <v>2045</v>
      </c>
      <c r="G362" t="s">
        <v>250</v>
      </c>
      <c r="H362">
        <v>1.1919999999999999</v>
      </c>
      <c r="I362">
        <f>IF(K362="N2O",H362*About!$B$66,IF('EPA non-CO2 Data'!K362="CH4",'EPA non-CO2 Data'!H362*About!$B$65,'EPA non-CO2 Data'!H362))</f>
        <v>1.06</v>
      </c>
      <c r="J362" s="4" t="str">
        <f>VLOOKUP(CONCATENATE(B362,C362,D362),'EPA Source to Industry Map'!$D$2:$E$35,2,FALSE)</f>
        <v>agriculture</v>
      </c>
      <c r="K362" s="4" t="str">
        <f t="shared" si="5"/>
        <v>N2O</v>
      </c>
    </row>
    <row r="363" spans="1:11">
      <c r="A363" t="s">
        <v>68</v>
      </c>
      <c r="B363" t="s">
        <v>4</v>
      </c>
      <c r="C363" t="s">
        <v>227</v>
      </c>
      <c r="E363" t="s">
        <v>12</v>
      </c>
      <c r="F363">
        <v>2046</v>
      </c>
      <c r="G363" t="s">
        <v>250</v>
      </c>
      <c r="H363">
        <v>1.1919999999999999</v>
      </c>
      <c r="I363">
        <f>IF(K363="N2O",H363*About!$B$66,IF('EPA non-CO2 Data'!K363="CH4",'EPA non-CO2 Data'!H363*About!$B$65,'EPA non-CO2 Data'!H363))</f>
        <v>1.06</v>
      </c>
      <c r="J363" s="4" t="str">
        <f>VLOOKUP(CONCATENATE(B363,C363,D363),'EPA Source to Industry Map'!$D$2:$E$35,2,FALSE)</f>
        <v>agriculture</v>
      </c>
      <c r="K363" s="4" t="str">
        <f t="shared" si="5"/>
        <v>N2O</v>
      </c>
    </row>
    <row r="364" spans="1:11">
      <c r="A364" t="s">
        <v>68</v>
      </c>
      <c r="B364" t="s">
        <v>4</v>
      </c>
      <c r="C364" t="s">
        <v>227</v>
      </c>
      <c r="E364" t="s">
        <v>12</v>
      </c>
      <c r="F364">
        <v>2047</v>
      </c>
      <c r="G364" t="s">
        <v>250</v>
      </c>
      <c r="H364">
        <v>1.1919999999999999</v>
      </c>
      <c r="I364">
        <f>IF(K364="N2O",H364*About!$B$66,IF('EPA non-CO2 Data'!K364="CH4",'EPA non-CO2 Data'!H364*About!$B$65,'EPA non-CO2 Data'!H364))</f>
        <v>1.06</v>
      </c>
      <c r="J364" s="4" t="str">
        <f>VLOOKUP(CONCATENATE(B364,C364,D364),'EPA Source to Industry Map'!$D$2:$E$35,2,FALSE)</f>
        <v>agriculture</v>
      </c>
      <c r="K364" s="4" t="str">
        <f t="shared" si="5"/>
        <v>N2O</v>
      </c>
    </row>
    <row r="365" spans="1:11">
      <c r="A365" t="s">
        <v>68</v>
      </c>
      <c r="B365" t="s">
        <v>4</v>
      </c>
      <c r="C365" t="s">
        <v>227</v>
      </c>
      <c r="E365" t="s">
        <v>12</v>
      </c>
      <c r="F365">
        <v>2048</v>
      </c>
      <c r="G365" t="s">
        <v>250</v>
      </c>
      <c r="H365">
        <v>1.1919999999999999</v>
      </c>
      <c r="I365">
        <f>IF(K365="N2O",H365*About!$B$66,IF('EPA non-CO2 Data'!K365="CH4",'EPA non-CO2 Data'!H365*About!$B$65,'EPA non-CO2 Data'!H365))</f>
        <v>1.06</v>
      </c>
      <c r="J365" s="4" t="str">
        <f>VLOOKUP(CONCATENATE(B365,C365,D365),'EPA Source to Industry Map'!$D$2:$E$35,2,FALSE)</f>
        <v>agriculture</v>
      </c>
      <c r="K365" s="4" t="str">
        <f t="shared" si="5"/>
        <v>N2O</v>
      </c>
    </row>
    <row r="366" spans="1:11">
      <c r="A366" t="s">
        <v>68</v>
      </c>
      <c r="B366" t="s">
        <v>4</v>
      </c>
      <c r="C366" t="s">
        <v>227</v>
      </c>
      <c r="E366" t="s">
        <v>12</v>
      </c>
      <c r="F366">
        <v>2049</v>
      </c>
      <c r="G366" t="s">
        <v>250</v>
      </c>
      <c r="H366">
        <v>1.1919999999999999</v>
      </c>
      <c r="I366">
        <f>IF(K366="N2O",H366*About!$B$66,IF('EPA non-CO2 Data'!K366="CH4",'EPA non-CO2 Data'!H366*About!$B$65,'EPA non-CO2 Data'!H366))</f>
        <v>1.06</v>
      </c>
      <c r="J366" s="4" t="str">
        <f>VLOOKUP(CONCATENATE(B366,C366,D366),'EPA Source to Industry Map'!$D$2:$E$35,2,FALSE)</f>
        <v>agriculture</v>
      </c>
      <c r="K366" s="4" t="str">
        <f t="shared" si="5"/>
        <v>N2O</v>
      </c>
    </row>
    <row r="367" spans="1:11">
      <c r="A367" t="s">
        <v>68</v>
      </c>
      <c r="B367" t="s">
        <v>4</v>
      </c>
      <c r="C367" t="s">
        <v>227</v>
      </c>
      <c r="E367" t="s">
        <v>12</v>
      </c>
      <c r="F367">
        <v>2050</v>
      </c>
      <c r="G367" t="s">
        <v>250</v>
      </c>
      <c r="H367">
        <v>1.1919999999999999</v>
      </c>
      <c r="I367">
        <f>IF(K367="N2O",H367*About!$B$66,IF('EPA non-CO2 Data'!K367="CH4",'EPA non-CO2 Data'!H367*About!$B$65,'EPA non-CO2 Data'!H367))</f>
        <v>1.06</v>
      </c>
      <c r="J367" s="4" t="str">
        <f>VLOOKUP(CONCATENATE(B367,C367,D367),'EPA Source to Industry Map'!$D$2:$E$35,2,FALSE)</f>
        <v>agriculture</v>
      </c>
      <c r="K367" s="4" t="str">
        <f t="shared" si="5"/>
        <v>N2O</v>
      </c>
    </row>
    <row r="368" spans="1:11">
      <c r="A368" t="s">
        <v>68</v>
      </c>
      <c r="B368" t="s">
        <v>4</v>
      </c>
      <c r="C368" t="s">
        <v>9</v>
      </c>
      <c r="E368" t="s">
        <v>11</v>
      </c>
      <c r="F368">
        <v>1990</v>
      </c>
      <c r="G368" t="s">
        <v>250</v>
      </c>
      <c r="H368">
        <v>163.05996092346601</v>
      </c>
      <c r="I368">
        <f>IF(K368="N2O",H368*About!$B$66,IF('EPA non-CO2 Data'!K368="CH4",'EPA non-CO2 Data'!H368*About!$B$65,'EPA non-CO2 Data'!H368))</f>
        <v>190.23662107737701</v>
      </c>
      <c r="J368" s="4" t="str">
        <f>VLOOKUP(CONCATENATE(B368,C368,D368),'EPA Source to Industry Map'!$D$2:$E$35,2,FALSE)</f>
        <v>agriculture</v>
      </c>
      <c r="K368" s="4" t="str">
        <f t="shared" si="5"/>
        <v>CH4</v>
      </c>
    </row>
    <row r="369" spans="1:11">
      <c r="A369" t="s">
        <v>68</v>
      </c>
      <c r="B369" t="s">
        <v>4</v>
      </c>
      <c r="C369" t="s">
        <v>9</v>
      </c>
      <c r="E369" t="s">
        <v>11</v>
      </c>
      <c r="F369">
        <v>1991</v>
      </c>
      <c r="G369" t="s">
        <v>250</v>
      </c>
      <c r="H369">
        <v>160.71372069259999</v>
      </c>
      <c r="I369">
        <f>IF(K369="N2O",H369*About!$B$66,IF('EPA non-CO2 Data'!K369="CH4",'EPA non-CO2 Data'!H369*About!$B$65,'EPA non-CO2 Data'!H369))</f>
        <v>187.49934080803334</v>
      </c>
      <c r="J369" s="4" t="str">
        <f>VLOOKUP(CONCATENATE(B369,C369,D369),'EPA Source to Industry Map'!$D$2:$E$35,2,FALSE)</f>
        <v>agriculture</v>
      </c>
      <c r="K369" s="4" t="str">
        <f t="shared" si="5"/>
        <v>CH4</v>
      </c>
    </row>
    <row r="370" spans="1:11">
      <c r="A370" t="s">
        <v>68</v>
      </c>
      <c r="B370" t="s">
        <v>4</v>
      </c>
      <c r="C370" t="s">
        <v>9</v>
      </c>
      <c r="E370" t="s">
        <v>11</v>
      </c>
      <c r="F370">
        <v>1992</v>
      </c>
      <c r="G370" t="s">
        <v>250</v>
      </c>
      <c r="H370">
        <v>158.36748046173301</v>
      </c>
      <c r="I370">
        <f>IF(K370="N2O",H370*About!$B$66,IF('EPA non-CO2 Data'!K370="CH4",'EPA non-CO2 Data'!H370*About!$B$65,'EPA non-CO2 Data'!H370))</f>
        <v>184.76206053868853</v>
      </c>
      <c r="J370" s="4" t="str">
        <f>VLOOKUP(CONCATENATE(B370,C370,D370),'EPA Source to Industry Map'!$D$2:$E$35,2,FALSE)</f>
        <v>agriculture</v>
      </c>
      <c r="K370" s="4" t="str">
        <f t="shared" si="5"/>
        <v>CH4</v>
      </c>
    </row>
    <row r="371" spans="1:11">
      <c r="A371" t="s">
        <v>68</v>
      </c>
      <c r="B371" t="s">
        <v>4</v>
      </c>
      <c r="C371" t="s">
        <v>9</v>
      </c>
      <c r="E371" t="s">
        <v>11</v>
      </c>
      <c r="F371">
        <v>1993</v>
      </c>
      <c r="G371" t="s">
        <v>250</v>
      </c>
      <c r="H371">
        <v>156.02124023086699</v>
      </c>
      <c r="I371">
        <f>IF(K371="N2O",H371*About!$B$66,IF('EPA non-CO2 Data'!K371="CH4",'EPA non-CO2 Data'!H371*About!$B$65,'EPA non-CO2 Data'!H371))</f>
        <v>182.02478026934483</v>
      </c>
      <c r="J371" s="4" t="str">
        <f>VLOOKUP(CONCATENATE(B371,C371,D371),'EPA Source to Industry Map'!$D$2:$E$35,2,FALSE)</f>
        <v>agriculture</v>
      </c>
      <c r="K371" s="4" t="str">
        <f t="shared" ref="K371:K434" si="6">IF(ISNUMBER(SEARCH("F",E371)),"F-gases",E371)</f>
        <v>CH4</v>
      </c>
    </row>
    <row r="372" spans="1:11">
      <c r="A372" t="s">
        <v>68</v>
      </c>
      <c r="B372" t="s">
        <v>4</v>
      </c>
      <c r="C372" t="s">
        <v>9</v>
      </c>
      <c r="E372" t="s">
        <v>11</v>
      </c>
      <c r="F372">
        <v>1994</v>
      </c>
      <c r="G372" t="s">
        <v>250</v>
      </c>
      <c r="H372">
        <v>153.67500000000001</v>
      </c>
      <c r="I372">
        <f>IF(K372="N2O",H372*About!$B$66,IF('EPA non-CO2 Data'!K372="CH4",'EPA non-CO2 Data'!H372*About!$B$65,'EPA non-CO2 Data'!H372))</f>
        <v>179.28750000000002</v>
      </c>
      <c r="J372" s="4" t="str">
        <f>VLOOKUP(CONCATENATE(B372,C372,D372),'EPA Source to Industry Map'!$D$2:$E$35,2,FALSE)</f>
        <v>agriculture</v>
      </c>
      <c r="K372" s="4" t="str">
        <f t="shared" si="6"/>
        <v>CH4</v>
      </c>
    </row>
    <row r="373" spans="1:11">
      <c r="A373" t="s">
        <v>68</v>
      </c>
      <c r="B373" t="s">
        <v>4</v>
      </c>
      <c r="C373" t="s">
        <v>9</v>
      </c>
      <c r="E373" t="s">
        <v>11</v>
      </c>
      <c r="F373">
        <v>1995</v>
      </c>
      <c r="G373" t="s">
        <v>250</v>
      </c>
      <c r="H373">
        <v>157.727272727273</v>
      </c>
      <c r="I373">
        <f>IF(K373="N2O",H373*About!$B$66,IF('EPA non-CO2 Data'!K373="CH4",'EPA non-CO2 Data'!H373*About!$B$65,'EPA non-CO2 Data'!H373))</f>
        <v>184.01515151515184</v>
      </c>
      <c r="J373" s="4" t="str">
        <f>VLOOKUP(CONCATENATE(B373,C373,D373),'EPA Source to Industry Map'!$D$2:$E$35,2,FALSE)</f>
        <v>agriculture</v>
      </c>
      <c r="K373" s="4" t="str">
        <f t="shared" si="6"/>
        <v>CH4</v>
      </c>
    </row>
    <row r="374" spans="1:11">
      <c r="A374" t="s">
        <v>68</v>
      </c>
      <c r="B374" t="s">
        <v>4</v>
      </c>
      <c r="C374" t="s">
        <v>9</v>
      </c>
      <c r="E374" t="s">
        <v>11</v>
      </c>
      <c r="F374">
        <v>1996</v>
      </c>
      <c r="G374" t="s">
        <v>250</v>
      </c>
      <c r="H374">
        <v>161.779545454545</v>
      </c>
      <c r="I374">
        <f>IF(K374="N2O",H374*About!$B$66,IF('EPA non-CO2 Data'!K374="CH4",'EPA non-CO2 Data'!H374*About!$B$65,'EPA non-CO2 Data'!H374))</f>
        <v>188.74280303030253</v>
      </c>
      <c r="J374" s="4" t="str">
        <f>VLOOKUP(CONCATENATE(B374,C374,D374),'EPA Source to Industry Map'!$D$2:$E$35,2,FALSE)</f>
        <v>agriculture</v>
      </c>
      <c r="K374" s="4" t="str">
        <f t="shared" si="6"/>
        <v>CH4</v>
      </c>
    </row>
    <row r="375" spans="1:11">
      <c r="A375" t="s">
        <v>68</v>
      </c>
      <c r="B375" t="s">
        <v>4</v>
      </c>
      <c r="C375" t="s">
        <v>9</v>
      </c>
      <c r="E375" t="s">
        <v>11</v>
      </c>
      <c r="F375">
        <v>1997</v>
      </c>
      <c r="G375" t="s">
        <v>250</v>
      </c>
      <c r="H375">
        <v>165.83181818181799</v>
      </c>
      <c r="I375">
        <f>IF(K375="N2O",H375*About!$B$66,IF('EPA non-CO2 Data'!K375="CH4",'EPA non-CO2 Data'!H375*About!$B$65,'EPA non-CO2 Data'!H375))</f>
        <v>193.47045454545434</v>
      </c>
      <c r="J375" s="4" t="str">
        <f>VLOOKUP(CONCATENATE(B375,C375,D375),'EPA Source to Industry Map'!$D$2:$E$35,2,FALSE)</f>
        <v>agriculture</v>
      </c>
      <c r="K375" s="4" t="str">
        <f t="shared" si="6"/>
        <v>CH4</v>
      </c>
    </row>
    <row r="376" spans="1:11">
      <c r="A376" t="s">
        <v>68</v>
      </c>
      <c r="B376" t="s">
        <v>4</v>
      </c>
      <c r="C376" t="s">
        <v>9</v>
      </c>
      <c r="E376" t="s">
        <v>11</v>
      </c>
      <c r="F376">
        <v>1998</v>
      </c>
      <c r="G376" t="s">
        <v>250</v>
      </c>
      <c r="H376">
        <v>169.88409090909099</v>
      </c>
      <c r="I376">
        <f>IF(K376="N2O",H376*About!$B$66,IF('EPA non-CO2 Data'!K376="CH4",'EPA non-CO2 Data'!H376*About!$B$65,'EPA non-CO2 Data'!H376))</f>
        <v>198.19810606060616</v>
      </c>
      <c r="J376" s="4" t="str">
        <f>VLOOKUP(CONCATENATE(B376,C376,D376),'EPA Source to Industry Map'!$D$2:$E$35,2,FALSE)</f>
        <v>agriculture</v>
      </c>
      <c r="K376" s="4" t="str">
        <f t="shared" si="6"/>
        <v>CH4</v>
      </c>
    </row>
    <row r="377" spans="1:11">
      <c r="A377" t="s">
        <v>68</v>
      </c>
      <c r="B377" t="s">
        <v>4</v>
      </c>
      <c r="C377" t="s">
        <v>9</v>
      </c>
      <c r="E377" t="s">
        <v>11</v>
      </c>
      <c r="F377">
        <v>1999</v>
      </c>
      <c r="G377" t="s">
        <v>250</v>
      </c>
      <c r="H377">
        <v>173.93636363636401</v>
      </c>
      <c r="I377">
        <f>IF(K377="N2O",H377*About!$B$66,IF('EPA non-CO2 Data'!K377="CH4",'EPA non-CO2 Data'!H377*About!$B$65,'EPA non-CO2 Data'!H377))</f>
        <v>202.92575757575801</v>
      </c>
      <c r="J377" s="4" t="str">
        <f>VLOOKUP(CONCATENATE(B377,C377,D377),'EPA Source to Industry Map'!$D$2:$E$35,2,FALSE)</f>
        <v>agriculture</v>
      </c>
      <c r="K377" s="4" t="str">
        <f t="shared" si="6"/>
        <v>CH4</v>
      </c>
    </row>
    <row r="378" spans="1:11">
      <c r="A378" t="s">
        <v>68</v>
      </c>
      <c r="B378" t="s">
        <v>4</v>
      </c>
      <c r="C378" t="s">
        <v>9</v>
      </c>
      <c r="E378" t="s">
        <v>11</v>
      </c>
      <c r="F378">
        <v>2000</v>
      </c>
      <c r="G378" t="s">
        <v>250</v>
      </c>
      <c r="H378">
        <v>177.988636363636</v>
      </c>
      <c r="I378">
        <f>IF(K378="N2O",H378*About!$B$66,IF('EPA non-CO2 Data'!K378="CH4",'EPA non-CO2 Data'!H378*About!$B$65,'EPA non-CO2 Data'!H378))</f>
        <v>207.6534090909087</v>
      </c>
      <c r="J378" s="4" t="str">
        <f>VLOOKUP(CONCATENATE(B378,C378,D378),'EPA Source to Industry Map'!$D$2:$E$35,2,FALSE)</f>
        <v>agriculture</v>
      </c>
      <c r="K378" s="4" t="str">
        <f t="shared" si="6"/>
        <v>CH4</v>
      </c>
    </row>
    <row r="379" spans="1:11">
      <c r="A379" t="s">
        <v>68</v>
      </c>
      <c r="B379" t="s">
        <v>4</v>
      </c>
      <c r="C379" t="s">
        <v>9</v>
      </c>
      <c r="E379" t="s">
        <v>11</v>
      </c>
      <c r="F379">
        <v>2001</v>
      </c>
      <c r="G379" t="s">
        <v>250</v>
      </c>
      <c r="H379">
        <v>182.040909090909</v>
      </c>
      <c r="I379">
        <f>IF(K379="N2O",H379*About!$B$66,IF('EPA non-CO2 Data'!K379="CH4",'EPA non-CO2 Data'!H379*About!$B$65,'EPA non-CO2 Data'!H379))</f>
        <v>212.38106060606052</v>
      </c>
      <c r="J379" s="4" t="str">
        <f>VLOOKUP(CONCATENATE(B379,C379,D379),'EPA Source to Industry Map'!$D$2:$E$35,2,FALSE)</f>
        <v>agriculture</v>
      </c>
      <c r="K379" s="4" t="str">
        <f t="shared" si="6"/>
        <v>CH4</v>
      </c>
    </row>
    <row r="380" spans="1:11">
      <c r="A380" t="s">
        <v>68</v>
      </c>
      <c r="B380" t="s">
        <v>4</v>
      </c>
      <c r="C380" t="s">
        <v>9</v>
      </c>
      <c r="E380" t="s">
        <v>11</v>
      </c>
      <c r="F380">
        <v>2002</v>
      </c>
      <c r="G380" t="s">
        <v>250</v>
      </c>
      <c r="H380">
        <v>186.09318181818199</v>
      </c>
      <c r="I380">
        <f>IF(K380="N2O",H380*About!$B$66,IF('EPA non-CO2 Data'!K380="CH4",'EPA non-CO2 Data'!H380*About!$B$65,'EPA non-CO2 Data'!H380))</f>
        <v>217.10871212121233</v>
      </c>
      <c r="J380" s="4" t="str">
        <f>VLOOKUP(CONCATENATE(B380,C380,D380),'EPA Source to Industry Map'!$D$2:$E$35,2,FALSE)</f>
        <v>agriculture</v>
      </c>
      <c r="K380" s="4" t="str">
        <f t="shared" si="6"/>
        <v>CH4</v>
      </c>
    </row>
    <row r="381" spans="1:11">
      <c r="A381" t="s">
        <v>68</v>
      </c>
      <c r="B381" t="s">
        <v>4</v>
      </c>
      <c r="C381" t="s">
        <v>9</v>
      </c>
      <c r="E381" t="s">
        <v>11</v>
      </c>
      <c r="F381">
        <v>2003</v>
      </c>
      <c r="G381" t="s">
        <v>250</v>
      </c>
      <c r="H381">
        <v>190.14545454545501</v>
      </c>
      <c r="I381">
        <f>IF(K381="N2O",H381*About!$B$66,IF('EPA non-CO2 Data'!K381="CH4",'EPA non-CO2 Data'!H381*About!$B$65,'EPA non-CO2 Data'!H381))</f>
        <v>221.83636363636418</v>
      </c>
      <c r="J381" s="4" t="str">
        <f>VLOOKUP(CONCATENATE(B381,C381,D381),'EPA Source to Industry Map'!$D$2:$E$35,2,FALSE)</f>
        <v>agriculture</v>
      </c>
      <c r="K381" s="4" t="str">
        <f t="shared" si="6"/>
        <v>CH4</v>
      </c>
    </row>
    <row r="382" spans="1:11">
      <c r="A382" t="s">
        <v>68</v>
      </c>
      <c r="B382" t="s">
        <v>4</v>
      </c>
      <c r="C382" t="s">
        <v>9</v>
      </c>
      <c r="E382" t="s">
        <v>11</v>
      </c>
      <c r="F382">
        <v>2004</v>
      </c>
      <c r="G382" t="s">
        <v>250</v>
      </c>
      <c r="H382">
        <v>194.19772727272701</v>
      </c>
      <c r="I382">
        <f>IF(K382="N2O",H382*About!$B$66,IF('EPA non-CO2 Data'!K382="CH4",'EPA non-CO2 Data'!H382*About!$B$65,'EPA non-CO2 Data'!H382))</f>
        <v>226.56401515151487</v>
      </c>
      <c r="J382" s="4" t="str">
        <f>VLOOKUP(CONCATENATE(B382,C382,D382),'EPA Source to Industry Map'!$D$2:$E$35,2,FALSE)</f>
        <v>agriculture</v>
      </c>
      <c r="K382" s="4" t="str">
        <f t="shared" si="6"/>
        <v>CH4</v>
      </c>
    </row>
    <row r="383" spans="1:11">
      <c r="A383" t="s">
        <v>68</v>
      </c>
      <c r="B383" t="s">
        <v>4</v>
      </c>
      <c r="C383" t="s">
        <v>9</v>
      </c>
      <c r="E383" t="s">
        <v>11</v>
      </c>
      <c r="F383">
        <v>2005</v>
      </c>
      <c r="G383" t="s">
        <v>250</v>
      </c>
      <c r="H383">
        <v>198.25</v>
      </c>
      <c r="I383">
        <f>IF(K383="N2O",H383*About!$B$66,IF('EPA non-CO2 Data'!K383="CH4",'EPA non-CO2 Data'!H383*About!$B$65,'EPA non-CO2 Data'!H383))</f>
        <v>231.29166666666669</v>
      </c>
      <c r="J383" s="4" t="str">
        <f>VLOOKUP(CONCATENATE(B383,C383,D383),'EPA Source to Industry Map'!$D$2:$E$35,2,FALSE)</f>
        <v>agriculture</v>
      </c>
      <c r="K383" s="4" t="str">
        <f t="shared" si="6"/>
        <v>CH4</v>
      </c>
    </row>
    <row r="384" spans="1:11">
      <c r="A384" t="s">
        <v>68</v>
      </c>
      <c r="B384" t="s">
        <v>4</v>
      </c>
      <c r="C384" t="s">
        <v>9</v>
      </c>
      <c r="E384" t="s">
        <v>11</v>
      </c>
      <c r="F384">
        <v>2006</v>
      </c>
      <c r="G384" t="s">
        <v>250</v>
      </c>
      <c r="H384">
        <v>200.13571428571399</v>
      </c>
      <c r="I384">
        <f>IF(K384="N2O",H384*About!$B$66,IF('EPA non-CO2 Data'!K384="CH4",'EPA non-CO2 Data'!H384*About!$B$65,'EPA non-CO2 Data'!H384))</f>
        <v>233.49166666666633</v>
      </c>
      <c r="J384" s="4" t="str">
        <f>VLOOKUP(CONCATENATE(B384,C384,D384),'EPA Source to Industry Map'!$D$2:$E$35,2,FALSE)</f>
        <v>agriculture</v>
      </c>
      <c r="K384" s="4" t="str">
        <f t="shared" si="6"/>
        <v>CH4</v>
      </c>
    </row>
    <row r="385" spans="1:11">
      <c r="A385" t="s">
        <v>68</v>
      </c>
      <c r="B385" t="s">
        <v>4</v>
      </c>
      <c r="C385" t="s">
        <v>9</v>
      </c>
      <c r="E385" t="s">
        <v>11</v>
      </c>
      <c r="F385">
        <v>2007</v>
      </c>
      <c r="G385" t="s">
        <v>250</v>
      </c>
      <c r="H385">
        <v>202.021428571429</v>
      </c>
      <c r="I385">
        <f>IF(K385="N2O",H385*About!$B$66,IF('EPA non-CO2 Data'!K385="CH4",'EPA non-CO2 Data'!H385*About!$B$65,'EPA non-CO2 Data'!H385))</f>
        <v>235.69166666666717</v>
      </c>
      <c r="J385" s="4" t="str">
        <f>VLOOKUP(CONCATENATE(B385,C385,D385),'EPA Source to Industry Map'!$D$2:$E$35,2,FALSE)</f>
        <v>agriculture</v>
      </c>
      <c r="K385" s="4" t="str">
        <f t="shared" si="6"/>
        <v>CH4</v>
      </c>
    </row>
    <row r="386" spans="1:11">
      <c r="A386" t="s">
        <v>68</v>
      </c>
      <c r="B386" t="s">
        <v>4</v>
      </c>
      <c r="C386" t="s">
        <v>9</v>
      </c>
      <c r="E386" t="s">
        <v>11</v>
      </c>
      <c r="F386">
        <v>2008</v>
      </c>
      <c r="G386" t="s">
        <v>250</v>
      </c>
      <c r="H386">
        <v>203.90714285714299</v>
      </c>
      <c r="I386">
        <f>IF(K386="N2O",H386*About!$B$66,IF('EPA non-CO2 Data'!K386="CH4",'EPA non-CO2 Data'!H386*About!$B$65,'EPA non-CO2 Data'!H386))</f>
        <v>237.89166666666682</v>
      </c>
      <c r="J386" s="4" t="str">
        <f>VLOOKUP(CONCATENATE(B386,C386,D386),'EPA Source to Industry Map'!$D$2:$E$35,2,FALSE)</f>
        <v>agriculture</v>
      </c>
      <c r="K386" s="4" t="str">
        <f t="shared" si="6"/>
        <v>CH4</v>
      </c>
    </row>
    <row r="387" spans="1:11">
      <c r="A387" t="s">
        <v>68</v>
      </c>
      <c r="B387" t="s">
        <v>4</v>
      </c>
      <c r="C387" t="s">
        <v>9</v>
      </c>
      <c r="E387" t="s">
        <v>11</v>
      </c>
      <c r="F387">
        <v>2009</v>
      </c>
      <c r="G387" t="s">
        <v>250</v>
      </c>
      <c r="H387">
        <v>205.792857142857</v>
      </c>
      <c r="I387">
        <f>IF(K387="N2O",H387*About!$B$66,IF('EPA non-CO2 Data'!K387="CH4",'EPA non-CO2 Data'!H387*About!$B$65,'EPA non-CO2 Data'!H387))</f>
        <v>240.09166666666653</v>
      </c>
      <c r="J387" s="4" t="str">
        <f>VLOOKUP(CONCATENATE(B387,C387,D387),'EPA Source to Industry Map'!$D$2:$E$35,2,FALSE)</f>
        <v>agriculture</v>
      </c>
      <c r="K387" s="4" t="str">
        <f t="shared" si="6"/>
        <v>CH4</v>
      </c>
    </row>
    <row r="388" spans="1:11">
      <c r="A388" t="s">
        <v>68</v>
      </c>
      <c r="B388" t="s">
        <v>4</v>
      </c>
      <c r="C388" t="s">
        <v>9</v>
      </c>
      <c r="E388" t="s">
        <v>11</v>
      </c>
      <c r="F388">
        <v>2010</v>
      </c>
      <c r="G388" t="s">
        <v>250</v>
      </c>
      <c r="H388">
        <v>207.67857142857099</v>
      </c>
      <c r="I388">
        <f>IF(K388="N2O",H388*About!$B$66,IF('EPA non-CO2 Data'!K388="CH4",'EPA non-CO2 Data'!H388*About!$B$65,'EPA non-CO2 Data'!H388))</f>
        <v>242.29166666666617</v>
      </c>
      <c r="J388" s="4" t="str">
        <f>VLOOKUP(CONCATENATE(B388,C388,D388),'EPA Source to Industry Map'!$D$2:$E$35,2,FALSE)</f>
        <v>agriculture</v>
      </c>
      <c r="K388" s="4" t="str">
        <f t="shared" si="6"/>
        <v>CH4</v>
      </c>
    </row>
    <row r="389" spans="1:11">
      <c r="A389" t="s">
        <v>68</v>
      </c>
      <c r="B389" t="s">
        <v>4</v>
      </c>
      <c r="C389" t="s">
        <v>9</v>
      </c>
      <c r="E389" t="s">
        <v>11</v>
      </c>
      <c r="F389">
        <v>2011</v>
      </c>
      <c r="G389" t="s">
        <v>250</v>
      </c>
      <c r="H389">
        <v>209.564285714286</v>
      </c>
      <c r="I389">
        <f>IF(K389="N2O",H389*About!$B$66,IF('EPA non-CO2 Data'!K389="CH4",'EPA non-CO2 Data'!H389*About!$B$65,'EPA non-CO2 Data'!H389))</f>
        <v>244.49166666666702</v>
      </c>
      <c r="J389" s="4" t="str">
        <f>VLOOKUP(CONCATENATE(B389,C389,D389),'EPA Source to Industry Map'!$D$2:$E$35,2,FALSE)</f>
        <v>agriculture</v>
      </c>
      <c r="K389" s="4" t="str">
        <f t="shared" si="6"/>
        <v>CH4</v>
      </c>
    </row>
    <row r="390" spans="1:11">
      <c r="A390" t="s">
        <v>68</v>
      </c>
      <c r="B390" t="s">
        <v>4</v>
      </c>
      <c r="C390" t="s">
        <v>9</v>
      </c>
      <c r="E390" t="s">
        <v>11</v>
      </c>
      <c r="F390">
        <v>2012</v>
      </c>
      <c r="G390" t="s">
        <v>250</v>
      </c>
      <c r="H390">
        <v>211.45</v>
      </c>
      <c r="I390">
        <f>IF(K390="N2O",H390*About!$B$66,IF('EPA non-CO2 Data'!K390="CH4",'EPA non-CO2 Data'!H390*About!$B$65,'EPA non-CO2 Data'!H390))</f>
        <v>246.69166666666666</v>
      </c>
      <c r="J390" s="4" t="str">
        <f>VLOOKUP(CONCATENATE(B390,C390,D390),'EPA Source to Industry Map'!$D$2:$E$35,2,FALSE)</f>
        <v>agriculture</v>
      </c>
      <c r="K390" s="4" t="str">
        <f t="shared" si="6"/>
        <v>CH4</v>
      </c>
    </row>
    <row r="391" spans="1:11">
      <c r="A391" t="s">
        <v>68</v>
      </c>
      <c r="B391" t="s">
        <v>4</v>
      </c>
      <c r="C391" t="s">
        <v>9</v>
      </c>
      <c r="E391" t="s">
        <v>11</v>
      </c>
      <c r="F391">
        <v>2013</v>
      </c>
      <c r="G391" t="s">
        <v>250</v>
      </c>
      <c r="H391">
        <v>212.05409129453301</v>
      </c>
      <c r="I391">
        <f>IF(K391="N2O",H391*About!$B$66,IF('EPA non-CO2 Data'!K391="CH4",'EPA non-CO2 Data'!H391*About!$B$65,'EPA non-CO2 Data'!H391))</f>
        <v>247.39643984362186</v>
      </c>
      <c r="J391" s="4" t="str">
        <f>VLOOKUP(CONCATENATE(B391,C391,D391),'EPA Source to Industry Map'!$D$2:$E$35,2,FALSE)</f>
        <v>agriculture</v>
      </c>
      <c r="K391" s="4" t="str">
        <f t="shared" si="6"/>
        <v>CH4</v>
      </c>
    </row>
    <row r="392" spans="1:11">
      <c r="A392" t="s">
        <v>68</v>
      </c>
      <c r="B392" t="s">
        <v>4</v>
      </c>
      <c r="C392" t="s">
        <v>9</v>
      </c>
      <c r="E392" t="s">
        <v>11</v>
      </c>
      <c r="F392">
        <v>2014</v>
      </c>
      <c r="G392" t="s">
        <v>250</v>
      </c>
      <c r="H392">
        <v>212.658182589066</v>
      </c>
      <c r="I392">
        <f>IF(K392="N2O",H392*About!$B$66,IF('EPA non-CO2 Data'!K392="CH4",'EPA non-CO2 Data'!H392*About!$B$65,'EPA non-CO2 Data'!H392))</f>
        <v>248.10121302057701</v>
      </c>
      <c r="J392" s="4" t="str">
        <f>VLOOKUP(CONCATENATE(B392,C392,D392),'EPA Source to Industry Map'!$D$2:$E$35,2,FALSE)</f>
        <v>agriculture</v>
      </c>
      <c r="K392" s="4" t="str">
        <f t="shared" si="6"/>
        <v>CH4</v>
      </c>
    </row>
    <row r="393" spans="1:11">
      <c r="A393" t="s">
        <v>68</v>
      </c>
      <c r="B393" t="s">
        <v>4</v>
      </c>
      <c r="C393" t="s">
        <v>9</v>
      </c>
      <c r="E393" t="s">
        <v>11</v>
      </c>
      <c r="F393">
        <v>2015</v>
      </c>
      <c r="G393" t="s">
        <v>250</v>
      </c>
      <c r="H393">
        <v>213.262273883598</v>
      </c>
      <c r="I393">
        <f>IF(K393="N2O",H393*About!$B$66,IF('EPA non-CO2 Data'!K393="CH4",'EPA non-CO2 Data'!H393*About!$B$65,'EPA non-CO2 Data'!H393))</f>
        <v>248.80598619753101</v>
      </c>
      <c r="J393" s="4" t="str">
        <f>VLOOKUP(CONCATENATE(B393,C393,D393),'EPA Source to Industry Map'!$D$2:$E$35,2,FALSE)</f>
        <v>agriculture</v>
      </c>
      <c r="K393" s="4" t="str">
        <f t="shared" si="6"/>
        <v>CH4</v>
      </c>
    </row>
    <row r="394" spans="1:11">
      <c r="A394" t="s">
        <v>68</v>
      </c>
      <c r="B394" t="s">
        <v>4</v>
      </c>
      <c r="C394" t="s">
        <v>9</v>
      </c>
      <c r="E394" t="s">
        <v>11</v>
      </c>
      <c r="F394">
        <v>2016</v>
      </c>
      <c r="G394" t="s">
        <v>250</v>
      </c>
      <c r="H394">
        <v>212.86666413497099</v>
      </c>
      <c r="I394">
        <f>IF(K394="N2O",H394*About!$B$66,IF('EPA non-CO2 Data'!K394="CH4",'EPA non-CO2 Data'!H394*About!$B$65,'EPA non-CO2 Data'!H394))</f>
        <v>248.34444149079951</v>
      </c>
      <c r="J394" s="4" t="str">
        <f>VLOOKUP(CONCATENATE(B394,C394,D394),'EPA Source to Industry Map'!$D$2:$E$35,2,FALSE)</f>
        <v>agriculture</v>
      </c>
      <c r="K394" s="4" t="str">
        <f t="shared" si="6"/>
        <v>CH4</v>
      </c>
    </row>
    <row r="395" spans="1:11">
      <c r="A395" t="s">
        <v>68</v>
      </c>
      <c r="B395" t="s">
        <v>4</v>
      </c>
      <c r="C395" t="s">
        <v>9</v>
      </c>
      <c r="E395" t="s">
        <v>11</v>
      </c>
      <c r="F395">
        <v>2017</v>
      </c>
      <c r="G395" t="s">
        <v>250</v>
      </c>
      <c r="H395">
        <v>212.47105438634401</v>
      </c>
      <c r="I395">
        <f>IF(K395="N2O",H395*About!$B$66,IF('EPA non-CO2 Data'!K395="CH4",'EPA non-CO2 Data'!H395*About!$B$65,'EPA non-CO2 Data'!H395))</f>
        <v>247.88289678406804</v>
      </c>
      <c r="J395" s="4" t="str">
        <f>VLOOKUP(CONCATENATE(B395,C395,D395),'EPA Source to Industry Map'!$D$2:$E$35,2,FALSE)</f>
        <v>agriculture</v>
      </c>
      <c r="K395" s="4" t="str">
        <f t="shared" si="6"/>
        <v>CH4</v>
      </c>
    </row>
    <row r="396" spans="1:11">
      <c r="A396" t="s">
        <v>68</v>
      </c>
      <c r="B396" t="s">
        <v>4</v>
      </c>
      <c r="C396" t="s">
        <v>9</v>
      </c>
      <c r="E396" t="s">
        <v>11</v>
      </c>
      <c r="F396">
        <v>2018</v>
      </c>
      <c r="G396" t="s">
        <v>250</v>
      </c>
      <c r="H396">
        <v>212.075444637716</v>
      </c>
      <c r="I396">
        <f>IF(K396="N2O",H396*About!$B$66,IF('EPA non-CO2 Data'!K396="CH4",'EPA non-CO2 Data'!H396*About!$B$65,'EPA non-CO2 Data'!H396))</f>
        <v>247.42135207733534</v>
      </c>
      <c r="J396" s="4" t="str">
        <f>VLOOKUP(CONCATENATE(B396,C396,D396),'EPA Source to Industry Map'!$D$2:$E$35,2,FALSE)</f>
        <v>agriculture</v>
      </c>
      <c r="K396" s="4" t="str">
        <f t="shared" si="6"/>
        <v>CH4</v>
      </c>
    </row>
    <row r="397" spans="1:11">
      <c r="A397" t="s">
        <v>68</v>
      </c>
      <c r="B397" t="s">
        <v>4</v>
      </c>
      <c r="C397" t="s">
        <v>9</v>
      </c>
      <c r="E397" t="s">
        <v>11</v>
      </c>
      <c r="F397">
        <v>2019</v>
      </c>
      <c r="G397" t="s">
        <v>250</v>
      </c>
      <c r="H397">
        <v>211.67983488908899</v>
      </c>
      <c r="I397">
        <f>IF(K397="N2O",H397*About!$B$66,IF('EPA non-CO2 Data'!K397="CH4",'EPA non-CO2 Data'!H397*About!$B$65,'EPA non-CO2 Data'!H397))</f>
        <v>246.95980737060384</v>
      </c>
      <c r="J397" s="4" t="str">
        <f>VLOOKUP(CONCATENATE(B397,C397,D397),'EPA Source to Industry Map'!$D$2:$E$35,2,FALSE)</f>
        <v>agriculture</v>
      </c>
      <c r="K397" s="4" t="str">
        <f t="shared" si="6"/>
        <v>CH4</v>
      </c>
    </row>
    <row r="398" spans="1:11">
      <c r="A398" t="s">
        <v>68</v>
      </c>
      <c r="B398" t="s">
        <v>4</v>
      </c>
      <c r="C398" t="s">
        <v>9</v>
      </c>
      <c r="E398" t="s">
        <v>11</v>
      </c>
      <c r="F398">
        <v>2020</v>
      </c>
      <c r="G398" t="s">
        <v>250</v>
      </c>
      <c r="H398">
        <v>211.28422514046099</v>
      </c>
      <c r="I398">
        <f>IF(K398="N2O",H398*About!$B$66,IF('EPA non-CO2 Data'!K398="CH4",'EPA non-CO2 Data'!H398*About!$B$65,'EPA non-CO2 Data'!H398))</f>
        <v>246.49826266387117</v>
      </c>
      <c r="J398" s="4" t="str">
        <f>VLOOKUP(CONCATENATE(B398,C398,D398),'EPA Source to Industry Map'!$D$2:$E$35,2,FALSE)</f>
        <v>agriculture</v>
      </c>
      <c r="K398" s="4" t="str">
        <f t="shared" si="6"/>
        <v>CH4</v>
      </c>
    </row>
    <row r="399" spans="1:11">
      <c r="A399" t="s">
        <v>68</v>
      </c>
      <c r="B399" t="s">
        <v>4</v>
      </c>
      <c r="C399" t="s">
        <v>9</v>
      </c>
      <c r="E399" t="s">
        <v>11</v>
      </c>
      <c r="F399">
        <v>2021</v>
      </c>
      <c r="G399" t="s">
        <v>250</v>
      </c>
      <c r="H399">
        <v>210.518101417531</v>
      </c>
      <c r="I399">
        <f>IF(K399="N2O",H399*About!$B$66,IF('EPA non-CO2 Data'!K399="CH4",'EPA non-CO2 Data'!H399*About!$B$65,'EPA non-CO2 Data'!H399))</f>
        <v>245.60445165378619</v>
      </c>
      <c r="J399" s="4" t="str">
        <f>VLOOKUP(CONCATENATE(B399,C399,D399),'EPA Source to Industry Map'!$D$2:$E$35,2,FALSE)</f>
        <v>agriculture</v>
      </c>
      <c r="K399" s="4" t="str">
        <f t="shared" si="6"/>
        <v>CH4</v>
      </c>
    </row>
    <row r="400" spans="1:11">
      <c r="A400" t="s">
        <v>68</v>
      </c>
      <c r="B400" t="s">
        <v>4</v>
      </c>
      <c r="C400" t="s">
        <v>9</v>
      </c>
      <c r="E400" t="s">
        <v>11</v>
      </c>
      <c r="F400">
        <v>2022</v>
      </c>
      <c r="G400" t="s">
        <v>250</v>
      </c>
      <c r="H400">
        <v>209.75197769459999</v>
      </c>
      <c r="I400">
        <f>IF(K400="N2O",H400*About!$B$66,IF('EPA non-CO2 Data'!K400="CH4",'EPA non-CO2 Data'!H400*About!$B$65,'EPA non-CO2 Data'!H400))</f>
        <v>244.7106406437</v>
      </c>
      <c r="J400" s="4" t="str">
        <f>VLOOKUP(CONCATENATE(B400,C400,D400),'EPA Source to Industry Map'!$D$2:$E$35,2,FALSE)</f>
        <v>agriculture</v>
      </c>
      <c r="K400" s="4" t="str">
        <f t="shared" si="6"/>
        <v>CH4</v>
      </c>
    </row>
    <row r="401" spans="1:11">
      <c r="A401" t="s">
        <v>68</v>
      </c>
      <c r="B401" t="s">
        <v>4</v>
      </c>
      <c r="C401" t="s">
        <v>9</v>
      </c>
      <c r="E401" t="s">
        <v>11</v>
      </c>
      <c r="F401">
        <v>2023</v>
      </c>
      <c r="G401" t="s">
        <v>250</v>
      </c>
      <c r="H401">
        <v>208.98585397167</v>
      </c>
      <c r="I401">
        <f>IF(K401="N2O",H401*About!$B$66,IF('EPA non-CO2 Data'!K401="CH4",'EPA non-CO2 Data'!H401*About!$B$65,'EPA non-CO2 Data'!H401))</f>
        <v>243.81682963361501</v>
      </c>
      <c r="J401" s="4" t="str">
        <f>VLOOKUP(CONCATENATE(B401,C401,D401),'EPA Source to Industry Map'!$D$2:$E$35,2,FALSE)</f>
        <v>agriculture</v>
      </c>
      <c r="K401" s="4" t="str">
        <f t="shared" si="6"/>
        <v>CH4</v>
      </c>
    </row>
    <row r="402" spans="1:11">
      <c r="A402" t="s">
        <v>68</v>
      </c>
      <c r="B402" t="s">
        <v>4</v>
      </c>
      <c r="C402" t="s">
        <v>9</v>
      </c>
      <c r="E402" t="s">
        <v>11</v>
      </c>
      <c r="F402">
        <v>2024</v>
      </c>
      <c r="G402" t="s">
        <v>250</v>
      </c>
      <c r="H402">
        <v>208.21973024873901</v>
      </c>
      <c r="I402">
        <f>IF(K402="N2O",H402*About!$B$66,IF('EPA non-CO2 Data'!K402="CH4",'EPA non-CO2 Data'!H402*About!$B$65,'EPA non-CO2 Data'!H402))</f>
        <v>242.92301862352886</v>
      </c>
      <c r="J402" s="4" t="str">
        <f>VLOOKUP(CONCATENATE(B402,C402,D402),'EPA Source to Industry Map'!$D$2:$E$35,2,FALSE)</f>
        <v>agriculture</v>
      </c>
      <c r="K402" s="4" t="str">
        <f t="shared" si="6"/>
        <v>CH4</v>
      </c>
    </row>
    <row r="403" spans="1:11">
      <c r="A403" t="s">
        <v>68</v>
      </c>
      <c r="B403" t="s">
        <v>4</v>
      </c>
      <c r="C403" t="s">
        <v>9</v>
      </c>
      <c r="E403" t="s">
        <v>11</v>
      </c>
      <c r="F403">
        <v>2025</v>
      </c>
      <c r="G403" t="s">
        <v>250</v>
      </c>
      <c r="H403">
        <v>207.45360652580899</v>
      </c>
      <c r="I403">
        <f>IF(K403="N2O",H403*About!$B$66,IF('EPA non-CO2 Data'!K403="CH4",'EPA non-CO2 Data'!H403*About!$B$65,'EPA non-CO2 Data'!H403))</f>
        <v>242.02920761344384</v>
      </c>
      <c r="J403" s="4" t="str">
        <f>VLOOKUP(CONCATENATE(B403,C403,D403),'EPA Source to Industry Map'!$D$2:$E$35,2,FALSE)</f>
        <v>agriculture</v>
      </c>
      <c r="K403" s="4" t="str">
        <f t="shared" si="6"/>
        <v>CH4</v>
      </c>
    </row>
    <row r="404" spans="1:11">
      <c r="A404" t="s">
        <v>68</v>
      </c>
      <c r="B404" t="s">
        <v>4</v>
      </c>
      <c r="C404" t="s">
        <v>9</v>
      </c>
      <c r="E404" t="s">
        <v>11</v>
      </c>
      <c r="F404">
        <v>2026</v>
      </c>
      <c r="G404" t="s">
        <v>250</v>
      </c>
      <c r="H404">
        <v>206.66273661608301</v>
      </c>
      <c r="I404">
        <f>IF(K404="N2O",H404*About!$B$66,IF('EPA non-CO2 Data'!K404="CH4",'EPA non-CO2 Data'!H404*About!$B$65,'EPA non-CO2 Data'!H404))</f>
        <v>241.10652605209685</v>
      </c>
      <c r="J404" s="4" t="str">
        <f>VLOOKUP(CONCATENATE(B404,C404,D404),'EPA Source to Industry Map'!$D$2:$E$35,2,FALSE)</f>
        <v>agriculture</v>
      </c>
      <c r="K404" s="4" t="str">
        <f t="shared" si="6"/>
        <v>CH4</v>
      </c>
    </row>
    <row r="405" spans="1:11">
      <c r="A405" t="s">
        <v>68</v>
      </c>
      <c r="B405" t="s">
        <v>4</v>
      </c>
      <c r="C405" t="s">
        <v>9</v>
      </c>
      <c r="E405" t="s">
        <v>11</v>
      </c>
      <c r="F405">
        <v>2027</v>
      </c>
      <c r="G405" t="s">
        <v>250</v>
      </c>
      <c r="H405">
        <v>205.871866706357</v>
      </c>
      <c r="I405">
        <f>IF(K405="N2O",H405*About!$B$66,IF('EPA non-CO2 Data'!K405="CH4",'EPA non-CO2 Data'!H405*About!$B$65,'EPA non-CO2 Data'!H405))</f>
        <v>240.18384449074983</v>
      </c>
      <c r="J405" s="4" t="str">
        <f>VLOOKUP(CONCATENATE(B405,C405,D405),'EPA Source to Industry Map'!$D$2:$E$35,2,FALSE)</f>
        <v>agriculture</v>
      </c>
      <c r="K405" s="4" t="str">
        <f t="shared" si="6"/>
        <v>CH4</v>
      </c>
    </row>
    <row r="406" spans="1:11">
      <c r="A406" t="s">
        <v>68</v>
      </c>
      <c r="B406" t="s">
        <v>4</v>
      </c>
      <c r="C406" t="s">
        <v>9</v>
      </c>
      <c r="E406" t="s">
        <v>11</v>
      </c>
      <c r="F406">
        <v>2028</v>
      </c>
      <c r="G406" t="s">
        <v>250</v>
      </c>
      <c r="H406">
        <v>205.08099679663101</v>
      </c>
      <c r="I406">
        <f>IF(K406="N2O",H406*About!$B$66,IF('EPA non-CO2 Data'!K406="CH4",'EPA non-CO2 Data'!H406*About!$B$65,'EPA non-CO2 Data'!H406))</f>
        <v>239.26116292940287</v>
      </c>
      <c r="J406" s="4" t="str">
        <f>VLOOKUP(CONCATENATE(B406,C406,D406),'EPA Source to Industry Map'!$D$2:$E$35,2,FALSE)</f>
        <v>agriculture</v>
      </c>
      <c r="K406" s="4" t="str">
        <f t="shared" si="6"/>
        <v>CH4</v>
      </c>
    </row>
    <row r="407" spans="1:11">
      <c r="A407" t="s">
        <v>68</v>
      </c>
      <c r="B407" t="s">
        <v>4</v>
      </c>
      <c r="C407" t="s">
        <v>9</v>
      </c>
      <c r="E407" t="s">
        <v>11</v>
      </c>
      <c r="F407">
        <v>2029</v>
      </c>
      <c r="G407" t="s">
        <v>250</v>
      </c>
      <c r="H407">
        <v>204.290126886905</v>
      </c>
      <c r="I407">
        <f>IF(K407="N2O",H407*About!$B$66,IF('EPA non-CO2 Data'!K407="CH4",'EPA non-CO2 Data'!H407*About!$B$65,'EPA non-CO2 Data'!H407))</f>
        <v>238.33848136805585</v>
      </c>
      <c r="J407" s="4" t="str">
        <f>VLOOKUP(CONCATENATE(B407,C407,D407),'EPA Source to Industry Map'!$D$2:$E$35,2,FALSE)</f>
        <v>agriculture</v>
      </c>
      <c r="K407" s="4" t="str">
        <f t="shared" si="6"/>
        <v>CH4</v>
      </c>
    </row>
    <row r="408" spans="1:11">
      <c r="A408" t="s">
        <v>68</v>
      </c>
      <c r="B408" t="s">
        <v>4</v>
      </c>
      <c r="C408" t="s">
        <v>9</v>
      </c>
      <c r="E408" t="s">
        <v>11</v>
      </c>
      <c r="F408">
        <v>2030</v>
      </c>
      <c r="G408" t="s">
        <v>250</v>
      </c>
      <c r="H408">
        <v>203.49925697717899</v>
      </c>
      <c r="I408">
        <f>IF(K408="N2O",H408*About!$B$66,IF('EPA non-CO2 Data'!K408="CH4",'EPA non-CO2 Data'!H408*About!$B$65,'EPA non-CO2 Data'!H408))</f>
        <v>237.41579980670883</v>
      </c>
      <c r="J408" s="4" t="str">
        <f>VLOOKUP(CONCATENATE(B408,C408,D408),'EPA Source to Industry Map'!$D$2:$E$35,2,FALSE)</f>
        <v>agriculture</v>
      </c>
      <c r="K408" s="4" t="str">
        <f t="shared" si="6"/>
        <v>CH4</v>
      </c>
    </row>
    <row r="409" spans="1:11">
      <c r="A409" t="s">
        <v>68</v>
      </c>
      <c r="B409" t="s">
        <v>4</v>
      </c>
      <c r="C409" t="s">
        <v>9</v>
      </c>
      <c r="E409" t="s">
        <v>11</v>
      </c>
      <c r="F409">
        <v>2031</v>
      </c>
      <c r="G409" t="s">
        <v>250</v>
      </c>
      <c r="H409">
        <v>202.82917336653401</v>
      </c>
      <c r="I409">
        <f>IF(K409="N2O",H409*About!$B$66,IF('EPA non-CO2 Data'!K409="CH4",'EPA non-CO2 Data'!H409*About!$B$65,'EPA non-CO2 Data'!H409))</f>
        <v>236.63403559428968</v>
      </c>
      <c r="J409" s="4" t="str">
        <f>VLOOKUP(CONCATENATE(B409,C409,D409),'EPA Source to Industry Map'!$D$2:$E$35,2,FALSE)</f>
        <v>agriculture</v>
      </c>
      <c r="K409" s="4" t="str">
        <f t="shared" si="6"/>
        <v>CH4</v>
      </c>
    </row>
    <row r="410" spans="1:11">
      <c r="A410" t="s">
        <v>68</v>
      </c>
      <c r="B410" t="s">
        <v>4</v>
      </c>
      <c r="C410" t="s">
        <v>9</v>
      </c>
      <c r="E410" t="s">
        <v>11</v>
      </c>
      <c r="F410">
        <v>2032</v>
      </c>
      <c r="G410" t="s">
        <v>250</v>
      </c>
      <c r="H410">
        <v>202.159089755889</v>
      </c>
      <c r="I410">
        <f>IF(K410="N2O",H410*About!$B$66,IF('EPA non-CO2 Data'!K410="CH4",'EPA non-CO2 Data'!H410*About!$B$65,'EPA non-CO2 Data'!H410))</f>
        <v>235.85227138187051</v>
      </c>
      <c r="J410" s="4" t="str">
        <f>VLOOKUP(CONCATENATE(B410,C410,D410),'EPA Source to Industry Map'!$D$2:$E$35,2,FALSE)</f>
        <v>agriculture</v>
      </c>
      <c r="K410" s="4" t="str">
        <f t="shared" si="6"/>
        <v>CH4</v>
      </c>
    </row>
    <row r="411" spans="1:11">
      <c r="A411" t="s">
        <v>68</v>
      </c>
      <c r="B411" t="s">
        <v>4</v>
      </c>
      <c r="C411" t="s">
        <v>9</v>
      </c>
      <c r="E411" t="s">
        <v>11</v>
      </c>
      <c r="F411">
        <v>2033</v>
      </c>
      <c r="G411" t="s">
        <v>250</v>
      </c>
      <c r="H411">
        <v>201.48900614524399</v>
      </c>
      <c r="I411">
        <f>IF(K411="N2O",H411*About!$B$66,IF('EPA non-CO2 Data'!K411="CH4",'EPA non-CO2 Data'!H411*About!$B$65,'EPA non-CO2 Data'!H411))</f>
        <v>235.07050716945133</v>
      </c>
      <c r="J411" s="4" t="str">
        <f>VLOOKUP(CONCATENATE(B411,C411,D411),'EPA Source to Industry Map'!$D$2:$E$35,2,FALSE)</f>
        <v>agriculture</v>
      </c>
      <c r="K411" s="4" t="str">
        <f t="shared" si="6"/>
        <v>CH4</v>
      </c>
    </row>
    <row r="412" spans="1:11">
      <c r="A412" t="s">
        <v>68</v>
      </c>
      <c r="B412" t="s">
        <v>4</v>
      </c>
      <c r="C412" t="s">
        <v>9</v>
      </c>
      <c r="E412" t="s">
        <v>11</v>
      </c>
      <c r="F412">
        <v>2034</v>
      </c>
      <c r="G412" t="s">
        <v>250</v>
      </c>
      <c r="H412">
        <v>200.81892253459799</v>
      </c>
      <c r="I412">
        <f>IF(K412="N2O",H412*About!$B$66,IF('EPA non-CO2 Data'!K412="CH4",'EPA non-CO2 Data'!H412*About!$B$65,'EPA non-CO2 Data'!H412))</f>
        <v>234.28874295703099</v>
      </c>
      <c r="J412" s="4" t="str">
        <f>VLOOKUP(CONCATENATE(B412,C412,D412),'EPA Source to Industry Map'!$D$2:$E$35,2,FALSE)</f>
        <v>agriculture</v>
      </c>
      <c r="K412" s="4" t="str">
        <f t="shared" si="6"/>
        <v>CH4</v>
      </c>
    </row>
    <row r="413" spans="1:11">
      <c r="A413" t="s">
        <v>68</v>
      </c>
      <c r="B413" t="s">
        <v>4</v>
      </c>
      <c r="C413" t="s">
        <v>9</v>
      </c>
      <c r="E413" t="s">
        <v>11</v>
      </c>
      <c r="F413">
        <v>2035</v>
      </c>
      <c r="G413" t="s">
        <v>250</v>
      </c>
      <c r="H413">
        <v>200.14883892395301</v>
      </c>
      <c r="I413">
        <f>IF(K413="N2O",H413*About!$B$66,IF('EPA non-CO2 Data'!K413="CH4",'EPA non-CO2 Data'!H413*About!$B$65,'EPA non-CO2 Data'!H413))</f>
        <v>233.50697874461187</v>
      </c>
      <c r="J413" s="4" t="str">
        <f>VLOOKUP(CONCATENATE(B413,C413,D413),'EPA Source to Industry Map'!$D$2:$E$35,2,FALSE)</f>
        <v>agriculture</v>
      </c>
      <c r="K413" s="4" t="str">
        <f t="shared" si="6"/>
        <v>CH4</v>
      </c>
    </row>
    <row r="414" spans="1:11">
      <c r="A414" t="s">
        <v>68</v>
      </c>
      <c r="B414" t="s">
        <v>4</v>
      </c>
      <c r="C414" t="s">
        <v>9</v>
      </c>
      <c r="E414" t="s">
        <v>11</v>
      </c>
      <c r="F414">
        <v>2036</v>
      </c>
      <c r="G414" t="s">
        <v>250</v>
      </c>
      <c r="H414">
        <v>199.407422490984</v>
      </c>
      <c r="I414">
        <f>IF(K414="N2O",H414*About!$B$66,IF('EPA non-CO2 Data'!K414="CH4",'EPA non-CO2 Data'!H414*About!$B$65,'EPA non-CO2 Data'!H414))</f>
        <v>232.64199290614803</v>
      </c>
      <c r="J414" s="4" t="str">
        <f>VLOOKUP(CONCATENATE(B414,C414,D414),'EPA Source to Industry Map'!$D$2:$E$35,2,FALSE)</f>
        <v>agriculture</v>
      </c>
      <c r="K414" s="4" t="str">
        <f t="shared" si="6"/>
        <v>CH4</v>
      </c>
    </row>
    <row r="415" spans="1:11">
      <c r="A415" t="s">
        <v>68</v>
      </c>
      <c r="B415" t="s">
        <v>4</v>
      </c>
      <c r="C415" t="s">
        <v>9</v>
      </c>
      <c r="E415" t="s">
        <v>11</v>
      </c>
      <c r="F415">
        <v>2037</v>
      </c>
      <c r="G415" t="s">
        <v>250</v>
      </c>
      <c r="H415">
        <v>198.666006058015</v>
      </c>
      <c r="I415">
        <f>IF(K415="N2O",H415*About!$B$66,IF('EPA non-CO2 Data'!K415="CH4",'EPA non-CO2 Data'!H415*About!$B$65,'EPA non-CO2 Data'!H415))</f>
        <v>231.7770070676842</v>
      </c>
      <c r="J415" s="4" t="str">
        <f>VLOOKUP(CONCATENATE(B415,C415,D415),'EPA Source to Industry Map'!$D$2:$E$35,2,FALSE)</f>
        <v>agriculture</v>
      </c>
      <c r="K415" s="4" t="str">
        <f t="shared" si="6"/>
        <v>CH4</v>
      </c>
    </row>
    <row r="416" spans="1:11">
      <c r="A416" t="s">
        <v>68</v>
      </c>
      <c r="B416" t="s">
        <v>4</v>
      </c>
      <c r="C416" t="s">
        <v>9</v>
      </c>
      <c r="E416" t="s">
        <v>11</v>
      </c>
      <c r="F416">
        <v>2038</v>
      </c>
      <c r="G416" t="s">
        <v>250</v>
      </c>
      <c r="H416">
        <v>197.924589625046</v>
      </c>
      <c r="I416">
        <f>IF(K416="N2O",H416*About!$B$66,IF('EPA non-CO2 Data'!K416="CH4",'EPA non-CO2 Data'!H416*About!$B$65,'EPA non-CO2 Data'!H416))</f>
        <v>230.91202122922036</v>
      </c>
      <c r="J416" s="4" t="str">
        <f>VLOOKUP(CONCATENATE(B416,C416,D416),'EPA Source to Industry Map'!$D$2:$E$35,2,FALSE)</f>
        <v>agriculture</v>
      </c>
      <c r="K416" s="4" t="str">
        <f t="shared" si="6"/>
        <v>CH4</v>
      </c>
    </row>
    <row r="417" spans="1:11">
      <c r="A417" t="s">
        <v>68</v>
      </c>
      <c r="B417" t="s">
        <v>4</v>
      </c>
      <c r="C417" t="s">
        <v>9</v>
      </c>
      <c r="E417" t="s">
        <v>11</v>
      </c>
      <c r="F417">
        <v>2039</v>
      </c>
      <c r="G417" t="s">
        <v>250</v>
      </c>
      <c r="H417">
        <v>197.18317319207699</v>
      </c>
      <c r="I417">
        <f>IF(K417="N2O",H417*About!$B$66,IF('EPA non-CO2 Data'!K417="CH4",'EPA non-CO2 Data'!H417*About!$B$65,'EPA non-CO2 Data'!H417))</f>
        <v>230.04703539075652</v>
      </c>
      <c r="J417" s="4" t="str">
        <f>VLOOKUP(CONCATENATE(B417,C417,D417),'EPA Source to Industry Map'!$D$2:$E$35,2,FALSE)</f>
        <v>agriculture</v>
      </c>
      <c r="K417" s="4" t="str">
        <f t="shared" si="6"/>
        <v>CH4</v>
      </c>
    </row>
    <row r="418" spans="1:11">
      <c r="A418" t="s">
        <v>68</v>
      </c>
      <c r="B418" t="s">
        <v>4</v>
      </c>
      <c r="C418" t="s">
        <v>9</v>
      </c>
      <c r="E418" t="s">
        <v>11</v>
      </c>
      <c r="F418">
        <v>2040</v>
      </c>
      <c r="G418" t="s">
        <v>250</v>
      </c>
      <c r="H418">
        <v>196.44175675910799</v>
      </c>
      <c r="I418">
        <f>IF(K418="N2O",H418*About!$B$66,IF('EPA non-CO2 Data'!K418="CH4",'EPA non-CO2 Data'!H418*About!$B$65,'EPA non-CO2 Data'!H418))</f>
        <v>229.18204955229268</v>
      </c>
      <c r="J418" s="4" t="str">
        <f>VLOOKUP(CONCATENATE(B418,C418,D418),'EPA Source to Industry Map'!$D$2:$E$35,2,FALSE)</f>
        <v>agriculture</v>
      </c>
      <c r="K418" s="4" t="str">
        <f t="shared" si="6"/>
        <v>CH4</v>
      </c>
    </row>
    <row r="419" spans="1:11">
      <c r="A419" t="s">
        <v>68</v>
      </c>
      <c r="B419" t="s">
        <v>4</v>
      </c>
      <c r="C419" t="s">
        <v>9</v>
      </c>
      <c r="E419" t="s">
        <v>11</v>
      </c>
      <c r="F419">
        <v>2041</v>
      </c>
      <c r="G419" t="s">
        <v>250</v>
      </c>
      <c r="H419">
        <v>195.43995055676999</v>
      </c>
      <c r="I419">
        <f>IF(K419="N2O",H419*About!$B$66,IF('EPA non-CO2 Data'!K419="CH4",'EPA non-CO2 Data'!H419*About!$B$65,'EPA non-CO2 Data'!H419))</f>
        <v>228.013275649565</v>
      </c>
      <c r="J419" s="4" t="str">
        <f>VLOOKUP(CONCATENATE(B419,C419,D419),'EPA Source to Industry Map'!$D$2:$E$35,2,FALSE)</f>
        <v>agriculture</v>
      </c>
      <c r="K419" s="4" t="str">
        <f t="shared" si="6"/>
        <v>CH4</v>
      </c>
    </row>
    <row r="420" spans="1:11">
      <c r="A420" t="s">
        <v>68</v>
      </c>
      <c r="B420" t="s">
        <v>4</v>
      </c>
      <c r="C420" t="s">
        <v>9</v>
      </c>
      <c r="E420" t="s">
        <v>11</v>
      </c>
      <c r="F420">
        <v>2042</v>
      </c>
      <c r="G420" t="s">
        <v>250</v>
      </c>
      <c r="H420">
        <v>194.43814435443099</v>
      </c>
      <c r="I420">
        <f>IF(K420="N2O",H420*About!$B$66,IF('EPA non-CO2 Data'!K420="CH4",'EPA non-CO2 Data'!H420*About!$B$65,'EPA non-CO2 Data'!H420))</f>
        <v>226.84450174683616</v>
      </c>
      <c r="J420" s="4" t="str">
        <f>VLOOKUP(CONCATENATE(B420,C420,D420),'EPA Source to Industry Map'!$D$2:$E$35,2,FALSE)</f>
        <v>agriculture</v>
      </c>
      <c r="K420" s="4" t="str">
        <f t="shared" si="6"/>
        <v>CH4</v>
      </c>
    </row>
    <row r="421" spans="1:11">
      <c r="A421" t="s">
        <v>68</v>
      </c>
      <c r="B421" t="s">
        <v>4</v>
      </c>
      <c r="C421" t="s">
        <v>9</v>
      </c>
      <c r="E421" t="s">
        <v>11</v>
      </c>
      <c r="F421">
        <v>2043</v>
      </c>
      <c r="G421" t="s">
        <v>250</v>
      </c>
      <c r="H421">
        <v>193.43633815209199</v>
      </c>
      <c r="I421">
        <f>IF(K421="N2O",H421*About!$B$66,IF('EPA non-CO2 Data'!K421="CH4",'EPA non-CO2 Data'!H421*About!$B$65,'EPA non-CO2 Data'!H421))</f>
        <v>225.67572784410734</v>
      </c>
      <c r="J421" s="4" t="str">
        <f>VLOOKUP(CONCATENATE(B421,C421,D421),'EPA Source to Industry Map'!$D$2:$E$35,2,FALSE)</f>
        <v>agriculture</v>
      </c>
      <c r="K421" s="4" t="str">
        <f t="shared" si="6"/>
        <v>CH4</v>
      </c>
    </row>
    <row r="422" spans="1:11">
      <c r="A422" t="s">
        <v>68</v>
      </c>
      <c r="B422" t="s">
        <v>4</v>
      </c>
      <c r="C422" t="s">
        <v>9</v>
      </c>
      <c r="E422" t="s">
        <v>11</v>
      </c>
      <c r="F422">
        <v>2044</v>
      </c>
      <c r="G422" t="s">
        <v>250</v>
      </c>
      <c r="H422">
        <v>192.43453194975399</v>
      </c>
      <c r="I422">
        <f>IF(K422="N2O",H422*About!$B$66,IF('EPA non-CO2 Data'!K422="CH4",'EPA non-CO2 Data'!H422*About!$B$65,'EPA non-CO2 Data'!H422))</f>
        <v>224.50695394137966</v>
      </c>
      <c r="J422" s="4" t="str">
        <f>VLOOKUP(CONCATENATE(B422,C422,D422),'EPA Source to Industry Map'!$D$2:$E$35,2,FALSE)</f>
        <v>agriculture</v>
      </c>
      <c r="K422" s="4" t="str">
        <f t="shared" si="6"/>
        <v>CH4</v>
      </c>
    </row>
    <row r="423" spans="1:11">
      <c r="A423" t="s">
        <v>68</v>
      </c>
      <c r="B423" t="s">
        <v>4</v>
      </c>
      <c r="C423" t="s">
        <v>9</v>
      </c>
      <c r="E423" t="s">
        <v>11</v>
      </c>
      <c r="F423">
        <v>2045</v>
      </c>
      <c r="G423" t="s">
        <v>250</v>
      </c>
      <c r="H423">
        <v>191.43272574741499</v>
      </c>
      <c r="I423">
        <f>IF(K423="N2O",H423*About!$B$66,IF('EPA non-CO2 Data'!K423="CH4",'EPA non-CO2 Data'!H423*About!$B$65,'EPA non-CO2 Data'!H423))</f>
        <v>223.33818003865085</v>
      </c>
      <c r="J423" s="4" t="str">
        <f>VLOOKUP(CONCATENATE(B423,C423,D423),'EPA Source to Industry Map'!$D$2:$E$35,2,FALSE)</f>
        <v>agriculture</v>
      </c>
      <c r="K423" s="4" t="str">
        <f t="shared" si="6"/>
        <v>CH4</v>
      </c>
    </row>
    <row r="424" spans="1:11">
      <c r="A424" t="s">
        <v>68</v>
      </c>
      <c r="B424" t="s">
        <v>4</v>
      </c>
      <c r="C424" t="s">
        <v>9</v>
      </c>
      <c r="E424" t="s">
        <v>11</v>
      </c>
      <c r="F424">
        <v>2046</v>
      </c>
      <c r="G424" t="s">
        <v>250</v>
      </c>
      <c r="H424">
        <v>190.205739012978</v>
      </c>
      <c r="I424">
        <f>IF(K424="N2O",H424*About!$B$66,IF('EPA non-CO2 Data'!K424="CH4",'EPA non-CO2 Data'!H424*About!$B$65,'EPA non-CO2 Data'!H424))</f>
        <v>221.90669551514102</v>
      </c>
      <c r="J424" s="4" t="str">
        <f>VLOOKUP(CONCATENATE(B424,C424,D424),'EPA Source to Industry Map'!$D$2:$E$35,2,FALSE)</f>
        <v>agriculture</v>
      </c>
      <c r="K424" s="4" t="str">
        <f t="shared" si="6"/>
        <v>CH4</v>
      </c>
    </row>
    <row r="425" spans="1:11">
      <c r="A425" t="s">
        <v>68</v>
      </c>
      <c r="B425" t="s">
        <v>4</v>
      </c>
      <c r="C425" t="s">
        <v>9</v>
      </c>
      <c r="E425" t="s">
        <v>11</v>
      </c>
      <c r="F425">
        <v>2047</v>
      </c>
      <c r="G425" t="s">
        <v>250</v>
      </c>
      <c r="H425">
        <v>188.97875227853999</v>
      </c>
      <c r="I425">
        <f>IF(K425="N2O",H425*About!$B$66,IF('EPA non-CO2 Data'!K425="CH4",'EPA non-CO2 Data'!H425*About!$B$65,'EPA non-CO2 Data'!H425))</f>
        <v>220.47521099163001</v>
      </c>
      <c r="J425" s="4" t="str">
        <f>VLOOKUP(CONCATENATE(B425,C425,D425),'EPA Source to Industry Map'!$D$2:$E$35,2,FALSE)</f>
        <v>agriculture</v>
      </c>
      <c r="K425" s="4" t="str">
        <f t="shared" si="6"/>
        <v>CH4</v>
      </c>
    </row>
    <row r="426" spans="1:11">
      <c r="A426" t="s">
        <v>68</v>
      </c>
      <c r="B426" t="s">
        <v>4</v>
      </c>
      <c r="C426" t="s">
        <v>9</v>
      </c>
      <c r="E426" t="s">
        <v>11</v>
      </c>
      <c r="F426">
        <v>2048</v>
      </c>
      <c r="G426" t="s">
        <v>250</v>
      </c>
      <c r="H426">
        <v>187.75176554410299</v>
      </c>
      <c r="I426">
        <f>IF(K426="N2O",H426*About!$B$66,IF('EPA non-CO2 Data'!K426="CH4",'EPA non-CO2 Data'!H426*About!$B$65,'EPA non-CO2 Data'!H426))</f>
        <v>219.04372646812018</v>
      </c>
      <c r="J426" s="4" t="str">
        <f>VLOOKUP(CONCATENATE(B426,C426,D426),'EPA Source to Industry Map'!$D$2:$E$35,2,FALSE)</f>
        <v>agriculture</v>
      </c>
      <c r="K426" s="4" t="str">
        <f t="shared" si="6"/>
        <v>CH4</v>
      </c>
    </row>
    <row r="427" spans="1:11">
      <c r="A427" t="s">
        <v>68</v>
      </c>
      <c r="B427" t="s">
        <v>4</v>
      </c>
      <c r="C427" t="s">
        <v>9</v>
      </c>
      <c r="E427" t="s">
        <v>11</v>
      </c>
      <c r="F427">
        <v>2049</v>
      </c>
      <c r="G427" t="s">
        <v>250</v>
      </c>
      <c r="H427">
        <v>186.524778809666</v>
      </c>
      <c r="I427">
        <f>IF(K427="N2O",H427*About!$B$66,IF('EPA non-CO2 Data'!K427="CH4",'EPA non-CO2 Data'!H427*About!$B$65,'EPA non-CO2 Data'!H427))</f>
        <v>217.61224194461036</v>
      </c>
      <c r="J427" s="4" t="str">
        <f>VLOOKUP(CONCATENATE(B427,C427,D427),'EPA Source to Industry Map'!$D$2:$E$35,2,FALSE)</f>
        <v>agriculture</v>
      </c>
      <c r="K427" s="4" t="str">
        <f t="shared" si="6"/>
        <v>CH4</v>
      </c>
    </row>
    <row r="428" spans="1:11">
      <c r="A428" t="s">
        <v>68</v>
      </c>
      <c r="B428" t="s">
        <v>4</v>
      </c>
      <c r="C428" t="s">
        <v>9</v>
      </c>
      <c r="E428" t="s">
        <v>11</v>
      </c>
      <c r="F428">
        <v>2050</v>
      </c>
      <c r="G428" t="s">
        <v>250</v>
      </c>
      <c r="H428">
        <v>185.29779207522901</v>
      </c>
      <c r="I428">
        <f>IF(K428="N2O",H428*About!$B$66,IF('EPA non-CO2 Data'!K428="CH4",'EPA non-CO2 Data'!H428*About!$B$65,'EPA non-CO2 Data'!H428))</f>
        <v>216.18075742110054</v>
      </c>
      <c r="J428" s="4" t="str">
        <f>VLOOKUP(CONCATENATE(B428,C428,D428),'EPA Source to Industry Map'!$D$2:$E$35,2,FALSE)</f>
        <v>agriculture</v>
      </c>
      <c r="K428" s="4" t="str">
        <f t="shared" si="6"/>
        <v>CH4</v>
      </c>
    </row>
    <row r="429" spans="1:11">
      <c r="A429" t="s">
        <v>68</v>
      </c>
      <c r="B429" t="s">
        <v>2</v>
      </c>
      <c r="C429" t="s">
        <v>254</v>
      </c>
      <c r="D429" t="s">
        <v>228</v>
      </c>
      <c r="E429" t="s">
        <v>11</v>
      </c>
      <c r="F429">
        <v>1990</v>
      </c>
      <c r="G429" t="s">
        <v>250</v>
      </c>
      <c r="H429">
        <v>0</v>
      </c>
      <c r="I429">
        <f>IF(K429="N2O",H429*About!$B$66,IF('EPA non-CO2 Data'!K429="CH4",'EPA non-CO2 Data'!H429*About!$B$65,'EPA non-CO2 Data'!H429))</f>
        <v>0</v>
      </c>
      <c r="J429" s="4" t="str">
        <f>VLOOKUP(CONCATENATE(B429,C429,D429),'EPA Source to Industry Map'!$D$2:$E$35,2,FALSE)</f>
        <v>non-industry</v>
      </c>
      <c r="K429" s="4" t="str">
        <f t="shared" si="6"/>
        <v>CH4</v>
      </c>
    </row>
    <row r="430" spans="1:11">
      <c r="A430" t="s">
        <v>68</v>
      </c>
      <c r="B430" t="s">
        <v>2</v>
      </c>
      <c r="C430" t="s">
        <v>254</v>
      </c>
      <c r="D430" t="s">
        <v>228</v>
      </c>
      <c r="E430" t="s">
        <v>11</v>
      </c>
      <c r="F430">
        <v>1990</v>
      </c>
      <c r="G430" t="s">
        <v>250</v>
      </c>
      <c r="H430">
        <v>59.6919662849185</v>
      </c>
      <c r="I430">
        <f>IF(K430="N2O",H430*About!$B$66,IF('EPA non-CO2 Data'!K430="CH4",'EPA non-CO2 Data'!H430*About!$B$65,'EPA non-CO2 Data'!H430))</f>
        <v>69.640627332404918</v>
      </c>
      <c r="J430" s="4" t="str">
        <f>VLOOKUP(CONCATENATE(B430,C430,D430),'EPA Source to Industry Map'!$D$2:$E$35,2,FALSE)</f>
        <v>non-industry</v>
      </c>
      <c r="K430" s="4" t="str">
        <f t="shared" si="6"/>
        <v>CH4</v>
      </c>
    </row>
    <row r="431" spans="1:11">
      <c r="A431" t="s">
        <v>68</v>
      </c>
      <c r="B431" t="s">
        <v>2</v>
      </c>
      <c r="C431" t="s">
        <v>254</v>
      </c>
      <c r="D431" t="s">
        <v>228</v>
      </c>
      <c r="E431" t="s">
        <v>11</v>
      </c>
      <c r="F431">
        <v>1991</v>
      </c>
      <c r="G431" t="s">
        <v>250</v>
      </c>
      <c r="H431">
        <v>0</v>
      </c>
      <c r="I431">
        <f>IF(K431="N2O",H431*About!$B$66,IF('EPA non-CO2 Data'!K431="CH4",'EPA non-CO2 Data'!H431*About!$B$65,'EPA non-CO2 Data'!H431))</f>
        <v>0</v>
      </c>
      <c r="J431" s="4" t="str">
        <f>VLOOKUP(CONCATENATE(B431,C431,D431),'EPA Source to Industry Map'!$D$2:$E$35,2,FALSE)</f>
        <v>non-industry</v>
      </c>
      <c r="K431" s="4" t="str">
        <f t="shared" si="6"/>
        <v>CH4</v>
      </c>
    </row>
    <row r="432" spans="1:11">
      <c r="A432" t="s">
        <v>68</v>
      </c>
      <c r="B432" t="s">
        <v>2</v>
      </c>
      <c r="C432" t="s">
        <v>254</v>
      </c>
      <c r="D432" t="s">
        <v>228</v>
      </c>
      <c r="E432" t="s">
        <v>11</v>
      </c>
      <c r="F432">
        <v>1991</v>
      </c>
      <c r="G432" t="s">
        <v>250</v>
      </c>
      <c r="H432">
        <v>58.187724713688901</v>
      </c>
      <c r="I432">
        <f>IF(K432="N2O",H432*About!$B$66,IF('EPA non-CO2 Data'!K432="CH4",'EPA non-CO2 Data'!H432*About!$B$65,'EPA non-CO2 Data'!H432))</f>
        <v>67.885678832637055</v>
      </c>
      <c r="J432" s="4" t="str">
        <f>VLOOKUP(CONCATENATE(B432,C432,D432),'EPA Source to Industry Map'!$D$2:$E$35,2,FALSE)</f>
        <v>non-industry</v>
      </c>
      <c r="K432" s="4" t="str">
        <f t="shared" si="6"/>
        <v>CH4</v>
      </c>
    </row>
    <row r="433" spans="1:11">
      <c r="A433" t="s">
        <v>68</v>
      </c>
      <c r="B433" t="s">
        <v>2</v>
      </c>
      <c r="C433" t="s">
        <v>254</v>
      </c>
      <c r="D433" t="s">
        <v>228</v>
      </c>
      <c r="E433" t="s">
        <v>11</v>
      </c>
      <c r="F433">
        <v>1992</v>
      </c>
      <c r="G433" t="s">
        <v>250</v>
      </c>
      <c r="H433">
        <v>0</v>
      </c>
      <c r="I433">
        <f>IF(K433="N2O",H433*About!$B$66,IF('EPA non-CO2 Data'!K433="CH4",'EPA non-CO2 Data'!H433*About!$B$65,'EPA non-CO2 Data'!H433))</f>
        <v>0</v>
      </c>
      <c r="J433" s="4" t="str">
        <f>VLOOKUP(CONCATENATE(B433,C433,D433),'EPA Source to Industry Map'!$D$2:$E$35,2,FALSE)</f>
        <v>non-industry</v>
      </c>
      <c r="K433" s="4" t="str">
        <f t="shared" si="6"/>
        <v>CH4</v>
      </c>
    </row>
    <row r="434" spans="1:11">
      <c r="A434" t="s">
        <v>68</v>
      </c>
      <c r="B434" t="s">
        <v>2</v>
      </c>
      <c r="C434" t="s">
        <v>254</v>
      </c>
      <c r="D434" t="s">
        <v>228</v>
      </c>
      <c r="E434" t="s">
        <v>11</v>
      </c>
      <c r="F434">
        <v>1992</v>
      </c>
      <c r="G434" t="s">
        <v>250</v>
      </c>
      <c r="H434">
        <v>56.683483142459302</v>
      </c>
      <c r="I434">
        <f>IF(K434="N2O",H434*About!$B$66,IF('EPA non-CO2 Data'!K434="CH4",'EPA non-CO2 Data'!H434*About!$B$65,'EPA non-CO2 Data'!H434))</f>
        <v>66.130730332869192</v>
      </c>
      <c r="J434" s="4" t="str">
        <f>VLOOKUP(CONCATENATE(B434,C434,D434),'EPA Source to Industry Map'!$D$2:$E$35,2,FALSE)</f>
        <v>non-industry</v>
      </c>
      <c r="K434" s="4" t="str">
        <f t="shared" si="6"/>
        <v>CH4</v>
      </c>
    </row>
    <row r="435" spans="1:11">
      <c r="A435" t="s">
        <v>68</v>
      </c>
      <c r="B435" t="s">
        <v>2</v>
      </c>
      <c r="C435" t="s">
        <v>254</v>
      </c>
      <c r="D435" t="s">
        <v>228</v>
      </c>
      <c r="E435" t="s">
        <v>11</v>
      </c>
      <c r="F435">
        <v>1993</v>
      </c>
      <c r="G435" t="s">
        <v>250</v>
      </c>
      <c r="H435">
        <v>0</v>
      </c>
      <c r="I435">
        <f>IF(K435="N2O",H435*About!$B$66,IF('EPA non-CO2 Data'!K435="CH4",'EPA non-CO2 Data'!H435*About!$B$65,'EPA non-CO2 Data'!H435))</f>
        <v>0</v>
      </c>
      <c r="J435" s="4" t="str">
        <f>VLOOKUP(CONCATENATE(B435,C435,D435),'EPA Source to Industry Map'!$D$2:$E$35,2,FALSE)</f>
        <v>non-industry</v>
      </c>
      <c r="K435" s="4" t="str">
        <f t="shared" ref="K435:K498" si="7">IF(ISNUMBER(SEARCH("F",E435)),"F-gases",E435)</f>
        <v>CH4</v>
      </c>
    </row>
    <row r="436" spans="1:11">
      <c r="A436" t="s">
        <v>68</v>
      </c>
      <c r="B436" t="s">
        <v>2</v>
      </c>
      <c r="C436" t="s">
        <v>254</v>
      </c>
      <c r="D436" t="s">
        <v>228</v>
      </c>
      <c r="E436" t="s">
        <v>11</v>
      </c>
      <c r="F436">
        <v>1993</v>
      </c>
      <c r="G436" t="s">
        <v>250</v>
      </c>
      <c r="H436">
        <v>55.179241571229603</v>
      </c>
      <c r="I436">
        <f>IF(K436="N2O",H436*About!$B$66,IF('EPA non-CO2 Data'!K436="CH4",'EPA non-CO2 Data'!H436*About!$B$65,'EPA non-CO2 Data'!H436))</f>
        <v>64.375781833101215</v>
      </c>
      <c r="J436" s="4" t="str">
        <f>VLOOKUP(CONCATENATE(B436,C436,D436),'EPA Source to Industry Map'!$D$2:$E$35,2,FALSE)</f>
        <v>non-industry</v>
      </c>
      <c r="K436" s="4" t="str">
        <f t="shared" si="7"/>
        <v>CH4</v>
      </c>
    </row>
    <row r="437" spans="1:11">
      <c r="A437" t="s">
        <v>68</v>
      </c>
      <c r="B437" t="s">
        <v>2</v>
      </c>
      <c r="C437" t="s">
        <v>254</v>
      </c>
      <c r="D437" t="s">
        <v>228</v>
      </c>
      <c r="E437" t="s">
        <v>11</v>
      </c>
      <c r="F437">
        <v>1994</v>
      </c>
      <c r="G437" t="s">
        <v>250</v>
      </c>
      <c r="H437">
        <v>0</v>
      </c>
      <c r="I437">
        <f>IF(K437="N2O",H437*About!$B$66,IF('EPA non-CO2 Data'!K437="CH4",'EPA non-CO2 Data'!H437*About!$B$65,'EPA non-CO2 Data'!H437))</f>
        <v>0</v>
      </c>
      <c r="J437" s="4" t="str">
        <f>VLOOKUP(CONCATENATE(B437,C437,D437),'EPA Source to Industry Map'!$D$2:$E$35,2,FALSE)</f>
        <v>non-industry</v>
      </c>
      <c r="K437" s="4" t="str">
        <f t="shared" si="7"/>
        <v>CH4</v>
      </c>
    </row>
    <row r="438" spans="1:11">
      <c r="A438" t="s">
        <v>68</v>
      </c>
      <c r="B438" t="s">
        <v>2</v>
      </c>
      <c r="C438" t="s">
        <v>254</v>
      </c>
      <c r="D438" t="s">
        <v>228</v>
      </c>
      <c r="E438" t="s">
        <v>11</v>
      </c>
      <c r="F438">
        <v>1994</v>
      </c>
      <c r="G438" t="s">
        <v>250</v>
      </c>
      <c r="H438">
        <v>53.674999999999997</v>
      </c>
      <c r="I438">
        <f>IF(K438="N2O",H438*About!$B$66,IF('EPA non-CO2 Data'!K438="CH4",'EPA non-CO2 Data'!H438*About!$B$65,'EPA non-CO2 Data'!H438))</f>
        <v>62.620833333333337</v>
      </c>
      <c r="J438" s="4" t="str">
        <f>VLOOKUP(CONCATENATE(B438,C438,D438),'EPA Source to Industry Map'!$D$2:$E$35,2,FALSE)</f>
        <v>non-industry</v>
      </c>
      <c r="K438" s="4" t="str">
        <f t="shared" si="7"/>
        <v>CH4</v>
      </c>
    </row>
    <row r="439" spans="1:11">
      <c r="A439" t="s">
        <v>68</v>
      </c>
      <c r="B439" t="s">
        <v>2</v>
      </c>
      <c r="C439" t="s">
        <v>254</v>
      </c>
      <c r="D439" t="s">
        <v>228</v>
      </c>
      <c r="E439" t="s">
        <v>11</v>
      </c>
      <c r="F439">
        <v>1995</v>
      </c>
      <c r="G439" t="s">
        <v>250</v>
      </c>
      <c r="H439">
        <v>0</v>
      </c>
      <c r="I439">
        <f>IF(K439="N2O",H439*About!$B$66,IF('EPA non-CO2 Data'!K439="CH4",'EPA non-CO2 Data'!H439*About!$B$65,'EPA non-CO2 Data'!H439))</f>
        <v>0</v>
      </c>
      <c r="J439" s="4" t="str">
        <f>VLOOKUP(CONCATENATE(B439,C439,D439),'EPA Source to Industry Map'!$D$2:$E$35,2,FALSE)</f>
        <v>non-industry</v>
      </c>
      <c r="K439" s="4" t="str">
        <f t="shared" si="7"/>
        <v>CH4</v>
      </c>
    </row>
    <row r="440" spans="1:11">
      <c r="A440" t="s">
        <v>68</v>
      </c>
      <c r="B440" t="s">
        <v>2</v>
      </c>
      <c r="C440" t="s">
        <v>254</v>
      </c>
      <c r="D440" t="s">
        <v>228</v>
      </c>
      <c r="E440" t="s">
        <v>11</v>
      </c>
      <c r="F440">
        <v>1995</v>
      </c>
      <c r="G440" t="s">
        <v>250</v>
      </c>
      <c r="H440">
        <v>53.704545454545503</v>
      </c>
      <c r="I440">
        <f>IF(K440="N2O",H440*About!$B$66,IF('EPA non-CO2 Data'!K440="CH4",'EPA non-CO2 Data'!H440*About!$B$65,'EPA non-CO2 Data'!H440))</f>
        <v>62.655303030303088</v>
      </c>
      <c r="J440" s="4" t="str">
        <f>VLOOKUP(CONCATENATE(B440,C440,D440),'EPA Source to Industry Map'!$D$2:$E$35,2,FALSE)</f>
        <v>non-industry</v>
      </c>
      <c r="K440" s="4" t="str">
        <f t="shared" si="7"/>
        <v>CH4</v>
      </c>
    </row>
    <row r="441" spans="1:11">
      <c r="A441" t="s">
        <v>68</v>
      </c>
      <c r="B441" t="s">
        <v>2</v>
      </c>
      <c r="C441" t="s">
        <v>254</v>
      </c>
      <c r="D441" t="s">
        <v>228</v>
      </c>
      <c r="E441" t="s">
        <v>11</v>
      </c>
      <c r="F441">
        <v>1996</v>
      </c>
      <c r="G441" t="s">
        <v>250</v>
      </c>
      <c r="H441">
        <v>0</v>
      </c>
      <c r="I441">
        <f>IF(K441="N2O",H441*About!$B$66,IF('EPA non-CO2 Data'!K441="CH4",'EPA non-CO2 Data'!H441*About!$B$65,'EPA non-CO2 Data'!H441))</f>
        <v>0</v>
      </c>
      <c r="J441" s="4" t="str">
        <f>VLOOKUP(CONCATENATE(B441,C441,D441),'EPA Source to Industry Map'!$D$2:$E$35,2,FALSE)</f>
        <v>non-industry</v>
      </c>
      <c r="K441" s="4" t="str">
        <f t="shared" si="7"/>
        <v>CH4</v>
      </c>
    </row>
    <row r="442" spans="1:11">
      <c r="A442" t="s">
        <v>68</v>
      </c>
      <c r="B442" t="s">
        <v>2</v>
      </c>
      <c r="C442" t="s">
        <v>254</v>
      </c>
      <c r="D442" t="s">
        <v>228</v>
      </c>
      <c r="E442" t="s">
        <v>11</v>
      </c>
      <c r="F442">
        <v>1996</v>
      </c>
      <c r="G442" t="s">
        <v>250</v>
      </c>
      <c r="H442">
        <v>53.734090909090902</v>
      </c>
      <c r="I442">
        <f>IF(K442="N2O",H442*About!$B$66,IF('EPA non-CO2 Data'!K442="CH4",'EPA non-CO2 Data'!H442*About!$B$65,'EPA non-CO2 Data'!H442))</f>
        <v>62.689772727272725</v>
      </c>
      <c r="J442" s="4" t="str">
        <f>VLOOKUP(CONCATENATE(B442,C442,D442),'EPA Source to Industry Map'!$D$2:$E$35,2,FALSE)</f>
        <v>non-industry</v>
      </c>
      <c r="K442" s="4" t="str">
        <f t="shared" si="7"/>
        <v>CH4</v>
      </c>
    </row>
    <row r="443" spans="1:11">
      <c r="A443" t="s">
        <v>68</v>
      </c>
      <c r="B443" t="s">
        <v>2</v>
      </c>
      <c r="C443" t="s">
        <v>254</v>
      </c>
      <c r="D443" t="s">
        <v>228</v>
      </c>
      <c r="E443" t="s">
        <v>11</v>
      </c>
      <c r="F443">
        <v>1997</v>
      </c>
      <c r="G443" t="s">
        <v>250</v>
      </c>
      <c r="H443">
        <v>0</v>
      </c>
      <c r="I443">
        <f>IF(K443="N2O",H443*About!$B$66,IF('EPA non-CO2 Data'!K443="CH4",'EPA non-CO2 Data'!H443*About!$B$65,'EPA non-CO2 Data'!H443))</f>
        <v>0</v>
      </c>
      <c r="J443" s="4" t="str">
        <f>VLOOKUP(CONCATENATE(B443,C443,D443),'EPA Source to Industry Map'!$D$2:$E$35,2,FALSE)</f>
        <v>non-industry</v>
      </c>
      <c r="K443" s="4" t="str">
        <f t="shared" si="7"/>
        <v>CH4</v>
      </c>
    </row>
    <row r="444" spans="1:11">
      <c r="A444" t="s">
        <v>68</v>
      </c>
      <c r="B444" t="s">
        <v>2</v>
      </c>
      <c r="C444" t="s">
        <v>254</v>
      </c>
      <c r="D444" t="s">
        <v>228</v>
      </c>
      <c r="E444" t="s">
        <v>11</v>
      </c>
      <c r="F444">
        <v>1997</v>
      </c>
      <c r="G444" t="s">
        <v>250</v>
      </c>
      <c r="H444">
        <v>53.763636363636401</v>
      </c>
      <c r="I444">
        <f>IF(K444="N2O",H444*About!$B$66,IF('EPA non-CO2 Data'!K444="CH4",'EPA non-CO2 Data'!H444*About!$B$65,'EPA non-CO2 Data'!H444))</f>
        <v>62.724242424242469</v>
      </c>
      <c r="J444" s="4" t="str">
        <f>VLOOKUP(CONCATENATE(B444,C444,D444),'EPA Source to Industry Map'!$D$2:$E$35,2,FALSE)</f>
        <v>non-industry</v>
      </c>
      <c r="K444" s="4" t="str">
        <f t="shared" si="7"/>
        <v>CH4</v>
      </c>
    </row>
    <row r="445" spans="1:11">
      <c r="A445" t="s">
        <v>68</v>
      </c>
      <c r="B445" t="s">
        <v>2</v>
      </c>
      <c r="C445" t="s">
        <v>254</v>
      </c>
      <c r="D445" t="s">
        <v>228</v>
      </c>
      <c r="E445" t="s">
        <v>11</v>
      </c>
      <c r="F445">
        <v>1998</v>
      </c>
      <c r="G445" t="s">
        <v>250</v>
      </c>
      <c r="H445">
        <v>0</v>
      </c>
      <c r="I445">
        <f>IF(K445="N2O",H445*About!$B$66,IF('EPA non-CO2 Data'!K445="CH4",'EPA non-CO2 Data'!H445*About!$B$65,'EPA non-CO2 Data'!H445))</f>
        <v>0</v>
      </c>
      <c r="J445" s="4" t="str">
        <f>VLOOKUP(CONCATENATE(B445,C445,D445),'EPA Source to Industry Map'!$D$2:$E$35,2,FALSE)</f>
        <v>non-industry</v>
      </c>
      <c r="K445" s="4" t="str">
        <f t="shared" si="7"/>
        <v>CH4</v>
      </c>
    </row>
    <row r="446" spans="1:11">
      <c r="A446" t="s">
        <v>68</v>
      </c>
      <c r="B446" t="s">
        <v>2</v>
      </c>
      <c r="C446" t="s">
        <v>254</v>
      </c>
      <c r="D446" t="s">
        <v>228</v>
      </c>
      <c r="E446" t="s">
        <v>11</v>
      </c>
      <c r="F446">
        <v>1998</v>
      </c>
      <c r="G446" t="s">
        <v>250</v>
      </c>
      <c r="H446">
        <v>53.7931818181818</v>
      </c>
      <c r="I446">
        <f>IF(K446="N2O",H446*About!$B$66,IF('EPA non-CO2 Data'!K446="CH4",'EPA non-CO2 Data'!H446*About!$B$65,'EPA non-CO2 Data'!H446))</f>
        <v>62.758712121212106</v>
      </c>
      <c r="J446" s="4" t="str">
        <f>VLOOKUP(CONCATENATE(B446,C446,D446),'EPA Source to Industry Map'!$D$2:$E$35,2,FALSE)</f>
        <v>non-industry</v>
      </c>
      <c r="K446" s="4" t="str">
        <f t="shared" si="7"/>
        <v>CH4</v>
      </c>
    </row>
    <row r="447" spans="1:11">
      <c r="A447" t="s">
        <v>68</v>
      </c>
      <c r="B447" t="s">
        <v>2</v>
      </c>
      <c r="C447" t="s">
        <v>254</v>
      </c>
      <c r="D447" t="s">
        <v>228</v>
      </c>
      <c r="E447" t="s">
        <v>11</v>
      </c>
      <c r="F447">
        <v>1999</v>
      </c>
      <c r="G447" t="s">
        <v>250</v>
      </c>
      <c r="H447">
        <v>0</v>
      </c>
      <c r="I447">
        <f>IF(K447="N2O",H447*About!$B$66,IF('EPA non-CO2 Data'!K447="CH4",'EPA non-CO2 Data'!H447*About!$B$65,'EPA non-CO2 Data'!H447))</f>
        <v>0</v>
      </c>
      <c r="J447" s="4" t="str">
        <f>VLOOKUP(CONCATENATE(B447,C447,D447),'EPA Source to Industry Map'!$D$2:$E$35,2,FALSE)</f>
        <v>non-industry</v>
      </c>
      <c r="K447" s="4" t="str">
        <f t="shared" si="7"/>
        <v>CH4</v>
      </c>
    </row>
    <row r="448" spans="1:11">
      <c r="A448" t="s">
        <v>68</v>
      </c>
      <c r="B448" t="s">
        <v>2</v>
      </c>
      <c r="C448" t="s">
        <v>254</v>
      </c>
      <c r="D448" t="s">
        <v>228</v>
      </c>
      <c r="E448" t="s">
        <v>11</v>
      </c>
      <c r="F448">
        <v>1999</v>
      </c>
      <c r="G448" t="s">
        <v>250</v>
      </c>
      <c r="H448">
        <v>53.822727272727299</v>
      </c>
      <c r="I448">
        <f>IF(K448="N2O",H448*About!$B$66,IF('EPA non-CO2 Data'!K448="CH4",'EPA non-CO2 Data'!H448*About!$B$65,'EPA non-CO2 Data'!H448))</f>
        <v>62.79318181818185</v>
      </c>
      <c r="J448" s="4" t="str">
        <f>VLOOKUP(CONCATENATE(B448,C448,D448),'EPA Source to Industry Map'!$D$2:$E$35,2,FALSE)</f>
        <v>non-industry</v>
      </c>
      <c r="K448" s="4" t="str">
        <f t="shared" si="7"/>
        <v>CH4</v>
      </c>
    </row>
    <row r="449" spans="1:11">
      <c r="A449" t="s">
        <v>68</v>
      </c>
      <c r="B449" t="s">
        <v>2</v>
      </c>
      <c r="C449" t="s">
        <v>254</v>
      </c>
      <c r="D449" t="s">
        <v>228</v>
      </c>
      <c r="E449" t="s">
        <v>11</v>
      </c>
      <c r="F449">
        <v>2000</v>
      </c>
      <c r="G449" t="s">
        <v>250</v>
      </c>
      <c r="H449">
        <v>0</v>
      </c>
      <c r="I449">
        <f>IF(K449="N2O",H449*About!$B$66,IF('EPA non-CO2 Data'!K449="CH4",'EPA non-CO2 Data'!H449*About!$B$65,'EPA non-CO2 Data'!H449))</f>
        <v>0</v>
      </c>
      <c r="J449" s="4" t="str">
        <f>VLOOKUP(CONCATENATE(B449,C449,D449),'EPA Source to Industry Map'!$D$2:$E$35,2,FALSE)</f>
        <v>non-industry</v>
      </c>
      <c r="K449" s="4" t="str">
        <f t="shared" si="7"/>
        <v>CH4</v>
      </c>
    </row>
    <row r="450" spans="1:11">
      <c r="A450" t="s">
        <v>68</v>
      </c>
      <c r="B450" t="s">
        <v>2</v>
      </c>
      <c r="C450" t="s">
        <v>254</v>
      </c>
      <c r="D450" t="s">
        <v>228</v>
      </c>
      <c r="E450" t="s">
        <v>11</v>
      </c>
      <c r="F450">
        <v>2000</v>
      </c>
      <c r="G450" t="s">
        <v>250</v>
      </c>
      <c r="H450">
        <v>53.852272727272698</v>
      </c>
      <c r="I450">
        <f>IF(K450="N2O",H450*About!$B$66,IF('EPA non-CO2 Data'!K450="CH4",'EPA non-CO2 Data'!H450*About!$B$65,'EPA non-CO2 Data'!H450))</f>
        <v>62.827651515151487</v>
      </c>
      <c r="J450" s="4" t="str">
        <f>VLOOKUP(CONCATENATE(B450,C450,D450),'EPA Source to Industry Map'!$D$2:$E$35,2,FALSE)</f>
        <v>non-industry</v>
      </c>
      <c r="K450" s="4" t="str">
        <f t="shared" si="7"/>
        <v>CH4</v>
      </c>
    </row>
    <row r="451" spans="1:11">
      <c r="A451" t="s">
        <v>68</v>
      </c>
      <c r="B451" t="s">
        <v>2</v>
      </c>
      <c r="C451" t="s">
        <v>254</v>
      </c>
      <c r="D451" t="s">
        <v>228</v>
      </c>
      <c r="E451" t="s">
        <v>11</v>
      </c>
      <c r="F451">
        <v>2001</v>
      </c>
      <c r="G451" t="s">
        <v>250</v>
      </c>
      <c r="H451">
        <v>5.1229815363012998E-3</v>
      </c>
      <c r="I451">
        <f>IF(K451="N2O",H451*About!$B$66,IF('EPA non-CO2 Data'!K451="CH4",'EPA non-CO2 Data'!H451*About!$B$65,'EPA non-CO2 Data'!H451))</f>
        <v>5.9768117923515171E-3</v>
      </c>
      <c r="J451" s="4" t="str">
        <f>VLOOKUP(CONCATENATE(B451,C451,D451),'EPA Source to Industry Map'!$D$2:$E$35,2,FALSE)</f>
        <v>non-industry</v>
      </c>
      <c r="K451" s="4" t="str">
        <f t="shared" si="7"/>
        <v>CH4</v>
      </c>
    </row>
    <row r="452" spans="1:11">
      <c r="A452" t="s">
        <v>68</v>
      </c>
      <c r="B452" t="s">
        <v>2</v>
      </c>
      <c r="C452" t="s">
        <v>254</v>
      </c>
      <c r="D452" t="s">
        <v>228</v>
      </c>
      <c r="E452" t="s">
        <v>11</v>
      </c>
      <c r="F452">
        <v>2001</v>
      </c>
      <c r="G452" t="s">
        <v>250</v>
      </c>
      <c r="H452">
        <v>53.876695200281901</v>
      </c>
      <c r="I452">
        <f>IF(K452="N2O",H452*About!$B$66,IF('EPA non-CO2 Data'!K452="CH4",'EPA non-CO2 Data'!H452*About!$B$65,'EPA non-CO2 Data'!H452))</f>
        <v>62.856144400328887</v>
      </c>
      <c r="J452" s="4" t="str">
        <f>VLOOKUP(CONCATENATE(B452,C452,D452),'EPA Source to Industry Map'!$D$2:$E$35,2,FALSE)</f>
        <v>non-industry</v>
      </c>
      <c r="K452" s="4" t="str">
        <f t="shared" si="7"/>
        <v>CH4</v>
      </c>
    </row>
    <row r="453" spans="1:11">
      <c r="A453" t="s">
        <v>68</v>
      </c>
      <c r="B453" t="s">
        <v>2</v>
      </c>
      <c r="C453" t="s">
        <v>254</v>
      </c>
      <c r="D453" t="s">
        <v>228</v>
      </c>
      <c r="E453" t="s">
        <v>11</v>
      </c>
      <c r="F453">
        <v>2002</v>
      </c>
      <c r="G453" t="s">
        <v>250</v>
      </c>
      <c r="H453">
        <v>1.04358096367439E-2</v>
      </c>
      <c r="I453">
        <f>IF(K453="N2O",H453*About!$B$66,IF('EPA non-CO2 Data'!K453="CH4",'EPA non-CO2 Data'!H453*About!$B$65,'EPA non-CO2 Data'!H453))</f>
        <v>1.2175111242867884E-2</v>
      </c>
      <c r="J453" s="4" t="str">
        <f>VLOOKUP(CONCATENATE(B453,C453,D453),'EPA Source to Industry Map'!$D$2:$E$35,2,FALSE)</f>
        <v>non-industry</v>
      </c>
      <c r="K453" s="4" t="str">
        <f t="shared" si="7"/>
        <v>CH4</v>
      </c>
    </row>
    <row r="454" spans="1:11">
      <c r="A454" t="s">
        <v>68</v>
      </c>
      <c r="B454" t="s">
        <v>2</v>
      </c>
      <c r="C454" t="s">
        <v>254</v>
      </c>
      <c r="D454" t="s">
        <v>228</v>
      </c>
      <c r="E454" t="s">
        <v>11</v>
      </c>
      <c r="F454">
        <v>2002</v>
      </c>
      <c r="G454" t="s">
        <v>250</v>
      </c>
      <c r="H454">
        <v>53.9009278267269</v>
      </c>
      <c r="I454">
        <f>IF(K454="N2O",H454*About!$B$66,IF('EPA non-CO2 Data'!K454="CH4",'EPA non-CO2 Data'!H454*About!$B$65,'EPA non-CO2 Data'!H454))</f>
        <v>62.884415797848057</v>
      </c>
      <c r="J454" s="4" t="str">
        <f>VLOOKUP(CONCATENATE(B454,C454,D454),'EPA Source to Industry Map'!$D$2:$E$35,2,FALSE)</f>
        <v>non-industry</v>
      </c>
      <c r="K454" s="4" t="str">
        <f t="shared" si="7"/>
        <v>CH4</v>
      </c>
    </row>
    <row r="455" spans="1:11">
      <c r="A455" t="s">
        <v>68</v>
      </c>
      <c r="B455" t="s">
        <v>2</v>
      </c>
      <c r="C455" t="s">
        <v>254</v>
      </c>
      <c r="D455" t="s">
        <v>228</v>
      </c>
      <c r="E455" t="s">
        <v>11</v>
      </c>
      <c r="F455">
        <v>2003</v>
      </c>
      <c r="G455" t="s">
        <v>250</v>
      </c>
      <c r="H455">
        <v>1.5948906637374201E-2</v>
      </c>
      <c r="I455">
        <f>IF(K455="N2O",H455*About!$B$66,IF('EPA non-CO2 Data'!K455="CH4",'EPA non-CO2 Data'!H455*About!$B$65,'EPA non-CO2 Data'!H455))</f>
        <v>1.8607057743603234E-2</v>
      </c>
      <c r="J455" s="4" t="str">
        <f>VLOOKUP(CONCATENATE(B455,C455,D455),'EPA Source to Industry Map'!$D$2:$E$35,2,FALSE)</f>
        <v>non-industry</v>
      </c>
      <c r="K455" s="4" t="str">
        <f t="shared" si="7"/>
        <v>CH4</v>
      </c>
    </row>
    <row r="456" spans="1:11">
      <c r="A456" t="s">
        <v>68</v>
      </c>
      <c r="B456" t="s">
        <v>2</v>
      </c>
      <c r="C456" t="s">
        <v>254</v>
      </c>
      <c r="D456" t="s">
        <v>228</v>
      </c>
      <c r="E456" t="s">
        <v>11</v>
      </c>
      <c r="F456">
        <v>2003</v>
      </c>
      <c r="G456" t="s">
        <v>250</v>
      </c>
      <c r="H456">
        <v>53.924960184271697</v>
      </c>
      <c r="I456">
        <f>IF(K456="N2O",H456*About!$B$66,IF('EPA non-CO2 Data'!K456="CH4",'EPA non-CO2 Data'!H456*About!$B$65,'EPA non-CO2 Data'!H456))</f>
        <v>62.912453548316982</v>
      </c>
      <c r="J456" s="4" t="str">
        <f>VLOOKUP(CONCATENATE(B456,C456,D456),'EPA Source to Industry Map'!$D$2:$E$35,2,FALSE)</f>
        <v>non-industry</v>
      </c>
      <c r="K456" s="4" t="str">
        <f t="shared" si="7"/>
        <v>CH4</v>
      </c>
    </row>
    <row r="457" spans="1:11">
      <c r="A457" t="s">
        <v>68</v>
      </c>
      <c r="B457" t="s">
        <v>2</v>
      </c>
      <c r="C457" t="s">
        <v>254</v>
      </c>
      <c r="D457" t="s">
        <v>228</v>
      </c>
      <c r="E457" t="s">
        <v>11</v>
      </c>
      <c r="F457">
        <v>2004</v>
      </c>
      <c r="G457" t="s">
        <v>250</v>
      </c>
      <c r="H457">
        <v>2.16734719925838E-2</v>
      </c>
      <c r="I457">
        <f>IF(K457="N2O",H457*About!$B$66,IF('EPA non-CO2 Data'!K457="CH4",'EPA non-CO2 Data'!H457*About!$B$65,'EPA non-CO2 Data'!H457))</f>
        <v>2.5285717324681101E-2</v>
      </c>
      <c r="J457" s="4" t="str">
        <f>VLOOKUP(CONCATENATE(B457,C457,D457),'EPA Source to Industry Map'!$D$2:$E$35,2,FALSE)</f>
        <v>non-industry</v>
      </c>
      <c r="K457" s="4" t="str">
        <f t="shared" si="7"/>
        <v>CH4</v>
      </c>
    </row>
    <row r="458" spans="1:11">
      <c r="A458" t="s">
        <v>68</v>
      </c>
      <c r="B458" t="s">
        <v>2</v>
      </c>
      <c r="C458" t="s">
        <v>254</v>
      </c>
      <c r="D458" t="s">
        <v>228</v>
      </c>
      <c r="E458" t="s">
        <v>11</v>
      </c>
      <c r="F458">
        <v>2004</v>
      </c>
      <c r="G458" t="s">
        <v>250</v>
      </c>
      <c r="H458">
        <v>53.948781073462001</v>
      </c>
      <c r="I458">
        <f>IF(K458="N2O",H458*About!$B$66,IF('EPA non-CO2 Data'!K458="CH4",'EPA non-CO2 Data'!H458*About!$B$65,'EPA non-CO2 Data'!H458))</f>
        <v>62.94024458570567</v>
      </c>
      <c r="J458" s="4" t="str">
        <f>VLOOKUP(CONCATENATE(B458,C458,D458),'EPA Source to Industry Map'!$D$2:$E$35,2,FALSE)</f>
        <v>non-industry</v>
      </c>
      <c r="K458" s="4" t="str">
        <f t="shared" si="7"/>
        <v>CH4</v>
      </c>
    </row>
    <row r="459" spans="1:11">
      <c r="A459" t="s">
        <v>68</v>
      </c>
      <c r="B459" t="s">
        <v>2</v>
      </c>
      <c r="C459" t="s">
        <v>254</v>
      </c>
      <c r="D459" t="s">
        <v>228</v>
      </c>
      <c r="E459" t="s">
        <v>11</v>
      </c>
      <c r="F459">
        <v>2005</v>
      </c>
      <c r="G459" t="s">
        <v>250</v>
      </c>
      <c r="H459">
        <v>2.76215560810327E-2</v>
      </c>
      <c r="I459">
        <f>IF(K459="N2O",H459*About!$B$66,IF('EPA non-CO2 Data'!K459="CH4",'EPA non-CO2 Data'!H459*About!$B$65,'EPA non-CO2 Data'!H459))</f>
        <v>3.2225148761204817E-2</v>
      </c>
      <c r="J459" s="4" t="str">
        <f>VLOOKUP(CONCATENATE(B459,C459,D459),'EPA Source to Industry Map'!$D$2:$E$35,2,FALSE)</f>
        <v>non-industry</v>
      </c>
      <c r="K459" s="4" t="str">
        <f t="shared" si="7"/>
        <v>CH4</v>
      </c>
    </row>
    <row r="460" spans="1:11">
      <c r="A460" t="s">
        <v>68</v>
      </c>
      <c r="B460" t="s">
        <v>2</v>
      </c>
      <c r="C460" t="s">
        <v>254</v>
      </c>
      <c r="D460" t="s">
        <v>228</v>
      </c>
      <c r="E460" t="s">
        <v>11</v>
      </c>
      <c r="F460">
        <v>2005</v>
      </c>
      <c r="G460" t="s">
        <v>250</v>
      </c>
      <c r="H460">
        <v>53.972378443918998</v>
      </c>
      <c r="I460">
        <f>IF(K460="N2O",H460*About!$B$66,IF('EPA non-CO2 Data'!K460="CH4",'EPA non-CO2 Data'!H460*About!$B$65,'EPA non-CO2 Data'!H460))</f>
        <v>62.967774851238836</v>
      </c>
      <c r="J460" s="4" t="str">
        <f>VLOOKUP(CONCATENATE(B460,C460,D460),'EPA Source to Industry Map'!$D$2:$E$35,2,FALSE)</f>
        <v>non-industry</v>
      </c>
      <c r="K460" s="4" t="str">
        <f t="shared" si="7"/>
        <v>CH4</v>
      </c>
    </row>
    <row r="461" spans="1:11">
      <c r="A461" t="s">
        <v>68</v>
      </c>
      <c r="B461" t="s">
        <v>2</v>
      </c>
      <c r="C461" t="s">
        <v>254</v>
      </c>
      <c r="D461" t="s">
        <v>228</v>
      </c>
      <c r="E461" t="s">
        <v>11</v>
      </c>
      <c r="F461">
        <v>2006</v>
      </c>
      <c r="G461" t="s">
        <v>250</v>
      </c>
      <c r="H461">
        <v>3.6549617927059401E-2</v>
      </c>
      <c r="I461">
        <f>IF(K461="N2O",H461*About!$B$66,IF('EPA non-CO2 Data'!K461="CH4",'EPA non-CO2 Data'!H461*About!$B$65,'EPA non-CO2 Data'!H461))</f>
        <v>4.264122091490264E-2</v>
      </c>
      <c r="J461" s="4" t="str">
        <f>VLOOKUP(CONCATENATE(B461,C461,D461),'EPA Source to Industry Map'!$D$2:$E$35,2,FALSE)</f>
        <v>non-industry</v>
      </c>
      <c r="K461" s="4" t="str">
        <f t="shared" si="7"/>
        <v>CH4</v>
      </c>
    </row>
    <row r="462" spans="1:11">
      <c r="A462" t="s">
        <v>68</v>
      </c>
      <c r="B462" t="s">
        <v>2</v>
      </c>
      <c r="C462" t="s">
        <v>254</v>
      </c>
      <c r="D462" t="s">
        <v>228</v>
      </c>
      <c r="E462" t="s">
        <v>11</v>
      </c>
      <c r="F462">
        <v>2006</v>
      </c>
      <c r="G462" t="s">
        <v>250</v>
      </c>
      <c r="H462">
        <v>53.032449463889499</v>
      </c>
      <c r="I462">
        <f>IF(K462="N2O",H462*About!$B$66,IF('EPA non-CO2 Data'!K462="CH4",'EPA non-CO2 Data'!H462*About!$B$65,'EPA non-CO2 Data'!H462))</f>
        <v>61.871191041204419</v>
      </c>
      <c r="J462" s="4" t="str">
        <f>VLOOKUP(CONCATENATE(B462,C462,D462),'EPA Source to Industry Map'!$D$2:$E$35,2,FALSE)</f>
        <v>non-industry</v>
      </c>
      <c r="K462" s="4" t="str">
        <f t="shared" si="7"/>
        <v>CH4</v>
      </c>
    </row>
    <row r="463" spans="1:11">
      <c r="A463" t="s">
        <v>68</v>
      </c>
      <c r="B463" t="s">
        <v>2</v>
      </c>
      <c r="C463" t="s">
        <v>254</v>
      </c>
      <c r="D463" t="s">
        <v>228</v>
      </c>
      <c r="E463" t="s">
        <v>11</v>
      </c>
      <c r="F463">
        <v>2007</v>
      </c>
      <c r="G463" t="s">
        <v>250</v>
      </c>
      <c r="H463">
        <v>4.5477679773085998E-2</v>
      </c>
      <c r="I463">
        <f>IF(K463="N2O",H463*About!$B$66,IF('EPA non-CO2 Data'!K463="CH4",'EPA non-CO2 Data'!H463*About!$B$65,'EPA non-CO2 Data'!H463))</f>
        <v>5.3057293068600332E-2</v>
      </c>
      <c r="J463" s="4" t="str">
        <f>VLOOKUP(CONCATENATE(B463,C463,D463),'EPA Source to Industry Map'!$D$2:$E$35,2,FALSE)</f>
        <v>non-industry</v>
      </c>
      <c r="K463" s="4" t="str">
        <f t="shared" si="7"/>
        <v>CH4</v>
      </c>
    </row>
    <row r="464" spans="1:11">
      <c r="A464" t="s">
        <v>68</v>
      </c>
      <c r="B464" t="s">
        <v>2</v>
      </c>
      <c r="C464" t="s">
        <v>254</v>
      </c>
      <c r="D464" t="s">
        <v>228</v>
      </c>
      <c r="E464" t="s">
        <v>11</v>
      </c>
      <c r="F464">
        <v>2007</v>
      </c>
      <c r="G464" t="s">
        <v>250</v>
      </c>
      <c r="H464">
        <v>52.092520483860099</v>
      </c>
      <c r="I464">
        <f>IF(K464="N2O",H464*About!$B$66,IF('EPA non-CO2 Data'!K464="CH4",'EPA non-CO2 Data'!H464*About!$B$65,'EPA non-CO2 Data'!H464))</f>
        <v>60.774607231170123</v>
      </c>
      <c r="J464" s="4" t="str">
        <f>VLOOKUP(CONCATENATE(B464,C464,D464),'EPA Source to Industry Map'!$D$2:$E$35,2,FALSE)</f>
        <v>non-industry</v>
      </c>
      <c r="K464" s="4" t="str">
        <f t="shared" si="7"/>
        <v>CH4</v>
      </c>
    </row>
    <row r="465" spans="1:11">
      <c r="A465" t="s">
        <v>68</v>
      </c>
      <c r="B465" t="s">
        <v>2</v>
      </c>
      <c r="C465" t="s">
        <v>254</v>
      </c>
      <c r="D465" t="s">
        <v>228</v>
      </c>
      <c r="E465" t="s">
        <v>11</v>
      </c>
      <c r="F465">
        <v>2008</v>
      </c>
      <c r="G465" t="s">
        <v>250</v>
      </c>
      <c r="H465">
        <v>5.4405741619112699E-2</v>
      </c>
      <c r="I465">
        <f>IF(K465="N2O",H465*About!$B$66,IF('EPA non-CO2 Data'!K465="CH4",'EPA non-CO2 Data'!H465*About!$B$65,'EPA non-CO2 Data'!H465))</f>
        <v>6.3473365222298156E-2</v>
      </c>
      <c r="J465" s="4" t="str">
        <f>VLOOKUP(CONCATENATE(B465,C465,D465),'EPA Source to Industry Map'!$D$2:$E$35,2,FALSE)</f>
        <v>non-industry</v>
      </c>
      <c r="K465" s="4" t="str">
        <f t="shared" si="7"/>
        <v>CH4</v>
      </c>
    </row>
    <row r="466" spans="1:11">
      <c r="A466" t="s">
        <v>68</v>
      </c>
      <c r="B466" t="s">
        <v>2</v>
      </c>
      <c r="C466" t="s">
        <v>254</v>
      </c>
      <c r="D466" t="s">
        <v>228</v>
      </c>
      <c r="E466" t="s">
        <v>11</v>
      </c>
      <c r="F466">
        <v>2008</v>
      </c>
      <c r="G466" t="s">
        <v>250</v>
      </c>
      <c r="H466">
        <v>51.152591503830699</v>
      </c>
      <c r="I466">
        <f>IF(K466="N2O",H466*About!$B$66,IF('EPA non-CO2 Data'!K466="CH4",'EPA non-CO2 Data'!H466*About!$B$65,'EPA non-CO2 Data'!H466))</f>
        <v>59.678023421135819</v>
      </c>
      <c r="J466" s="4" t="str">
        <f>VLOOKUP(CONCATENATE(B466,C466,D466),'EPA Source to Industry Map'!$D$2:$E$35,2,FALSE)</f>
        <v>non-industry</v>
      </c>
      <c r="K466" s="4" t="str">
        <f t="shared" si="7"/>
        <v>CH4</v>
      </c>
    </row>
    <row r="467" spans="1:11">
      <c r="A467" t="s">
        <v>68</v>
      </c>
      <c r="B467" t="s">
        <v>2</v>
      </c>
      <c r="C467" t="s">
        <v>254</v>
      </c>
      <c r="D467" t="s">
        <v>228</v>
      </c>
      <c r="E467" t="s">
        <v>11</v>
      </c>
      <c r="F467">
        <v>2009</v>
      </c>
      <c r="G467" t="s">
        <v>250</v>
      </c>
      <c r="H467">
        <v>6.3333803465139296E-2</v>
      </c>
      <c r="I467">
        <f>IF(K467="N2O",H467*About!$B$66,IF('EPA non-CO2 Data'!K467="CH4",'EPA non-CO2 Data'!H467*About!$B$65,'EPA non-CO2 Data'!H467))</f>
        <v>7.3889437375995848E-2</v>
      </c>
      <c r="J467" s="4" t="str">
        <f>VLOOKUP(CONCATENATE(B467,C467,D467),'EPA Source to Industry Map'!$D$2:$E$35,2,FALSE)</f>
        <v>non-industry</v>
      </c>
      <c r="K467" s="4" t="str">
        <f t="shared" si="7"/>
        <v>CH4</v>
      </c>
    </row>
    <row r="468" spans="1:11">
      <c r="A468" t="s">
        <v>68</v>
      </c>
      <c r="B468" t="s">
        <v>2</v>
      </c>
      <c r="C468" t="s">
        <v>254</v>
      </c>
      <c r="D468" t="s">
        <v>228</v>
      </c>
      <c r="E468" t="s">
        <v>11</v>
      </c>
      <c r="F468">
        <v>2009</v>
      </c>
      <c r="G468" t="s">
        <v>250</v>
      </c>
      <c r="H468">
        <v>50.2126625238012</v>
      </c>
      <c r="I468">
        <f>IF(K468="N2O",H468*About!$B$66,IF('EPA non-CO2 Data'!K468="CH4",'EPA non-CO2 Data'!H468*About!$B$65,'EPA non-CO2 Data'!H468))</f>
        <v>58.581439611101402</v>
      </c>
      <c r="J468" s="4" t="str">
        <f>VLOOKUP(CONCATENATE(B468,C468,D468),'EPA Source to Industry Map'!$D$2:$E$35,2,FALSE)</f>
        <v>non-industry</v>
      </c>
      <c r="K468" s="4" t="str">
        <f t="shared" si="7"/>
        <v>CH4</v>
      </c>
    </row>
    <row r="469" spans="1:11">
      <c r="A469" t="s">
        <v>68</v>
      </c>
      <c r="B469" t="s">
        <v>2</v>
      </c>
      <c r="C469" t="s">
        <v>254</v>
      </c>
      <c r="D469" t="s">
        <v>228</v>
      </c>
      <c r="E469" t="s">
        <v>11</v>
      </c>
      <c r="F469">
        <v>2010</v>
      </c>
      <c r="G469" t="s">
        <v>250</v>
      </c>
      <c r="H469">
        <v>7.2261865311166004E-2</v>
      </c>
      <c r="I469">
        <f>IF(K469="N2O",H469*About!$B$66,IF('EPA non-CO2 Data'!K469="CH4",'EPA non-CO2 Data'!H469*About!$B$65,'EPA non-CO2 Data'!H469))</f>
        <v>8.4305509529693679E-2</v>
      </c>
      <c r="J469" s="4" t="str">
        <f>VLOOKUP(CONCATENATE(B469,C469,D469),'EPA Source to Industry Map'!$D$2:$E$35,2,FALSE)</f>
        <v>non-industry</v>
      </c>
      <c r="K469" s="4" t="str">
        <f t="shared" si="7"/>
        <v>CH4</v>
      </c>
    </row>
    <row r="470" spans="1:11">
      <c r="A470" t="s">
        <v>68</v>
      </c>
      <c r="B470" t="s">
        <v>2</v>
      </c>
      <c r="C470" t="s">
        <v>254</v>
      </c>
      <c r="D470" t="s">
        <v>228</v>
      </c>
      <c r="E470" t="s">
        <v>11</v>
      </c>
      <c r="F470">
        <v>2010</v>
      </c>
      <c r="G470" t="s">
        <v>250</v>
      </c>
      <c r="H470">
        <v>49.2727335437718</v>
      </c>
      <c r="I470">
        <f>IF(K470="N2O",H470*About!$B$66,IF('EPA non-CO2 Data'!K470="CH4",'EPA non-CO2 Data'!H470*About!$B$65,'EPA non-CO2 Data'!H470))</f>
        <v>57.484855801067106</v>
      </c>
      <c r="J470" s="4" t="str">
        <f>VLOOKUP(CONCATENATE(B470,C470,D470),'EPA Source to Industry Map'!$D$2:$E$35,2,FALSE)</f>
        <v>non-industry</v>
      </c>
      <c r="K470" s="4" t="str">
        <f t="shared" si="7"/>
        <v>CH4</v>
      </c>
    </row>
    <row r="471" spans="1:11">
      <c r="A471" t="s">
        <v>68</v>
      </c>
      <c r="B471" t="s">
        <v>2</v>
      </c>
      <c r="C471" t="s">
        <v>254</v>
      </c>
      <c r="D471" t="s">
        <v>228</v>
      </c>
      <c r="E471" t="s">
        <v>11</v>
      </c>
      <c r="F471">
        <v>2011</v>
      </c>
      <c r="G471" t="s">
        <v>250</v>
      </c>
      <c r="H471">
        <v>7.6911718898532405E-2</v>
      </c>
      <c r="I471">
        <f>IF(K471="N2O",H471*About!$B$66,IF('EPA non-CO2 Data'!K471="CH4",'EPA non-CO2 Data'!H471*About!$B$65,'EPA non-CO2 Data'!H471))</f>
        <v>8.9730338714954477E-2</v>
      </c>
      <c r="J471" s="4" t="str">
        <f>VLOOKUP(CONCATENATE(B471,C471,D471),'EPA Source to Industry Map'!$D$2:$E$35,2,FALSE)</f>
        <v>non-industry</v>
      </c>
      <c r="K471" s="4" t="str">
        <f t="shared" si="7"/>
        <v>CH4</v>
      </c>
    </row>
    <row r="472" spans="1:11">
      <c r="A472" t="s">
        <v>68</v>
      </c>
      <c r="B472" t="s">
        <v>2</v>
      </c>
      <c r="C472" t="s">
        <v>254</v>
      </c>
      <c r="D472" t="s">
        <v>228</v>
      </c>
      <c r="E472" t="s">
        <v>11</v>
      </c>
      <c r="F472">
        <v>2011</v>
      </c>
      <c r="G472" t="s">
        <v>250</v>
      </c>
      <c r="H472">
        <v>48.432527456467497</v>
      </c>
      <c r="I472">
        <f>IF(K472="N2O",H472*About!$B$66,IF('EPA non-CO2 Data'!K472="CH4",'EPA non-CO2 Data'!H472*About!$B$65,'EPA non-CO2 Data'!H472))</f>
        <v>56.504615365878749</v>
      </c>
      <c r="J472" s="4" t="str">
        <f>VLOOKUP(CONCATENATE(B472,C472,D472),'EPA Source to Industry Map'!$D$2:$E$35,2,FALSE)</f>
        <v>non-industry</v>
      </c>
      <c r="K472" s="4" t="str">
        <f t="shared" si="7"/>
        <v>CH4</v>
      </c>
    </row>
    <row r="473" spans="1:11">
      <c r="A473" t="s">
        <v>68</v>
      </c>
      <c r="B473" t="s">
        <v>2</v>
      </c>
      <c r="C473" t="s">
        <v>254</v>
      </c>
      <c r="D473" t="s">
        <v>228</v>
      </c>
      <c r="E473" t="s">
        <v>11</v>
      </c>
      <c r="F473">
        <v>2012</v>
      </c>
      <c r="G473" t="s">
        <v>250</v>
      </c>
      <c r="H473">
        <v>8.1561572485898903E-2</v>
      </c>
      <c r="I473">
        <f>IF(K473="N2O",H473*About!$B$66,IF('EPA non-CO2 Data'!K473="CH4",'EPA non-CO2 Data'!H473*About!$B$65,'EPA non-CO2 Data'!H473))</f>
        <v>9.5155167900215387E-2</v>
      </c>
      <c r="J473" s="4" t="str">
        <f>VLOOKUP(CONCATENATE(B473,C473,D473),'EPA Source to Industry Map'!$D$2:$E$35,2,FALSE)</f>
        <v>non-industry</v>
      </c>
      <c r="K473" s="4" t="str">
        <f t="shared" si="7"/>
        <v>CH4</v>
      </c>
    </row>
    <row r="474" spans="1:11">
      <c r="A474" t="s">
        <v>68</v>
      </c>
      <c r="B474" t="s">
        <v>2</v>
      </c>
      <c r="C474" t="s">
        <v>254</v>
      </c>
      <c r="D474" t="s">
        <v>228</v>
      </c>
      <c r="E474" t="s">
        <v>11</v>
      </c>
      <c r="F474">
        <v>2012</v>
      </c>
      <c r="G474" t="s">
        <v>250</v>
      </c>
      <c r="H474">
        <v>47.592321369163201</v>
      </c>
      <c r="I474">
        <f>IF(K474="N2O",H474*About!$B$66,IF('EPA non-CO2 Data'!K474="CH4",'EPA non-CO2 Data'!H474*About!$B$65,'EPA non-CO2 Data'!H474))</f>
        <v>55.524374930690406</v>
      </c>
      <c r="J474" s="4" t="str">
        <f>VLOOKUP(CONCATENATE(B474,C474,D474),'EPA Source to Industry Map'!$D$2:$E$35,2,FALSE)</f>
        <v>non-industry</v>
      </c>
      <c r="K474" s="4" t="str">
        <f t="shared" si="7"/>
        <v>CH4</v>
      </c>
    </row>
    <row r="475" spans="1:11">
      <c r="A475" t="s">
        <v>68</v>
      </c>
      <c r="B475" t="s">
        <v>2</v>
      </c>
      <c r="C475" t="s">
        <v>254</v>
      </c>
      <c r="D475" t="s">
        <v>228</v>
      </c>
      <c r="E475" t="s">
        <v>11</v>
      </c>
      <c r="F475">
        <v>2013</v>
      </c>
      <c r="G475" t="s">
        <v>250</v>
      </c>
      <c r="H475">
        <v>8.6211426073265304E-2</v>
      </c>
      <c r="I475">
        <f>IF(K475="N2O",H475*About!$B$66,IF('EPA non-CO2 Data'!K475="CH4",'EPA non-CO2 Data'!H475*About!$B$65,'EPA non-CO2 Data'!H475))</f>
        <v>0.1005799970854762</v>
      </c>
      <c r="J475" s="4" t="str">
        <f>VLOOKUP(CONCATENATE(B475,C475,D475),'EPA Source to Industry Map'!$D$2:$E$35,2,FALSE)</f>
        <v>non-industry</v>
      </c>
      <c r="K475" s="4" t="str">
        <f t="shared" si="7"/>
        <v>CH4</v>
      </c>
    </row>
    <row r="476" spans="1:11">
      <c r="A476" t="s">
        <v>68</v>
      </c>
      <c r="B476" t="s">
        <v>2</v>
      </c>
      <c r="C476" t="s">
        <v>254</v>
      </c>
      <c r="D476" t="s">
        <v>228</v>
      </c>
      <c r="E476" t="s">
        <v>11</v>
      </c>
      <c r="F476">
        <v>2013</v>
      </c>
      <c r="G476" t="s">
        <v>250</v>
      </c>
      <c r="H476">
        <v>46.752115281858799</v>
      </c>
      <c r="I476">
        <f>IF(K476="N2O",H476*About!$B$66,IF('EPA non-CO2 Data'!K476="CH4",'EPA non-CO2 Data'!H476*About!$B$65,'EPA non-CO2 Data'!H476))</f>
        <v>54.544134495501936</v>
      </c>
      <c r="J476" s="4" t="str">
        <f>VLOOKUP(CONCATENATE(B476,C476,D476),'EPA Source to Industry Map'!$D$2:$E$35,2,FALSE)</f>
        <v>non-industry</v>
      </c>
      <c r="K476" s="4" t="str">
        <f t="shared" si="7"/>
        <v>CH4</v>
      </c>
    </row>
    <row r="477" spans="1:11">
      <c r="A477" t="s">
        <v>68</v>
      </c>
      <c r="B477" t="s">
        <v>2</v>
      </c>
      <c r="C477" t="s">
        <v>254</v>
      </c>
      <c r="D477" t="s">
        <v>228</v>
      </c>
      <c r="E477" t="s">
        <v>11</v>
      </c>
      <c r="F477">
        <v>2014</v>
      </c>
      <c r="G477" t="s">
        <v>250</v>
      </c>
      <c r="H477">
        <v>9.0861279660631802E-2</v>
      </c>
      <c r="I477">
        <f>IF(K477="N2O",H477*About!$B$66,IF('EPA non-CO2 Data'!K477="CH4",'EPA non-CO2 Data'!H477*About!$B$65,'EPA non-CO2 Data'!H477))</f>
        <v>0.10600482627073711</v>
      </c>
      <c r="J477" s="4" t="str">
        <f>VLOOKUP(CONCATENATE(B477,C477,D477),'EPA Source to Industry Map'!$D$2:$E$35,2,FALSE)</f>
        <v>non-industry</v>
      </c>
      <c r="K477" s="4" t="str">
        <f t="shared" si="7"/>
        <v>CH4</v>
      </c>
    </row>
    <row r="478" spans="1:11">
      <c r="A478" t="s">
        <v>68</v>
      </c>
      <c r="B478" t="s">
        <v>2</v>
      </c>
      <c r="C478" t="s">
        <v>254</v>
      </c>
      <c r="D478" t="s">
        <v>228</v>
      </c>
      <c r="E478" t="s">
        <v>11</v>
      </c>
      <c r="F478">
        <v>2014</v>
      </c>
      <c r="G478" t="s">
        <v>250</v>
      </c>
      <c r="H478">
        <v>45.911909194554497</v>
      </c>
      <c r="I478">
        <f>IF(K478="N2O",H478*About!$B$66,IF('EPA non-CO2 Data'!K478="CH4",'EPA non-CO2 Data'!H478*About!$B$65,'EPA non-CO2 Data'!H478))</f>
        <v>53.563894060313579</v>
      </c>
      <c r="J478" s="4" t="str">
        <f>VLOOKUP(CONCATENATE(B478,C478,D478),'EPA Source to Industry Map'!$D$2:$E$35,2,FALSE)</f>
        <v>non-industry</v>
      </c>
      <c r="K478" s="4" t="str">
        <f t="shared" si="7"/>
        <v>CH4</v>
      </c>
    </row>
    <row r="479" spans="1:11">
      <c r="A479" t="s">
        <v>68</v>
      </c>
      <c r="B479" t="s">
        <v>2</v>
      </c>
      <c r="C479" t="s">
        <v>254</v>
      </c>
      <c r="D479" t="s">
        <v>228</v>
      </c>
      <c r="E479" t="s">
        <v>11</v>
      </c>
      <c r="F479">
        <v>2015</v>
      </c>
      <c r="G479" t="s">
        <v>250</v>
      </c>
      <c r="H479">
        <v>9.5511133247998301E-2</v>
      </c>
      <c r="I479">
        <f>IF(K479="N2O",H479*About!$B$66,IF('EPA non-CO2 Data'!K479="CH4",'EPA non-CO2 Data'!H479*About!$B$65,'EPA non-CO2 Data'!H479))</f>
        <v>0.11142965545599802</v>
      </c>
      <c r="J479" s="4" t="str">
        <f>VLOOKUP(CONCATENATE(B479,C479,D479),'EPA Source to Industry Map'!$D$2:$E$35,2,FALSE)</f>
        <v>non-industry</v>
      </c>
      <c r="K479" s="4" t="str">
        <f t="shared" si="7"/>
        <v>CH4</v>
      </c>
    </row>
    <row r="480" spans="1:11">
      <c r="A480" t="s">
        <v>68</v>
      </c>
      <c r="B480" t="s">
        <v>2</v>
      </c>
      <c r="C480" t="s">
        <v>254</v>
      </c>
      <c r="D480" t="s">
        <v>228</v>
      </c>
      <c r="E480" t="s">
        <v>11</v>
      </c>
      <c r="F480">
        <v>2015</v>
      </c>
      <c r="G480" t="s">
        <v>250</v>
      </c>
      <c r="H480">
        <v>45.071703107250201</v>
      </c>
      <c r="I480">
        <f>IF(K480="N2O",H480*About!$B$66,IF('EPA non-CO2 Data'!K480="CH4",'EPA non-CO2 Data'!H480*About!$B$65,'EPA non-CO2 Data'!H480))</f>
        <v>52.583653625125237</v>
      </c>
      <c r="J480" s="4" t="str">
        <f>VLOOKUP(CONCATENATE(B480,C480,D480),'EPA Source to Industry Map'!$D$2:$E$35,2,FALSE)</f>
        <v>non-industry</v>
      </c>
      <c r="K480" s="4" t="str">
        <f t="shared" si="7"/>
        <v>CH4</v>
      </c>
    </row>
    <row r="481" spans="1:11">
      <c r="A481" t="s">
        <v>68</v>
      </c>
      <c r="B481" t="s">
        <v>2</v>
      </c>
      <c r="C481" t="s">
        <v>254</v>
      </c>
      <c r="D481" t="s">
        <v>228</v>
      </c>
      <c r="E481" t="s">
        <v>11</v>
      </c>
      <c r="F481">
        <v>2016</v>
      </c>
      <c r="G481" t="s">
        <v>250</v>
      </c>
      <c r="H481">
        <v>9.8585941047316994E-2</v>
      </c>
      <c r="I481">
        <f>IF(K481="N2O",H481*About!$B$66,IF('EPA non-CO2 Data'!K481="CH4",'EPA non-CO2 Data'!H481*About!$B$65,'EPA non-CO2 Data'!H481))</f>
        <v>0.11501693122186983</v>
      </c>
      <c r="J481" s="4" t="str">
        <f>VLOOKUP(CONCATENATE(B481,C481,D481),'EPA Source to Industry Map'!$D$2:$E$35,2,FALSE)</f>
        <v>non-industry</v>
      </c>
      <c r="K481" s="4" t="str">
        <f t="shared" si="7"/>
        <v>CH4</v>
      </c>
    </row>
    <row r="482" spans="1:11">
      <c r="A482" t="s">
        <v>68</v>
      </c>
      <c r="B482" t="s">
        <v>2</v>
      </c>
      <c r="C482" t="s">
        <v>254</v>
      </c>
      <c r="D482" t="s">
        <v>228</v>
      </c>
      <c r="E482" t="s">
        <v>11</v>
      </c>
      <c r="F482">
        <v>2016</v>
      </c>
      <c r="G482" t="s">
        <v>250</v>
      </c>
      <c r="H482">
        <v>44.269569910163597</v>
      </c>
      <c r="I482">
        <f>IF(K482="N2O",H482*About!$B$66,IF('EPA non-CO2 Data'!K482="CH4",'EPA non-CO2 Data'!H482*About!$B$65,'EPA non-CO2 Data'!H482))</f>
        <v>51.647831561857529</v>
      </c>
      <c r="J482" s="4" t="str">
        <f>VLOOKUP(CONCATENATE(B482,C482,D482),'EPA Source to Industry Map'!$D$2:$E$35,2,FALSE)</f>
        <v>non-industry</v>
      </c>
      <c r="K482" s="4" t="str">
        <f t="shared" si="7"/>
        <v>CH4</v>
      </c>
    </row>
    <row r="483" spans="1:11">
      <c r="A483" t="s">
        <v>68</v>
      </c>
      <c r="B483" t="s">
        <v>2</v>
      </c>
      <c r="C483" t="s">
        <v>254</v>
      </c>
      <c r="D483" t="s">
        <v>228</v>
      </c>
      <c r="E483" t="s">
        <v>11</v>
      </c>
      <c r="F483">
        <v>2017</v>
      </c>
      <c r="G483" t="s">
        <v>250</v>
      </c>
      <c r="H483">
        <v>0.10166074884663601</v>
      </c>
      <c r="I483">
        <f>IF(K483="N2O",H483*About!$B$66,IF('EPA non-CO2 Data'!K483="CH4",'EPA non-CO2 Data'!H483*About!$B$65,'EPA non-CO2 Data'!H483))</f>
        <v>0.11860420698774202</v>
      </c>
      <c r="J483" s="4" t="str">
        <f>VLOOKUP(CONCATENATE(B483,C483,D483),'EPA Source to Industry Map'!$D$2:$E$35,2,FALSE)</f>
        <v>non-industry</v>
      </c>
      <c r="K483" s="4" t="str">
        <f t="shared" si="7"/>
        <v>CH4</v>
      </c>
    </row>
    <row r="484" spans="1:11">
      <c r="A484" t="s">
        <v>68</v>
      </c>
      <c r="B484" t="s">
        <v>2</v>
      </c>
      <c r="C484" t="s">
        <v>254</v>
      </c>
      <c r="D484" t="s">
        <v>228</v>
      </c>
      <c r="E484" t="s">
        <v>11</v>
      </c>
      <c r="F484">
        <v>2017</v>
      </c>
      <c r="G484" t="s">
        <v>250</v>
      </c>
      <c r="H484">
        <v>43.4674367130769</v>
      </c>
      <c r="I484">
        <f>IF(K484="N2O",H484*About!$B$66,IF('EPA non-CO2 Data'!K484="CH4",'EPA non-CO2 Data'!H484*About!$B$65,'EPA non-CO2 Data'!H484))</f>
        <v>50.712009498589723</v>
      </c>
      <c r="J484" s="4" t="str">
        <f>VLOOKUP(CONCATENATE(B484,C484,D484),'EPA Source to Industry Map'!$D$2:$E$35,2,FALSE)</f>
        <v>non-industry</v>
      </c>
      <c r="K484" s="4" t="str">
        <f t="shared" si="7"/>
        <v>CH4</v>
      </c>
    </row>
    <row r="485" spans="1:11">
      <c r="A485" t="s">
        <v>68</v>
      </c>
      <c r="B485" t="s">
        <v>2</v>
      </c>
      <c r="C485" t="s">
        <v>254</v>
      </c>
      <c r="D485" t="s">
        <v>228</v>
      </c>
      <c r="E485" t="s">
        <v>11</v>
      </c>
      <c r="F485">
        <v>2018</v>
      </c>
      <c r="G485" t="s">
        <v>250</v>
      </c>
      <c r="H485">
        <v>0.10473555664595401</v>
      </c>
      <c r="I485">
        <f>IF(K485="N2O",H485*About!$B$66,IF('EPA non-CO2 Data'!K485="CH4",'EPA non-CO2 Data'!H485*About!$B$65,'EPA non-CO2 Data'!H485))</f>
        <v>0.12219148275361301</v>
      </c>
      <c r="J485" s="4" t="str">
        <f>VLOOKUP(CONCATENATE(B485,C485,D485),'EPA Source to Industry Map'!$D$2:$E$35,2,FALSE)</f>
        <v>non-industry</v>
      </c>
      <c r="K485" s="4" t="str">
        <f t="shared" si="7"/>
        <v>CH4</v>
      </c>
    </row>
    <row r="486" spans="1:11">
      <c r="A486" t="s">
        <v>68</v>
      </c>
      <c r="B486" t="s">
        <v>2</v>
      </c>
      <c r="C486" t="s">
        <v>254</v>
      </c>
      <c r="D486" t="s">
        <v>228</v>
      </c>
      <c r="E486" t="s">
        <v>11</v>
      </c>
      <c r="F486">
        <v>2018</v>
      </c>
      <c r="G486" t="s">
        <v>250</v>
      </c>
      <c r="H486">
        <v>42.665303515990303</v>
      </c>
      <c r="I486">
        <f>IF(K486="N2O",H486*About!$B$66,IF('EPA non-CO2 Data'!K486="CH4",'EPA non-CO2 Data'!H486*About!$B$65,'EPA non-CO2 Data'!H486))</f>
        <v>49.776187435322022</v>
      </c>
      <c r="J486" s="4" t="str">
        <f>VLOOKUP(CONCATENATE(B486,C486,D486),'EPA Source to Industry Map'!$D$2:$E$35,2,FALSE)</f>
        <v>non-industry</v>
      </c>
      <c r="K486" s="4" t="str">
        <f t="shared" si="7"/>
        <v>CH4</v>
      </c>
    </row>
    <row r="487" spans="1:11">
      <c r="A487" t="s">
        <v>68</v>
      </c>
      <c r="B487" t="s">
        <v>2</v>
      </c>
      <c r="C487" t="s">
        <v>254</v>
      </c>
      <c r="D487" t="s">
        <v>228</v>
      </c>
      <c r="E487" t="s">
        <v>11</v>
      </c>
      <c r="F487">
        <v>2019</v>
      </c>
      <c r="G487" t="s">
        <v>250</v>
      </c>
      <c r="H487">
        <v>0.107810364445273</v>
      </c>
      <c r="I487">
        <f>IF(K487="N2O",H487*About!$B$66,IF('EPA non-CO2 Data'!K487="CH4",'EPA non-CO2 Data'!H487*About!$B$65,'EPA non-CO2 Data'!H487))</f>
        <v>0.12577875851948517</v>
      </c>
      <c r="J487" s="4" t="str">
        <f>VLOOKUP(CONCATENATE(B487,C487,D487),'EPA Source to Industry Map'!$D$2:$E$35,2,FALSE)</f>
        <v>non-industry</v>
      </c>
      <c r="K487" s="4" t="str">
        <f t="shared" si="7"/>
        <v>CH4</v>
      </c>
    </row>
    <row r="488" spans="1:11">
      <c r="A488" t="s">
        <v>68</v>
      </c>
      <c r="B488" t="s">
        <v>2</v>
      </c>
      <c r="C488" t="s">
        <v>254</v>
      </c>
      <c r="D488" t="s">
        <v>228</v>
      </c>
      <c r="E488" t="s">
        <v>11</v>
      </c>
      <c r="F488">
        <v>2019</v>
      </c>
      <c r="G488" t="s">
        <v>250</v>
      </c>
      <c r="H488">
        <v>41.863170318903698</v>
      </c>
      <c r="I488">
        <f>IF(K488="N2O",H488*About!$B$66,IF('EPA non-CO2 Data'!K488="CH4",'EPA non-CO2 Data'!H488*About!$B$65,'EPA non-CO2 Data'!H488))</f>
        <v>48.840365372054315</v>
      </c>
      <c r="J488" s="4" t="str">
        <f>VLOOKUP(CONCATENATE(B488,C488,D488),'EPA Source to Industry Map'!$D$2:$E$35,2,FALSE)</f>
        <v>non-industry</v>
      </c>
      <c r="K488" s="4" t="str">
        <f t="shared" si="7"/>
        <v>CH4</v>
      </c>
    </row>
    <row r="489" spans="1:11">
      <c r="A489" t="s">
        <v>68</v>
      </c>
      <c r="B489" t="s">
        <v>2</v>
      </c>
      <c r="C489" t="s">
        <v>254</v>
      </c>
      <c r="D489" t="s">
        <v>228</v>
      </c>
      <c r="E489" t="s">
        <v>11</v>
      </c>
      <c r="F489">
        <v>2020</v>
      </c>
      <c r="G489" t="s">
        <v>250</v>
      </c>
      <c r="H489">
        <v>0.110885172244592</v>
      </c>
      <c r="I489">
        <f>IF(K489="N2O",H489*About!$B$66,IF('EPA non-CO2 Data'!K489="CH4",'EPA non-CO2 Data'!H489*About!$B$65,'EPA non-CO2 Data'!H489))</f>
        <v>0.12936603428535734</v>
      </c>
      <c r="J489" s="4" t="str">
        <f>VLOOKUP(CONCATENATE(B489,C489,D489),'EPA Source to Industry Map'!$D$2:$E$35,2,FALSE)</f>
        <v>non-industry</v>
      </c>
      <c r="K489" s="4" t="str">
        <f t="shared" si="7"/>
        <v>CH4</v>
      </c>
    </row>
    <row r="490" spans="1:11">
      <c r="A490" t="s">
        <v>68</v>
      </c>
      <c r="B490" t="s">
        <v>2</v>
      </c>
      <c r="C490" t="s">
        <v>254</v>
      </c>
      <c r="D490" t="s">
        <v>228</v>
      </c>
      <c r="E490" t="s">
        <v>11</v>
      </c>
      <c r="F490">
        <v>2020</v>
      </c>
      <c r="G490" t="s">
        <v>250</v>
      </c>
      <c r="H490">
        <v>41.061037121817002</v>
      </c>
      <c r="I490">
        <f>IF(K490="N2O",H490*About!$B$66,IF('EPA non-CO2 Data'!K490="CH4",'EPA non-CO2 Data'!H490*About!$B$65,'EPA non-CO2 Data'!H490))</f>
        <v>47.904543308786508</v>
      </c>
      <c r="J490" s="4" t="str">
        <f>VLOOKUP(CONCATENATE(B490,C490,D490),'EPA Source to Industry Map'!$D$2:$E$35,2,FALSE)</f>
        <v>non-industry</v>
      </c>
      <c r="K490" s="4" t="str">
        <f t="shared" si="7"/>
        <v>CH4</v>
      </c>
    </row>
    <row r="491" spans="1:11">
      <c r="A491" t="s">
        <v>68</v>
      </c>
      <c r="B491" t="s">
        <v>2</v>
      </c>
      <c r="C491" t="s">
        <v>254</v>
      </c>
      <c r="D491" t="s">
        <v>228</v>
      </c>
      <c r="E491" t="s">
        <v>11</v>
      </c>
      <c r="F491">
        <v>2021</v>
      </c>
      <c r="G491" t="s">
        <v>250</v>
      </c>
      <c r="H491">
        <v>0.11273325844866799</v>
      </c>
      <c r="I491">
        <f>IF(K491="N2O",H491*About!$B$66,IF('EPA non-CO2 Data'!K491="CH4",'EPA non-CO2 Data'!H491*About!$B$65,'EPA non-CO2 Data'!H491))</f>
        <v>0.13152213485677933</v>
      </c>
      <c r="J491" s="4" t="str">
        <f>VLOOKUP(CONCATENATE(B491,C491,D491),'EPA Source to Industry Map'!$D$2:$E$35,2,FALSE)</f>
        <v>non-industry</v>
      </c>
      <c r="K491" s="4" t="str">
        <f t="shared" si="7"/>
        <v>CH4</v>
      </c>
    </row>
    <row r="492" spans="1:11">
      <c r="A492" t="s">
        <v>68</v>
      </c>
      <c r="B492" t="s">
        <v>2</v>
      </c>
      <c r="C492" t="s">
        <v>254</v>
      </c>
      <c r="D492" t="s">
        <v>228</v>
      </c>
      <c r="E492" t="s">
        <v>11</v>
      </c>
      <c r="F492">
        <v>2021</v>
      </c>
      <c r="G492" t="s">
        <v>250</v>
      </c>
      <c r="H492">
        <v>40.282373787354601</v>
      </c>
      <c r="I492">
        <f>IF(K492="N2O",H492*About!$B$66,IF('EPA non-CO2 Data'!K492="CH4",'EPA non-CO2 Data'!H492*About!$B$65,'EPA non-CO2 Data'!H492))</f>
        <v>46.996102751913703</v>
      </c>
      <c r="J492" s="4" t="str">
        <f>VLOOKUP(CONCATENATE(B492,C492,D492),'EPA Source to Industry Map'!$D$2:$E$35,2,FALSE)</f>
        <v>non-industry</v>
      </c>
      <c r="K492" s="4" t="str">
        <f t="shared" si="7"/>
        <v>CH4</v>
      </c>
    </row>
    <row r="493" spans="1:11">
      <c r="A493" t="s">
        <v>68</v>
      </c>
      <c r="B493" t="s">
        <v>2</v>
      </c>
      <c r="C493" t="s">
        <v>254</v>
      </c>
      <c r="D493" t="s">
        <v>228</v>
      </c>
      <c r="E493" t="s">
        <v>11</v>
      </c>
      <c r="F493">
        <v>2022</v>
      </c>
      <c r="G493" t="s">
        <v>250</v>
      </c>
      <c r="H493">
        <v>0.114581344652745</v>
      </c>
      <c r="I493">
        <f>IF(K493="N2O",H493*About!$B$66,IF('EPA non-CO2 Data'!K493="CH4",'EPA non-CO2 Data'!H493*About!$B$65,'EPA non-CO2 Data'!H493))</f>
        <v>0.13367823542820251</v>
      </c>
      <c r="J493" s="4" t="str">
        <f>VLOOKUP(CONCATENATE(B493,C493,D493),'EPA Source to Industry Map'!$D$2:$E$35,2,FALSE)</f>
        <v>non-industry</v>
      </c>
      <c r="K493" s="4" t="str">
        <f t="shared" si="7"/>
        <v>CH4</v>
      </c>
    </row>
    <row r="494" spans="1:11">
      <c r="A494" t="s">
        <v>68</v>
      </c>
      <c r="B494" t="s">
        <v>2</v>
      </c>
      <c r="C494" t="s">
        <v>254</v>
      </c>
      <c r="D494" t="s">
        <v>228</v>
      </c>
      <c r="E494" t="s">
        <v>11</v>
      </c>
      <c r="F494">
        <v>2022</v>
      </c>
      <c r="G494" t="s">
        <v>250</v>
      </c>
      <c r="H494">
        <v>39.503710452892101</v>
      </c>
      <c r="I494">
        <f>IF(K494="N2O",H494*About!$B$66,IF('EPA non-CO2 Data'!K494="CH4",'EPA non-CO2 Data'!H494*About!$B$65,'EPA non-CO2 Data'!H494))</f>
        <v>46.087662195040785</v>
      </c>
      <c r="J494" s="4" t="str">
        <f>VLOOKUP(CONCATENATE(B494,C494,D494),'EPA Source to Industry Map'!$D$2:$E$35,2,FALSE)</f>
        <v>non-industry</v>
      </c>
      <c r="K494" s="4" t="str">
        <f t="shared" si="7"/>
        <v>CH4</v>
      </c>
    </row>
    <row r="495" spans="1:11">
      <c r="A495" t="s">
        <v>68</v>
      </c>
      <c r="B495" t="s">
        <v>2</v>
      </c>
      <c r="C495" t="s">
        <v>254</v>
      </c>
      <c r="D495" t="s">
        <v>228</v>
      </c>
      <c r="E495" t="s">
        <v>11</v>
      </c>
      <c r="F495">
        <v>2023</v>
      </c>
      <c r="G495" t="s">
        <v>250</v>
      </c>
      <c r="H495">
        <v>0.116429430856822</v>
      </c>
      <c r="I495">
        <f>IF(K495="N2O",H495*About!$B$66,IF('EPA non-CO2 Data'!K495="CH4",'EPA non-CO2 Data'!H495*About!$B$65,'EPA non-CO2 Data'!H495))</f>
        <v>0.13583433599962569</v>
      </c>
      <c r="J495" s="4" t="str">
        <f>VLOOKUP(CONCATENATE(B495,C495,D495),'EPA Source to Industry Map'!$D$2:$E$35,2,FALSE)</f>
        <v>non-industry</v>
      </c>
      <c r="K495" s="4" t="str">
        <f t="shared" si="7"/>
        <v>CH4</v>
      </c>
    </row>
    <row r="496" spans="1:11">
      <c r="A496" t="s">
        <v>68</v>
      </c>
      <c r="B496" t="s">
        <v>2</v>
      </c>
      <c r="C496" t="s">
        <v>254</v>
      </c>
      <c r="D496" t="s">
        <v>228</v>
      </c>
      <c r="E496" t="s">
        <v>11</v>
      </c>
      <c r="F496">
        <v>2023</v>
      </c>
      <c r="G496" t="s">
        <v>250</v>
      </c>
      <c r="H496">
        <v>38.7250471184297</v>
      </c>
      <c r="I496">
        <f>IF(K496="N2O",H496*About!$B$66,IF('EPA non-CO2 Data'!K496="CH4",'EPA non-CO2 Data'!H496*About!$B$65,'EPA non-CO2 Data'!H496))</f>
        <v>45.179221638167988</v>
      </c>
      <c r="J496" s="4" t="str">
        <f>VLOOKUP(CONCATENATE(B496,C496,D496),'EPA Source to Industry Map'!$D$2:$E$35,2,FALSE)</f>
        <v>non-industry</v>
      </c>
      <c r="K496" s="4" t="str">
        <f t="shared" si="7"/>
        <v>CH4</v>
      </c>
    </row>
    <row r="497" spans="1:11">
      <c r="A497" t="s">
        <v>68</v>
      </c>
      <c r="B497" t="s">
        <v>2</v>
      </c>
      <c r="C497" t="s">
        <v>254</v>
      </c>
      <c r="D497" t="s">
        <v>228</v>
      </c>
      <c r="E497" t="s">
        <v>11</v>
      </c>
      <c r="F497">
        <v>2024</v>
      </c>
      <c r="G497" t="s">
        <v>250</v>
      </c>
      <c r="H497">
        <v>0.11827751706089799</v>
      </c>
      <c r="I497">
        <f>IF(K497="N2O",H497*About!$B$66,IF('EPA non-CO2 Data'!K497="CH4",'EPA non-CO2 Data'!H497*About!$B$65,'EPA non-CO2 Data'!H497))</f>
        <v>0.13799043657104768</v>
      </c>
      <c r="J497" s="4" t="str">
        <f>VLOOKUP(CONCATENATE(B497,C497,D497),'EPA Source to Industry Map'!$D$2:$E$35,2,FALSE)</f>
        <v>non-industry</v>
      </c>
      <c r="K497" s="4" t="str">
        <f t="shared" si="7"/>
        <v>CH4</v>
      </c>
    </row>
    <row r="498" spans="1:11">
      <c r="A498" t="s">
        <v>68</v>
      </c>
      <c r="B498" t="s">
        <v>2</v>
      </c>
      <c r="C498" t="s">
        <v>254</v>
      </c>
      <c r="D498" t="s">
        <v>228</v>
      </c>
      <c r="E498" t="s">
        <v>11</v>
      </c>
      <c r="F498">
        <v>2024</v>
      </c>
      <c r="G498" t="s">
        <v>250</v>
      </c>
      <c r="H498">
        <v>37.9463837839672</v>
      </c>
      <c r="I498">
        <f>IF(K498="N2O",H498*About!$B$66,IF('EPA non-CO2 Data'!K498="CH4",'EPA non-CO2 Data'!H498*About!$B$65,'EPA non-CO2 Data'!H498))</f>
        <v>44.27078108129507</v>
      </c>
      <c r="J498" s="4" t="str">
        <f>VLOOKUP(CONCATENATE(B498,C498,D498),'EPA Source to Industry Map'!$D$2:$E$35,2,FALSE)</f>
        <v>non-industry</v>
      </c>
      <c r="K498" s="4" t="str">
        <f t="shared" si="7"/>
        <v>CH4</v>
      </c>
    </row>
    <row r="499" spans="1:11">
      <c r="A499" t="s">
        <v>68</v>
      </c>
      <c r="B499" t="s">
        <v>2</v>
      </c>
      <c r="C499" t="s">
        <v>254</v>
      </c>
      <c r="D499" t="s">
        <v>228</v>
      </c>
      <c r="E499" t="s">
        <v>11</v>
      </c>
      <c r="F499">
        <v>2025</v>
      </c>
      <c r="G499" t="s">
        <v>250</v>
      </c>
      <c r="H499">
        <v>0.120125603264975</v>
      </c>
      <c r="I499">
        <f>IF(K499="N2O",H499*About!$B$66,IF('EPA non-CO2 Data'!K499="CH4",'EPA non-CO2 Data'!H499*About!$B$65,'EPA non-CO2 Data'!H499))</f>
        <v>0.14014653714247083</v>
      </c>
      <c r="J499" s="4" t="str">
        <f>VLOOKUP(CONCATENATE(B499,C499,D499),'EPA Source to Industry Map'!$D$2:$E$35,2,FALSE)</f>
        <v>non-industry</v>
      </c>
      <c r="K499" s="4" t="str">
        <f t="shared" ref="K499:K562" si="8">IF(ISNUMBER(SEARCH("F",E499)),"F-gases",E499)</f>
        <v>CH4</v>
      </c>
    </row>
    <row r="500" spans="1:11">
      <c r="A500" t="s">
        <v>68</v>
      </c>
      <c r="B500" t="s">
        <v>2</v>
      </c>
      <c r="C500" t="s">
        <v>254</v>
      </c>
      <c r="D500" t="s">
        <v>228</v>
      </c>
      <c r="E500" t="s">
        <v>11</v>
      </c>
      <c r="F500">
        <v>2025</v>
      </c>
      <c r="G500" t="s">
        <v>250</v>
      </c>
      <c r="H500">
        <v>37.167720449504799</v>
      </c>
      <c r="I500">
        <f>IF(K500="N2O",H500*About!$B$66,IF('EPA non-CO2 Data'!K500="CH4",'EPA non-CO2 Data'!H500*About!$B$65,'EPA non-CO2 Data'!H500))</f>
        <v>43.362340524422265</v>
      </c>
      <c r="J500" s="4" t="str">
        <f>VLOOKUP(CONCATENATE(B500,C500,D500),'EPA Source to Industry Map'!$D$2:$E$35,2,FALSE)</f>
        <v>non-industry</v>
      </c>
      <c r="K500" s="4" t="str">
        <f t="shared" si="8"/>
        <v>CH4</v>
      </c>
    </row>
    <row r="501" spans="1:11">
      <c r="A501" t="s">
        <v>68</v>
      </c>
      <c r="B501" t="s">
        <v>2</v>
      </c>
      <c r="C501" t="s">
        <v>254</v>
      </c>
      <c r="D501" t="s">
        <v>228</v>
      </c>
      <c r="E501" t="s">
        <v>11</v>
      </c>
      <c r="F501">
        <v>2026</v>
      </c>
      <c r="G501" t="s">
        <v>250</v>
      </c>
      <c r="H501">
        <v>0.121973689469051</v>
      </c>
      <c r="I501">
        <f>IF(K501="N2O",H501*About!$B$66,IF('EPA non-CO2 Data'!K501="CH4",'EPA non-CO2 Data'!H501*About!$B$65,'EPA non-CO2 Data'!H501))</f>
        <v>0.14230263771389284</v>
      </c>
      <c r="J501" s="4" t="str">
        <f>VLOOKUP(CONCATENATE(B501,C501,D501),'EPA Source to Industry Map'!$D$2:$E$35,2,FALSE)</f>
        <v>non-industry</v>
      </c>
      <c r="K501" s="4" t="str">
        <f t="shared" si="8"/>
        <v>CH4</v>
      </c>
    </row>
    <row r="502" spans="1:11">
      <c r="A502" t="s">
        <v>68</v>
      </c>
      <c r="B502" t="s">
        <v>2</v>
      </c>
      <c r="C502" t="s">
        <v>254</v>
      </c>
      <c r="D502" t="s">
        <v>228</v>
      </c>
      <c r="E502" t="s">
        <v>11</v>
      </c>
      <c r="F502">
        <v>2026</v>
      </c>
      <c r="G502" t="s">
        <v>250</v>
      </c>
      <c r="H502">
        <v>36.462888249243498</v>
      </c>
      <c r="I502">
        <f>IF(K502="N2O",H502*About!$B$66,IF('EPA non-CO2 Data'!K502="CH4",'EPA non-CO2 Data'!H502*About!$B$65,'EPA non-CO2 Data'!H502))</f>
        <v>42.540036290784087</v>
      </c>
      <c r="J502" s="4" t="str">
        <f>VLOOKUP(CONCATENATE(B502,C502,D502),'EPA Source to Industry Map'!$D$2:$E$35,2,FALSE)</f>
        <v>non-industry</v>
      </c>
      <c r="K502" s="4" t="str">
        <f t="shared" si="8"/>
        <v>CH4</v>
      </c>
    </row>
    <row r="503" spans="1:11">
      <c r="A503" t="s">
        <v>68</v>
      </c>
      <c r="B503" t="s">
        <v>2</v>
      </c>
      <c r="C503" t="s">
        <v>254</v>
      </c>
      <c r="D503" t="s">
        <v>228</v>
      </c>
      <c r="E503" t="s">
        <v>11</v>
      </c>
      <c r="F503">
        <v>2027</v>
      </c>
      <c r="G503" t="s">
        <v>250</v>
      </c>
      <c r="H503">
        <v>0.12382177567312801</v>
      </c>
      <c r="I503">
        <f>IF(K503="N2O",H503*About!$B$66,IF('EPA non-CO2 Data'!K503="CH4",'EPA non-CO2 Data'!H503*About!$B$65,'EPA non-CO2 Data'!H503))</f>
        <v>0.14445873828531602</v>
      </c>
      <c r="J503" s="4" t="str">
        <f>VLOOKUP(CONCATENATE(B503,C503,D503),'EPA Source to Industry Map'!$D$2:$E$35,2,FALSE)</f>
        <v>non-industry</v>
      </c>
      <c r="K503" s="4" t="str">
        <f t="shared" si="8"/>
        <v>CH4</v>
      </c>
    </row>
    <row r="504" spans="1:11">
      <c r="A504" t="s">
        <v>68</v>
      </c>
      <c r="B504" t="s">
        <v>2</v>
      </c>
      <c r="C504" t="s">
        <v>254</v>
      </c>
      <c r="D504" t="s">
        <v>228</v>
      </c>
      <c r="E504" t="s">
        <v>11</v>
      </c>
      <c r="F504">
        <v>2027</v>
      </c>
      <c r="G504" t="s">
        <v>250</v>
      </c>
      <c r="H504">
        <v>35.758056048982297</v>
      </c>
      <c r="I504">
        <f>IF(K504="N2O",H504*About!$B$66,IF('EPA non-CO2 Data'!K504="CH4",'EPA non-CO2 Data'!H504*About!$B$65,'EPA non-CO2 Data'!H504))</f>
        <v>41.717732057146016</v>
      </c>
      <c r="J504" s="4" t="str">
        <f>VLOOKUP(CONCATENATE(B504,C504,D504),'EPA Source to Industry Map'!$D$2:$E$35,2,FALSE)</f>
        <v>non-industry</v>
      </c>
      <c r="K504" s="4" t="str">
        <f t="shared" si="8"/>
        <v>CH4</v>
      </c>
    </row>
    <row r="505" spans="1:11">
      <c r="A505" t="s">
        <v>68</v>
      </c>
      <c r="B505" t="s">
        <v>2</v>
      </c>
      <c r="C505" t="s">
        <v>254</v>
      </c>
      <c r="D505" t="s">
        <v>228</v>
      </c>
      <c r="E505" t="s">
        <v>11</v>
      </c>
      <c r="F505">
        <v>2028</v>
      </c>
      <c r="G505" t="s">
        <v>250</v>
      </c>
      <c r="H505">
        <v>0.125669861877204</v>
      </c>
      <c r="I505">
        <f>IF(K505="N2O",H505*About!$B$66,IF('EPA non-CO2 Data'!K505="CH4",'EPA non-CO2 Data'!H505*About!$B$65,'EPA non-CO2 Data'!H505))</f>
        <v>0.14661483885673801</v>
      </c>
      <c r="J505" s="4" t="str">
        <f>VLOOKUP(CONCATENATE(B505,C505,D505),'EPA Source to Industry Map'!$D$2:$E$35,2,FALSE)</f>
        <v>non-industry</v>
      </c>
      <c r="K505" s="4" t="str">
        <f t="shared" si="8"/>
        <v>CH4</v>
      </c>
    </row>
    <row r="506" spans="1:11">
      <c r="A506" t="s">
        <v>68</v>
      </c>
      <c r="B506" t="s">
        <v>2</v>
      </c>
      <c r="C506" t="s">
        <v>254</v>
      </c>
      <c r="D506" t="s">
        <v>228</v>
      </c>
      <c r="E506" t="s">
        <v>11</v>
      </c>
      <c r="F506">
        <v>2028</v>
      </c>
      <c r="G506" t="s">
        <v>250</v>
      </c>
      <c r="H506">
        <v>35.053223848720997</v>
      </c>
      <c r="I506">
        <f>IF(K506="N2O",H506*About!$B$66,IF('EPA non-CO2 Data'!K506="CH4",'EPA non-CO2 Data'!H506*About!$B$65,'EPA non-CO2 Data'!H506))</f>
        <v>40.895427823507831</v>
      </c>
      <c r="J506" s="4" t="str">
        <f>VLOOKUP(CONCATENATE(B506,C506,D506),'EPA Source to Industry Map'!$D$2:$E$35,2,FALSE)</f>
        <v>non-industry</v>
      </c>
      <c r="K506" s="4" t="str">
        <f t="shared" si="8"/>
        <v>CH4</v>
      </c>
    </row>
    <row r="507" spans="1:11">
      <c r="A507" t="s">
        <v>68</v>
      </c>
      <c r="B507" t="s">
        <v>2</v>
      </c>
      <c r="C507" t="s">
        <v>254</v>
      </c>
      <c r="D507" t="s">
        <v>228</v>
      </c>
      <c r="E507" t="s">
        <v>11</v>
      </c>
      <c r="F507">
        <v>2029</v>
      </c>
      <c r="G507" t="s">
        <v>250</v>
      </c>
      <c r="H507">
        <v>0.127517948081281</v>
      </c>
      <c r="I507">
        <f>IF(K507="N2O",H507*About!$B$66,IF('EPA non-CO2 Data'!K507="CH4",'EPA non-CO2 Data'!H507*About!$B$65,'EPA non-CO2 Data'!H507))</f>
        <v>0.14877093942816119</v>
      </c>
      <c r="J507" s="4" t="str">
        <f>VLOOKUP(CONCATENATE(B507,C507,D507),'EPA Source to Industry Map'!$D$2:$E$35,2,FALSE)</f>
        <v>non-industry</v>
      </c>
      <c r="K507" s="4" t="str">
        <f t="shared" si="8"/>
        <v>CH4</v>
      </c>
    </row>
    <row r="508" spans="1:11">
      <c r="A508" t="s">
        <v>68</v>
      </c>
      <c r="B508" t="s">
        <v>2</v>
      </c>
      <c r="C508" t="s">
        <v>254</v>
      </c>
      <c r="D508" t="s">
        <v>228</v>
      </c>
      <c r="E508" t="s">
        <v>11</v>
      </c>
      <c r="F508">
        <v>2029</v>
      </c>
      <c r="G508" t="s">
        <v>250</v>
      </c>
      <c r="H508">
        <v>34.348391648459703</v>
      </c>
      <c r="I508">
        <f>IF(K508="N2O",H508*About!$B$66,IF('EPA non-CO2 Data'!K508="CH4",'EPA non-CO2 Data'!H508*About!$B$65,'EPA non-CO2 Data'!H508))</f>
        <v>40.07312358986966</v>
      </c>
      <c r="J508" s="4" t="str">
        <f>VLOOKUP(CONCATENATE(B508,C508,D508),'EPA Source to Industry Map'!$D$2:$E$35,2,FALSE)</f>
        <v>non-industry</v>
      </c>
      <c r="K508" s="4" t="str">
        <f t="shared" si="8"/>
        <v>CH4</v>
      </c>
    </row>
    <row r="509" spans="1:11">
      <c r="A509" t="s">
        <v>68</v>
      </c>
      <c r="B509" t="s">
        <v>2</v>
      </c>
      <c r="C509" t="s">
        <v>254</v>
      </c>
      <c r="D509" t="s">
        <v>228</v>
      </c>
      <c r="E509" t="s">
        <v>11</v>
      </c>
      <c r="F509">
        <v>2030</v>
      </c>
      <c r="G509" t="s">
        <v>250</v>
      </c>
      <c r="H509">
        <v>0.12936603428535701</v>
      </c>
      <c r="I509">
        <f>IF(K509="N2O",H509*About!$B$66,IF('EPA non-CO2 Data'!K509="CH4",'EPA non-CO2 Data'!H509*About!$B$65,'EPA non-CO2 Data'!H509))</f>
        <v>0.15092703999958318</v>
      </c>
      <c r="J509" s="4" t="str">
        <f>VLOOKUP(CONCATENATE(B509,C509,D509),'EPA Source to Industry Map'!$D$2:$E$35,2,FALSE)</f>
        <v>non-industry</v>
      </c>
      <c r="K509" s="4" t="str">
        <f t="shared" si="8"/>
        <v>CH4</v>
      </c>
    </row>
    <row r="510" spans="1:11">
      <c r="A510" t="s">
        <v>68</v>
      </c>
      <c r="B510" t="s">
        <v>2</v>
      </c>
      <c r="C510" t="s">
        <v>254</v>
      </c>
      <c r="D510" t="s">
        <v>228</v>
      </c>
      <c r="E510" t="s">
        <v>11</v>
      </c>
      <c r="F510">
        <v>2030</v>
      </c>
      <c r="G510" t="s">
        <v>250</v>
      </c>
      <c r="H510">
        <v>33.643559448198502</v>
      </c>
      <c r="I510">
        <f>IF(K510="N2O",H510*About!$B$66,IF('EPA non-CO2 Data'!K510="CH4",'EPA non-CO2 Data'!H510*About!$B$65,'EPA non-CO2 Data'!H510))</f>
        <v>39.250819356231588</v>
      </c>
      <c r="J510" s="4" t="str">
        <f>VLOOKUP(CONCATENATE(B510,C510,D510),'EPA Source to Industry Map'!$D$2:$E$35,2,FALSE)</f>
        <v>non-industry</v>
      </c>
      <c r="K510" s="4" t="str">
        <f t="shared" si="8"/>
        <v>CH4</v>
      </c>
    </row>
    <row r="511" spans="1:11">
      <c r="A511" t="s">
        <v>68</v>
      </c>
      <c r="B511" t="s">
        <v>2</v>
      </c>
      <c r="C511" t="s">
        <v>254</v>
      </c>
      <c r="D511" t="s">
        <v>228</v>
      </c>
      <c r="E511" t="s">
        <v>11</v>
      </c>
      <c r="F511">
        <v>2031</v>
      </c>
      <c r="G511" t="s">
        <v>250</v>
      </c>
      <c r="H511">
        <v>0.13121412048943401</v>
      </c>
      <c r="I511">
        <f>IF(K511="N2O",H511*About!$B$66,IF('EPA non-CO2 Data'!K511="CH4",'EPA non-CO2 Data'!H511*About!$B$65,'EPA non-CO2 Data'!H511))</f>
        <v>0.15308314057100636</v>
      </c>
      <c r="J511" s="4" t="str">
        <f>VLOOKUP(CONCATENATE(B511,C511,D511),'EPA Source to Industry Map'!$D$2:$E$35,2,FALSE)</f>
        <v>non-industry</v>
      </c>
      <c r="K511" s="4" t="str">
        <f t="shared" si="8"/>
        <v>CH4</v>
      </c>
    </row>
    <row r="512" spans="1:11">
      <c r="A512" t="s">
        <v>68</v>
      </c>
      <c r="B512" t="s">
        <v>2</v>
      </c>
      <c r="C512" t="s">
        <v>254</v>
      </c>
      <c r="D512" t="s">
        <v>228</v>
      </c>
      <c r="E512" t="s">
        <v>11</v>
      </c>
      <c r="F512">
        <v>2031</v>
      </c>
      <c r="G512" t="s">
        <v>250</v>
      </c>
      <c r="H512">
        <v>33.005557877380902</v>
      </c>
      <c r="I512">
        <f>IF(K512="N2O",H512*About!$B$66,IF('EPA non-CO2 Data'!K512="CH4",'EPA non-CO2 Data'!H512*About!$B$65,'EPA non-CO2 Data'!H512))</f>
        <v>38.506484190277725</v>
      </c>
      <c r="J512" s="4" t="str">
        <f>VLOOKUP(CONCATENATE(B512,C512,D512),'EPA Source to Industry Map'!$D$2:$E$35,2,FALSE)</f>
        <v>non-industry</v>
      </c>
      <c r="K512" s="4" t="str">
        <f t="shared" si="8"/>
        <v>CH4</v>
      </c>
    </row>
    <row r="513" spans="1:11">
      <c r="A513" t="s">
        <v>68</v>
      </c>
      <c r="B513" t="s">
        <v>2</v>
      </c>
      <c r="C513" t="s">
        <v>254</v>
      </c>
      <c r="D513" t="s">
        <v>228</v>
      </c>
      <c r="E513" t="s">
        <v>11</v>
      </c>
      <c r="F513">
        <v>2032</v>
      </c>
      <c r="G513" t="s">
        <v>250</v>
      </c>
      <c r="H513">
        <v>0.13306220669350999</v>
      </c>
      <c r="I513">
        <f>IF(K513="N2O",H513*About!$B$66,IF('EPA non-CO2 Data'!K513="CH4",'EPA non-CO2 Data'!H513*About!$B$65,'EPA non-CO2 Data'!H513))</f>
        <v>0.15523924114242832</v>
      </c>
      <c r="J513" s="4" t="str">
        <f>VLOOKUP(CONCATENATE(B513,C513,D513),'EPA Source to Industry Map'!$D$2:$E$35,2,FALSE)</f>
        <v>non-industry</v>
      </c>
      <c r="K513" s="4" t="str">
        <f t="shared" si="8"/>
        <v>CH4</v>
      </c>
    </row>
    <row r="514" spans="1:11">
      <c r="A514" t="s">
        <v>68</v>
      </c>
      <c r="B514" t="s">
        <v>2</v>
      </c>
      <c r="C514" t="s">
        <v>254</v>
      </c>
      <c r="D514" t="s">
        <v>228</v>
      </c>
      <c r="E514" t="s">
        <v>11</v>
      </c>
      <c r="F514">
        <v>2032</v>
      </c>
      <c r="G514" t="s">
        <v>250</v>
      </c>
      <c r="H514">
        <v>32.367556306563202</v>
      </c>
      <c r="I514">
        <f>IF(K514="N2O",H514*About!$B$66,IF('EPA non-CO2 Data'!K514="CH4",'EPA non-CO2 Data'!H514*About!$B$65,'EPA non-CO2 Data'!H514))</f>
        <v>37.76214902432374</v>
      </c>
      <c r="J514" s="4" t="str">
        <f>VLOOKUP(CONCATENATE(B514,C514,D514),'EPA Source to Industry Map'!$D$2:$E$35,2,FALSE)</f>
        <v>non-industry</v>
      </c>
      <c r="K514" s="4" t="str">
        <f t="shared" si="8"/>
        <v>CH4</v>
      </c>
    </row>
    <row r="515" spans="1:11">
      <c r="A515" t="s">
        <v>68</v>
      </c>
      <c r="B515" t="s">
        <v>2</v>
      </c>
      <c r="C515" t="s">
        <v>254</v>
      </c>
      <c r="D515" t="s">
        <v>228</v>
      </c>
      <c r="E515" t="s">
        <v>11</v>
      </c>
      <c r="F515">
        <v>2033</v>
      </c>
      <c r="G515" t="s">
        <v>250</v>
      </c>
      <c r="H515">
        <v>0.13491029289758699</v>
      </c>
      <c r="I515">
        <f>IF(K515="N2O",H515*About!$B$66,IF('EPA non-CO2 Data'!K515="CH4",'EPA non-CO2 Data'!H515*About!$B$65,'EPA non-CO2 Data'!H515))</f>
        <v>0.1573953417138515</v>
      </c>
      <c r="J515" s="4" t="str">
        <f>VLOOKUP(CONCATENATE(B515,C515,D515),'EPA Source to Industry Map'!$D$2:$E$35,2,FALSE)</f>
        <v>non-industry</v>
      </c>
      <c r="K515" s="4" t="str">
        <f t="shared" si="8"/>
        <v>CH4</v>
      </c>
    </row>
    <row r="516" spans="1:11">
      <c r="A516" t="s">
        <v>68</v>
      </c>
      <c r="B516" t="s">
        <v>2</v>
      </c>
      <c r="C516" t="s">
        <v>254</v>
      </c>
      <c r="D516" t="s">
        <v>228</v>
      </c>
      <c r="E516" t="s">
        <v>11</v>
      </c>
      <c r="F516">
        <v>2033</v>
      </c>
      <c r="G516" t="s">
        <v>250</v>
      </c>
      <c r="H516">
        <v>31.729554735745602</v>
      </c>
      <c r="I516">
        <f>IF(K516="N2O",H516*About!$B$66,IF('EPA non-CO2 Data'!K516="CH4",'EPA non-CO2 Data'!H516*About!$B$65,'EPA non-CO2 Data'!H516))</f>
        <v>37.01781385836987</v>
      </c>
      <c r="J516" s="4" t="str">
        <f>VLOOKUP(CONCATENATE(B516,C516,D516),'EPA Source to Industry Map'!$D$2:$E$35,2,FALSE)</f>
        <v>non-industry</v>
      </c>
      <c r="K516" s="4" t="str">
        <f t="shared" si="8"/>
        <v>CH4</v>
      </c>
    </row>
    <row r="517" spans="1:11">
      <c r="A517" t="s">
        <v>68</v>
      </c>
      <c r="B517" t="s">
        <v>2</v>
      </c>
      <c r="C517" t="s">
        <v>254</v>
      </c>
      <c r="D517" t="s">
        <v>228</v>
      </c>
      <c r="E517" t="s">
        <v>11</v>
      </c>
      <c r="F517">
        <v>2034</v>
      </c>
      <c r="G517" t="s">
        <v>250</v>
      </c>
      <c r="H517">
        <v>0.136758379101663</v>
      </c>
      <c r="I517">
        <f>IF(K517="N2O",H517*About!$B$66,IF('EPA non-CO2 Data'!K517="CH4",'EPA non-CO2 Data'!H517*About!$B$65,'EPA non-CO2 Data'!H517))</f>
        <v>0.15955144228527351</v>
      </c>
      <c r="J517" s="4" t="str">
        <f>VLOOKUP(CONCATENATE(B517,C517,D517),'EPA Source to Industry Map'!$D$2:$E$35,2,FALSE)</f>
        <v>non-industry</v>
      </c>
      <c r="K517" s="4" t="str">
        <f t="shared" si="8"/>
        <v>CH4</v>
      </c>
    </row>
    <row r="518" spans="1:11">
      <c r="A518" t="s">
        <v>68</v>
      </c>
      <c r="B518" t="s">
        <v>2</v>
      </c>
      <c r="C518" t="s">
        <v>254</v>
      </c>
      <c r="D518" t="s">
        <v>228</v>
      </c>
      <c r="E518" t="s">
        <v>11</v>
      </c>
      <c r="F518">
        <v>2034</v>
      </c>
      <c r="G518" t="s">
        <v>250</v>
      </c>
      <c r="H518">
        <v>31.091553164928001</v>
      </c>
      <c r="I518">
        <f>IF(K518="N2O",H518*About!$B$66,IF('EPA non-CO2 Data'!K518="CH4",'EPA non-CO2 Data'!H518*About!$B$65,'EPA non-CO2 Data'!H518))</f>
        <v>36.273478692416006</v>
      </c>
      <c r="J518" s="4" t="str">
        <f>VLOOKUP(CONCATENATE(B518,C518,D518),'EPA Source to Industry Map'!$D$2:$E$35,2,FALSE)</f>
        <v>non-industry</v>
      </c>
      <c r="K518" s="4" t="str">
        <f t="shared" si="8"/>
        <v>CH4</v>
      </c>
    </row>
    <row r="519" spans="1:11">
      <c r="A519" t="s">
        <v>68</v>
      </c>
      <c r="B519" t="s">
        <v>2</v>
      </c>
      <c r="C519" t="s">
        <v>254</v>
      </c>
      <c r="D519" t="s">
        <v>228</v>
      </c>
      <c r="E519" t="s">
        <v>11</v>
      </c>
      <c r="F519">
        <v>2035</v>
      </c>
      <c r="G519" t="s">
        <v>250</v>
      </c>
      <c r="H519">
        <v>0.13860646530574</v>
      </c>
      <c r="I519">
        <f>IF(K519="N2O",H519*About!$B$66,IF('EPA non-CO2 Data'!K519="CH4",'EPA non-CO2 Data'!H519*About!$B$65,'EPA non-CO2 Data'!H519))</f>
        <v>0.16170754285669667</v>
      </c>
      <c r="J519" s="4" t="str">
        <f>VLOOKUP(CONCATENATE(B519,C519,D519),'EPA Source to Industry Map'!$D$2:$E$35,2,FALSE)</f>
        <v>non-industry</v>
      </c>
      <c r="K519" s="4" t="str">
        <f t="shared" si="8"/>
        <v>CH4</v>
      </c>
    </row>
    <row r="520" spans="1:11">
      <c r="A520" t="s">
        <v>68</v>
      </c>
      <c r="B520" t="s">
        <v>2</v>
      </c>
      <c r="C520" t="s">
        <v>254</v>
      </c>
      <c r="D520" t="s">
        <v>228</v>
      </c>
      <c r="E520" t="s">
        <v>11</v>
      </c>
      <c r="F520">
        <v>2035</v>
      </c>
      <c r="G520" t="s">
        <v>250</v>
      </c>
      <c r="H520">
        <v>30.453551594110401</v>
      </c>
      <c r="I520">
        <f>IF(K520="N2O",H520*About!$B$66,IF('EPA non-CO2 Data'!K520="CH4",'EPA non-CO2 Data'!H520*About!$B$65,'EPA non-CO2 Data'!H520))</f>
        <v>35.529143526462136</v>
      </c>
      <c r="J520" s="4" t="str">
        <f>VLOOKUP(CONCATENATE(B520,C520,D520),'EPA Source to Industry Map'!$D$2:$E$35,2,FALSE)</f>
        <v>non-industry</v>
      </c>
      <c r="K520" s="4" t="str">
        <f t="shared" si="8"/>
        <v>CH4</v>
      </c>
    </row>
    <row r="521" spans="1:11">
      <c r="A521" t="s">
        <v>68</v>
      </c>
      <c r="B521" t="s">
        <v>2</v>
      </c>
      <c r="C521" t="s">
        <v>254</v>
      </c>
      <c r="D521" t="s">
        <v>228</v>
      </c>
      <c r="E521" t="s">
        <v>11</v>
      </c>
      <c r="F521">
        <v>2036</v>
      </c>
      <c r="G521" t="s">
        <v>250</v>
      </c>
      <c r="H521">
        <v>0.14137859461185501</v>
      </c>
      <c r="I521">
        <f>IF(K521="N2O",H521*About!$B$66,IF('EPA non-CO2 Data'!K521="CH4",'EPA non-CO2 Data'!H521*About!$B$65,'EPA non-CO2 Data'!H521))</f>
        <v>0.16494169371383086</v>
      </c>
      <c r="J521" s="4" t="str">
        <f>VLOOKUP(CONCATENATE(B521,C521,D521),'EPA Source to Industry Map'!$D$2:$E$35,2,FALSE)</f>
        <v>non-industry</v>
      </c>
      <c r="K521" s="4" t="str">
        <f t="shared" si="8"/>
        <v>CH4</v>
      </c>
    </row>
    <row r="522" spans="1:11">
      <c r="A522" t="s">
        <v>68</v>
      </c>
      <c r="B522" t="s">
        <v>2</v>
      </c>
      <c r="C522" t="s">
        <v>254</v>
      </c>
      <c r="D522" t="s">
        <v>228</v>
      </c>
      <c r="E522" t="s">
        <v>11</v>
      </c>
      <c r="F522">
        <v>2036</v>
      </c>
      <c r="G522" t="s">
        <v>250</v>
      </c>
      <c r="H522">
        <v>29.8760439203479</v>
      </c>
      <c r="I522">
        <f>IF(K522="N2O",H522*About!$B$66,IF('EPA non-CO2 Data'!K522="CH4",'EPA non-CO2 Data'!H522*About!$B$65,'EPA non-CO2 Data'!H522))</f>
        <v>34.855384573739222</v>
      </c>
      <c r="J522" s="4" t="str">
        <f>VLOOKUP(CONCATENATE(B522,C522,D522),'EPA Source to Industry Map'!$D$2:$E$35,2,FALSE)</f>
        <v>non-industry</v>
      </c>
      <c r="K522" s="4" t="str">
        <f t="shared" si="8"/>
        <v>CH4</v>
      </c>
    </row>
    <row r="523" spans="1:11">
      <c r="A523" t="s">
        <v>68</v>
      </c>
      <c r="B523" t="s">
        <v>2</v>
      </c>
      <c r="C523" t="s">
        <v>254</v>
      </c>
      <c r="D523" t="s">
        <v>228</v>
      </c>
      <c r="E523" t="s">
        <v>11</v>
      </c>
      <c r="F523">
        <v>2037</v>
      </c>
      <c r="G523" t="s">
        <v>250</v>
      </c>
      <c r="H523">
        <v>0.14415072391796999</v>
      </c>
      <c r="I523">
        <f>IF(K523="N2O",H523*About!$B$66,IF('EPA non-CO2 Data'!K523="CH4",'EPA non-CO2 Data'!H523*About!$B$65,'EPA non-CO2 Data'!H523))</f>
        <v>0.16817584457096499</v>
      </c>
      <c r="J523" s="4" t="str">
        <f>VLOOKUP(CONCATENATE(B523,C523,D523),'EPA Source to Industry Map'!$D$2:$E$35,2,FALSE)</f>
        <v>non-industry</v>
      </c>
      <c r="K523" s="4" t="str">
        <f t="shared" si="8"/>
        <v>CH4</v>
      </c>
    </row>
    <row r="524" spans="1:11">
      <c r="A524" t="s">
        <v>68</v>
      </c>
      <c r="B524" t="s">
        <v>2</v>
      </c>
      <c r="C524" t="s">
        <v>254</v>
      </c>
      <c r="D524" t="s">
        <v>228</v>
      </c>
      <c r="E524" t="s">
        <v>11</v>
      </c>
      <c r="F524">
        <v>2037</v>
      </c>
      <c r="G524" t="s">
        <v>250</v>
      </c>
      <c r="H524">
        <v>29.298536246585499</v>
      </c>
      <c r="I524">
        <f>IF(K524="N2O",H524*About!$B$66,IF('EPA non-CO2 Data'!K524="CH4",'EPA non-CO2 Data'!H524*About!$B$65,'EPA non-CO2 Data'!H524))</f>
        <v>34.181625621016416</v>
      </c>
      <c r="J524" s="4" t="str">
        <f>VLOOKUP(CONCATENATE(B524,C524,D524),'EPA Source to Industry Map'!$D$2:$E$35,2,FALSE)</f>
        <v>non-industry</v>
      </c>
      <c r="K524" s="4" t="str">
        <f t="shared" si="8"/>
        <v>CH4</v>
      </c>
    </row>
    <row r="525" spans="1:11">
      <c r="A525" t="s">
        <v>68</v>
      </c>
      <c r="B525" t="s">
        <v>2</v>
      </c>
      <c r="C525" t="s">
        <v>254</v>
      </c>
      <c r="D525" t="s">
        <v>228</v>
      </c>
      <c r="E525" t="s">
        <v>11</v>
      </c>
      <c r="F525">
        <v>2038</v>
      </c>
      <c r="G525" t="s">
        <v>250</v>
      </c>
      <c r="H525">
        <v>0.14692285322408399</v>
      </c>
      <c r="I525">
        <f>IF(K525="N2O",H525*About!$B$66,IF('EPA non-CO2 Data'!K525="CH4",'EPA non-CO2 Data'!H525*About!$B$65,'EPA non-CO2 Data'!H525))</f>
        <v>0.17140999542809801</v>
      </c>
      <c r="J525" s="4" t="str">
        <f>VLOOKUP(CONCATENATE(B525,C525,D525),'EPA Source to Industry Map'!$D$2:$E$35,2,FALSE)</f>
        <v>non-industry</v>
      </c>
      <c r="K525" s="4" t="str">
        <f t="shared" si="8"/>
        <v>CH4</v>
      </c>
    </row>
    <row r="526" spans="1:11">
      <c r="A526" t="s">
        <v>68</v>
      </c>
      <c r="B526" t="s">
        <v>2</v>
      </c>
      <c r="C526" t="s">
        <v>254</v>
      </c>
      <c r="D526" t="s">
        <v>228</v>
      </c>
      <c r="E526" t="s">
        <v>11</v>
      </c>
      <c r="F526">
        <v>2038</v>
      </c>
      <c r="G526" t="s">
        <v>250</v>
      </c>
      <c r="H526">
        <v>28.721028572822998</v>
      </c>
      <c r="I526">
        <f>IF(K526="N2O",H526*About!$B$66,IF('EPA non-CO2 Data'!K526="CH4",'EPA non-CO2 Data'!H526*About!$B$65,'EPA non-CO2 Data'!H526))</f>
        <v>33.507866668293502</v>
      </c>
      <c r="J526" s="4" t="str">
        <f>VLOOKUP(CONCATENATE(B526,C526,D526),'EPA Source to Industry Map'!$D$2:$E$35,2,FALSE)</f>
        <v>non-industry</v>
      </c>
      <c r="K526" s="4" t="str">
        <f t="shared" si="8"/>
        <v>CH4</v>
      </c>
    </row>
    <row r="527" spans="1:11">
      <c r="A527" t="s">
        <v>68</v>
      </c>
      <c r="B527" t="s">
        <v>2</v>
      </c>
      <c r="C527" t="s">
        <v>254</v>
      </c>
      <c r="D527" t="s">
        <v>228</v>
      </c>
      <c r="E527" t="s">
        <v>11</v>
      </c>
      <c r="F527">
        <v>2039</v>
      </c>
      <c r="G527" t="s">
        <v>250</v>
      </c>
      <c r="H527">
        <v>0.149694982530199</v>
      </c>
      <c r="I527">
        <f>IF(K527="N2O",H527*About!$B$66,IF('EPA non-CO2 Data'!K527="CH4",'EPA non-CO2 Data'!H527*About!$B$65,'EPA non-CO2 Data'!H527))</f>
        <v>0.17464414628523217</v>
      </c>
      <c r="J527" s="4" t="str">
        <f>VLOOKUP(CONCATENATE(B527,C527,D527),'EPA Source to Industry Map'!$D$2:$E$35,2,FALSE)</f>
        <v>non-industry</v>
      </c>
      <c r="K527" s="4" t="str">
        <f t="shared" si="8"/>
        <v>CH4</v>
      </c>
    </row>
    <row r="528" spans="1:11">
      <c r="A528" t="s">
        <v>68</v>
      </c>
      <c r="B528" t="s">
        <v>2</v>
      </c>
      <c r="C528" t="s">
        <v>254</v>
      </c>
      <c r="D528" t="s">
        <v>228</v>
      </c>
      <c r="E528" t="s">
        <v>11</v>
      </c>
      <c r="F528">
        <v>2039</v>
      </c>
      <c r="G528" t="s">
        <v>250</v>
      </c>
      <c r="H528">
        <v>28.143520899060601</v>
      </c>
      <c r="I528">
        <f>IF(K528="N2O",H528*About!$B$66,IF('EPA non-CO2 Data'!K528="CH4",'EPA non-CO2 Data'!H528*About!$B$65,'EPA non-CO2 Data'!H528))</f>
        <v>32.834107715570703</v>
      </c>
      <c r="J528" s="4" t="str">
        <f>VLOOKUP(CONCATENATE(B528,C528,D528),'EPA Source to Industry Map'!$D$2:$E$35,2,FALSE)</f>
        <v>non-industry</v>
      </c>
      <c r="K528" s="4" t="str">
        <f t="shared" si="8"/>
        <v>CH4</v>
      </c>
    </row>
    <row r="529" spans="1:11">
      <c r="A529" t="s">
        <v>68</v>
      </c>
      <c r="B529" t="s">
        <v>2</v>
      </c>
      <c r="C529" t="s">
        <v>254</v>
      </c>
      <c r="D529" t="s">
        <v>228</v>
      </c>
      <c r="E529" t="s">
        <v>11</v>
      </c>
      <c r="F529">
        <v>2040</v>
      </c>
      <c r="G529" t="s">
        <v>250</v>
      </c>
      <c r="H529">
        <v>0.15246711183631401</v>
      </c>
      <c r="I529">
        <f>IF(K529="N2O",H529*About!$B$66,IF('EPA non-CO2 Data'!K529="CH4",'EPA non-CO2 Data'!H529*About!$B$65,'EPA non-CO2 Data'!H529))</f>
        <v>0.17787829714236636</v>
      </c>
      <c r="J529" s="4" t="str">
        <f>VLOOKUP(CONCATENATE(B529,C529,D529),'EPA Source to Industry Map'!$D$2:$E$35,2,FALSE)</f>
        <v>non-industry</v>
      </c>
      <c r="K529" s="4" t="str">
        <f t="shared" si="8"/>
        <v>CH4</v>
      </c>
    </row>
    <row r="530" spans="1:11">
      <c r="A530" t="s">
        <v>68</v>
      </c>
      <c r="B530" t="s">
        <v>2</v>
      </c>
      <c r="C530" t="s">
        <v>254</v>
      </c>
      <c r="D530" t="s">
        <v>228</v>
      </c>
      <c r="E530" t="s">
        <v>11</v>
      </c>
      <c r="F530">
        <v>2040</v>
      </c>
      <c r="G530" t="s">
        <v>250</v>
      </c>
      <c r="H530">
        <v>27.5660132252981</v>
      </c>
      <c r="I530">
        <f>IF(K530="N2O",H530*About!$B$66,IF('EPA non-CO2 Data'!K530="CH4",'EPA non-CO2 Data'!H530*About!$B$65,'EPA non-CO2 Data'!H530))</f>
        <v>32.160348762847782</v>
      </c>
      <c r="J530" s="4" t="str">
        <f>VLOOKUP(CONCATENATE(B530,C530,D530),'EPA Source to Industry Map'!$D$2:$E$35,2,FALSE)</f>
        <v>non-industry</v>
      </c>
      <c r="K530" s="4" t="str">
        <f t="shared" si="8"/>
        <v>CH4</v>
      </c>
    </row>
    <row r="531" spans="1:11">
      <c r="A531" t="s">
        <v>68</v>
      </c>
      <c r="B531" t="s">
        <v>2</v>
      </c>
      <c r="C531" t="s">
        <v>254</v>
      </c>
      <c r="D531" t="s">
        <v>228</v>
      </c>
      <c r="E531" t="s">
        <v>11</v>
      </c>
      <c r="F531">
        <v>2041</v>
      </c>
      <c r="G531" t="s">
        <v>250</v>
      </c>
      <c r="H531">
        <v>0.15246711183631401</v>
      </c>
      <c r="I531">
        <f>IF(K531="N2O",H531*About!$B$66,IF('EPA non-CO2 Data'!K531="CH4",'EPA non-CO2 Data'!H531*About!$B$65,'EPA non-CO2 Data'!H531))</f>
        <v>0.17787829714236636</v>
      </c>
      <c r="J531" s="4" t="str">
        <f>VLOOKUP(CONCATENATE(B531,C531,D531),'EPA Source to Industry Map'!$D$2:$E$35,2,FALSE)</f>
        <v>non-industry</v>
      </c>
      <c r="K531" s="4" t="str">
        <f t="shared" si="8"/>
        <v>CH4</v>
      </c>
    </row>
    <row r="532" spans="1:11">
      <c r="A532" t="s">
        <v>68</v>
      </c>
      <c r="B532" t="s">
        <v>2</v>
      </c>
      <c r="C532" t="s">
        <v>254</v>
      </c>
      <c r="D532" t="s">
        <v>228</v>
      </c>
      <c r="E532" t="s">
        <v>11</v>
      </c>
      <c r="F532">
        <v>2041</v>
      </c>
      <c r="G532" t="s">
        <v>250</v>
      </c>
      <c r="H532">
        <v>27.0432635511443</v>
      </c>
      <c r="I532">
        <f>IF(K532="N2O",H532*About!$B$66,IF('EPA non-CO2 Data'!K532="CH4",'EPA non-CO2 Data'!H532*About!$B$65,'EPA non-CO2 Data'!H532))</f>
        <v>31.550474143001686</v>
      </c>
      <c r="J532" s="4" t="str">
        <f>VLOOKUP(CONCATENATE(B532,C532,D532),'EPA Source to Industry Map'!$D$2:$E$35,2,FALSE)</f>
        <v>non-industry</v>
      </c>
      <c r="K532" s="4" t="str">
        <f t="shared" si="8"/>
        <v>CH4</v>
      </c>
    </row>
    <row r="533" spans="1:11">
      <c r="A533" t="s">
        <v>68</v>
      </c>
      <c r="B533" t="s">
        <v>2</v>
      </c>
      <c r="C533" t="s">
        <v>254</v>
      </c>
      <c r="D533" t="s">
        <v>228</v>
      </c>
      <c r="E533" t="s">
        <v>11</v>
      </c>
      <c r="F533">
        <v>2042</v>
      </c>
      <c r="G533" t="s">
        <v>250</v>
      </c>
      <c r="H533">
        <v>0.15246711183631401</v>
      </c>
      <c r="I533">
        <f>IF(K533="N2O",H533*About!$B$66,IF('EPA non-CO2 Data'!K533="CH4",'EPA non-CO2 Data'!H533*About!$B$65,'EPA non-CO2 Data'!H533))</f>
        <v>0.17787829714236636</v>
      </c>
      <c r="J533" s="4" t="str">
        <f>VLOOKUP(CONCATENATE(B533,C533,D533),'EPA Source to Industry Map'!$D$2:$E$35,2,FALSE)</f>
        <v>non-industry</v>
      </c>
      <c r="K533" s="4" t="str">
        <f t="shared" si="8"/>
        <v>CH4</v>
      </c>
    </row>
    <row r="534" spans="1:11">
      <c r="A534" t="s">
        <v>68</v>
      </c>
      <c r="B534" t="s">
        <v>2</v>
      </c>
      <c r="C534" t="s">
        <v>254</v>
      </c>
      <c r="D534" t="s">
        <v>228</v>
      </c>
      <c r="E534" t="s">
        <v>11</v>
      </c>
      <c r="F534">
        <v>2042</v>
      </c>
      <c r="G534" t="s">
        <v>250</v>
      </c>
      <c r="H534">
        <v>26.520513876990499</v>
      </c>
      <c r="I534">
        <f>IF(K534="N2O",H534*About!$B$66,IF('EPA non-CO2 Data'!K534="CH4",'EPA non-CO2 Data'!H534*About!$B$65,'EPA non-CO2 Data'!H534))</f>
        <v>30.940599523155583</v>
      </c>
      <c r="J534" s="4" t="str">
        <f>VLOOKUP(CONCATENATE(B534,C534,D534),'EPA Source to Industry Map'!$D$2:$E$35,2,FALSE)</f>
        <v>non-industry</v>
      </c>
      <c r="K534" s="4" t="str">
        <f t="shared" si="8"/>
        <v>CH4</v>
      </c>
    </row>
    <row r="535" spans="1:11">
      <c r="A535" t="s">
        <v>68</v>
      </c>
      <c r="B535" t="s">
        <v>2</v>
      </c>
      <c r="C535" t="s">
        <v>254</v>
      </c>
      <c r="D535" t="s">
        <v>228</v>
      </c>
      <c r="E535" t="s">
        <v>11</v>
      </c>
      <c r="F535">
        <v>2043</v>
      </c>
      <c r="G535" t="s">
        <v>250</v>
      </c>
      <c r="H535">
        <v>0.15246711183631401</v>
      </c>
      <c r="I535">
        <f>IF(K535="N2O",H535*About!$B$66,IF('EPA non-CO2 Data'!K535="CH4",'EPA non-CO2 Data'!H535*About!$B$65,'EPA non-CO2 Data'!H535))</f>
        <v>0.17787829714236636</v>
      </c>
      <c r="J535" s="4" t="str">
        <f>VLOOKUP(CONCATENATE(B535,C535,D535),'EPA Source to Industry Map'!$D$2:$E$35,2,FALSE)</f>
        <v>non-industry</v>
      </c>
      <c r="K535" s="4" t="str">
        <f t="shared" si="8"/>
        <v>CH4</v>
      </c>
    </row>
    <row r="536" spans="1:11">
      <c r="A536" t="s">
        <v>68</v>
      </c>
      <c r="B536" t="s">
        <v>2</v>
      </c>
      <c r="C536" t="s">
        <v>254</v>
      </c>
      <c r="D536" t="s">
        <v>228</v>
      </c>
      <c r="E536" t="s">
        <v>11</v>
      </c>
      <c r="F536">
        <v>2043</v>
      </c>
      <c r="G536" t="s">
        <v>250</v>
      </c>
      <c r="H536">
        <v>25.997764202836699</v>
      </c>
      <c r="I536">
        <f>IF(K536="N2O",H536*About!$B$66,IF('EPA non-CO2 Data'!K536="CH4",'EPA non-CO2 Data'!H536*About!$B$65,'EPA non-CO2 Data'!H536))</f>
        <v>30.330724903309484</v>
      </c>
      <c r="J536" s="4" t="str">
        <f>VLOOKUP(CONCATENATE(B536,C536,D536),'EPA Source to Industry Map'!$D$2:$E$35,2,FALSE)</f>
        <v>non-industry</v>
      </c>
      <c r="K536" s="4" t="str">
        <f t="shared" si="8"/>
        <v>CH4</v>
      </c>
    </row>
    <row r="537" spans="1:11">
      <c r="A537" t="s">
        <v>68</v>
      </c>
      <c r="B537" t="s">
        <v>2</v>
      </c>
      <c r="C537" t="s">
        <v>254</v>
      </c>
      <c r="D537" t="s">
        <v>228</v>
      </c>
      <c r="E537" t="s">
        <v>11</v>
      </c>
      <c r="F537">
        <v>2044</v>
      </c>
      <c r="G537" t="s">
        <v>250</v>
      </c>
      <c r="H537">
        <v>0.15246711183631401</v>
      </c>
      <c r="I537">
        <f>IF(K537="N2O",H537*About!$B$66,IF('EPA non-CO2 Data'!K537="CH4",'EPA non-CO2 Data'!H537*About!$B$65,'EPA non-CO2 Data'!H537))</f>
        <v>0.17787829714236636</v>
      </c>
      <c r="J537" s="4" t="str">
        <f>VLOOKUP(CONCATENATE(B537,C537,D537),'EPA Source to Industry Map'!$D$2:$E$35,2,FALSE)</f>
        <v>non-industry</v>
      </c>
      <c r="K537" s="4" t="str">
        <f t="shared" si="8"/>
        <v>CH4</v>
      </c>
    </row>
    <row r="538" spans="1:11">
      <c r="A538" t="s">
        <v>68</v>
      </c>
      <c r="B538" t="s">
        <v>2</v>
      </c>
      <c r="C538" t="s">
        <v>254</v>
      </c>
      <c r="D538" t="s">
        <v>228</v>
      </c>
      <c r="E538" t="s">
        <v>11</v>
      </c>
      <c r="F538">
        <v>2044</v>
      </c>
      <c r="G538" t="s">
        <v>250</v>
      </c>
      <c r="H538">
        <v>25.475014528682902</v>
      </c>
      <c r="I538">
        <f>IF(K538="N2O",H538*About!$B$66,IF('EPA non-CO2 Data'!K538="CH4",'EPA non-CO2 Data'!H538*About!$B$65,'EPA non-CO2 Data'!H538))</f>
        <v>29.720850283463388</v>
      </c>
      <c r="J538" s="4" t="str">
        <f>VLOOKUP(CONCATENATE(B538,C538,D538),'EPA Source to Industry Map'!$D$2:$E$35,2,FALSE)</f>
        <v>non-industry</v>
      </c>
      <c r="K538" s="4" t="str">
        <f t="shared" si="8"/>
        <v>CH4</v>
      </c>
    </row>
    <row r="539" spans="1:11">
      <c r="A539" t="s">
        <v>68</v>
      </c>
      <c r="B539" t="s">
        <v>2</v>
      </c>
      <c r="C539" t="s">
        <v>254</v>
      </c>
      <c r="D539" t="s">
        <v>228</v>
      </c>
      <c r="E539" t="s">
        <v>11</v>
      </c>
      <c r="F539">
        <v>2045</v>
      </c>
      <c r="G539" t="s">
        <v>250</v>
      </c>
      <c r="H539">
        <v>0.15246711183631401</v>
      </c>
      <c r="I539">
        <f>IF(K539="N2O",H539*About!$B$66,IF('EPA non-CO2 Data'!K539="CH4",'EPA non-CO2 Data'!H539*About!$B$65,'EPA non-CO2 Data'!H539))</f>
        <v>0.17787829714236636</v>
      </c>
      <c r="J539" s="4" t="str">
        <f>VLOOKUP(CONCATENATE(B539,C539,D539),'EPA Source to Industry Map'!$D$2:$E$35,2,FALSE)</f>
        <v>non-industry</v>
      </c>
      <c r="K539" s="4" t="str">
        <f t="shared" si="8"/>
        <v>CH4</v>
      </c>
    </row>
    <row r="540" spans="1:11">
      <c r="A540" t="s">
        <v>68</v>
      </c>
      <c r="B540" t="s">
        <v>2</v>
      </c>
      <c r="C540" t="s">
        <v>254</v>
      </c>
      <c r="D540" t="s">
        <v>228</v>
      </c>
      <c r="E540" t="s">
        <v>11</v>
      </c>
      <c r="F540">
        <v>2045</v>
      </c>
      <c r="G540" t="s">
        <v>250</v>
      </c>
      <c r="H540">
        <v>24.952264854529101</v>
      </c>
      <c r="I540">
        <f>IF(K540="N2O",H540*About!$B$66,IF('EPA non-CO2 Data'!K540="CH4",'EPA non-CO2 Data'!H540*About!$B$65,'EPA non-CO2 Data'!H540))</f>
        <v>29.110975663617285</v>
      </c>
      <c r="J540" s="4" t="str">
        <f>VLOOKUP(CONCATENATE(B540,C540,D540),'EPA Source to Industry Map'!$D$2:$E$35,2,FALSE)</f>
        <v>non-industry</v>
      </c>
      <c r="K540" s="4" t="str">
        <f t="shared" si="8"/>
        <v>CH4</v>
      </c>
    </row>
    <row r="541" spans="1:11">
      <c r="A541" t="s">
        <v>68</v>
      </c>
      <c r="B541" t="s">
        <v>2</v>
      </c>
      <c r="C541" t="s">
        <v>254</v>
      </c>
      <c r="D541" t="s">
        <v>228</v>
      </c>
      <c r="E541" t="s">
        <v>11</v>
      </c>
      <c r="F541">
        <v>2046</v>
      </c>
      <c r="G541" t="s">
        <v>250</v>
      </c>
      <c r="H541">
        <v>0.15339115493835201</v>
      </c>
      <c r="I541">
        <f>IF(K541="N2O",H541*About!$B$66,IF('EPA non-CO2 Data'!K541="CH4",'EPA non-CO2 Data'!H541*About!$B$65,'EPA non-CO2 Data'!H541))</f>
        <v>0.17895634742807737</v>
      </c>
      <c r="J541" s="4" t="str">
        <f>VLOOKUP(CONCATENATE(B541,C541,D541),'EPA Source to Industry Map'!$D$2:$E$35,2,FALSE)</f>
        <v>non-industry</v>
      </c>
      <c r="K541" s="4" t="str">
        <f t="shared" si="8"/>
        <v>CH4</v>
      </c>
    </row>
    <row r="542" spans="1:11">
      <c r="A542" t="s">
        <v>68</v>
      </c>
      <c r="B542" t="s">
        <v>2</v>
      </c>
      <c r="C542" t="s">
        <v>254</v>
      </c>
      <c r="D542" t="s">
        <v>228</v>
      </c>
      <c r="E542" t="s">
        <v>11</v>
      </c>
      <c r="F542">
        <v>2046</v>
      </c>
      <c r="G542" t="s">
        <v>250</v>
      </c>
      <c r="H542">
        <v>24.479081147639899</v>
      </c>
      <c r="I542">
        <f>IF(K542="N2O",H542*About!$B$66,IF('EPA non-CO2 Data'!K542="CH4",'EPA non-CO2 Data'!H542*About!$B$65,'EPA non-CO2 Data'!H542))</f>
        <v>28.558928005579883</v>
      </c>
      <c r="J542" s="4" t="str">
        <f>VLOOKUP(CONCATENATE(B542,C542,D542),'EPA Source to Industry Map'!$D$2:$E$35,2,FALSE)</f>
        <v>non-industry</v>
      </c>
      <c r="K542" s="4" t="str">
        <f t="shared" si="8"/>
        <v>CH4</v>
      </c>
    </row>
    <row r="543" spans="1:11">
      <c r="A543" t="s">
        <v>68</v>
      </c>
      <c r="B543" t="s">
        <v>2</v>
      </c>
      <c r="C543" t="s">
        <v>254</v>
      </c>
      <c r="D543" t="s">
        <v>228</v>
      </c>
      <c r="E543" t="s">
        <v>11</v>
      </c>
      <c r="F543">
        <v>2047</v>
      </c>
      <c r="G543" t="s">
        <v>250</v>
      </c>
      <c r="H543">
        <v>0.15431519804039001</v>
      </c>
      <c r="I543">
        <f>IF(K543="N2O",H543*About!$B$66,IF('EPA non-CO2 Data'!K543="CH4",'EPA non-CO2 Data'!H543*About!$B$65,'EPA non-CO2 Data'!H543))</f>
        <v>0.18003439771378835</v>
      </c>
      <c r="J543" s="4" t="str">
        <f>VLOOKUP(CONCATENATE(B543,C543,D543),'EPA Source to Industry Map'!$D$2:$E$35,2,FALSE)</f>
        <v>non-industry</v>
      </c>
      <c r="K543" s="4" t="str">
        <f t="shared" si="8"/>
        <v>CH4</v>
      </c>
    </row>
    <row r="544" spans="1:11">
      <c r="A544" t="s">
        <v>68</v>
      </c>
      <c r="B544" t="s">
        <v>2</v>
      </c>
      <c r="C544" t="s">
        <v>254</v>
      </c>
      <c r="D544" t="s">
        <v>228</v>
      </c>
      <c r="E544" t="s">
        <v>11</v>
      </c>
      <c r="F544">
        <v>2047</v>
      </c>
      <c r="G544" t="s">
        <v>250</v>
      </c>
      <c r="H544">
        <v>24.005897440750701</v>
      </c>
      <c r="I544">
        <f>IF(K544="N2O",H544*About!$B$66,IF('EPA non-CO2 Data'!K544="CH4",'EPA non-CO2 Data'!H544*About!$B$65,'EPA non-CO2 Data'!H544))</f>
        <v>28.006880347542484</v>
      </c>
      <c r="J544" s="4" t="str">
        <f>VLOOKUP(CONCATENATE(B544,C544,D544),'EPA Source to Industry Map'!$D$2:$E$35,2,FALSE)</f>
        <v>non-industry</v>
      </c>
      <c r="K544" s="4" t="str">
        <f t="shared" si="8"/>
        <v>CH4</v>
      </c>
    </row>
    <row r="545" spans="1:11">
      <c r="A545" t="s">
        <v>68</v>
      </c>
      <c r="B545" t="s">
        <v>2</v>
      </c>
      <c r="C545" t="s">
        <v>254</v>
      </c>
      <c r="D545" t="s">
        <v>228</v>
      </c>
      <c r="E545" t="s">
        <v>11</v>
      </c>
      <c r="F545">
        <v>2048</v>
      </c>
      <c r="G545" t="s">
        <v>250</v>
      </c>
      <c r="H545">
        <v>0.15523924114242901</v>
      </c>
      <c r="I545">
        <f>IF(K545="N2O",H545*About!$B$66,IF('EPA non-CO2 Data'!K545="CH4",'EPA non-CO2 Data'!H545*About!$B$65,'EPA non-CO2 Data'!H545))</f>
        <v>0.18111244799950052</v>
      </c>
      <c r="J545" s="4" t="str">
        <f>VLOOKUP(CONCATENATE(B545,C545,D545),'EPA Source to Industry Map'!$D$2:$E$35,2,FALSE)</f>
        <v>non-industry</v>
      </c>
      <c r="K545" s="4" t="str">
        <f t="shared" si="8"/>
        <v>CH4</v>
      </c>
    </row>
    <row r="546" spans="1:11">
      <c r="A546" t="s">
        <v>68</v>
      </c>
      <c r="B546" t="s">
        <v>2</v>
      </c>
      <c r="C546" t="s">
        <v>254</v>
      </c>
      <c r="D546" t="s">
        <v>228</v>
      </c>
      <c r="E546" t="s">
        <v>11</v>
      </c>
      <c r="F546">
        <v>2048</v>
      </c>
      <c r="G546" t="s">
        <v>250</v>
      </c>
      <c r="H546">
        <v>23.532713733861399</v>
      </c>
      <c r="I546">
        <f>IF(K546="N2O",H546*About!$B$66,IF('EPA non-CO2 Data'!K546="CH4",'EPA non-CO2 Data'!H546*About!$B$65,'EPA non-CO2 Data'!H546))</f>
        <v>27.454832689504968</v>
      </c>
      <c r="J546" s="4" t="str">
        <f>VLOOKUP(CONCATENATE(B546,C546,D546),'EPA Source to Industry Map'!$D$2:$E$35,2,FALSE)</f>
        <v>non-industry</v>
      </c>
      <c r="K546" s="4" t="str">
        <f t="shared" si="8"/>
        <v>CH4</v>
      </c>
    </row>
    <row r="547" spans="1:11">
      <c r="A547" t="s">
        <v>68</v>
      </c>
      <c r="B547" t="s">
        <v>2</v>
      </c>
      <c r="C547" t="s">
        <v>254</v>
      </c>
      <c r="D547" t="s">
        <v>228</v>
      </c>
      <c r="E547" t="s">
        <v>11</v>
      </c>
      <c r="F547">
        <v>2049</v>
      </c>
      <c r="G547" t="s">
        <v>250</v>
      </c>
      <c r="H547">
        <v>0.15616328424446699</v>
      </c>
      <c r="I547">
        <f>IF(K547="N2O",H547*About!$B$66,IF('EPA non-CO2 Data'!K547="CH4",'EPA non-CO2 Data'!H547*About!$B$65,'EPA non-CO2 Data'!H547))</f>
        <v>0.1821904982852115</v>
      </c>
      <c r="J547" s="4" t="str">
        <f>VLOOKUP(CONCATENATE(B547,C547,D547),'EPA Source to Industry Map'!$D$2:$E$35,2,FALSE)</f>
        <v>non-industry</v>
      </c>
      <c r="K547" s="4" t="str">
        <f t="shared" si="8"/>
        <v>CH4</v>
      </c>
    </row>
    <row r="548" spans="1:11">
      <c r="A548" t="s">
        <v>68</v>
      </c>
      <c r="B548" t="s">
        <v>2</v>
      </c>
      <c r="C548" t="s">
        <v>254</v>
      </c>
      <c r="D548" t="s">
        <v>228</v>
      </c>
      <c r="E548" t="s">
        <v>11</v>
      </c>
      <c r="F548">
        <v>2049</v>
      </c>
      <c r="G548" t="s">
        <v>250</v>
      </c>
      <c r="H548">
        <v>23.059530026972201</v>
      </c>
      <c r="I548">
        <f>IF(K548="N2O",H548*About!$B$66,IF('EPA non-CO2 Data'!K548="CH4",'EPA non-CO2 Data'!H548*About!$B$65,'EPA non-CO2 Data'!H548))</f>
        <v>26.90278503146757</v>
      </c>
      <c r="J548" s="4" t="str">
        <f>VLOOKUP(CONCATENATE(B548,C548,D548),'EPA Source to Industry Map'!$D$2:$E$35,2,FALSE)</f>
        <v>non-industry</v>
      </c>
      <c r="K548" s="4" t="str">
        <f t="shared" si="8"/>
        <v>CH4</v>
      </c>
    </row>
    <row r="549" spans="1:11">
      <c r="A549" t="s">
        <v>68</v>
      </c>
      <c r="B549" t="s">
        <v>2</v>
      </c>
      <c r="C549" t="s">
        <v>254</v>
      </c>
      <c r="D549" t="s">
        <v>228</v>
      </c>
      <c r="E549" t="s">
        <v>11</v>
      </c>
      <c r="F549">
        <v>2050</v>
      </c>
      <c r="G549" t="s">
        <v>250</v>
      </c>
      <c r="H549">
        <v>0.15708732734650499</v>
      </c>
      <c r="I549">
        <f>IF(K549="N2O",H549*About!$B$66,IF('EPA non-CO2 Data'!K549="CH4",'EPA non-CO2 Data'!H549*About!$B$65,'EPA non-CO2 Data'!H549))</f>
        <v>0.18326854857092251</v>
      </c>
      <c r="J549" s="4" t="str">
        <f>VLOOKUP(CONCATENATE(B549,C549,D549),'EPA Source to Industry Map'!$D$2:$E$35,2,FALSE)</f>
        <v>non-industry</v>
      </c>
      <c r="K549" s="4" t="str">
        <f t="shared" si="8"/>
        <v>CH4</v>
      </c>
    </row>
    <row r="550" spans="1:11">
      <c r="A550" t="s">
        <v>68</v>
      </c>
      <c r="B550" t="s">
        <v>2</v>
      </c>
      <c r="C550" t="s">
        <v>254</v>
      </c>
      <c r="D550" t="s">
        <v>228</v>
      </c>
      <c r="E550" t="s">
        <v>11</v>
      </c>
      <c r="F550">
        <v>2050</v>
      </c>
      <c r="G550" t="s">
        <v>250</v>
      </c>
      <c r="H550">
        <v>22.586346320082999</v>
      </c>
      <c r="I550">
        <f>IF(K550="N2O",H550*About!$B$66,IF('EPA non-CO2 Data'!K550="CH4",'EPA non-CO2 Data'!H550*About!$B$65,'EPA non-CO2 Data'!H550))</f>
        <v>26.350737373430167</v>
      </c>
      <c r="J550" s="4" t="str">
        <f>VLOOKUP(CONCATENATE(B550,C550,D550),'EPA Source to Industry Map'!$D$2:$E$35,2,FALSE)</f>
        <v>non-industry</v>
      </c>
      <c r="K550" s="4" t="str">
        <f t="shared" si="8"/>
        <v>CH4</v>
      </c>
    </row>
    <row r="551" spans="1:11">
      <c r="A551" t="s">
        <v>68</v>
      </c>
      <c r="B551" t="s">
        <v>2</v>
      </c>
      <c r="C551" t="s">
        <v>254</v>
      </c>
      <c r="D551" t="s">
        <v>228</v>
      </c>
      <c r="E551" t="s">
        <v>12</v>
      </c>
      <c r="F551">
        <v>1990</v>
      </c>
      <c r="G551" t="s">
        <v>250</v>
      </c>
      <c r="H551">
        <v>0</v>
      </c>
      <c r="I551">
        <f>IF(K551="N2O",H551*About!$B$66,IF('EPA non-CO2 Data'!K551="CH4",'EPA non-CO2 Data'!H551*About!$B$65,'EPA non-CO2 Data'!H551))</f>
        <v>0</v>
      </c>
      <c r="J551" s="4" t="str">
        <f>VLOOKUP(CONCATENATE(B551,C551,D551),'EPA Source to Industry Map'!$D$2:$E$35,2,FALSE)</f>
        <v>non-industry</v>
      </c>
      <c r="K551" s="4" t="str">
        <f t="shared" si="8"/>
        <v>N2O</v>
      </c>
    </row>
    <row r="552" spans="1:11">
      <c r="A552" t="s">
        <v>68</v>
      </c>
      <c r="B552" t="s">
        <v>2</v>
      </c>
      <c r="C552" t="s">
        <v>254</v>
      </c>
      <c r="D552" t="s">
        <v>228</v>
      </c>
      <c r="E552" t="s">
        <v>12</v>
      </c>
      <c r="F552">
        <v>1990</v>
      </c>
      <c r="G552" t="s">
        <v>250</v>
      </c>
      <c r="H552">
        <v>24.6946965560428</v>
      </c>
      <c r="I552">
        <f>IF(K552="N2O",H552*About!$B$66,IF('EPA non-CO2 Data'!K552="CH4",'EPA non-CO2 Data'!H552*About!$B$65,'EPA non-CO2 Data'!H552))</f>
        <v>21.960048950843429</v>
      </c>
      <c r="J552" s="4" t="str">
        <f>VLOOKUP(CONCATENATE(B552,C552,D552),'EPA Source to Industry Map'!$D$2:$E$35,2,FALSE)</f>
        <v>non-industry</v>
      </c>
      <c r="K552" s="4" t="str">
        <f t="shared" si="8"/>
        <v>N2O</v>
      </c>
    </row>
    <row r="553" spans="1:11">
      <c r="A553" t="s">
        <v>68</v>
      </c>
      <c r="B553" t="s">
        <v>2</v>
      </c>
      <c r="C553" t="s">
        <v>254</v>
      </c>
      <c r="D553" t="s">
        <v>228</v>
      </c>
      <c r="E553" t="s">
        <v>12</v>
      </c>
      <c r="F553">
        <v>1991</v>
      </c>
      <c r="G553" t="s">
        <v>250</v>
      </c>
      <c r="H553">
        <v>0</v>
      </c>
      <c r="I553">
        <f>IF(K553="N2O",H553*About!$B$66,IF('EPA non-CO2 Data'!K553="CH4",'EPA non-CO2 Data'!H553*About!$B$65,'EPA non-CO2 Data'!H553))</f>
        <v>0</v>
      </c>
      <c r="J553" s="4" t="str">
        <f>VLOOKUP(CONCATENATE(B553,C553,D553),'EPA Source to Industry Map'!$D$2:$E$35,2,FALSE)</f>
        <v>non-industry</v>
      </c>
      <c r="K553" s="4" t="str">
        <f t="shared" si="8"/>
        <v>N2O</v>
      </c>
    </row>
    <row r="554" spans="1:11">
      <c r="A554" t="s">
        <v>68</v>
      </c>
      <c r="B554" t="s">
        <v>2</v>
      </c>
      <c r="C554" t="s">
        <v>254</v>
      </c>
      <c r="D554" t="s">
        <v>228</v>
      </c>
      <c r="E554" t="s">
        <v>12</v>
      </c>
      <c r="F554">
        <v>1991</v>
      </c>
      <c r="G554" t="s">
        <v>250</v>
      </c>
      <c r="H554">
        <v>24.068164247871</v>
      </c>
      <c r="I554">
        <f>IF(K554="N2O",H554*About!$B$66,IF('EPA non-CO2 Data'!K554="CH4",'EPA non-CO2 Data'!H554*About!$B$65,'EPA non-CO2 Data'!H554))</f>
        <v>21.402897737200721</v>
      </c>
      <c r="J554" s="4" t="str">
        <f>VLOOKUP(CONCATENATE(B554,C554,D554),'EPA Source to Industry Map'!$D$2:$E$35,2,FALSE)</f>
        <v>non-industry</v>
      </c>
      <c r="K554" s="4" t="str">
        <f t="shared" si="8"/>
        <v>N2O</v>
      </c>
    </row>
    <row r="555" spans="1:11">
      <c r="A555" t="s">
        <v>68</v>
      </c>
      <c r="B555" t="s">
        <v>2</v>
      </c>
      <c r="C555" t="s">
        <v>254</v>
      </c>
      <c r="D555" t="s">
        <v>228</v>
      </c>
      <c r="E555" t="s">
        <v>12</v>
      </c>
      <c r="F555">
        <v>1992</v>
      </c>
      <c r="G555" t="s">
        <v>250</v>
      </c>
      <c r="H555">
        <v>0</v>
      </c>
      <c r="I555">
        <f>IF(K555="N2O",H555*About!$B$66,IF('EPA non-CO2 Data'!K555="CH4",'EPA non-CO2 Data'!H555*About!$B$65,'EPA non-CO2 Data'!H555))</f>
        <v>0</v>
      </c>
      <c r="J555" s="4" t="str">
        <f>VLOOKUP(CONCATENATE(B555,C555,D555),'EPA Source to Industry Map'!$D$2:$E$35,2,FALSE)</f>
        <v>non-industry</v>
      </c>
      <c r="K555" s="4" t="str">
        <f t="shared" si="8"/>
        <v>N2O</v>
      </c>
    </row>
    <row r="556" spans="1:11">
      <c r="A556" t="s">
        <v>68</v>
      </c>
      <c r="B556" t="s">
        <v>2</v>
      </c>
      <c r="C556" t="s">
        <v>254</v>
      </c>
      <c r="D556" t="s">
        <v>228</v>
      </c>
      <c r="E556" t="s">
        <v>12</v>
      </c>
      <c r="F556">
        <v>1992</v>
      </c>
      <c r="G556" t="s">
        <v>250</v>
      </c>
      <c r="H556">
        <v>23.4416319396991</v>
      </c>
      <c r="I556">
        <f>IF(K556="N2O",H556*About!$B$66,IF('EPA non-CO2 Data'!K556="CH4",'EPA non-CO2 Data'!H556*About!$B$65,'EPA non-CO2 Data'!H556))</f>
        <v>20.845746523557924</v>
      </c>
      <c r="J556" s="4" t="str">
        <f>VLOOKUP(CONCATENATE(B556,C556,D556),'EPA Source to Industry Map'!$D$2:$E$35,2,FALSE)</f>
        <v>non-industry</v>
      </c>
      <c r="K556" s="4" t="str">
        <f t="shared" si="8"/>
        <v>N2O</v>
      </c>
    </row>
    <row r="557" spans="1:11">
      <c r="A557" t="s">
        <v>68</v>
      </c>
      <c r="B557" t="s">
        <v>2</v>
      </c>
      <c r="C557" t="s">
        <v>254</v>
      </c>
      <c r="D557" t="s">
        <v>228</v>
      </c>
      <c r="E557" t="s">
        <v>12</v>
      </c>
      <c r="F557">
        <v>1993</v>
      </c>
      <c r="G557" t="s">
        <v>250</v>
      </c>
      <c r="H557">
        <v>0</v>
      </c>
      <c r="I557">
        <f>IF(K557="N2O",H557*About!$B$66,IF('EPA non-CO2 Data'!K557="CH4",'EPA non-CO2 Data'!H557*About!$B$65,'EPA non-CO2 Data'!H557))</f>
        <v>0</v>
      </c>
      <c r="J557" s="4" t="str">
        <f>VLOOKUP(CONCATENATE(B557,C557,D557),'EPA Source to Industry Map'!$D$2:$E$35,2,FALSE)</f>
        <v>non-industry</v>
      </c>
      <c r="K557" s="4" t="str">
        <f t="shared" si="8"/>
        <v>N2O</v>
      </c>
    </row>
    <row r="558" spans="1:11">
      <c r="A558" t="s">
        <v>68</v>
      </c>
      <c r="B558" t="s">
        <v>2</v>
      </c>
      <c r="C558" t="s">
        <v>254</v>
      </c>
      <c r="D558" t="s">
        <v>228</v>
      </c>
      <c r="E558" t="s">
        <v>12</v>
      </c>
      <c r="F558">
        <v>1993</v>
      </c>
      <c r="G558" t="s">
        <v>250</v>
      </c>
      <c r="H558">
        <v>22.8150996315273</v>
      </c>
      <c r="I558">
        <f>IF(K558="N2O",H558*About!$B$66,IF('EPA non-CO2 Data'!K558="CH4",'EPA non-CO2 Data'!H558*About!$B$65,'EPA non-CO2 Data'!H558))</f>
        <v>20.288595309915216</v>
      </c>
      <c r="J558" s="4" t="str">
        <f>VLOOKUP(CONCATENATE(B558,C558,D558),'EPA Source to Industry Map'!$D$2:$E$35,2,FALSE)</f>
        <v>non-industry</v>
      </c>
      <c r="K558" s="4" t="str">
        <f t="shared" si="8"/>
        <v>N2O</v>
      </c>
    </row>
    <row r="559" spans="1:11">
      <c r="A559" t="s">
        <v>68</v>
      </c>
      <c r="B559" t="s">
        <v>2</v>
      </c>
      <c r="C559" t="s">
        <v>254</v>
      </c>
      <c r="D559" t="s">
        <v>228</v>
      </c>
      <c r="E559" t="s">
        <v>12</v>
      </c>
      <c r="F559">
        <v>1994</v>
      </c>
      <c r="G559" t="s">
        <v>250</v>
      </c>
      <c r="H559">
        <v>0</v>
      </c>
      <c r="I559">
        <f>IF(K559="N2O",H559*About!$B$66,IF('EPA non-CO2 Data'!K559="CH4",'EPA non-CO2 Data'!H559*About!$B$65,'EPA non-CO2 Data'!H559))</f>
        <v>0</v>
      </c>
      <c r="J559" s="4" t="str">
        <f>VLOOKUP(CONCATENATE(B559,C559,D559),'EPA Source to Industry Map'!$D$2:$E$35,2,FALSE)</f>
        <v>non-industry</v>
      </c>
      <c r="K559" s="4" t="str">
        <f t="shared" si="8"/>
        <v>N2O</v>
      </c>
    </row>
    <row r="560" spans="1:11">
      <c r="A560" t="s">
        <v>68</v>
      </c>
      <c r="B560" t="s">
        <v>2</v>
      </c>
      <c r="C560" t="s">
        <v>254</v>
      </c>
      <c r="D560" t="s">
        <v>228</v>
      </c>
      <c r="E560" t="s">
        <v>12</v>
      </c>
      <c r="F560">
        <v>1994</v>
      </c>
      <c r="G560" t="s">
        <v>250</v>
      </c>
      <c r="H560">
        <v>22.1885673233555</v>
      </c>
      <c r="I560">
        <f>IF(K560="N2O",H560*About!$B$66,IF('EPA non-CO2 Data'!K560="CH4",'EPA non-CO2 Data'!H560*About!$B$65,'EPA non-CO2 Data'!H560))</f>
        <v>19.731444096272508</v>
      </c>
      <c r="J560" s="4" t="str">
        <f>VLOOKUP(CONCATENATE(B560,C560,D560),'EPA Source to Industry Map'!$D$2:$E$35,2,FALSE)</f>
        <v>non-industry</v>
      </c>
      <c r="K560" s="4" t="str">
        <f t="shared" si="8"/>
        <v>N2O</v>
      </c>
    </row>
    <row r="561" spans="1:11">
      <c r="A561" t="s">
        <v>68</v>
      </c>
      <c r="B561" t="s">
        <v>2</v>
      </c>
      <c r="C561" t="s">
        <v>254</v>
      </c>
      <c r="D561" t="s">
        <v>228</v>
      </c>
      <c r="E561" t="s">
        <v>12</v>
      </c>
      <c r="F561">
        <v>1995</v>
      </c>
      <c r="G561" t="s">
        <v>250</v>
      </c>
      <c r="H561">
        <v>0</v>
      </c>
      <c r="I561">
        <f>IF(K561="N2O",H561*About!$B$66,IF('EPA non-CO2 Data'!K561="CH4",'EPA non-CO2 Data'!H561*About!$B$65,'EPA non-CO2 Data'!H561))</f>
        <v>0</v>
      </c>
      <c r="J561" s="4" t="str">
        <f>VLOOKUP(CONCATENATE(B561,C561,D561),'EPA Source to Industry Map'!$D$2:$E$35,2,FALSE)</f>
        <v>non-industry</v>
      </c>
      <c r="K561" s="4" t="str">
        <f t="shared" si="8"/>
        <v>N2O</v>
      </c>
    </row>
    <row r="562" spans="1:11">
      <c r="A562" t="s">
        <v>68</v>
      </c>
      <c r="B562" t="s">
        <v>2</v>
      </c>
      <c r="C562" t="s">
        <v>254</v>
      </c>
      <c r="D562" t="s">
        <v>228</v>
      </c>
      <c r="E562" t="s">
        <v>12</v>
      </c>
      <c r="F562">
        <v>1995</v>
      </c>
      <c r="G562" t="s">
        <v>250</v>
      </c>
      <c r="H562">
        <v>21.562035015183699</v>
      </c>
      <c r="I562">
        <f>IF(K562="N2O",H562*About!$B$66,IF('EPA non-CO2 Data'!K562="CH4",'EPA non-CO2 Data'!H562*About!$B$65,'EPA non-CO2 Data'!H562))</f>
        <v>19.1742928826298</v>
      </c>
      <c r="J562" s="4" t="str">
        <f>VLOOKUP(CONCATENATE(B562,C562,D562),'EPA Source to Industry Map'!$D$2:$E$35,2,FALSE)</f>
        <v>non-industry</v>
      </c>
      <c r="K562" s="4" t="str">
        <f t="shared" si="8"/>
        <v>N2O</v>
      </c>
    </row>
    <row r="563" spans="1:11">
      <c r="A563" t="s">
        <v>68</v>
      </c>
      <c r="B563" t="s">
        <v>2</v>
      </c>
      <c r="C563" t="s">
        <v>254</v>
      </c>
      <c r="D563" t="s">
        <v>228</v>
      </c>
      <c r="E563" t="s">
        <v>12</v>
      </c>
      <c r="F563">
        <v>1996</v>
      </c>
      <c r="G563" t="s">
        <v>250</v>
      </c>
      <c r="H563">
        <v>0</v>
      </c>
      <c r="I563">
        <f>IF(K563="N2O",H563*About!$B$66,IF('EPA non-CO2 Data'!K563="CH4",'EPA non-CO2 Data'!H563*About!$B$65,'EPA non-CO2 Data'!H563))</f>
        <v>0</v>
      </c>
      <c r="J563" s="4" t="str">
        <f>VLOOKUP(CONCATENATE(B563,C563,D563),'EPA Source to Industry Map'!$D$2:$E$35,2,FALSE)</f>
        <v>non-industry</v>
      </c>
      <c r="K563" s="4" t="str">
        <f t="shared" ref="K563:K626" si="9">IF(ISNUMBER(SEARCH("F",E563)),"F-gases",E563)</f>
        <v>N2O</v>
      </c>
    </row>
    <row r="564" spans="1:11">
      <c r="A564" t="s">
        <v>68</v>
      </c>
      <c r="B564" t="s">
        <v>2</v>
      </c>
      <c r="C564" t="s">
        <v>254</v>
      </c>
      <c r="D564" t="s">
        <v>228</v>
      </c>
      <c r="E564" t="s">
        <v>12</v>
      </c>
      <c r="F564">
        <v>1996</v>
      </c>
      <c r="G564" t="s">
        <v>250</v>
      </c>
      <c r="H564">
        <v>21.164941769933701</v>
      </c>
      <c r="I564">
        <f>IF(K564="N2O",H564*About!$B$66,IF('EPA non-CO2 Data'!K564="CH4",'EPA non-CO2 Data'!H564*About!$B$65,'EPA non-CO2 Data'!H564))</f>
        <v>18.821173050444401</v>
      </c>
      <c r="J564" s="4" t="str">
        <f>VLOOKUP(CONCATENATE(B564,C564,D564),'EPA Source to Industry Map'!$D$2:$E$35,2,FALSE)</f>
        <v>non-industry</v>
      </c>
      <c r="K564" s="4" t="str">
        <f t="shared" si="9"/>
        <v>N2O</v>
      </c>
    </row>
    <row r="565" spans="1:11">
      <c r="A565" t="s">
        <v>68</v>
      </c>
      <c r="B565" t="s">
        <v>2</v>
      </c>
      <c r="C565" t="s">
        <v>254</v>
      </c>
      <c r="D565" t="s">
        <v>228</v>
      </c>
      <c r="E565" t="s">
        <v>12</v>
      </c>
      <c r="F565">
        <v>1997</v>
      </c>
      <c r="G565" t="s">
        <v>250</v>
      </c>
      <c r="H565">
        <v>0</v>
      </c>
      <c r="I565">
        <f>IF(K565="N2O",H565*About!$B$66,IF('EPA non-CO2 Data'!K565="CH4",'EPA non-CO2 Data'!H565*About!$B$65,'EPA non-CO2 Data'!H565))</f>
        <v>0</v>
      </c>
      <c r="J565" s="4" t="str">
        <f>VLOOKUP(CONCATENATE(B565,C565,D565),'EPA Source to Industry Map'!$D$2:$E$35,2,FALSE)</f>
        <v>non-industry</v>
      </c>
      <c r="K565" s="4" t="str">
        <f t="shared" si="9"/>
        <v>N2O</v>
      </c>
    </row>
    <row r="566" spans="1:11">
      <c r="A566" t="s">
        <v>68</v>
      </c>
      <c r="B566" t="s">
        <v>2</v>
      </c>
      <c r="C566" t="s">
        <v>254</v>
      </c>
      <c r="D566" t="s">
        <v>228</v>
      </c>
      <c r="E566" t="s">
        <v>12</v>
      </c>
      <c r="F566">
        <v>1997</v>
      </c>
      <c r="G566" t="s">
        <v>250</v>
      </c>
      <c r="H566">
        <v>20.7678485246837</v>
      </c>
      <c r="I566">
        <f>IF(K566="N2O",H566*About!$B$66,IF('EPA non-CO2 Data'!K566="CH4",'EPA non-CO2 Data'!H566*About!$B$65,'EPA non-CO2 Data'!H566))</f>
        <v>18.468053218258994</v>
      </c>
      <c r="J566" s="4" t="str">
        <f>VLOOKUP(CONCATENATE(B566,C566,D566),'EPA Source to Industry Map'!$D$2:$E$35,2,FALSE)</f>
        <v>non-industry</v>
      </c>
      <c r="K566" s="4" t="str">
        <f t="shared" si="9"/>
        <v>N2O</v>
      </c>
    </row>
    <row r="567" spans="1:11">
      <c r="A567" t="s">
        <v>68</v>
      </c>
      <c r="B567" t="s">
        <v>2</v>
      </c>
      <c r="C567" t="s">
        <v>254</v>
      </c>
      <c r="D567" t="s">
        <v>228</v>
      </c>
      <c r="E567" t="s">
        <v>12</v>
      </c>
      <c r="F567">
        <v>1998</v>
      </c>
      <c r="G567" t="s">
        <v>250</v>
      </c>
      <c r="H567">
        <v>0</v>
      </c>
      <c r="I567">
        <f>IF(K567="N2O",H567*About!$B$66,IF('EPA non-CO2 Data'!K567="CH4",'EPA non-CO2 Data'!H567*About!$B$65,'EPA non-CO2 Data'!H567))</f>
        <v>0</v>
      </c>
      <c r="J567" s="4" t="str">
        <f>VLOOKUP(CONCATENATE(B567,C567,D567),'EPA Source to Industry Map'!$D$2:$E$35,2,FALSE)</f>
        <v>non-industry</v>
      </c>
      <c r="K567" s="4" t="str">
        <f t="shared" si="9"/>
        <v>N2O</v>
      </c>
    </row>
    <row r="568" spans="1:11">
      <c r="A568" t="s">
        <v>68</v>
      </c>
      <c r="B568" t="s">
        <v>2</v>
      </c>
      <c r="C568" t="s">
        <v>254</v>
      </c>
      <c r="D568" t="s">
        <v>228</v>
      </c>
      <c r="E568" t="s">
        <v>12</v>
      </c>
      <c r="F568">
        <v>1998</v>
      </c>
      <c r="G568" t="s">
        <v>250</v>
      </c>
      <c r="H568">
        <v>20.370755279433698</v>
      </c>
      <c r="I568">
        <f>IF(K568="N2O",H568*About!$B$66,IF('EPA non-CO2 Data'!K568="CH4",'EPA non-CO2 Data'!H568*About!$B$65,'EPA non-CO2 Data'!H568))</f>
        <v>18.114933386073591</v>
      </c>
      <c r="J568" s="4" t="str">
        <f>VLOOKUP(CONCATENATE(B568,C568,D568),'EPA Source to Industry Map'!$D$2:$E$35,2,FALSE)</f>
        <v>non-industry</v>
      </c>
      <c r="K568" s="4" t="str">
        <f t="shared" si="9"/>
        <v>N2O</v>
      </c>
    </row>
    <row r="569" spans="1:11">
      <c r="A569" t="s">
        <v>68</v>
      </c>
      <c r="B569" t="s">
        <v>2</v>
      </c>
      <c r="C569" t="s">
        <v>254</v>
      </c>
      <c r="D569" t="s">
        <v>228</v>
      </c>
      <c r="E569" t="s">
        <v>12</v>
      </c>
      <c r="F569">
        <v>1999</v>
      </c>
      <c r="G569" t="s">
        <v>250</v>
      </c>
      <c r="H569">
        <v>0</v>
      </c>
      <c r="I569">
        <f>IF(K569="N2O",H569*About!$B$66,IF('EPA non-CO2 Data'!K569="CH4",'EPA non-CO2 Data'!H569*About!$B$65,'EPA non-CO2 Data'!H569))</f>
        <v>0</v>
      </c>
      <c r="J569" s="4" t="str">
        <f>VLOOKUP(CONCATENATE(B569,C569,D569),'EPA Source to Industry Map'!$D$2:$E$35,2,FALSE)</f>
        <v>non-industry</v>
      </c>
      <c r="K569" s="4" t="str">
        <f t="shared" si="9"/>
        <v>N2O</v>
      </c>
    </row>
    <row r="570" spans="1:11">
      <c r="A570" t="s">
        <v>68</v>
      </c>
      <c r="B570" t="s">
        <v>2</v>
      </c>
      <c r="C570" t="s">
        <v>254</v>
      </c>
      <c r="D570" t="s">
        <v>228</v>
      </c>
      <c r="E570" t="s">
        <v>12</v>
      </c>
      <c r="F570">
        <v>1999</v>
      </c>
      <c r="G570" t="s">
        <v>250</v>
      </c>
      <c r="H570">
        <v>19.9736620341838</v>
      </c>
      <c r="I570">
        <f>IF(K570="N2O",H570*About!$B$66,IF('EPA non-CO2 Data'!K570="CH4",'EPA non-CO2 Data'!H570*About!$B$65,'EPA non-CO2 Data'!H570))</f>
        <v>17.761813553888278</v>
      </c>
      <c r="J570" s="4" t="str">
        <f>VLOOKUP(CONCATENATE(B570,C570,D570),'EPA Source to Industry Map'!$D$2:$E$35,2,FALSE)</f>
        <v>non-industry</v>
      </c>
      <c r="K570" s="4" t="str">
        <f t="shared" si="9"/>
        <v>N2O</v>
      </c>
    </row>
    <row r="571" spans="1:11">
      <c r="A571" t="s">
        <v>68</v>
      </c>
      <c r="B571" t="s">
        <v>2</v>
      </c>
      <c r="C571" t="s">
        <v>254</v>
      </c>
      <c r="D571" t="s">
        <v>228</v>
      </c>
      <c r="E571" t="s">
        <v>12</v>
      </c>
      <c r="F571">
        <v>2000</v>
      </c>
      <c r="G571" t="s">
        <v>250</v>
      </c>
      <c r="H571">
        <v>0</v>
      </c>
      <c r="I571">
        <f>IF(K571="N2O",H571*About!$B$66,IF('EPA non-CO2 Data'!K571="CH4",'EPA non-CO2 Data'!H571*About!$B$65,'EPA non-CO2 Data'!H571))</f>
        <v>0</v>
      </c>
      <c r="J571" s="4" t="str">
        <f>VLOOKUP(CONCATENATE(B571,C571,D571),'EPA Source to Industry Map'!$D$2:$E$35,2,FALSE)</f>
        <v>non-industry</v>
      </c>
      <c r="K571" s="4" t="str">
        <f t="shared" si="9"/>
        <v>N2O</v>
      </c>
    </row>
    <row r="572" spans="1:11">
      <c r="A572" t="s">
        <v>68</v>
      </c>
      <c r="B572" t="s">
        <v>2</v>
      </c>
      <c r="C572" t="s">
        <v>254</v>
      </c>
      <c r="D572" t="s">
        <v>228</v>
      </c>
      <c r="E572" t="s">
        <v>12</v>
      </c>
      <c r="F572">
        <v>2000</v>
      </c>
      <c r="G572" t="s">
        <v>250</v>
      </c>
      <c r="H572">
        <v>19.576568788933798</v>
      </c>
      <c r="I572">
        <f>IF(K572="N2O",H572*About!$B$66,IF('EPA non-CO2 Data'!K572="CH4",'EPA non-CO2 Data'!H572*About!$B$65,'EPA non-CO2 Data'!H572))</f>
        <v>17.408693721702875</v>
      </c>
      <c r="J572" s="4" t="str">
        <f>VLOOKUP(CONCATENATE(B572,C572,D572),'EPA Source to Industry Map'!$D$2:$E$35,2,FALSE)</f>
        <v>non-industry</v>
      </c>
      <c r="K572" s="4" t="str">
        <f t="shared" si="9"/>
        <v>N2O</v>
      </c>
    </row>
    <row r="573" spans="1:11">
      <c r="A573" t="s">
        <v>68</v>
      </c>
      <c r="B573" t="s">
        <v>2</v>
      </c>
      <c r="C573" t="s">
        <v>254</v>
      </c>
      <c r="D573" t="s">
        <v>228</v>
      </c>
      <c r="E573" t="s">
        <v>12</v>
      </c>
      <c r="F573">
        <v>2001</v>
      </c>
      <c r="G573" t="s">
        <v>250</v>
      </c>
      <c r="H573">
        <v>6.9137283150765699E-3</v>
      </c>
      <c r="I573">
        <f>IF(K573="N2O",H573*About!$B$66,IF('EPA non-CO2 Data'!K573="CH4",'EPA non-CO2 Data'!H573*About!$B$65,'EPA non-CO2 Data'!H573))</f>
        <v>6.1481141056888957E-3</v>
      </c>
      <c r="J573" s="4" t="str">
        <f>VLOOKUP(CONCATENATE(B573,C573,D573),'EPA Source to Industry Map'!$D$2:$E$35,2,FALSE)</f>
        <v>non-industry</v>
      </c>
      <c r="K573" s="4" t="str">
        <f t="shared" si="9"/>
        <v>N2O</v>
      </c>
    </row>
    <row r="574" spans="1:11">
      <c r="A574" t="s">
        <v>68</v>
      </c>
      <c r="B574" t="s">
        <v>2</v>
      </c>
      <c r="C574" t="s">
        <v>254</v>
      </c>
      <c r="D574" t="s">
        <v>228</v>
      </c>
      <c r="E574" t="s">
        <v>12</v>
      </c>
      <c r="F574">
        <v>2001</v>
      </c>
      <c r="G574" t="s">
        <v>250</v>
      </c>
      <c r="H574">
        <v>19.230341302831899</v>
      </c>
      <c r="I574">
        <f>IF(K574="N2O",H574*About!$B$66,IF('EPA non-CO2 Data'!K574="CH4",'EPA non-CO2 Data'!H574*About!$B$65,'EPA non-CO2 Data'!H574))</f>
        <v>17.100806863256555</v>
      </c>
      <c r="J574" s="4" t="str">
        <f>VLOOKUP(CONCATENATE(B574,C574,D574),'EPA Source to Industry Map'!$D$2:$E$35,2,FALSE)</f>
        <v>non-industry</v>
      </c>
      <c r="K574" s="4" t="str">
        <f t="shared" si="9"/>
        <v>N2O</v>
      </c>
    </row>
    <row r="575" spans="1:11">
      <c r="A575" t="s">
        <v>68</v>
      </c>
      <c r="B575" t="s">
        <v>2</v>
      </c>
      <c r="C575" t="s">
        <v>254</v>
      </c>
      <c r="D575" t="s">
        <v>228</v>
      </c>
      <c r="E575" t="s">
        <v>12</v>
      </c>
      <c r="F575">
        <v>2002</v>
      </c>
      <c r="G575" t="s">
        <v>250</v>
      </c>
      <c r="H575">
        <v>1.38274566301531E-2</v>
      </c>
      <c r="I575">
        <f>IF(K575="N2O",H575*About!$B$66,IF('EPA non-CO2 Data'!K575="CH4",'EPA non-CO2 Data'!H575*About!$B$65,'EPA non-CO2 Data'!H575))</f>
        <v>1.2296228211377757E-2</v>
      </c>
      <c r="J575" s="4" t="str">
        <f>VLOOKUP(CONCATENATE(B575,C575,D575),'EPA Source to Industry Map'!$D$2:$E$35,2,FALSE)</f>
        <v>non-industry</v>
      </c>
      <c r="K575" s="4" t="str">
        <f t="shared" si="9"/>
        <v>N2O</v>
      </c>
    </row>
    <row r="576" spans="1:11">
      <c r="A576" t="s">
        <v>68</v>
      </c>
      <c r="B576" t="s">
        <v>2</v>
      </c>
      <c r="C576" t="s">
        <v>254</v>
      </c>
      <c r="D576" t="s">
        <v>228</v>
      </c>
      <c r="E576" t="s">
        <v>12</v>
      </c>
      <c r="F576">
        <v>2002</v>
      </c>
      <c r="G576" t="s">
        <v>250</v>
      </c>
      <c r="H576">
        <v>18.8841138167301</v>
      </c>
      <c r="I576">
        <f>IF(K576="N2O",H576*About!$B$66,IF('EPA non-CO2 Data'!K576="CH4",'EPA non-CO2 Data'!H576*About!$B$65,'EPA non-CO2 Data'!H576))</f>
        <v>16.792920004810323</v>
      </c>
      <c r="J576" s="4" t="str">
        <f>VLOOKUP(CONCATENATE(B576,C576,D576),'EPA Source to Industry Map'!$D$2:$E$35,2,FALSE)</f>
        <v>non-industry</v>
      </c>
      <c r="K576" s="4" t="str">
        <f t="shared" si="9"/>
        <v>N2O</v>
      </c>
    </row>
    <row r="577" spans="1:11">
      <c r="A577" t="s">
        <v>68</v>
      </c>
      <c r="B577" t="s">
        <v>2</v>
      </c>
      <c r="C577" t="s">
        <v>254</v>
      </c>
      <c r="D577" t="s">
        <v>228</v>
      </c>
      <c r="E577" t="s">
        <v>12</v>
      </c>
      <c r="F577">
        <v>2003</v>
      </c>
      <c r="G577" t="s">
        <v>250</v>
      </c>
      <c r="H577">
        <v>2.0741184945229699E-2</v>
      </c>
      <c r="I577">
        <f>IF(K577="N2O",H577*About!$B$66,IF('EPA non-CO2 Data'!K577="CH4",'EPA non-CO2 Data'!H577*About!$B$65,'EPA non-CO2 Data'!H577))</f>
        <v>1.8444342317066677E-2</v>
      </c>
      <c r="J577" s="4" t="str">
        <f>VLOOKUP(CONCATENATE(B577,C577,D577),'EPA Source to Industry Map'!$D$2:$E$35,2,FALSE)</f>
        <v>non-industry</v>
      </c>
      <c r="K577" s="4" t="str">
        <f t="shared" si="9"/>
        <v>N2O</v>
      </c>
    </row>
    <row r="578" spans="1:11">
      <c r="A578" t="s">
        <v>68</v>
      </c>
      <c r="B578" t="s">
        <v>2</v>
      </c>
      <c r="C578" t="s">
        <v>254</v>
      </c>
      <c r="D578" t="s">
        <v>228</v>
      </c>
      <c r="E578" t="s">
        <v>12</v>
      </c>
      <c r="F578">
        <v>2003</v>
      </c>
      <c r="G578" t="s">
        <v>250</v>
      </c>
      <c r="H578">
        <v>18.5378863306283</v>
      </c>
      <c r="I578">
        <f>IF(K578="N2O",H578*About!$B$66,IF('EPA non-CO2 Data'!K578="CH4",'EPA non-CO2 Data'!H578*About!$B$65,'EPA non-CO2 Data'!H578))</f>
        <v>16.485033146364092</v>
      </c>
      <c r="J578" s="4" t="str">
        <f>VLOOKUP(CONCATENATE(B578,C578,D578),'EPA Source to Industry Map'!$D$2:$E$35,2,FALSE)</f>
        <v>non-industry</v>
      </c>
      <c r="K578" s="4" t="str">
        <f t="shared" si="9"/>
        <v>N2O</v>
      </c>
    </row>
    <row r="579" spans="1:11">
      <c r="A579" t="s">
        <v>68</v>
      </c>
      <c r="B579" t="s">
        <v>2</v>
      </c>
      <c r="C579" t="s">
        <v>254</v>
      </c>
      <c r="D579" t="s">
        <v>228</v>
      </c>
      <c r="E579" t="s">
        <v>12</v>
      </c>
      <c r="F579">
        <v>2004</v>
      </c>
      <c r="G579" t="s">
        <v>250</v>
      </c>
      <c r="H579">
        <v>2.7654913260306301E-2</v>
      </c>
      <c r="I579">
        <f>IF(K579="N2O",H579*About!$B$66,IF('EPA non-CO2 Data'!K579="CH4",'EPA non-CO2 Data'!H579*About!$B$65,'EPA non-CO2 Data'!H579))</f>
        <v>2.4592456422755603E-2</v>
      </c>
      <c r="J579" s="4" t="str">
        <f>VLOOKUP(CONCATENATE(B579,C579,D579),'EPA Source to Industry Map'!$D$2:$E$35,2,FALSE)</f>
        <v>non-industry</v>
      </c>
      <c r="K579" s="4" t="str">
        <f t="shared" si="9"/>
        <v>N2O</v>
      </c>
    </row>
    <row r="580" spans="1:11">
      <c r="A580" t="s">
        <v>68</v>
      </c>
      <c r="B580" t="s">
        <v>2</v>
      </c>
      <c r="C580" t="s">
        <v>254</v>
      </c>
      <c r="D580" t="s">
        <v>228</v>
      </c>
      <c r="E580" t="s">
        <v>12</v>
      </c>
      <c r="F580">
        <v>2004</v>
      </c>
      <c r="G580" t="s">
        <v>250</v>
      </c>
      <c r="H580">
        <v>18.191658844526401</v>
      </c>
      <c r="I580">
        <f>IF(K580="N2O",H580*About!$B$66,IF('EPA non-CO2 Data'!K580="CH4",'EPA non-CO2 Data'!H580*About!$B$65,'EPA non-CO2 Data'!H580))</f>
        <v>16.177146287917772</v>
      </c>
      <c r="J580" s="4" t="str">
        <f>VLOOKUP(CONCATENATE(B580,C580,D580),'EPA Source to Industry Map'!$D$2:$E$35,2,FALSE)</f>
        <v>non-industry</v>
      </c>
      <c r="K580" s="4" t="str">
        <f t="shared" si="9"/>
        <v>N2O</v>
      </c>
    </row>
    <row r="581" spans="1:11">
      <c r="A581" t="s">
        <v>68</v>
      </c>
      <c r="B581" t="s">
        <v>2</v>
      </c>
      <c r="C581" t="s">
        <v>254</v>
      </c>
      <c r="D581" t="s">
        <v>228</v>
      </c>
      <c r="E581" t="s">
        <v>12</v>
      </c>
      <c r="F581">
        <v>2005</v>
      </c>
      <c r="G581" t="s">
        <v>250</v>
      </c>
      <c r="H581">
        <v>3.4568641575382898E-2</v>
      </c>
      <c r="I581">
        <f>IF(K581="N2O",H581*About!$B$66,IF('EPA non-CO2 Data'!K581="CH4",'EPA non-CO2 Data'!H581*About!$B$65,'EPA non-CO2 Data'!H581))</f>
        <v>3.0740570528444523E-2</v>
      </c>
      <c r="J581" s="4" t="str">
        <f>VLOOKUP(CONCATENATE(B581,C581,D581),'EPA Source to Industry Map'!$D$2:$E$35,2,FALSE)</f>
        <v>non-industry</v>
      </c>
      <c r="K581" s="4" t="str">
        <f t="shared" si="9"/>
        <v>N2O</v>
      </c>
    </row>
    <row r="582" spans="1:11">
      <c r="A582" t="s">
        <v>68</v>
      </c>
      <c r="B582" t="s">
        <v>2</v>
      </c>
      <c r="C582" t="s">
        <v>254</v>
      </c>
      <c r="D582" t="s">
        <v>228</v>
      </c>
      <c r="E582" t="s">
        <v>12</v>
      </c>
      <c r="F582">
        <v>2005</v>
      </c>
      <c r="G582" t="s">
        <v>250</v>
      </c>
      <c r="H582">
        <v>17.845431358424602</v>
      </c>
      <c r="I582">
        <f>IF(K582="N2O",H582*About!$B$66,IF('EPA non-CO2 Data'!K582="CH4",'EPA non-CO2 Data'!H582*About!$B$65,'EPA non-CO2 Data'!H582))</f>
        <v>15.869259429471542</v>
      </c>
      <c r="J582" s="4" t="str">
        <f>VLOOKUP(CONCATENATE(B582,C582,D582),'EPA Source to Industry Map'!$D$2:$E$35,2,FALSE)</f>
        <v>non-industry</v>
      </c>
      <c r="K582" s="4" t="str">
        <f t="shared" si="9"/>
        <v>N2O</v>
      </c>
    </row>
    <row r="583" spans="1:11">
      <c r="A583" t="s">
        <v>68</v>
      </c>
      <c r="B583" t="s">
        <v>2</v>
      </c>
      <c r="C583" t="s">
        <v>254</v>
      </c>
      <c r="D583" t="s">
        <v>228</v>
      </c>
      <c r="E583" t="s">
        <v>12</v>
      </c>
      <c r="F583">
        <v>2006</v>
      </c>
      <c r="G583" t="s">
        <v>250</v>
      </c>
      <c r="H583">
        <v>4.5742196353134097E-2</v>
      </c>
      <c r="I583">
        <f>IF(K583="N2O",H583*About!$B$66,IF('EPA non-CO2 Data'!K583="CH4",'EPA non-CO2 Data'!H583*About!$B$65,'EPA non-CO2 Data'!H583))</f>
        <v>4.0676785347585689E-2</v>
      </c>
      <c r="J583" s="4" t="str">
        <f>VLOOKUP(CONCATENATE(B583,C583,D583),'EPA Source to Industry Map'!$D$2:$E$35,2,FALSE)</f>
        <v>non-industry</v>
      </c>
      <c r="K583" s="4" t="str">
        <f t="shared" si="9"/>
        <v>N2O</v>
      </c>
    </row>
    <row r="584" spans="1:11">
      <c r="A584" t="s">
        <v>68</v>
      </c>
      <c r="B584" t="s">
        <v>2</v>
      </c>
      <c r="C584" t="s">
        <v>254</v>
      </c>
      <c r="D584" t="s">
        <v>228</v>
      </c>
      <c r="E584" t="s">
        <v>12</v>
      </c>
      <c r="F584">
        <v>2006</v>
      </c>
      <c r="G584" t="s">
        <v>250</v>
      </c>
      <c r="H584">
        <v>17.5288992804035</v>
      </c>
      <c r="I584">
        <f>IF(K584="N2O",H584*About!$B$66,IF('EPA non-CO2 Data'!K584="CH4",'EPA non-CO2 Data'!H584*About!$B$65,'EPA non-CO2 Data'!H584))</f>
        <v>15.587779561432644</v>
      </c>
      <c r="J584" s="4" t="str">
        <f>VLOOKUP(CONCATENATE(B584,C584,D584),'EPA Source to Industry Map'!$D$2:$E$35,2,FALSE)</f>
        <v>non-industry</v>
      </c>
      <c r="K584" s="4" t="str">
        <f t="shared" si="9"/>
        <v>N2O</v>
      </c>
    </row>
    <row r="585" spans="1:11">
      <c r="A585" t="s">
        <v>68</v>
      </c>
      <c r="B585" t="s">
        <v>2</v>
      </c>
      <c r="C585" t="s">
        <v>254</v>
      </c>
      <c r="D585" t="s">
        <v>228</v>
      </c>
      <c r="E585" t="s">
        <v>12</v>
      </c>
      <c r="F585">
        <v>2007</v>
      </c>
      <c r="G585" t="s">
        <v>250</v>
      </c>
      <c r="H585">
        <v>5.6915751130885303E-2</v>
      </c>
      <c r="I585">
        <f>IF(K585="N2O",H585*About!$B$66,IF('EPA non-CO2 Data'!K585="CH4",'EPA non-CO2 Data'!H585*About!$B$65,'EPA non-CO2 Data'!H585))</f>
        <v>5.061300016672686E-2</v>
      </c>
      <c r="J585" s="4" t="str">
        <f>VLOOKUP(CONCATENATE(B585,C585,D585),'EPA Source to Industry Map'!$D$2:$E$35,2,FALSE)</f>
        <v>non-industry</v>
      </c>
      <c r="K585" s="4" t="str">
        <f t="shared" si="9"/>
        <v>N2O</v>
      </c>
    </row>
    <row r="586" spans="1:11">
      <c r="A586" t="s">
        <v>68</v>
      </c>
      <c r="B586" t="s">
        <v>2</v>
      </c>
      <c r="C586" t="s">
        <v>254</v>
      </c>
      <c r="D586" t="s">
        <v>228</v>
      </c>
      <c r="E586" t="s">
        <v>12</v>
      </c>
      <c r="F586">
        <v>2007</v>
      </c>
      <c r="G586" t="s">
        <v>250</v>
      </c>
      <c r="H586">
        <v>17.2123672023823</v>
      </c>
      <c r="I586">
        <f>IF(K586="N2O",H586*About!$B$66,IF('EPA non-CO2 Data'!K586="CH4",'EPA non-CO2 Data'!H586*About!$B$65,'EPA non-CO2 Data'!H586))</f>
        <v>15.306299693393656</v>
      </c>
      <c r="J586" s="4" t="str">
        <f>VLOOKUP(CONCATENATE(B586,C586,D586),'EPA Source to Industry Map'!$D$2:$E$35,2,FALSE)</f>
        <v>non-industry</v>
      </c>
      <c r="K586" s="4" t="str">
        <f t="shared" si="9"/>
        <v>N2O</v>
      </c>
    </row>
    <row r="587" spans="1:11">
      <c r="A587" t="s">
        <v>68</v>
      </c>
      <c r="B587" t="s">
        <v>2</v>
      </c>
      <c r="C587" t="s">
        <v>254</v>
      </c>
      <c r="D587" t="s">
        <v>228</v>
      </c>
      <c r="E587" t="s">
        <v>12</v>
      </c>
      <c r="F587">
        <v>2008</v>
      </c>
      <c r="G587" t="s">
        <v>250</v>
      </c>
      <c r="H587">
        <v>6.8089305908636502E-2</v>
      </c>
      <c r="I587">
        <f>IF(K587="N2O",H587*About!$B$66,IF('EPA non-CO2 Data'!K587="CH4",'EPA non-CO2 Data'!H587*About!$B$65,'EPA non-CO2 Data'!H587))</f>
        <v>6.054921498586803E-2</v>
      </c>
      <c r="J587" s="4" t="str">
        <f>VLOOKUP(CONCATENATE(B587,C587,D587),'EPA Source to Industry Map'!$D$2:$E$35,2,FALSE)</f>
        <v>non-industry</v>
      </c>
      <c r="K587" s="4" t="str">
        <f t="shared" si="9"/>
        <v>N2O</v>
      </c>
    </row>
    <row r="588" spans="1:11">
      <c r="A588" t="s">
        <v>68</v>
      </c>
      <c r="B588" t="s">
        <v>2</v>
      </c>
      <c r="C588" t="s">
        <v>254</v>
      </c>
      <c r="D588" t="s">
        <v>228</v>
      </c>
      <c r="E588" t="s">
        <v>12</v>
      </c>
      <c r="F588">
        <v>2008</v>
      </c>
      <c r="G588" t="s">
        <v>250</v>
      </c>
      <c r="H588">
        <v>16.895835124361099</v>
      </c>
      <c r="I588">
        <f>IF(K588="N2O",H588*About!$B$66,IF('EPA non-CO2 Data'!K588="CH4",'EPA non-CO2 Data'!H588*About!$B$65,'EPA non-CO2 Data'!H588))</f>
        <v>15.024819825354669</v>
      </c>
      <c r="J588" s="4" t="str">
        <f>VLOOKUP(CONCATENATE(B588,C588,D588),'EPA Source to Industry Map'!$D$2:$E$35,2,FALSE)</f>
        <v>non-industry</v>
      </c>
      <c r="K588" s="4" t="str">
        <f t="shared" si="9"/>
        <v>N2O</v>
      </c>
    </row>
    <row r="589" spans="1:11">
      <c r="A589" t="s">
        <v>68</v>
      </c>
      <c r="B589" t="s">
        <v>2</v>
      </c>
      <c r="C589" t="s">
        <v>254</v>
      </c>
      <c r="D589" t="s">
        <v>228</v>
      </c>
      <c r="E589" t="s">
        <v>12</v>
      </c>
      <c r="F589">
        <v>2009</v>
      </c>
      <c r="G589" t="s">
        <v>250</v>
      </c>
      <c r="H589">
        <v>7.9262860686387701E-2</v>
      </c>
      <c r="I589">
        <f>IF(K589="N2O",H589*About!$B$66,IF('EPA non-CO2 Data'!K589="CH4",'EPA non-CO2 Data'!H589*About!$B$65,'EPA non-CO2 Data'!H589))</f>
        <v>7.04854298050092E-2</v>
      </c>
      <c r="J589" s="4" t="str">
        <f>VLOOKUP(CONCATENATE(B589,C589,D589),'EPA Source to Industry Map'!$D$2:$E$35,2,FALSE)</f>
        <v>non-industry</v>
      </c>
      <c r="K589" s="4" t="str">
        <f t="shared" si="9"/>
        <v>N2O</v>
      </c>
    </row>
    <row r="590" spans="1:11">
      <c r="A590" t="s">
        <v>68</v>
      </c>
      <c r="B590" t="s">
        <v>2</v>
      </c>
      <c r="C590" t="s">
        <v>254</v>
      </c>
      <c r="D590" t="s">
        <v>228</v>
      </c>
      <c r="E590" t="s">
        <v>12</v>
      </c>
      <c r="F590">
        <v>2009</v>
      </c>
      <c r="G590" t="s">
        <v>250</v>
      </c>
      <c r="H590">
        <v>16.579303046340002</v>
      </c>
      <c r="I590">
        <f>IF(K590="N2O",H590*About!$B$66,IF('EPA non-CO2 Data'!K590="CH4",'EPA non-CO2 Data'!H590*About!$B$65,'EPA non-CO2 Data'!H590))</f>
        <v>14.743339957315772</v>
      </c>
      <c r="J590" s="4" t="str">
        <f>VLOOKUP(CONCATENATE(B590,C590,D590),'EPA Source to Industry Map'!$D$2:$E$35,2,FALSE)</f>
        <v>non-industry</v>
      </c>
      <c r="K590" s="4" t="str">
        <f t="shared" si="9"/>
        <v>N2O</v>
      </c>
    </row>
    <row r="591" spans="1:11">
      <c r="A591" t="s">
        <v>68</v>
      </c>
      <c r="B591" t="s">
        <v>2</v>
      </c>
      <c r="C591" t="s">
        <v>254</v>
      </c>
      <c r="D591" t="s">
        <v>228</v>
      </c>
      <c r="E591" t="s">
        <v>12</v>
      </c>
      <c r="F591">
        <v>2010</v>
      </c>
      <c r="G591" t="s">
        <v>250</v>
      </c>
      <c r="H591">
        <v>9.04364154641389E-2</v>
      </c>
      <c r="I591">
        <f>IF(K591="N2O",H591*About!$B$66,IF('EPA non-CO2 Data'!K591="CH4",'EPA non-CO2 Data'!H591*About!$B$65,'EPA non-CO2 Data'!H591))</f>
        <v>8.0421644624150357E-2</v>
      </c>
      <c r="J591" s="4" t="str">
        <f>VLOOKUP(CONCATENATE(B591,C591,D591),'EPA Source to Industry Map'!$D$2:$E$35,2,FALSE)</f>
        <v>non-industry</v>
      </c>
      <c r="K591" s="4" t="str">
        <f t="shared" si="9"/>
        <v>N2O</v>
      </c>
    </row>
    <row r="592" spans="1:11">
      <c r="A592" t="s">
        <v>68</v>
      </c>
      <c r="B592" t="s">
        <v>2</v>
      </c>
      <c r="C592" t="s">
        <v>254</v>
      </c>
      <c r="D592" t="s">
        <v>228</v>
      </c>
      <c r="E592" t="s">
        <v>12</v>
      </c>
      <c r="F592">
        <v>2010</v>
      </c>
      <c r="G592" t="s">
        <v>250</v>
      </c>
      <c r="H592">
        <v>16.262770968318801</v>
      </c>
      <c r="I592">
        <f>IF(K592="N2O",H592*About!$B$66,IF('EPA non-CO2 Data'!K592="CH4",'EPA non-CO2 Data'!H592*About!$B$65,'EPA non-CO2 Data'!H592))</f>
        <v>14.461860089276787</v>
      </c>
      <c r="J592" s="4" t="str">
        <f>VLOOKUP(CONCATENATE(B592,C592,D592),'EPA Source to Industry Map'!$D$2:$E$35,2,FALSE)</f>
        <v>non-industry</v>
      </c>
      <c r="K592" s="4" t="str">
        <f t="shared" si="9"/>
        <v>N2O</v>
      </c>
    </row>
    <row r="593" spans="1:11">
      <c r="A593" t="s">
        <v>68</v>
      </c>
      <c r="B593" t="s">
        <v>2</v>
      </c>
      <c r="C593" t="s">
        <v>254</v>
      </c>
      <c r="D593" t="s">
        <v>228</v>
      </c>
      <c r="E593" t="s">
        <v>12</v>
      </c>
      <c r="F593">
        <v>2011</v>
      </c>
      <c r="G593" t="s">
        <v>250</v>
      </c>
      <c r="H593">
        <v>9.6255751694441199E-2</v>
      </c>
      <c r="I593">
        <f>IF(K593="N2O",H593*About!$B$66,IF('EPA non-CO2 Data'!K593="CH4",'EPA non-CO2 Data'!H593*About!$B$65,'EPA non-CO2 Data'!H593))</f>
        <v>8.5596557714855429E-2</v>
      </c>
      <c r="J593" s="4" t="str">
        <f>VLOOKUP(CONCATENATE(B593,C593,D593),'EPA Source to Industry Map'!$D$2:$E$35,2,FALSE)</f>
        <v>non-industry</v>
      </c>
      <c r="K593" s="4" t="str">
        <f t="shared" si="9"/>
        <v>N2O</v>
      </c>
    </row>
    <row r="594" spans="1:11">
      <c r="A594" t="s">
        <v>68</v>
      </c>
      <c r="B594" t="s">
        <v>2</v>
      </c>
      <c r="C594" t="s">
        <v>254</v>
      </c>
      <c r="D594" t="s">
        <v>228</v>
      </c>
      <c r="E594" t="s">
        <v>12</v>
      </c>
      <c r="F594">
        <v>2011</v>
      </c>
      <c r="G594" t="s">
        <v>250</v>
      </c>
      <c r="H594">
        <v>15.9826584779223</v>
      </c>
      <c r="I594">
        <f>IF(K594="N2O",H594*About!$B$66,IF('EPA non-CO2 Data'!K594="CH4",'EPA non-CO2 Data'!H594*About!$B$65,'EPA non-CO2 Data'!H594))</f>
        <v>14.212766767279897</v>
      </c>
      <c r="J594" s="4" t="str">
        <f>VLOOKUP(CONCATENATE(B594,C594,D594),'EPA Source to Industry Map'!$D$2:$E$35,2,FALSE)</f>
        <v>non-industry</v>
      </c>
      <c r="K594" s="4" t="str">
        <f t="shared" si="9"/>
        <v>N2O</v>
      </c>
    </row>
    <row r="595" spans="1:11">
      <c r="A595" t="s">
        <v>68</v>
      </c>
      <c r="B595" t="s">
        <v>2</v>
      </c>
      <c r="C595" t="s">
        <v>254</v>
      </c>
      <c r="D595" t="s">
        <v>228</v>
      </c>
      <c r="E595" t="s">
        <v>12</v>
      </c>
      <c r="F595">
        <v>2012</v>
      </c>
      <c r="G595" t="s">
        <v>250</v>
      </c>
      <c r="H595">
        <v>0.102075087924743</v>
      </c>
      <c r="I595">
        <f>IF(K595="N2O",H595*About!$B$66,IF('EPA non-CO2 Data'!K595="CH4",'EPA non-CO2 Data'!H595*About!$B$65,'EPA non-CO2 Data'!H595))</f>
        <v>9.0771470805560042E-2</v>
      </c>
      <c r="J595" s="4" t="str">
        <f>VLOOKUP(CONCATENATE(B595,C595,D595),'EPA Source to Industry Map'!$D$2:$E$35,2,FALSE)</f>
        <v>non-industry</v>
      </c>
      <c r="K595" s="4" t="str">
        <f t="shared" si="9"/>
        <v>N2O</v>
      </c>
    </row>
    <row r="596" spans="1:11">
      <c r="A596" t="s">
        <v>68</v>
      </c>
      <c r="B596" t="s">
        <v>2</v>
      </c>
      <c r="C596" t="s">
        <v>254</v>
      </c>
      <c r="D596" t="s">
        <v>228</v>
      </c>
      <c r="E596" t="s">
        <v>12</v>
      </c>
      <c r="F596">
        <v>2012</v>
      </c>
      <c r="G596" t="s">
        <v>250</v>
      </c>
      <c r="H596">
        <v>15.7025459875258</v>
      </c>
      <c r="I596">
        <f>IF(K596="N2O",H596*About!$B$66,IF('EPA non-CO2 Data'!K596="CH4",'EPA non-CO2 Data'!H596*About!$B$65,'EPA non-CO2 Data'!H596))</f>
        <v>13.96367344528301</v>
      </c>
      <c r="J596" s="4" t="str">
        <f>VLOOKUP(CONCATENATE(B596,C596,D596),'EPA Source to Industry Map'!$D$2:$E$35,2,FALSE)</f>
        <v>non-industry</v>
      </c>
      <c r="K596" s="4" t="str">
        <f t="shared" si="9"/>
        <v>N2O</v>
      </c>
    </row>
    <row r="597" spans="1:11">
      <c r="A597" t="s">
        <v>68</v>
      </c>
      <c r="B597" t="s">
        <v>2</v>
      </c>
      <c r="C597" t="s">
        <v>254</v>
      </c>
      <c r="D597" t="s">
        <v>228</v>
      </c>
      <c r="E597" t="s">
        <v>12</v>
      </c>
      <c r="F597">
        <v>2013</v>
      </c>
      <c r="G597" t="s">
        <v>250</v>
      </c>
      <c r="H597">
        <v>0.10789442415504601</v>
      </c>
      <c r="I597">
        <f>IF(K597="N2O",H597*About!$B$66,IF('EPA non-CO2 Data'!K597="CH4",'EPA non-CO2 Data'!H597*About!$B$65,'EPA non-CO2 Data'!H597))</f>
        <v>9.5946383896265738E-2</v>
      </c>
      <c r="J597" s="4" t="str">
        <f>VLOOKUP(CONCATENATE(B597,C597,D597),'EPA Source to Industry Map'!$D$2:$E$35,2,FALSE)</f>
        <v>non-industry</v>
      </c>
      <c r="K597" s="4" t="str">
        <f t="shared" si="9"/>
        <v>N2O</v>
      </c>
    </row>
    <row r="598" spans="1:11">
      <c r="A598" t="s">
        <v>68</v>
      </c>
      <c r="B598" t="s">
        <v>2</v>
      </c>
      <c r="C598" t="s">
        <v>254</v>
      </c>
      <c r="D598" t="s">
        <v>228</v>
      </c>
      <c r="E598" t="s">
        <v>12</v>
      </c>
      <c r="F598">
        <v>2013</v>
      </c>
      <c r="G598" t="s">
        <v>250</v>
      </c>
      <c r="H598">
        <v>15.422433497129299</v>
      </c>
      <c r="I598">
        <f>IF(K598="N2O",H598*About!$B$66,IF('EPA non-CO2 Data'!K598="CH4",'EPA non-CO2 Data'!H598*About!$B$65,'EPA non-CO2 Data'!H598))</f>
        <v>13.714580123286122</v>
      </c>
      <c r="J598" s="4" t="str">
        <f>VLOOKUP(CONCATENATE(B598,C598,D598),'EPA Source to Industry Map'!$D$2:$E$35,2,FALSE)</f>
        <v>non-industry</v>
      </c>
      <c r="K598" s="4" t="str">
        <f t="shared" si="9"/>
        <v>N2O</v>
      </c>
    </row>
    <row r="599" spans="1:11">
      <c r="A599" t="s">
        <v>68</v>
      </c>
      <c r="B599" t="s">
        <v>2</v>
      </c>
      <c r="C599" t="s">
        <v>254</v>
      </c>
      <c r="D599" t="s">
        <v>228</v>
      </c>
      <c r="E599" t="s">
        <v>12</v>
      </c>
      <c r="F599">
        <v>2014</v>
      </c>
      <c r="G599" t="s">
        <v>250</v>
      </c>
      <c r="H599">
        <v>0.113713760385348</v>
      </c>
      <c r="I599">
        <f>IF(K599="N2O",H599*About!$B$66,IF('EPA non-CO2 Data'!K599="CH4",'EPA non-CO2 Data'!H599*About!$B$65,'EPA non-CO2 Data'!H599))</f>
        <v>0.10112129698697053</v>
      </c>
      <c r="J599" s="4" t="str">
        <f>VLOOKUP(CONCATENATE(B599,C599,D599),'EPA Source to Industry Map'!$D$2:$E$35,2,FALSE)</f>
        <v>non-industry</v>
      </c>
      <c r="K599" s="4" t="str">
        <f t="shared" si="9"/>
        <v>N2O</v>
      </c>
    </row>
    <row r="600" spans="1:11">
      <c r="A600" t="s">
        <v>68</v>
      </c>
      <c r="B600" t="s">
        <v>2</v>
      </c>
      <c r="C600" t="s">
        <v>254</v>
      </c>
      <c r="D600" t="s">
        <v>228</v>
      </c>
      <c r="E600" t="s">
        <v>12</v>
      </c>
      <c r="F600">
        <v>2014</v>
      </c>
      <c r="G600" t="s">
        <v>250</v>
      </c>
      <c r="H600">
        <v>15.1423210067328</v>
      </c>
      <c r="I600">
        <f>IF(K600="N2O",H600*About!$B$66,IF('EPA non-CO2 Data'!K600="CH4",'EPA non-CO2 Data'!H600*About!$B$65,'EPA non-CO2 Data'!H600))</f>
        <v>13.465486801289234</v>
      </c>
      <c r="J600" s="4" t="str">
        <f>VLOOKUP(CONCATENATE(B600,C600,D600),'EPA Source to Industry Map'!$D$2:$E$35,2,FALSE)</f>
        <v>non-industry</v>
      </c>
      <c r="K600" s="4" t="str">
        <f t="shared" si="9"/>
        <v>N2O</v>
      </c>
    </row>
    <row r="601" spans="1:11">
      <c r="A601" t="s">
        <v>68</v>
      </c>
      <c r="B601" t="s">
        <v>2</v>
      </c>
      <c r="C601" t="s">
        <v>254</v>
      </c>
      <c r="D601" t="s">
        <v>228</v>
      </c>
      <c r="E601" t="s">
        <v>12</v>
      </c>
      <c r="F601">
        <v>2015</v>
      </c>
      <c r="G601" t="s">
        <v>250</v>
      </c>
      <c r="H601">
        <v>0.11953309661564999</v>
      </c>
      <c r="I601">
        <f>IF(K601="N2O",H601*About!$B$66,IF('EPA non-CO2 Data'!K601="CH4",'EPA non-CO2 Data'!H601*About!$B$65,'EPA non-CO2 Data'!H601))</f>
        <v>0.10629621007767533</v>
      </c>
      <c r="J601" s="4" t="str">
        <f>VLOOKUP(CONCATENATE(B601,C601,D601),'EPA Source to Industry Map'!$D$2:$E$35,2,FALSE)</f>
        <v>non-industry</v>
      </c>
      <c r="K601" s="4" t="str">
        <f t="shared" si="9"/>
        <v>N2O</v>
      </c>
    </row>
    <row r="602" spans="1:11">
      <c r="A602" t="s">
        <v>68</v>
      </c>
      <c r="B602" t="s">
        <v>2</v>
      </c>
      <c r="C602" t="s">
        <v>254</v>
      </c>
      <c r="D602" t="s">
        <v>228</v>
      </c>
      <c r="E602" t="s">
        <v>12</v>
      </c>
      <c r="F602">
        <v>2015</v>
      </c>
      <c r="G602" t="s">
        <v>250</v>
      </c>
      <c r="H602">
        <v>14.862208516336301</v>
      </c>
      <c r="I602">
        <f>IF(K602="N2O",H602*About!$B$66,IF('EPA non-CO2 Data'!K602="CH4",'EPA non-CO2 Data'!H602*About!$B$65,'EPA non-CO2 Data'!H602))</f>
        <v>13.216393479292348</v>
      </c>
      <c r="J602" s="4" t="str">
        <f>VLOOKUP(CONCATENATE(B602,C602,D602),'EPA Source to Industry Map'!$D$2:$E$35,2,FALSE)</f>
        <v>non-industry</v>
      </c>
      <c r="K602" s="4" t="str">
        <f t="shared" si="9"/>
        <v>N2O</v>
      </c>
    </row>
    <row r="603" spans="1:11">
      <c r="A603" t="s">
        <v>68</v>
      </c>
      <c r="B603" t="s">
        <v>2</v>
      </c>
      <c r="C603" t="s">
        <v>254</v>
      </c>
      <c r="D603" t="s">
        <v>228</v>
      </c>
      <c r="E603" t="s">
        <v>12</v>
      </c>
      <c r="F603">
        <v>2016</v>
      </c>
      <c r="G603" t="s">
        <v>250</v>
      </c>
      <c r="H603">
        <v>0.123381247980331</v>
      </c>
      <c r="I603">
        <f>IF(K603="N2O",H603*About!$B$66,IF('EPA non-CO2 Data'!K603="CH4",'EPA non-CO2 Data'!H603*About!$B$65,'EPA non-CO2 Data'!H603))</f>
        <v>0.10971822387512656</v>
      </c>
      <c r="J603" s="4" t="str">
        <f>VLOOKUP(CONCATENATE(B603,C603,D603),'EPA Source to Industry Map'!$D$2:$E$35,2,FALSE)</f>
        <v>non-industry</v>
      </c>
      <c r="K603" s="4" t="str">
        <f t="shared" si="9"/>
        <v>N2O</v>
      </c>
    </row>
    <row r="604" spans="1:11">
      <c r="A604" t="s">
        <v>68</v>
      </c>
      <c r="B604" t="s">
        <v>2</v>
      </c>
      <c r="C604" t="s">
        <v>254</v>
      </c>
      <c r="D604" t="s">
        <v>228</v>
      </c>
      <c r="E604" t="s">
        <v>12</v>
      </c>
      <c r="F604">
        <v>2016</v>
      </c>
      <c r="G604" t="s">
        <v>250</v>
      </c>
      <c r="H604">
        <v>14.597708397390001</v>
      </c>
      <c r="I604">
        <f>IF(K604="N2O",H604*About!$B$66,IF('EPA non-CO2 Data'!K604="CH4",'EPA non-CO2 Data'!H604*About!$B$65,'EPA non-CO2 Data'!H604))</f>
        <v>12.981183641974329</v>
      </c>
      <c r="J604" s="4" t="str">
        <f>VLOOKUP(CONCATENATE(B604,C604,D604),'EPA Source to Industry Map'!$D$2:$E$35,2,FALSE)</f>
        <v>non-industry</v>
      </c>
      <c r="K604" s="4" t="str">
        <f t="shared" si="9"/>
        <v>N2O</v>
      </c>
    </row>
    <row r="605" spans="1:11">
      <c r="A605" t="s">
        <v>68</v>
      </c>
      <c r="B605" t="s">
        <v>2</v>
      </c>
      <c r="C605" t="s">
        <v>254</v>
      </c>
      <c r="D605" t="s">
        <v>228</v>
      </c>
      <c r="E605" t="s">
        <v>12</v>
      </c>
      <c r="F605">
        <v>2017</v>
      </c>
      <c r="G605" t="s">
        <v>250</v>
      </c>
      <c r="H605">
        <v>0.12722939934501201</v>
      </c>
      <c r="I605">
        <f>IF(K605="N2O",H605*About!$B$66,IF('EPA non-CO2 Data'!K605="CH4",'EPA non-CO2 Data'!H605*About!$B$65,'EPA non-CO2 Data'!H605))</f>
        <v>0.11314023767257779</v>
      </c>
      <c r="J605" s="4" t="str">
        <f>VLOOKUP(CONCATENATE(B605,C605,D605),'EPA Source to Industry Map'!$D$2:$E$35,2,FALSE)</f>
        <v>non-industry</v>
      </c>
      <c r="K605" s="4" t="str">
        <f t="shared" si="9"/>
        <v>N2O</v>
      </c>
    </row>
    <row r="606" spans="1:11">
      <c r="A606" t="s">
        <v>68</v>
      </c>
      <c r="B606" t="s">
        <v>2</v>
      </c>
      <c r="C606" t="s">
        <v>254</v>
      </c>
      <c r="D606" t="s">
        <v>228</v>
      </c>
      <c r="E606" t="s">
        <v>12</v>
      </c>
      <c r="F606">
        <v>2017</v>
      </c>
      <c r="G606" t="s">
        <v>250</v>
      </c>
      <c r="H606">
        <v>14.3332082784438</v>
      </c>
      <c r="I606">
        <f>IF(K606="N2O",H606*About!$B$66,IF('EPA non-CO2 Data'!K606="CH4",'EPA non-CO2 Data'!H606*About!$B$65,'EPA non-CO2 Data'!H606))</f>
        <v>12.7459738046564</v>
      </c>
      <c r="J606" s="4" t="str">
        <f>VLOOKUP(CONCATENATE(B606,C606,D606),'EPA Source to Industry Map'!$D$2:$E$35,2,FALSE)</f>
        <v>non-industry</v>
      </c>
      <c r="K606" s="4" t="str">
        <f t="shared" si="9"/>
        <v>N2O</v>
      </c>
    </row>
    <row r="607" spans="1:11">
      <c r="A607" t="s">
        <v>68</v>
      </c>
      <c r="B607" t="s">
        <v>2</v>
      </c>
      <c r="C607" t="s">
        <v>254</v>
      </c>
      <c r="D607" t="s">
        <v>228</v>
      </c>
      <c r="E607" t="s">
        <v>12</v>
      </c>
      <c r="F607">
        <v>2018</v>
      </c>
      <c r="G607" t="s">
        <v>250</v>
      </c>
      <c r="H607">
        <v>0.13107755070969301</v>
      </c>
      <c r="I607">
        <f>IF(K607="N2O",H607*About!$B$66,IF('EPA non-CO2 Data'!K607="CH4",'EPA non-CO2 Data'!H607*About!$B$65,'EPA non-CO2 Data'!H607))</f>
        <v>0.11656225147002902</v>
      </c>
      <c r="J607" s="4" t="str">
        <f>VLOOKUP(CONCATENATE(B607,C607,D607),'EPA Source to Industry Map'!$D$2:$E$35,2,FALSE)</f>
        <v>non-industry</v>
      </c>
      <c r="K607" s="4" t="str">
        <f t="shared" si="9"/>
        <v>N2O</v>
      </c>
    </row>
    <row r="608" spans="1:11">
      <c r="A608" t="s">
        <v>68</v>
      </c>
      <c r="B608" t="s">
        <v>2</v>
      </c>
      <c r="C608" t="s">
        <v>254</v>
      </c>
      <c r="D608" t="s">
        <v>228</v>
      </c>
      <c r="E608" t="s">
        <v>12</v>
      </c>
      <c r="F608">
        <v>2018</v>
      </c>
      <c r="G608" t="s">
        <v>250</v>
      </c>
      <c r="H608">
        <v>14.0687081594976</v>
      </c>
      <c r="I608">
        <f>IF(K608="N2O",H608*About!$B$66,IF('EPA non-CO2 Data'!K608="CH4",'EPA non-CO2 Data'!H608*About!$B$65,'EPA non-CO2 Data'!H608))</f>
        <v>12.51076396733847</v>
      </c>
      <c r="J608" s="4" t="str">
        <f>VLOOKUP(CONCATENATE(B608,C608,D608),'EPA Source to Industry Map'!$D$2:$E$35,2,FALSE)</f>
        <v>non-industry</v>
      </c>
      <c r="K608" s="4" t="str">
        <f t="shared" si="9"/>
        <v>N2O</v>
      </c>
    </row>
    <row r="609" spans="1:11">
      <c r="A609" t="s">
        <v>68</v>
      </c>
      <c r="B609" t="s">
        <v>2</v>
      </c>
      <c r="C609" t="s">
        <v>254</v>
      </c>
      <c r="D609" t="s">
        <v>228</v>
      </c>
      <c r="E609" t="s">
        <v>12</v>
      </c>
      <c r="F609">
        <v>2019</v>
      </c>
      <c r="G609" t="s">
        <v>250</v>
      </c>
      <c r="H609">
        <v>0.13492570207437399</v>
      </c>
      <c r="I609">
        <f>IF(K609="N2O",H609*About!$B$66,IF('EPA non-CO2 Data'!K609="CH4",'EPA non-CO2 Data'!H609*About!$B$65,'EPA non-CO2 Data'!H609))</f>
        <v>0.11998426526748023</v>
      </c>
      <c r="J609" s="4" t="str">
        <f>VLOOKUP(CONCATENATE(B609,C609,D609),'EPA Source to Industry Map'!$D$2:$E$35,2,FALSE)</f>
        <v>non-industry</v>
      </c>
      <c r="K609" s="4" t="str">
        <f t="shared" si="9"/>
        <v>N2O</v>
      </c>
    </row>
    <row r="610" spans="1:11">
      <c r="A610" t="s">
        <v>68</v>
      </c>
      <c r="B610" t="s">
        <v>2</v>
      </c>
      <c r="C610" t="s">
        <v>254</v>
      </c>
      <c r="D610" t="s">
        <v>228</v>
      </c>
      <c r="E610" t="s">
        <v>12</v>
      </c>
      <c r="F610">
        <v>2019</v>
      </c>
      <c r="G610" t="s">
        <v>250</v>
      </c>
      <c r="H610">
        <v>13.8042080405513</v>
      </c>
      <c r="I610">
        <f>IF(K610="N2O",H610*About!$B$66,IF('EPA non-CO2 Data'!K610="CH4",'EPA non-CO2 Data'!H610*About!$B$65,'EPA non-CO2 Data'!H610))</f>
        <v>12.275554130020451</v>
      </c>
      <c r="J610" s="4" t="str">
        <f>VLOOKUP(CONCATENATE(B610,C610,D610),'EPA Source to Industry Map'!$D$2:$E$35,2,FALSE)</f>
        <v>non-industry</v>
      </c>
      <c r="K610" s="4" t="str">
        <f t="shared" si="9"/>
        <v>N2O</v>
      </c>
    </row>
    <row r="611" spans="1:11">
      <c r="A611" t="s">
        <v>68</v>
      </c>
      <c r="B611" t="s">
        <v>2</v>
      </c>
      <c r="C611" t="s">
        <v>254</v>
      </c>
      <c r="D611" t="s">
        <v>228</v>
      </c>
      <c r="E611" t="s">
        <v>12</v>
      </c>
      <c r="F611">
        <v>2020</v>
      </c>
      <c r="G611" t="s">
        <v>250</v>
      </c>
      <c r="H611">
        <v>0.13877385343905599</v>
      </c>
      <c r="I611">
        <f>IF(K611="N2O",H611*About!$B$66,IF('EPA non-CO2 Data'!K611="CH4",'EPA non-CO2 Data'!H611*About!$B$65,'EPA non-CO2 Data'!H611))</f>
        <v>0.12340627906493233</v>
      </c>
      <c r="J611" s="4" t="str">
        <f>VLOOKUP(CONCATENATE(B611,C611,D611),'EPA Source to Industry Map'!$D$2:$E$35,2,FALSE)</f>
        <v>non-industry</v>
      </c>
      <c r="K611" s="4" t="str">
        <f t="shared" si="9"/>
        <v>N2O</v>
      </c>
    </row>
    <row r="612" spans="1:11">
      <c r="A612" t="s">
        <v>68</v>
      </c>
      <c r="B612" t="s">
        <v>2</v>
      </c>
      <c r="C612" t="s">
        <v>254</v>
      </c>
      <c r="D612" t="s">
        <v>228</v>
      </c>
      <c r="E612" t="s">
        <v>12</v>
      </c>
      <c r="F612">
        <v>2020</v>
      </c>
      <c r="G612" t="s">
        <v>250</v>
      </c>
      <c r="H612">
        <v>13.5397079216051</v>
      </c>
      <c r="I612">
        <f>IF(K612="N2O",H612*About!$B$66,IF('EPA non-CO2 Data'!K612="CH4",'EPA non-CO2 Data'!H612*About!$B$65,'EPA non-CO2 Data'!H612))</f>
        <v>12.040344292702521</v>
      </c>
      <c r="J612" s="4" t="str">
        <f>VLOOKUP(CONCATENATE(B612,C612,D612),'EPA Source to Industry Map'!$D$2:$E$35,2,FALSE)</f>
        <v>non-industry</v>
      </c>
      <c r="K612" s="4" t="str">
        <f t="shared" si="9"/>
        <v>N2O</v>
      </c>
    </row>
    <row r="613" spans="1:11">
      <c r="A613" t="s">
        <v>68</v>
      </c>
      <c r="B613" t="s">
        <v>2</v>
      </c>
      <c r="C613" t="s">
        <v>254</v>
      </c>
      <c r="D613" t="s">
        <v>228</v>
      </c>
      <c r="E613" t="s">
        <v>12</v>
      </c>
      <c r="F613">
        <v>2021</v>
      </c>
      <c r="G613" t="s">
        <v>250</v>
      </c>
      <c r="H613">
        <v>0.14108675099637299</v>
      </c>
      <c r="I613">
        <f>IF(K613="N2O",H613*About!$B$66,IF('EPA non-CO2 Data'!K613="CH4",'EPA non-CO2 Data'!H613*About!$B$65,'EPA non-CO2 Data'!H613))</f>
        <v>0.12546305038268069</v>
      </c>
      <c r="J613" s="4" t="str">
        <f>VLOOKUP(CONCATENATE(B613,C613,D613),'EPA Source to Industry Map'!$D$2:$E$35,2,FALSE)</f>
        <v>non-industry</v>
      </c>
      <c r="K613" s="4" t="str">
        <f t="shared" si="9"/>
        <v>N2O</v>
      </c>
    </row>
    <row r="614" spans="1:11">
      <c r="A614" t="s">
        <v>68</v>
      </c>
      <c r="B614" t="s">
        <v>2</v>
      </c>
      <c r="C614" t="s">
        <v>254</v>
      </c>
      <c r="D614" t="s">
        <v>228</v>
      </c>
      <c r="E614" t="s">
        <v>12</v>
      </c>
      <c r="F614">
        <v>2021</v>
      </c>
      <c r="G614" t="s">
        <v>250</v>
      </c>
      <c r="H614">
        <v>13.2829468932218</v>
      </c>
      <c r="I614">
        <f>IF(K614="N2O",H614*About!$B$66,IF('EPA non-CO2 Data'!K614="CH4",'EPA non-CO2 Data'!H614*About!$B$65,'EPA non-CO2 Data'!H614))</f>
        <v>11.81201653256301</v>
      </c>
      <c r="J614" s="4" t="str">
        <f>VLOOKUP(CONCATENATE(B614,C614,D614),'EPA Source to Industry Map'!$D$2:$E$35,2,FALSE)</f>
        <v>non-industry</v>
      </c>
      <c r="K614" s="4" t="str">
        <f t="shared" si="9"/>
        <v>N2O</v>
      </c>
    </row>
    <row r="615" spans="1:11">
      <c r="A615" t="s">
        <v>68</v>
      </c>
      <c r="B615" t="s">
        <v>2</v>
      </c>
      <c r="C615" t="s">
        <v>254</v>
      </c>
      <c r="D615" t="s">
        <v>228</v>
      </c>
      <c r="E615" t="s">
        <v>12</v>
      </c>
      <c r="F615">
        <v>2022</v>
      </c>
      <c r="G615" t="s">
        <v>250</v>
      </c>
      <c r="H615">
        <v>0.143399648553691</v>
      </c>
      <c r="I615">
        <f>IF(K615="N2O",H615*About!$B$66,IF('EPA non-CO2 Data'!K615="CH4",'EPA non-CO2 Data'!H615*About!$B$65,'EPA non-CO2 Data'!H615))</f>
        <v>0.12751982170042991</v>
      </c>
      <c r="J615" s="4" t="str">
        <f>VLOOKUP(CONCATENATE(B615,C615,D615),'EPA Source to Industry Map'!$D$2:$E$35,2,FALSE)</f>
        <v>non-industry</v>
      </c>
      <c r="K615" s="4" t="str">
        <f t="shared" si="9"/>
        <v>N2O</v>
      </c>
    </row>
    <row r="616" spans="1:11">
      <c r="A616" t="s">
        <v>68</v>
      </c>
      <c r="B616" t="s">
        <v>2</v>
      </c>
      <c r="C616" t="s">
        <v>254</v>
      </c>
      <c r="D616" t="s">
        <v>228</v>
      </c>
      <c r="E616" t="s">
        <v>12</v>
      </c>
      <c r="F616">
        <v>2022</v>
      </c>
      <c r="G616" t="s">
        <v>250</v>
      </c>
      <c r="H616">
        <v>13.0261858648384</v>
      </c>
      <c r="I616">
        <f>IF(K616="N2O",H616*About!$B$66,IF('EPA non-CO2 Data'!K616="CH4",'EPA non-CO2 Data'!H616*About!$B$65,'EPA non-CO2 Data'!H616))</f>
        <v>11.583688772423409</v>
      </c>
      <c r="J616" s="4" t="str">
        <f>VLOOKUP(CONCATENATE(B616,C616,D616),'EPA Source to Industry Map'!$D$2:$E$35,2,FALSE)</f>
        <v>non-industry</v>
      </c>
      <c r="K616" s="4" t="str">
        <f t="shared" si="9"/>
        <v>N2O</v>
      </c>
    </row>
    <row r="617" spans="1:11">
      <c r="A617" t="s">
        <v>68</v>
      </c>
      <c r="B617" t="s">
        <v>2</v>
      </c>
      <c r="C617" t="s">
        <v>254</v>
      </c>
      <c r="D617" t="s">
        <v>228</v>
      </c>
      <c r="E617" t="s">
        <v>12</v>
      </c>
      <c r="F617">
        <v>2023</v>
      </c>
      <c r="G617" t="s">
        <v>250</v>
      </c>
      <c r="H617">
        <v>0.14571254611100801</v>
      </c>
      <c r="I617">
        <f>IF(K617="N2O",H617*About!$B$66,IF('EPA non-CO2 Data'!K617="CH4",'EPA non-CO2 Data'!H617*About!$B$65,'EPA non-CO2 Data'!H617))</f>
        <v>0.12957659301817825</v>
      </c>
      <c r="J617" s="4" t="str">
        <f>VLOOKUP(CONCATENATE(B617,C617,D617),'EPA Source to Industry Map'!$D$2:$E$35,2,FALSE)</f>
        <v>non-industry</v>
      </c>
      <c r="K617" s="4" t="str">
        <f t="shared" si="9"/>
        <v>N2O</v>
      </c>
    </row>
    <row r="618" spans="1:11">
      <c r="A618" t="s">
        <v>68</v>
      </c>
      <c r="B618" t="s">
        <v>2</v>
      </c>
      <c r="C618" t="s">
        <v>254</v>
      </c>
      <c r="D618" t="s">
        <v>228</v>
      </c>
      <c r="E618" t="s">
        <v>12</v>
      </c>
      <c r="F618">
        <v>2023</v>
      </c>
      <c r="G618" t="s">
        <v>250</v>
      </c>
      <c r="H618">
        <v>12.7694248364551</v>
      </c>
      <c r="I618">
        <f>IF(K618="N2O",H618*About!$B$66,IF('EPA non-CO2 Data'!K618="CH4",'EPA non-CO2 Data'!H618*About!$B$65,'EPA non-CO2 Data'!H618))</f>
        <v>11.355361012283897</v>
      </c>
      <c r="J618" s="4" t="str">
        <f>VLOOKUP(CONCATENATE(B618,C618,D618),'EPA Source to Industry Map'!$D$2:$E$35,2,FALSE)</f>
        <v>non-industry</v>
      </c>
      <c r="K618" s="4" t="str">
        <f t="shared" si="9"/>
        <v>N2O</v>
      </c>
    </row>
    <row r="619" spans="1:11">
      <c r="A619" t="s">
        <v>68</v>
      </c>
      <c r="B619" t="s">
        <v>2</v>
      </c>
      <c r="C619" t="s">
        <v>254</v>
      </c>
      <c r="D619" t="s">
        <v>228</v>
      </c>
      <c r="E619" t="s">
        <v>12</v>
      </c>
      <c r="F619">
        <v>2024</v>
      </c>
      <c r="G619" t="s">
        <v>250</v>
      </c>
      <c r="H619">
        <v>0.14802544366832601</v>
      </c>
      <c r="I619">
        <f>IF(K619="N2O",H619*About!$B$66,IF('EPA non-CO2 Data'!K619="CH4",'EPA non-CO2 Data'!H619*About!$B$65,'EPA non-CO2 Data'!H619))</f>
        <v>0.13163336433592748</v>
      </c>
      <c r="J619" s="4" t="str">
        <f>VLOOKUP(CONCATENATE(B619,C619,D619),'EPA Source to Industry Map'!$D$2:$E$35,2,FALSE)</f>
        <v>non-industry</v>
      </c>
      <c r="K619" s="4" t="str">
        <f t="shared" si="9"/>
        <v>N2O</v>
      </c>
    </row>
    <row r="620" spans="1:11">
      <c r="A620" t="s">
        <v>68</v>
      </c>
      <c r="B620" t="s">
        <v>2</v>
      </c>
      <c r="C620" t="s">
        <v>254</v>
      </c>
      <c r="D620" t="s">
        <v>228</v>
      </c>
      <c r="E620" t="s">
        <v>12</v>
      </c>
      <c r="F620">
        <v>2024</v>
      </c>
      <c r="G620" t="s">
        <v>250</v>
      </c>
      <c r="H620">
        <v>12.5126638080717</v>
      </c>
      <c r="I620">
        <f>IF(K620="N2O",H620*About!$B$66,IF('EPA non-CO2 Data'!K620="CH4",'EPA non-CO2 Data'!H620*About!$B$65,'EPA non-CO2 Data'!H620))</f>
        <v>11.127033252144297</v>
      </c>
      <c r="J620" s="4" t="str">
        <f>VLOOKUP(CONCATENATE(B620,C620,D620),'EPA Source to Industry Map'!$D$2:$E$35,2,FALSE)</f>
        <v>non-industry</v>
      </c>
      <c r="K620" s="4" t="str">
        <f t="shared" si="9"/>
        <v>N2O</v>
      </c>
    </row>
    <row r="621" spans="1:11">
      <c r="A621" t="s">
        <v>68</v>
      </c>
      <c r="B621" t="s">
        <v>2</v>
      </c>
      <c r="C621" t="s">
        <v>254</v>
      </c>
      <c r="D621" t="s">
        <v>228</v>
      </c>
      <c r="E621" t="s">
        <v>12</v>
      </c>
      <c r="F621">
        <v>2025</v>
      </c>
      <c r="G621" t="s">
        <v>250</v>
      </c>
      <c r="H621">
        <v>0.15033834122564399</v>
      </c>
      <c r="I621">
        <f>IF(K621="N2O",H621*About!$B$66,IF('EPA non-CO2 Data'!K621="CH4",'EPA non-CO2 Data'!H621*About!$B$65,'EPA non-CO2 Data'!H621))</f>
        <v>0.13369013565367671</v>
      </c>
      <c r="J621" s="4" t="str">
        <f>VLOOKUP(CONCATENATE(B621,C621,D621),'EPA Source to Industry Map'!$D$2:$E$35,2,FALSE)</f>
        <v>non-industry</v>
      </c>
      <c r="K621" s="4" t="str">
        <f t="shared" si="9"/>
        <v>N2O</v>
      </c>
    </row>
    <row r="622" spans="1:11">
      <c r="A622" t="s">
        <v>68</v>
      </c>
      <c r="B622" t="s">
        <v>2</v>
      </c>
      <c r="C622" t="s">
        <v>254</v>
      </c>
      <c r="D622" t="s">
        <v>228</v>
      </c>
      <c r="E622" t="s">
        <v>12</v>
      </c>
      <c r="F622">
        <v>2025</v>
      </c>
      <c r="G622" t="s">
        <v>250</v>
      </c>
      <c r="H622">
        <v>12.2559027796884</v>
      </c>
      <c r="I622">
        <f>IF(K622="N2O",H622*About!$B$66,IF('EPA non-CO2 Data'!K622="CH4",'EPA non-CO2 Data'!H622*About!$B$65,'EPA non-CO2 Data'!H622))</f>
        <v>10.898705492004785</v>
      </c>
      <c r="J622" s="4" t="str">
        <f>VLOOKUP(CONCATENATE(B622,C622,D622),'EPA Source to Industry Map'!$D$2:$E$35,2,FALSE)</f>
        <v>non-industry</v>
      </c>
      <c r="K622" s="4" t="str">
        <f t="shared" si="9"/>
        <v>N2O</v>
      </c>
    </row>
    <row r="623" spans="1:11">
      <c r="A623" t="s">
        <v>68</v>
      </c>
      <c r="B623" t="s">
        <v>2</v>
      </c>
      <c r="C623" t="s">
        <v>254</v>
      </c>
      <c r="D623" t="s">
        <v>228</v>
      </c>
      <c r="E623" t="s">
        <v>12</v>
      </c>
      <c r="F623">
        <v>2026</v>
      </c>
      <c r="G623" t="s">
        <v>250</v>
      </c>
      <c r="H623">
        <v>0.152651238782961</v>
      </c>
      <c r="I623">
        <f>IF(K623="N2O",H623*About!$B$66,IF('EPA non-CO2 Data'!K623="CH4",'EPA non-CO2 Data'!H623*About!$B$65,'EPA non-CO2 Data'!H623))</f>
        <v>0.13574690697142505</v>
      </c>
      <c r="J623" s="4" t="str">
        <f>VLOOKUP(CONCATENATE(B623,C623,D623),'EPA Source to Industry Map'!$D$2:$E$35,2,FALSE)</f>
        <v>non-industry</v>
      </c>
      <c r="K623" s="4" t="str">
        <f t="shared" si="9"/>
        <v>N2O</v>
      </c>
    </row>
    <row r="624" spans="1:11">
      <c r="A624" t="s">
        <v>68</v>
      </c>
      <c r="B624" t="s">
        <v>2</v>
      </c>
      <c r="C624" t="s">
        <v>254</v>
      </c>
      <c r="D624" t="s">
        <v>228</v>
      </c>
      <c r="E624" t="s">
        <v>12</v>
      </c>
      <c r="F624">
        <v>2026</v>
      </c>
      <c r="G624" t="s">
        <v>250</v>
      </c>
      <c r="H624">
        <v>12.023487263807301</v>
      </c>
      <c r="I624">
        <f>IF(K624="N2O",H624*About!$B$66,IF('EPA non-CO2 Data'!K624="CH4",'EPA non-CO2 Data'!H624*About!$B$65,'EPA non-CO2 Data'!H624))</f>
        <v>10.692027264795083</v>
      </c>
      <c r="J624" s="4" t="str">
        <f>VLOOKUP(CONCATENATE(B624,C624,D624),'EPA Source to Industry Map'!$D$2:$E$35,2,FALSE)</f>
        <v>non-industry</v>
      </c>
      <c r="K624" s="4" t="str">
        <f t="shared" si="9"/>
        <v>N2O</v>
      </c>
    </row>
    <row r="625" spans="1:11">
      <c r="A625" t="s">
        <v>68</v>
      </c>
      <c r="B625" t="s">
        <v>2</v>
      </c>
      <c r="C625" t="s">
        <v>254</v>
      </c>
      <c r="D625" t="s">
        <v>228</v>
      </c>
      <c r="E625" t="s">
        <v>12</v>
      </c>
      <c r="F625">
        <v>2027</v>
      </c>
      <c r="G625" t="s">
        <v>250</v>
      </c>
      <c r="H625">
        <v>0.154964136340279</v>
      </c>
      <c r="I625">
        <f>IF(K625="N2O",H625*About!$B$66,IF('EPA non-CO2 Data'!K625="CH4",'EPA non-CO2 Data'!H625*About!$B$65,'EPA non-CO2 Data'!H625))</f>
        <v>0.13780367828917428</v>
      </c>
      <c r="J625" s="4" t="str">
        <f>VLOOKUP(CONCATENATE(B625,C625,D625),'EPA Source to Industry Map'!$D$2:$E$35,2,FALSE)</f>
        <v>non-industry</v>
      </c>
      <c r="K625" s="4" t="str">
        <f t="shared" si="9"/>
        <v>N2O</v>
      </c>
    </row>
    <row r="626" spans="1:11">
      <c r="A626" t="s">
        <v>68</v>
      </c>
      <c r="B626" t="s">
        <v>2</v>
      </c>
      <c r="C626" t="s">
        <v>254</v>
      </c>
      <c r="D626" t="s">
        <v>228</v>
      </c>
      <c r="E626" t="s">
        <v>12</v>
      </c>
      <c r="F626">
        <v>2027</v>
      </c>
      <c r="G626" t="s">
        <v>250</v>
      </c>
      <c r="H626">
        <v>11.7910717479262</v>
      </c>
      <c r="I626">
        <f>IF(K626="N2O",H626*About!$B$66,IF('EPA non-CO2 Data'!K626="CH4",'EPA non-CO2 Data'!H626*About!$B$65,'EPA non-CO2 Data'!H626))</f>
        <v>10.48534903758538</v>
      </c>
      <c r="J626" s="4" t="str">
        <f>VLOOKUP(CONCATENATE(B626,C626,D626),'EPA Source to Industry Map'!$D$2:$E$35,2,FALSE)</f>
        <v>non-industry</v>
      </c>
      <c r="K626" s="4" t="str">
        <f t="shared" si="9"/>
        <v>N2O</v>
      </c>
    </row>
    <row r="627" spans="1:11">
      <c r="A627" t="s">
        <v>68</v>
      </c>
      <c r="B627" t="s">
        <v>2</v>
      </c>
      <c r="C627" t="s">
        <v>254</v>
      </c>
      <c r="D627" t="s">
        <v>228</v>
      </c>
      <c r="E627" t="s">
        <v>12</v>
      </c>
      <c r="F627">
        <v>2028</v>
      </c>
      <c r="G627" t="s">
        <v>250</v>
      </c>
      <c r="H627">
        <v>0.15727703389759601</v>
      </c>
      <c r="I627">
        <f>IF(K627="N2O",H627*About!$B$66,IF('EPA non-CO2 Data'!K627="CH4",'EPA non-CO2 Data'!H627*About!$B$65,'EPA non-CO2 Data'!H627))</f>
        <v>0.13986044960692262</v>
      </c>
      <c r="J627" s="4" t="str">
        <f>VLOOKUP(CONCATENATE(B627,C627,D627),'EPA Source to Industry Map'!$D$2:$E$35,2,FALSE)</f>
        <v>non-industry</v>
      </c>
      <c r="K627" s="4" t="str">
        <f t="shared" ref="K627:K690" si="10">IF(ISNUMBER(SEARCH("F",E627)),"F-gases",E627)</f>
        <v>N2O</v>
      </c>
    </row>
    <row r="628" spans="1:11">
      <c r="A628" t="s">
        <v>68</v>
      </c>
      <c r="B628" t="s">
        <v>2</v>
      </c>
      <c r="C628" t="s">
        <v>254</v>
      </c>
      <c r="D628" t="s">
        <v>228</v>
      </c>
      <c r="E628" t="s">
        <v>12</v>
      </c>
      <c r="F628">
        <v>2028</v>
      </c>
      <c r="G628" t="s">
        <v>250</v>
      </c>
      <c r="H628">
        <v>11.558656232045101</v>
      </c>
      <c r="I628">
        <f>IF(K628="N2O",H628*About!$B$66,IF('EPA non-CO2 Data'!K628="CH4",'EPA non-CO2 Data'!H628*About!$B$65,'EPA non-CO2 Data'!H628))</f>
        <v>10.278670810375676</v>
      </c>
      <c r="J628" s="4" t="str">
        <f>VLOOKUP(CONCATENATE(B628,C628,D628),'EPA Source to Industry Map'!$D$2:$E$35,2,FALSE)</f>
        <v>non-industry</v>
      </c>
      <c r="K628" s="4" t="str">
        <f t="shared" si="10"/>
        <v>N2O</v>
      </c>
    </row>
    <row r="629" spans="1:11">
      <c r="A629" t="s">
        <v>68</v>
      </c>
      <c r="B629" t="s">
        <v>2</v>
      </c>
      <c r="C629" t="s">
        <v>254</v>
      </c>
      <c r="D629" t="s">
        <v>228</v>
      </c>
      <c r="E629" t="s">
        <v>12</v>
      </c>
      <c r="F629">
        <v>2029</v>
      </c>
      <c r="G629" t="s">
        <v>250</v>
      </c>
      <c r="H629">
        <v>0.15958993145491401</v>
      </c>
      <c r="I629">
        <f>IF(K629="N2O",H629*About!$B$66,IF('EPA non-CO2 Data'!K629="CH4",'EPA non-CO2 Data'!H629*About!$B$65,'EPA non-CO2 Data'!H629))</f>
        <v>0.14191722092467185</v>
      </c>
      <c r="J629" s="4" t="str">
        <f>VLOOKUP(CONCATENATE(B629,C629,D629),'EPA Source to Industry Map'!$D$2:$E$35,2,FALSE)</f>
        <v>non-industry</v>
      </c>
      <c r="K629" s="4" t="str">
        <f t="shared" si="10"/>
        <v>N2O</v>
      </c>
    </row>
    <row r="630" spans="1:11">
      <c r="A630" t="s">
        <v>68</v>
      </c>
      <c r="B630" t="s">
        <v>2</v>
      </c>
      <c r="C630" t="s">
        <v>254</v>
      </c>
      <c r="D630" t="s">
        <v>228</v>
      </c>
      <c r="E630" t="s">
        <v>12</v>
      </c>
      <c r="F630">
        <v>2029</v>
      </c>
      <c r="G630" t="s">
        <v>250</v>
      </c>
      <c r="H630">
        <v>11.326240716164</v>
      </c>
      <c r="I630">
        <f>IF(K630="N2O",H630*About!$B$66,IF('EPA non-CO2 Data'!K630="CH4",'EPA non-CO2 Data'!H630*About!$B$65,'EPA non-CO2 Data'!H630))</f>
        <v>10.071992583165972</v>
      </c>
      <c r="J630" s="4" t="str">
        <f>VLOOKUP(CONCATENATE(B630,C630,D630),'EPA Source to Industry Map'!$D$2:$E$35,2,FALSE)</f>
        <v>non-industry</v>
      </c>
      <c r="K630" s="4" t="str">
        <f t="shared" si="10"/>
        <v>N2O</v>
      </c>
    </row>
    <row r="631" spans="1:11">
      <c r="A631" t="s">
        <v>68</v>
      </c>
      <c r="B631" t="s">
        <v>2</v>
      </c>
      <c r="C631" t="s">
        <v>254</v>
      </c>
      <c r="D631" t="s">
        <v>228</v>
      </c>
      <c r="E631" t="s">
        <v>12</v>
      </c>
      <c r="F631">
        <v>2030</v>
      </c>
      <c r="G631" t="s">
        <v>250</v>
      </c>
      <c r="H631">
        <v>0.16190282901223099</v>
      </c>
      <c r="I631">
        <f>IF(K631="N2O",H631*About!$B$66,IF('EPA non-CO2 Data'!K631="CH4",'EPA non-CO2 Data'!H631*About!$B$65,'EPA non-CO2 Data'!H631))</f>
        <v>0.14397399224242019</v>
      </c>
      <c r="J631" s="4" t="str">
        <f>VLOOKUP(CONCATENATE(B631,C631,D631),'EPA Source to Industry Map'!$D$2:$E$35,2,FALSE)</f>
        <v>non-industry</v>
      </c>
      <c r="K631" s="4" t="str">
        <f t="shared" si="10"/>
        <v>N2O</v>
      </c>
    </row>
    <row r="632" spans="1:11">
      <c r="A632" t="s">
        <v>68</v>
      </c>
      <c r="B632" t="s">
        <v>2</v>
      </c>
      <c r="C632" t="s">
        <v>254</v>
      </c>
      <c r="D632" t="s">
        <v>228</v>
      </c>
      <c r="E632" t="s">
        <v>12</v>
      </c>
      <c r="F632">
        <v>2030</v>
      </c>
      <c r="G632" t="s">
        <v>250</v>
      </c>
      <c r="H632">
        <v>11.0938252002829</v>
      </c>
      <c r="I632">
        <f>IF(K632="N2O",H632*About!$B$66,IF('EPA non-CO2 Data'!K632="CH4",'EPA non-CO2 Data'!H632*About!$B$65,'EPA non-CO2 Data'!H632))</f>
        <v>9.8653143559562704</v>
      </c>
      <c r="J632" s="4" t="str">
        <f>VLOOKUP(CONCATENATE(B632,C632,D632),'EPA Source to Industry Map'!$D$2:$E$35,2,FALSE)</f>
        <v>non-industry</v>
      </c>
      <c r="K632" s="4" t="str">
        <f t="shared" si="10"/>
        <v>N2O</v>
      </c>
    </row>
    <row r="633" spans="1:11">
      <c r="A633" t="s">
        <v>68</v>
      </c>
      <c r="B633" t="s">
        <v>2</v>
      </c>
      <c r="C633" t="s">
        <v>254</v>
      </c>
      <c r="D633" t="s">
        <v>228</v>
      </c>
      <c r="E633" t="s">
        <v>12</v>
      </c>
      <c r="F633">
        <v>2031</v>
      </c>
      <c r="G633" t="s">
        <v>250</v>
      </c>
      <c r="H633">
        <v>0.164215726569549</v>
      </c>
      <c r="I633">
        <f>IF(K633="N2O",H633*About!$B$66,IF('EPA non-CO2 Data'!K633="CH4",'EPA non-CO2 Data'!H633*About!$B$65,'EPA non-CO2 Data'!H633))</f>
        <v>0.14603076356016942</v>
      </c>
      <c r="J633" s="4" t="str">
        <f>VLOOKUP(CONCATENATE(B633,C633,D633),'EPA Source to Industry Map'!$D$2:$E$35,2,FALSE)</f>
        <v>non-industry</v>
      </c>
      <c r="K633" s="4" t="str">
        <f t="shared" si="10"/>
        <v>N2O</v>
      </c>
    </row>
    <row r="634" spans="1:11">
      <c r="A634" t="s">
        <v>68</v>
      </c>
      <c r="B634" t="s">
        <v>2</v>
      </c>
      <c r="C634" t="s">
        <v>254</v>
      </c>
      <c r="D634" t="s">
        <v>228</v>
      </c>
      <c r="E634" t="s">
        <v>12</v>
      </c>
      <c r="F634">
        <v>2031</v>
      </c>
      <c r="G634" t="s">
        <v>250</v>
      </c>
      <c r="H634">
        <v>10.8834468092849</v>
      </c>
      <c r="I634">
        <f>IF(K634="N2O",H634*About!$B$66,IF('EPA non-CO2 Data'!K634="CH4",'EPA non-CO2 Data'!H634*About!$B$65,'EPA non-CO2 Data'!H634))</f>
        <v>9.6782329008741552</v>
      </c>
      <c r="J634" s="4" t="str">
        <f>VLOOKUP(CONCATENATE(B634,C634,D634),'EPA Source to Industry Map'!$D$2:$E$35,2,FALSE)</f>
        <v>non-industry</v>
      </c>
      <c r="K634" s="4" t="str">
        <f t="shared" si="10"/>
        <v>N2O</v>
      </c>
    </row>
    <row r="635" spans="1:11">
      <c r="A635" t="s">
        <v>68</v>
      </c>
      <c r="B635" t="s">
        <v>2</v>
      </c>
      <c r="C635" t="s">
        <v>254</v>
      </c>
      <c r="D635" t="s">
        <v>228</v>
      </c>
      <c r="E635" t="s">
        <v>12</v>
      </c>
      <c r="F635">
        <v>2032</v>
      </c>
      <c r="G635" t="s">
        <v>250</v>
      </c>
      <c r="H635">
        <v>0.166528624126867</v>
      </c>
      <c r="I635">
        <f>IF(K635="N2O",H635*About!$B$66,IF('EPA non-CO2 Data'!K635="CH4",'EPA non-CO2 Data'!H635*About!$B$65,'EPA non-CO2 Data'!H635))</f>
        <v>0.14808753487791865</v>
      </c>
      <c r="J635" s="4" t="str">
        <f>VLOOKUP(CONCATENATE(B635,C635,D635),'EPA Source to Industry Map'!$D$2:$E$35,2,FALSE)</f>
        <v>non-industry</v>
      </c>
      <c r="K635" s="4" t="str">
        <f t="shared" si="10"/>
        <v>N2O</v>
      </c>
    </row>
    <row r="636" spans="1:11">
      <c r="A636" t="s">
        <v>68</v>
      </c>
      <c r="B636" t="s">
        <v>2</v>
      </c>
      <c r="C636" t="s">
        <v>254</v>
      </c>
      <c r="D636" t="s">
        <v>228</v>
      </c>
      <c r="E636" t="s">
        <v>12</v>
      </c>
      <c r="F636">
        <v>2032</v>
      </c>
      <c r="G636" t="s">
        <v>250</v>
      </c>
      <c r="H636">
        <v>10.673068418287</v>
      </c>
      <c r="I636">
        <f>IF(K636="N2O",H636*About!$B$66,IF('EPA non-CO2 Data'!K636="CH4",'EPA non-CO2 Data'!H636*About!$B$65,'EPA non-CO2 Data'!H636))</f>
        <v>9.4911514457921307</v>
      </c>
      <c r="J636" s="4" t="str">
        <f>VLOOKUP(CONCATENATE(B636,C636,D636),'EPA Source to Industry Map'!$D$2:$E$35,2,FALSE)</f>
        <v>non-industry</v>
      </c>
      <c r="K636" s="4" t="str">
        <f t="shared" si="10"/>
        <v>N2O</v>
      </c>
    </row>
    <row r="637" spans="1:11">
      <c r="A637" t="s">
        <v>68</v>
      </c>
      <c r="B637" t="s">
        <v>2</v>
      </c>
      <c r="C637" t="s">
        <v>254</v>
      </c>
      <c r="D637" t="s">
        <v>228</v>
      </c>
      <c r="E637" t="s">
        <v>12</v>
      </c>
      <c r="F637">
        <v>2033</v>
      </c>
      <c r="G637" t="s">
        <v>250</v>
      </c>
      <c r="H637">
        <v>0.16884152168418401</v>
      </c>
      <c r="I637">
        <f>IF(K637="N2O",H637*About!$B$66,IF('EPA non-CO2 Data'!K637="CH4",'EPA non-CO2 Data'!H637*About!$B$65,'EPA non-CO2 Data'!H637))</f>
        <v>0.15014430619566699</v>
      </c>
      <c r="J637" s="4" t="str">
        <f>VLOOKUP(CONCATENATE(B637,C637,D637),'EPA Source to Industry Map'!$D$2:$E$35,2,FALSE)</f>
        <v>non-industry</v>
      </c>
      <c r="K637" s="4" t="str">
        <f t="shared" si="10"/>
        <v>N2O</v>
      </c>
    </row>
    <row r="638" spans="1:11">
      <c r="A638" t="s">
        <v>68</v>
      </c>
      <c r="B638" t="s">
        <v>2</v>
      </c>
      <c r="C638" t="s">
        <v>254</v>
      </c>
      <c r="D638" t="s">
        <v>228</v>
      </c>
      <c r="E638" t="s">
        <v>12</v>
      </c>
      <c r="F638">
        <v>2033</v>
      </c>
      <c r="G638" t="s">
        <v>250</v>
      </c>
      <c r="H638">
        <v>10.462690027289</v>
      </c>
      <c r="I638">
        <f>IF(K638="N2O",H638*About!$B$66,IF('EPA non-CO2 Data'!K638="CH4",'EPA non-CO2 Data'!H638*About!$B$65,'EPA non-CO2 Data'!H638))</f>
        <v>9.3040699907100173</v>
      </c>
      <c r="J638" s="4" t="str">
        <f>VLOOKUP(CONCATENATE(B638,C638,D638),'EPA Source to Industry Map'!$D$2:$E$35,2,FALSE)</f>
        <v>non-industry</v>
      </c>
      <c r="K638" s="4" t="str">
        <f t="shared" si="10"/>
        <v>N2O</v>
      </c>
    </row>
    <row r="639" spans="1:11">
      <c r="A639" t="s">
        <v>68</v>
      </c>
      <c r="B639" t="s">
        <v>2</v>
      </c>
      <c r="C639" t="s">
        <v>254</v>
      </c>
      <c r="D639" t="s">
        <v>228</v>
      </c>
      <c r="E639" t="s">
        <v>12</v>
      </c>
      <c r="F639">
        <v>2034</v>
      </c>
      <c r="G639" t="s">
        <v>250</v>
      </c>
      <c r="H639">
        <v>0.17115441924150199</v>
      </c>
      <c r="I639">
        <f>IF(K639="N2O",H639*About!$B$66,IF('EPA non-CO2 Data'!K639="CH4",'EPA non-CO2 Data'!H639*About!$B$65,'EPA non-CO2 Data'!H639))</f>
        <v>0.15220107751341619</v>
      </c>
      <c r="J639" s="4" t="str">
        <f>VLOOKUP(CONCATENATE(B639,C639,D639),'EPA Source to Industry Map'!$D$2:$E$35,2,FALSE)</f>
        <v>non-industry</v>
      </c>
      <c r="K639" s="4" t="str">
        <f t="shared" si="10"/>
        <v>N2O</v>
      </c>
    </row>
    <row r="640" spans="1:11">
      <c r="A640" t="s">
        <v>68</v>
      </c>
      <c r="B640" t="s">
        <v>2</v>
      </c>
      <c r="C640" t="s">
        <v>254</v>
      </c>
      <c r="D640" t="s">
        <v>228</v>
      </c>
      <c r="E640" t="s">
        <v>12</v>
      </c>
      <c r="F640">
        <v>2034</v>
      </c>
      <c r="G640" t="s">
        <v>250</v>
      </c>
      <c r="H640">
        <v>10.252311636290999</v>
      </c>
      <c r="I640">
        <f>IF(K640="N2O",H640*About!$B$66,IF('EPA non-CO2 Data'!K640="CH4",'EPA non-CO2 Data'!H640*About!$B$65,'EPA non-CO2 Data'!H640))</f>
        <v>9.1169885356279021</v>
      </c>
      <c r="J640" s="4" t="str">
        <f>VLOOKUP(CONCATENATE(B640,C640,D640),'EPA Source to Industry Map'!$D$2:$E$35,2,FALSE)</f>
        <v>non-industry</v>
      </c>
      <c r="K640" s="4" t="str">
        <f t="shared" si="10"/>
        <v>N2O</v>
      </c>
    </row>
    <row r="641" spans="1:11">
      <c r="A641" t="s">
        <v>68</v>
      </c>
      <c r="B641" t="s">
        <v>2</v>
      </c>
      <c r="C641" t="s">
        <v>254</v>
      </c>
      <c r="D641" t="s">
        <v>228</v>
      </c>
      <c r="E641" t="s">
        <v>12</v>
      </c>
      <c r="F641">
        <v>2035</v>
      </c>
      <c r="G641" t="s">
        <v>250</v>
      </c>
      <c r="H641">
        <v>0.17346731679881899</v>
      </c>
      <c r="I641">
        <f>IF(K641="N2O",H641*About!$B$66,IF('EPA non-CO2 Data'!K641="CH4",'EPA non-CO2 Data'!H641*About!$B$65,'EPA non-CO2 Data'!H641))</f>
        <v>0.15425784883116453</v>
      </c>
      <c r="J641" s="4" t="str">
        <f>VLOOKUP(CONCATENATE(B641,C641,D641),'EPA Source to Industry Map'!$D$2:$E$35,2,FALSE)</f>
        <v>non-industry</v>
      </c>
      <c r="K641" s="4" t="str">
        <f t="shared" si="10"/>
        <v>N2O</v>
      </c>
    </row>
    <row r="642" spans="1:11">
      <c r="A642" t="s">
        <v>68</v>
      </c>
      <c r="B642" t="s">
        <v>2</v>
      </c>
      <c r="C642" t="s">
        <v>254</v>
      </c>
      <c r="D642" t="s">
        <v>228</v>
      </c>
      <c r="E642" t="s">
        <v>12</v>
      </c>
      <c r="F642">
        <v>2035</v>
      </c>
      <c r="G642" t="s">
        <v>250</v>
      </c>
      <c r="H642">
        <v>10.041933245293</v>
      </c>
      <c r="I642">
        <f>IF(K642="N2O",H642*About!$B$66,IF('EPA non-CO2 Data'!K642="CH4",'EPA non-CO2 Data'!H642*About!$B$65,'EPA non-CO2 Data'!H642))</f>
        <v>8.9299070805457887</v>
      </c>
      <c r="J642" s="4" t="str">
        <f>VLOOKUP(CONCATENATE(B642,C642,D642),'EPA Source to Industry Map'!$D$2:$E$35,2,FALSE)</f>
        <v>non-industry</v>
      </c>
      <c r="K642" s="4" t="str">
        <f t="shared" si="10"/>
        <v>N2O</v>
      </c>
    </row>
    <row r="643" spans="1:11">
      <c r="A643" t="s">
        <v>68</v>
      </c>
      <c r="B643" t="s">
        <v>2</v>
      </c>
      <c r="C643" t="s">
        <v>254</v>
      </c>
      <c r="D643" t="s">
        <v>228</v>
      </c>
      <c r="E643" t="s">
        <v>12</v>
      </c>
      <c r="F643">
        <v>2036</v>
      </c>
      <c r="G643" t="s">
        <v>250</v>
      </c>
      <c r="H643">
        <v>0.176936663134796</v>
      </c>
      <c r="I643">
        <f>IF(K643="N2O",H643*About!$B$66,IF('EPA non-CO2 Data'!K643="CH4",'EPA non-CO2 Data'!H643*About!$B$65,'EPA non-CO2 Data'!H643))</f>
        <v>0.1573430058077884</v>
      </c>
      <c r="J643" s="4" t="str">
        <f>VLOOKUP(CONCATENATE(B643,C643,D643),'EPA Source to Industry Map'!$D$2:$E$35,2,FALSE)</f>
        <v>non-industry</v>
      </c>
      <c r="K643" s="4" t="str">
        <f t="shared" si="10"/>
        <v>N2O</v>
      </c>
    </row>
    <row r="644" spans="1:11">
      <c r="A644" t="s">
        <v>68</v>
      </c>
      <c r="B644" t="s">
        <v>2</v>
      </c>
      <c r="C644" t="s">
        <v>254</v>
      </c>
      <c r="D644" t="s">
        <v>228</v>
      </c>
      <c r="E644" t="s">
        <v>12</v>
      </c>
      <c r="F644">
        <v>2036</v>
      </c>
      <c r="G644" t="s">
        <v>250</v>
      </c>
      <c r="H644">
        <v>9.8515024677646608</v>
      </c>
      <c r="I644">
        <f>IF(K644="N2O",H644*About!$B$66,IF('EPA non-CO2 Data'!K644="CH4",'EPA non-CO2 Data'!H644*About!$B$65,'EPA non-CO2 Data'!H644))</f>
        <v>8.7605642750256205</v>
      </c>
      <c r="J644" s="4" t="str">
        <f>VLOOKUP(CONCATENATE(B644,C644,D644),'EPA Source to Industry Map'!$D$2:$E$35,2,FALSE)</f>
        <v>non-industry</v>
      </c>
      <c r="K644" s="4" t="str">
        <f t="shared" si="10"/>
        <v>N2O</v>
      </c>
    </row>
    <row r="645" spans="1:11">
      <c r="A645" t="s">
        <v>68</v>
      </c>
      <c r="B645" t="s">
        <v>2</v>
      </c>
      <c r="C645" t="s">
        <v>254</v>
      </c>
      <c r="D645" t="s">
        <v>228</v>
      </c>
      <c r="E645" t="s">
        <v>12</v>
      </c>
      <c r="F645">
        <v>2037</v>
      </c>
      <c r="G645" t="s">
        <v>250</v>
      </c>
      <c r="H645">
        <v>0.18040600947077201</v>
      </c>
      <c r="I645">
        <f>IF(K645="N2O",H645*About!$B$66,IF('EPA non-CO2 Data'!K645="CH4",'EPA non-CO2 Data'!H645*About!$B$65,'EPA non-CO2 Data'!H645))</f>
        <v>0.16042816278441135</v>
      </c>
      <c r="J645" s="4" t="str">
        <f>VLOOKUP(CONCATENATE(B645,C645,D645),'EPA Source to Industry Map'!$D$2:$E$35,2,FALSE)</f>
        <v>non-industry</v>
      </c>
      <c r="K645" s="4" t="str">
        <f t="shared" si="10"/>
        <v>N2O</v>
      </c>
    </row>
    <row r="646" spans="1:11">
      <c r="A646" t="s">
        <v>68</v>
      </c>
      <c r="B646" t="s">
        <v>2</v>
      </c>
      <c r="C646" t="s">
        <v>254</v>
      </c>
      <c r="D646" t="s">
        <v>228</v>
      </c>
      <c r="E646" t="s">
        <v>12</v>
      </c>
      <c r="F646">
        <v>2037</v>
      </c>
      <c r="G646" t="s">
        <v>250</v>
      </c>
      <c r="H646">
        <v>9.6610716902362803</v>
      </c>
      <c r="I646">
        <f>IF(K646="N2O",H646*About!$B$66,IF('EPA non-CO2 Data'!K646="CH4",'EPA non-CO2 Data'!H646*About!$B$65,'EPA non-CO2 Data'!H646))</f>
        <v>8.5912214695054168</v>
      </c>
      <c r="J646" s="4" t="str">
        <f>VLOOKUP(CONCATENATE(B646,C646,D646),'EPA Source to Industry Map'!$D$2:$E$35,2,FALSE)</f>
        <v>non-industry</v>
      </c>
      <c r="K646" s="4" t="str">
        <f t="shared" si="10"/>
        <v>N2O</v>
      </c>
    </row>
    <row r="647" spans="1:11">
      <c r="A647" t="s">
        <v>68</v>
      </c>
      <c r="B647" t="s">
        <v>2</v>
      </c>
      <c r="C647" t="s">
        <v>254</v>
      </c>
      <c r="D647" t="s">
        <v>228</v>
      </c>
      <c r="E647" t="s">
        <v>12</v>
      </c>
      <c r="F647">
        <v>2038</v>
      </c>
      <c r="G647" t="s">
        <v>250</v>
      </c>
      <c r="H647">
        <v>0.18387535580674899</v>
      </c>
      <c r="I647">
        <f>IF(K647="N2O",H647*About!$B$66,IF('EPA non-CO2 Data'!K647="CH4",'EPA non-CO2 Data'!H647*About!$B$65,'EPA non-CO2 Data'!H647))</f>
        <v>0.16351331976103517</v>
      </c>
      <c r="J647" s="4" t="str">
        <f>VLOOKUP(CONCATENATE(B647,C647,D647),'EPA Source to Industry Map'!$D$2:$E$35,2,FALSE)</f>
        <v>non-industry</v>
      </c>
      <c r="K647" s="4" t="str">
        <f t="shared" si="10"/>
        <v>N2O</v>
      </c>
    </row>
    <row r="648" spans="1:11">
      <c r="A648" t="s">
        <v>68</v>
      </c>
      <c r="B648" t="s">
        <v>2</v>
      </c>
      <c r="C648" t="s">
        <v>254</v>
      </c>
      <c r="D648" t="s">
        <v>228</v>
      </c>
      <c r="E648" t="s">
        <v>12</v>
      </c>
      <c r="F648">
        <v>2038</v>
      </c>
      <c r="G648" t="s">
        <v>250</v>
      </c>
      <c r="H648">
        <v>9.4706409127079105</v>
      </c>
      <c r="I648">
        <f>IF(K648="N2O",H648*About!$B$66,IF('EPA non-CO2 Data'!K648="CH4",'EPA non-CO2 Data'!H648*About!$B$65,'EPA non-CO2 Data'!H648))</f>
        <v>8.4218786639852219</v>
      </c>
      <c r="J648" s="4" t="str">
        <f>VLOOKUP(CONCATENATE(B648,C648,D648),'EPA Source to Industry Map'!$D$2:$E$35,2,FALSE)</f>
        <v>non-industry</v>
      </c>
      <c r="K648" s="4" t="str">
        <f t="shared" si="10"/>
        <v>N2O</v>
      </c>
    </row>
    <row r="649" spans="1:11">
      <c r="A649" t="s">
        <v>68</v>
      </c>
      <c r="B649" t="s">
        <v>2</v>
      </c>
      <c r="C649" t="s">
        <v>254</v>
      </c>
      <c r="D649" t="s">
        <v>228</v>
      </c>
      <c r="E649" t="s">
        <v>12</v>
      </c>
      <c r="F649">
        <v>2039</v>
      </c>
      <c r="G649" t="s">
        <v>250</v>
      </c>
      <c r="H649">
        <v>0.187344702142725</v>
      </c>
      <c r="I649">
        <f>IF(K649="N2O",H649*About!$B$66,IF('EPA non-CO2 Data'!K649="CH4",'EPA non-CO2 Data'!H649*About!$B$65,'EPA non-CO2 Data'!H649))</f>
        <v>0.16659847673765812</v>
      </c>
      <c r="J649" s="4" t="str">
        <f>VLOOKUP(CONCATENATE(B649,C649,D649),'EPA Source to Industry Map'!$D$2:$E$35,2,FALSE)</f>
        <v>non-industry</v>
      </c>
      <c r="K649" s="4" t="str">
        <f t="shared" si="10"/>
        <v>N2O</v>
      </c>
    </row>
    <row r="650" spans="1:11">
      <c r="A650" t="s">
        <v>68</v>
      </c>
      <c r="B650" t="s">
        <v>2</v>
      </c>
      <c r="C650" t="s">
        <v>254</v>
      </c>
      <c r="D650" t="s">
        <v>228</v>
      </c>
      <c r="E650" t="s">
        <v>12</v>
      </c>
      <c r="F650">
        <v>2039</v>
      </c>
      <c r="G650" t="s">
        <v>250</v>
      </c>
      <c r="H650">
        <v>9.2802101351795301</v>
      </c>
      <c r="I650">
        <f>IF(K650="N2O",H650*About!$B$66,IF('EPA non-CO2 Data'!K650="CH4",'EPA non-CO2 Data'!H650*About!$B$65,'EPA non-CO2 Data'!H650))</f>
        <v>8.2525358584650181</v>
      </c>
      <c r="J650" s="4" t="str">
        <f>VLOOKUP(CONCATENATE(B650,C650,D650),'EPA Source to Industry Map'!$D$2:$E$35,2,FALSE)</f>
        <v>non-industry</v>
      </c>
      <c r="K650" s="4" t="str">
        <f t="shared" si="10"/>
        <v>N2O</v>
      </c>
    </row>
    <row r="651" spans="1:11">
      <c r="A651" t="s">
        <v>68</v>
      </c>
      <c r="B651" t="s">
        <v>2</v>
      </c>
      <c r="C651" t="s">
        <v>254</v>
      </c>
      <c r="D651" t="s">
        <v>228</v>
      </c>
      <c r="E651" t="s">
        <v>12</v>
      </c>
      <c r="F651">
        <v>2040</v>
      </c>
      <c r="G651" t="s">
        <v>250</v>
      </c>
      <c r="H651">
        <v>0.19081404847870101</v>
      </c>
      <c r="I651">
        <f>IF(K651="N2O",H651*About!$B$66,IF('EPA non-CO2 Data'!K651="CH4",'EPA non-CO2 Data'!H651*About!$B$65,'EPA non-CO2 Data'!H651))</f>
        <v>0.16968363371428111</v>
      </c>
      <c r="J651" s="4" t="str">
        <f>VLOOKUP(CONCATENATE(B651,C651,D651),'EPA Source to Industry Map'!$D$2:$E$35,2,FALSE)</f>
        <v>non-industry</v>
      </c>
      <c r="K651" s="4" t="str">
        <f t="shared" si="10"/>
        <v>N2O</v>
      </c>
    </row>
    <row r="652" spans="1:11">
      <c r="A652" t="s">
        <v>68</v>
      </c>
      <c r="B652" t="s">
        <v>2</v>
      </c>
      <c r="C652" t="s">
        <v>254</v>
      </c>
      <c r="D652" t="s">
        <v>228</v>
      </c>
      <c r="E652" t="s">
        <v>12</v>
      </c>
      <c r="F652">
        <v>2040</v>
      </c>
      <c r="G652" t="s">
        <v>250</v>
      </c>
      <c r="H652">
        <v>9.0897793576511496</v>
      </c>
      <c r="I652">
        <f>IF(K652="N2O",H652*About!$B$66,IF('EPA non-CO2 Data'!K652="CH4",'EPA non-CO2 Data'!H652*About!$B$65,'EPA non-CO2 Data'!H652))</f>
        <v>8.0831930529448144</v>
      </c>
      <c r="J652" s="4" t="str">
        <f>VLOOKUP(CONCATENATE(B652,C652,D652),'EPA Source to Industry Map'!$D$2:$E$35,2,FALSE)</f>
        <v>non-industry</v>
      </c>
      <c r="K652" s="4" t="str">
        <f t="shared" si="10"/>
        <v>N2O</v>
      </c>
    </row>
    <row r="653" spans="1:11">
      <c r="A653" t="s">
        <v>68</v>
      </c>
      <c r="B653" t="s">
        <v>2</v>
      </c>
      <c r="C653" t="s">
        <v>254</v>
      </c>
      <c r="D653" t="s">
        <v>228</v>
      </c>
      <c r="E653" t="s">
        <v>12</v>
      </c>
      <c r="F653">
        <v>2041</v>
      </c>
      <c r="G653" t="s">
        <v>250</v>
      </c>
      <c r="H653">
        <v>0.19081404847870101</v>
      </c>
      <c r="I653">
        <f>IF(K653="N2O",H653*About!$B$66,IF('EPA non-CO2 Data'!K653="CH4",'EPA non-CO2 Data'!H653*About!$B$65,'EPA non-CO2 Data'!H653))</f>
        <v>0.16968363371428111</v>
      </c>
      <c r="J653" s="4" t="str">
        <f>VLOOKUP(CONCATENATE(B653,C653,D653),'EPA Source to Industry Map'!$D$2:$E$35,2,FALSE)</f>
        <v>non-industry</v>
      </c>
      <c r="K653" s="4" t="str">
        <f t="shared" si="10"/>
        <v>N2O</v>
      </c>
    </row>
    <row r="654" spans="1:11">
      <c r="A654" t="s">
        <v>68</v>
      </c>
      <c r="B654" t="s">
        <v>2</v>
      </c>
      <c r="C654" t="s">
        <v>254</v>
      </c>
      <c r="D654" t="s">
        <v>228</v>
      </c>
      <c r="E654" t="s">
        <v>12</v>
      </c>
      <c r="F654">
        <v>2041</v>
      </c>
      <c r="G654" t="s">
        <v>250</v>
      </c>
      <c r="H654">
        <v>8.9174048050269992</v>
      </c>
      <c r="I654">
        <f>IF(K654="N2O",H654*About!$B$66,IF('EPA non-CO2 Data'!K654="CH4",'EPA non-CO2 Data'!H654*About!$B$65,'EPA non-CO2 Data'!H654))</f>
        <v>7.9299069574904522</v>
      </c>
      <c r="J654" s="4" t="str">
        <f>VLOOKUP(CONCATENATE(B654,C654,D654),'EPA Source to Industry Map'!$D$2:$E$35,2,FALSE)</f>
        <v>non-industry</v>
      </c>
      <c r="K654" s="4" t="str">
        <f t="shared" si="10"/>
        <v>N2O</v>
      </c>
    </row>
    <row r="655" spans="1:11">
      <c r="A655" t="s">
        <v>68</v>
      </c>
      <c r="B655" t="s">
        <v>2</v>
      </c>
      <c r="C655" t="s">
        <v>254</v>
      </c>
      <c r="D655" t="s">
        <v>228</v>
      </c>
      <c r="E655" t="s">
        <v>12</v>
      </c>
      <c r="F655">
        <v>2042</v>
      </c>
      <c r="G655" t="s">
        <v>250</v>
      </c>
      <c r="H655">
        <v>0.19081404847870101</v>
      </c>
      <c r="I655">
        <f>IF(K655="N2O",H655*About!$B$66,IF('EPA non-CO2 Data'!K655="CH4",'EPA non-CO2 Data'!H655*About!$B$65,'EPA non-CO2 Data'!H655))</f>
        <v>0.16968363371428111</v>
      </c>
      <c r="J655" s="4" t="str">
        <f>VLOOKUP(CONCATENATE(B655,C655,D655),'EPA Source to Industry Map'!$D$2:$E$35,2,FALSE)</f>
        <v>non-industry</v>
      </c>
      <c r="K655" s="4" t="str">
        <f t="shared" si="10"/>
        <v>N2O</v>
      </c>
    </row>
    <row r="656" spans="1:11">
      <c r="A656" t="s">
        <v>68</v>
      </c>
      <c r="B656" t="s">
        <v>2</v>
      </c>
      <c r="C656" t="s">
        <v>254</v>
      </c>
      <c r="D656" t="s">
        <v>228</v>
      </c>
      <c r="E656" t="s">
        <v>12</v>
      </c>
      <c r="F656">
        <v>2042</v>
      </c>
      <c r="G656" t="s">
        <v>250</v>
      </c>
      <c r="H656">
        <v>8.7450302524028594</v>
      </c>
      <c r="I656">
        <f>IF(K656="N2O",H656*About!$B$66,IF('EPA non-CO2 Data'!K656="CH4",'EPA non-CO2 Data'!H656*About!$B$65,'EPA non-CO2 Data'!H656))</f>
        <v>7.7766208620360997</v>
      </c>
      <c r="J656" s="4" t="str">
        <f>VLOOKUP(CONCATENATE(B656,C656,D656),'EPA Source to Industry Map'!$D$2:$E$35,2,FALSE)</f>
        <v>non-industry</v>
      </c>
      <c r="K656" s="4" t="str">
        <f t="shared" si="10"/>
        <v>N2O</v>
      </c>
    </row>
    <row r="657" spans="1:11">
      <c r="A657" t="s">
        <v>68</v>
      </c>
      <c r="B657" t="s">
        <v>2</v>
      </c>
      <c r="C657" t="s">
        <v>254</v>
      </c>
      <c r="D657" t="s">
        <v>228</v>
      </c>
      <c r="E657" t="s">
        <v>12</v>
      </c>
      <c r="F657">
        <v>2043</v>
      </c>
      <c r="G657" t="s">
        <v>250</v>
      </c>
      <c r="H657">
        <v>0.19081404847870101</v>
      </c>
      <c r="I657">
        <f>IF(K657="N2O",H657*About!$B$66,IF('EPA non-CO2 Data'!K657="CH4",'EPA non-CO2 Data'!H657*About!$B$65,'EPA non-CO2 Data'!H657))</f>
        <v>0.16968363371428111</v>
      </c>
      <c r="J657" s="4" t="str">
        <f>VLOOKUP(CONCATENATE(B657,C657,D657),'EPA Source to Industry Map'!$D$2:$E$35,2,FALSE)</f>
        <v>non-industry</v>
      </c>
      <c r="K657" s="4" t="str">
        <f t="shared" si="10"/>
        <v>N2O</v>
      </c>
    </row>
    <row r="658" spans="1:11">
      <c r="A658" t="s">
        <v>68</v>
      </c>
      <c r="B658" t="s">
        <v>2</v>
      </c>
      <c r="C658" t="s">
        <v>254</v>
      </c>
      <c r="D658" t="s">
        <v>228</v>
      </c>
      <c r="E658" t="s">
        <v>12</v>
      </c>
      <c r="F658">
        <v>2043</v>
      </c>
      <c r="G658" t="s">
        <v>250</v>
      </c>
      <c r="H658">
        <v>8.5726556997787196</v>
      </c>
      <c r="I658">
        <f>IF(K658="N2O",H658*About!$B$66,IF('EPA non-CO2 Data'!K658="CH4",'EPA non-CO2 Data'!H658*About!$B$65,'EPA non-CO2 Data'!H658))</f>
        <v>7.6233347665817472</v>
      </c>
      <c r="J658" s="4" t="str">
        <f>VLOOKUP(CONCATENATE(B658,C658,D658),'EPA Source to Industry Map'!$D$2:$E$35,2,FALSE)</f>
        <v>non-industry</v>
      </c>
      <c r="K658" s="4" t="str">
        <f t="shared" si="10"/>
        <v>N2O</v>
      </c>
    </row>
    <row r="659" spans="1:11">
      <c r="A659" t="s">
        <v>68</v>
      </c>
      <c r="B659" t="s">
        <v>2</v>
      </c>
      <c r="C659" t="s">
        <v>254</v>
      </c>
      <c r="D659" t="s">
        <v>228</v>
      </c>
      <c r="E659" t="s">
        <v>12</v>
      </c>
      <c r="F659">
        <v>2044</v>
      </c>
      <c r="G659" t="s">
        <v>250</v>
      </c>
      <c r="H659">
        <v>0.19081404847870101</v>
      </c>
      <c r="I659">
        <f>IF(K659="N2O",H659*About!$B$66,IF('EPA non-CO2 Data'!K659="CH4",'EPA non-CO2 Data'!H659*About!$B$65,'EPA non-CO2 Data'!H659))</f>
        <v>0.16968363371428111</v>
      </c>
      <c r="J659" s="4" t="str">
        <f>VLOOKUP(CONCATENATE(B659,C659,D659),'EPA Source to Industry Map'!$D$2:$E$35,2,FALSE)</f>
        <v>non-industry</v>
      </c>
      <c r="K659" s="4" t="str">
        <f t="shared" si="10"/>
        <v>N2O</v>
      </c>
    </row>
    <row r="660" spans="1:11">
      <c r="A660" t="s">
        <v>68</v>
      </c>
      <c r="B660" t="s">
        <v>2</v>
      </c>
      <c r="C660" t="s">
        <v>254</v>
      </c>
      <c r="D660" t="s">
        <v>228</v>
      </c>
      <c r="E660" t="s">
        <v>12</v>
      </c>
      <c r="F660">
        <v>2044</v>
      </c>
      <c r="G660" t="s">
        <v>250</v>
      </c>
      <c r="H660">
        <v>8.4002811471545709</v>
      </c>
      <c r="I660">
        <f>IF(K660="N2O",H660*About!$B$66,IF('EPA non-CO2 Data'!K660="CH4",'EPA non-CO2 Data'!H660*About!$B$65,'EPA non-CO2 Data'!H660))</f>
        <v>7.4700486711273868</v>
      </c>
      <c r="J660" s="4" t="str">
        <f>VLOOKUP(CONCATENATE(B660,C660,D660),'EPA Source to Industry Map'!$D$2:$E$35,2,FALSE)</f>
        <v>non-industry</v>
      </c>
      <c r="K660" s="4" t="str">
        <f t="shared" si="10"/>
        <v>N2O</v>
      </c>
    </row>
    <row r="661" spans="1:11">
      <c r="A661" t="s">
        <v>68</v>
      </c>
      <c r="B661" t="s">
        <v>2</v>
      </c>
      <c r="C661" t="s">
        <v>254</v>
      </c>
      <c r="D661" t="s">
        <v>228</v>
      </c>
      <c r="E661" t="s">
        <v>12</v>
      </c>
      <c r="F661">
        <v>2045</v>
      </c>
      <c r="G661" t="s">
        <v>250</v>
      </c>
      <c r="H661">
        <v>0.19081404847870101</v>
      </c>
      <c r="I661">
        <f>IF(K661="N2O",H661*About!$B$66,IF('EPA non-CO2 Data'!K661="CH4",'EPA non-CO2 Data'!H661*About!$B$65,'EPA non-CO2 Data'!H661))</f>
        <v>0.16968363371428111</v>
      </c>
      <c r="J661" s="4" t="str">
        <f>VLOOKUP(CONCATENATE(B661,C661,D661),'EPA Source to Industry Map'!$D$2:$E$35,2,FALSE)</f>
        <v>non-industry</v>
      </c>
      <c r="K661" s="4" t="str">
        <f t="shared" si="10"/>
        <v>N2O</v>
      </c>
    </row>
    <row r="662" spans="1:11">
      <c r="A662" t="s">
        <v>68</v>
      </c>
      <c r="B662" t="s">
        <v>2</v>
      </c>
      <c r="C662" t="s">
        <v>254</v>
      </c>
      <c r="D662" t="s">
        <v>228</v>
      </c>
      <c r="E662" t="s">
        <v>12</v>
      </c>
      <c r="F662">
        <v>2045</v>
      </c>
      <c r="G662" t="s">
        <v>250</v>
      </c>
      <c r="H662">
        <v>8.2279065945304293</v>
      </c>
      <c r="I662">
        <f>IF(K662="N2O",H662*About!$B$66,IF('EPA non-CO2 Data'!K662="CH4",'EPA non-CO2 Data'!H662*About!$B$65,'EPA non-CO2 Data'!H662))</f>
        <v>7.3167625756730326</v>
      </c>
      <c r="J662" s="4" t="str">
        <f>VLOOKUP(CONCATENATE(B662,C662,D662),'EPA Source to Industry Map'!$D$2:$E$35,2,FALSE)</f>
        <v>non-industry</v>
      </c>
      <c r="K662" s="4" t="str">
        <f t="shared" si="10"/>
        <v>N2O</v>
      </c>
    </row>
    <row r="663" spans="1:11">
      <c r="A663" t="s">
        <v>68</v>
      </c>
      <c r="B663" t="s">
        <v>2</v>
      </c>
      <c r="C663" t="s">
        <v>254</v>
      </c>
      <c r="D663" t="s">
        <v>228</v>
      </c>
      <c r="E663" t="s">
        <v>12</v>
      </c>
      <c r="F663">
        <v>2046</v>
      </c>
      <c r="G663" t="s">
        <v>250</v>
      </c>
      <c r="H663">
        <v>0.19197049725736001</v>
      </c>
      <c r="I663">
        <f>IF(K663="N2O",H663*About!$B$66,IF('EPA non-CO2 Data'!K663="CH4",'EPA non-CO2 Data'!H663*About!$B$65,'EPA non-CO2 Data'!H663))</f>
        <v>0.17071201937315572</v>
      </c>
      <c r="J663" s="4" t="str">
        <f>VLOOKUP(CONCATENATE(B663,C663,D663),'EPA Source to Industry Map'!$D$2:$E$35,2,FALSE)</f>
        <v>non-industry</v>
      </c>
      <c r="K663" s="4" t="str">
        <f t="shared" si="10"/>
        <v>N2O</v>
      </c>
    </row>
    <row r="664" spans="1:11">
      <c r="A664" t="s">
        <v>68</v>
      </c>
      <c r="B664" t="s">
        <v>2</v>
      </c>
      <c r="C664" t="s">
        <v>254</v>
      </c>
      <c r="D664" t="s">
        <v>228</v>
      </c>
      <c r="E664" t="s">
        <v>12</v>
      </c>
      <c r="F664">
        <v>2046</v>
      </c>
      <c r="G664" t="s">
        <v>250</v>
      </c>
      <c r="H664">
        <v>8.0718762155233001</v>
      </c>
      <c r="I664">
        <f>IF(K664="N2O",H664*About!$B$66,IF('EPA non-CO2 Data'!K664="CH4",'EPA non-CO2 Data'!H664*About!$B$65,'EPA non-CO2 Data'!H664))</f>
        <v>7.1780107285693777</v>
      </c>
      <c r="J664" s="4" t="str">
        <f>VLOOKUP(CONCATENATE(B664,C664,D664),'EPA Source to Industry Map'!$D$2:$E$35,2,FALSE)</f>
        <v>non-industry</v>
      </c>
      <c r="K664" s="4" t="str">
        <f t="shared" si="10"/>
        <v>N2O</v>
      </c>
    </row>
    <row r="665" spans="1:11">
      <c r="A665" t="s">
        <v>68</v>
      </c>
      <c r="B665" t="s">
        <v>2</v>
      </c>
      <c r="C665" t="s">
        <v>254</v>
      </c>
      <c r="D665" t="s">
        <v>228</v>
      </c>
      <c r="E665" t="s">
        <v>12</v>
      </c>
      <c r="F665">
        <v>2047</v>
      </c>
      <c r="G665" t="s">
        <v>250</v>
      </c>
      <c r="H665">
        <v>0.19312694603601899</v>
      </c>
      <c r="I665">
        <f>IF(K665="N2O",H665*About!$B$66,IF('EPA non-CO2 Data'!K665="CH4",'EPA non-CO2 Data'!H665*About!$B$65,'EPA non-CO2 Data'!H665))</f>
        <v>0.17174040503203031</v>
      </c>
      <c r="J665" s="4" t="str">
        <f>VLOOKUP(CONCATENATE(B665,C665,D665),'EPA Source to Industry Map'!$D$2:$E$35,2,FALSE)</f>
        <v>non-industry</v>
      </c>
      <c r="K665" s="4" t="str">
        <f t="shared" si="10"/>
        <v>N2O</v>
      </c>
    </row>
    <row r="666" spans="1:11">
      <c r="A666" t="s">
        <v>68</v>
      </c>
      <c r="B666" t="s">
        <v>2</v>
      </c>
      <c r="C666" t="s">
        <v>254</v>
      </c>
      <c r="D666" t="s">
        <v>228</v>
      </c>
      <c r="E666" t="s">
        <v>12</v>
      </c>
      <c r="F666">
        <v>2047</v>
      </c>
      <c r="G666" t="s">
        <v>250</v>
      </c>
      <c r="H666">
        <v>7.9158458365161799</v>
      </c>
      <c r="I666">
        <f>IF(K666="N2O",H666*About!$B$66,IF('EPA non-CO2 Data'!K666="CH4",'EPA non-CO2 Data'!H666*About!$B$65,'EPA non-CO2 Data'!H666))</f>
        <v>7.03925888146573</v>
      </c>
      <c r="J666" s="4" t="str">
        <f>VLOOKUP(CONCATENATE(B666,C666,D666),'EPA Source to Industry Map'!$D$2:$E$35,2,FALSE)</f>
        <v>non-industry</v>
      </c>
      <c r="K666" s="4" t="str">
        <f t="shared" si="10"/>
        <v>N2O</v>
      </c>
    </row>
    <row r="667" spans="1:11">
      <c r="A667" t="s">
        <v>68</v>
      </c>
      <c r="B667" t="s">
        <v>2</v>
      </c>
      <c r="C667" t="s">
        <v>254</v>
      </c>
      <c r="D667" t="s">
        <v>228</v>
      </c>
      <c r="E667" t="s">
        <v>12</v>
      </c>
      <c r="F667">
        <v>2048</v>
      </c>
      <c r="G667" t="s">
        <v>250</v>
      </c>
      <c r="H667">
        <v>0.19428339481467799</v>
      </c>
      <c r="I667">
        <f>IF(K667="N2O",H667*About!$B$66,IF('EPA non-CO2 Data'!K667="CH4",'EPA non-CO2 Data'!H667*About!$B$65,'EPA non-CO2 Data'!H667))</f>
        <v>0.17276879069090492</v>
      </c>
      <c r="J667" s="4" t="str">
        <f>VLOOKUP(CONCATENATE(B667,C667,D667),'EPA Source to Industry Map'!$D$2:$E$35,2,FALSE)</f>
        <v>non-industry</v>
      </c>
      <c r="K667" s="4" t="str">
        <f t="shared" si="10"/>
        <v>N2O</v>
      </c>
    </row>
    <row r="668" spans="1:11">
      <c r="A668" t="s">
        <v>68</v>
      </c>
      <c r="B668" t="s">
        <v>2</v>
      </c>
      <c r="C668" t="s">
        <v>254</v>
      </c>
      <c r="D668" t="s">
        <v>228</v>
      </c>
      <c r="E668" t="s">
        <v>12</v>
      </c>
      <c r="F668">
        <v>2048</v>
      </c>
      <c r="G668" t="s">
        <v>250</v>
      </c>
      <c r="H668">
        <v>7.7598154575090597</v>
      </c>
      <c r="I668">
        <f>IF(K668="N2O",H668*About!$B$66,IF('EPA non-CO2 Data'!K668="CH4",'EPA non-CO2 Data'!H668*About!$B$65,'EPA non-CO2 Data'!H668))</f>
        <v>6.9005070343620831</v>
      </c>
      <c r="J668" s="4" t="str">
        <f>VLOOKUP(CONCATENATE(B668,C668,D668),'EPA Source to Industry Map'!$D$2:$E$35,2,FALSE)</f>
        <v>non-industry</v>
      </c>
      <c r="K668" s="4" t="str">
        <f t="shared" si="10"/>
        <v>N2O</v>
      </c>
    </row>
    <row r="669" spans="1:11">
      <c r="A669" t="s">
        <v>68</v>
      </c>
      <c r="B669" t="s">
        <v>2</v>
      </c>
      <c r="C669" t="s">
        <v>254</v>
      </c>
      <c r="D669" t="s">
        <v>228</v>
      </c>
      <c r="E669" t="s">
        <v>12</v>
      </c>
      <c r="F669">
        <v>2049</v>
      </c>
      <c r="G669" t="s">
        <v>250</v>
      </c>
      <c r="H669">
        <v>0.19543984359333699</v>
      </c>
      <c r="I669">
        <f>IF(K669="N2O",H669*About!$B$66,IF('EPA non-CO2 Data'!K669="CH4",'EPA non-CO2 Data'!H669*About!$B$65,'EPA non-CO2 Data'!H669))</f>
        <v>0.17379717634977954</v>
      </c>
      <c r="J669" s="4" t="str">
        <f>VLOOKUP(CONCATENATE(B669,C669,D669),'EPA Source to Industry Map'!$D$2:$E$35,2,FALSE)</f>
        <v>non-industry</v>
      </c>
      <c r="K669" s="4" t="str">
        <f t="shared" si="10"/>
        <v>N2O</v>
      </c>
    </row>
    <row r="670" spans="1:11">
      <c r="A670" t="s">
        <v>68</v>
      </c>
      <c r="B670" t="s">
        <v>2</v>
      </c>
      <c r="C670" t="s">
        <v>254</v>
      </c>
      <c r="D670" t="s">
        <v>228</v>
      </c>
      <c r="E670" t="s">
        <v>12</v>
      </c>
      <c r="F670">
        <v>2049</v>
      </c>
      <c r="G670" t="s">
        <v>250</v>
      </c>
      <c r="H670">
        <v>7.6037850785019296</v>
      </c>
      <c r="I670">
        <f>IF(K670="N2O",H670*About!$B$66,IF('EPA non-CO2 Data'!K670="CH4",'EPA non-CO2 Data'!H670*About!$B$65,'EPA non-CO2 Data'!H670))</f>
        <v>6.7617551872584274</v>
      </c>
      <c r="J670" s="4" t="str">
        <f>VLOOKUP(CONCATENATE(B670,C670,D670),'EPA Source to Industry Map'!$D$2:$E$35,2,FALSE)</f>
        <v>non-industry</v>
      </c>
      <c r="K670" s="4" t="str">
        <f t="shared" si="10"/>
        <v>N2O</v>
      </c>
    </row>
    <row r="671" spans="1:11">
      <c r="A671" t="s">
        <v>68</v>
      </c>
      <c r="B671" t="s">
        <v>2</v>
      </c>
      <c r="C671" t="s">
        <v>254</v>
      </c>
      <c r="D671" t="s">
        <v>228</v>
      </c>
      <c r="E671" t="s">
        <v>12</v>
      </c>
      <c r="F671">
        <v>2050</v>
      </c>
      <c r="G671" t="s">
        <v>250</v>
      </c>
      <c r="H671">
        <v>0.196596292371995</v>
      </c>
      <c r="I671">
        <f>IF(K671="N2O",H671*About!$B$66,IF('EPA non-CO2 Data'!K671="CH4",'EPA non-CO2 Data'!H671*About!$B$65,'EPA non-CO2 Data'!H671))</f>
        <v>0.17482556200865326</v>
      </c>
      <c r="J671" s="4" t="str">
        <f>VLOOKUP(CONCATENATE(B671,C671,D671),'EPA Source to Industry Map'!$D$2:$E$35,2,FALSE)</f>
        <v>non-industry</v>
      </c>
      <c r="K671" s="4" t="str">
        <f t="shared" si="10"/>
        <v>N2O</v>
      </c>
    </row>
    <row r="672" spans="1:11">
      <c r="A672" t="s">
        <v>68</v>
      </c>
      <c r="B672" t="s">
        <v>2</v>
      </c>
      <c r="C672" t="s">
        <v>254</v>
      </c>
      <c r="D672" t="s">
        <v>228</v>
      </c>
      <c r="E672" t="s">
        <v>12</v>
      </c>
      <c r="F672">
        <v>2050</v>
      </c>
      <c r="G672" t="s">
        <v>250</v>
      </c>
      <c r="H672">
        <v>7.4477546994948103</v>
      </c>
      <c r="I672">
        <f>IF(K672="N2O",H672*About!$B$66,IF('EPA non-CO2 Data'!K672="CH4",'EPA non-CO2 Data'!H672*About!$B$65,'EPA non-CO2 Data'!H672))</f>
        <v>6.6230033401547805</v>
      </c>
      <c r="J672" s="4" t="str">
        <f>VLOOKUP(CONCATENATE(B672,C672,D672),'EPA Source to Industry Map'!$D$2:$E$35,2,FALSE)</f>
        <v>non-industry</v>
      </c>
      <c r="K672" s="4" t="str">
        <f t="shared" si="10"/>
        <v>N2O</v>
      </c>
    </row>
    <row r="673" spans="1:11">
      <c r="A673" t="s">
        <v>68</v>
      </c>
      <c r="B673" t="s">
        <v>2</v>
      </c>
      <c r="C673" t="s">
        <v>255</v>
      </c>
      <c r="D673" t="s">
        <v>256</v>
      </c>
      <c r="E673" t="s">
        <v>11</v>
      </c>
      <c r="F673">
        <v>1990</v>
      </c>
      <c r="G673" t="s">
        <v>250</v>
      </c>
      <c r="H673">
        <v>0.569241089267704</v>
      </c>
      <c r="I673">
        <f>IF(K673="N2O",H673*About!$B$66,IF('EPA non-CO2 Data'!K673="CH4",'EPA non-CO2 Data'!H673*About!$B$65,'EPA non-CO2 Data'!H673))</f>
        <v>0.66411460414565471</v>
      </c>
      <c r="J673" s="4" t="str">
        <f>VLOOKUP(CONCATENATE(B673,C673,D673),'EPA Source to Industry Map'!$D$2:$E$35,2,FALSE)</f>
        <v>coal mining</v>
      </c>
      <c r="K673" s="4" t="str">
        <f t="shared" si="10"/>
        <v>CH4</v>
      </c>
    </row>
    <row r="674" spans="1:11">
      <c r="A674" t="s">
        <v>68</v>
      </c>
      <c r="B674" t="s">
        <v>2</v>
      </c>
      <c r="C674" t="s">
        <v>255</v>
      </c>
      <c r="D674" t="s">
        <v>257</v>
      </c>
      <c r="E674" t="s">
        <v>11</v>
      </c>
      <c r="F674">
        <v>1990</v>
      </c>
      <c r="G674" t="s">
        <v>250</v>
      </c>
      <c r="H674">
        <v>153.42527052125399</v>
      </c>
      <c r="I674">
        <f>IF(K674="N2O",H674*About!$B$66,IF('EPA non-CO2 Data'!K674="CH4",'EPA non-CO2 Data'!H674*About!$B$65,'EPA non-CO2 Data'!H674))</f>
        <v>178.99614894146299</v>
      </c>
      <c r="J674" s="4" t="str">
        <f>VLOOKUP(CONCATENATE(B674,C674,D674),'EPA Source to Industry Map'!$D$2:$E$35,2,FALSE)</f>
        <v>coal mining</v>
      </c>
      <c r="K674" s="4" t="str">
        <f t="shared" si="10"/>
        <v>CH4</v>
      </c>
    </row>
    <row r="675" spans="1:11">
      <c r="A675" t="s">
        <v>68</v>
      </c>
      <c r="B675" t="s">
        <v>2</v>
      </c>
      <c r="C675" t="s">
        <v>255</v>
      </c>
      <c r="D675" t="s">
        <v>256</v>
      </c>
      <c r="E675" t="s">
        <v>11</v>
      </c>
      <c r="F675">
        <v>1991</v>
      </c>
      <c r="G675" t="s">
        <v>250</v>
      </c>
      <c r="H675">
        <v>0.590724522072685</v>
      </c>
      <c r="I675">
        <f>IF(K675="N2O",H675*About!$B$66,IF('EPA non-CO2 Data'!K675="CH4",'EPA non-CO2 Data'!H675*About!$B$65,'EPA non-CO2 Data'!H675))</f>
        <v>0.68917860908479922</v>
      </c>
      <c r="J675" s="4" t="str">
        <f>VLOOKUP(CONCATENATE(B675,C675,D675),'EPA Source to Industry Map'!$D$2:$E$35,2,FALSE)</f>
        <v>coal mining</v>
      </c>
      <c r="K675" s="4" t="str">
        <f t="shared" si="10"/>
        <v>CH4</v>
      </c>
    </row>
    <row r="676" spans="1:11">
      <c r="A676" t="s">
        <v>68</v>
      </c>
      <c r="B676" t="s">
        <v>2</v>
      </c>
      <c r="C676" t="s">
        <v>255</v>
      </c>
      <c r="D676" t="s">
        <v>257</v>
      </c>
      <c r="E676" t="s">
        <v>11</v>
      </c>
      <c r="F676">
        <v>1991</v>
      </c>
      <c r="G676" t="s">
        <v>250</v>
      </c>
      <c r="H676">
        <v>159.280159185819</v>
      </c>
      <c r="I676">
        <f>IF(K676="N2O",H676*About!$B$66,IF('EPA non-CO2 Data'!K676="CH4",'EPA non-CO2 Data'!H676*About!$B$65,'EPA non-CO2 Data'!H676))</f>
        <v>185.8268523834555</v>
      </c>
      <c r="J676" s="4" t="str">
        <f>VLOOKUP(CONCATENATE(B676,C676,D676),'EPA Source to Industry Map'!$D$2:$E$35,2,FALSE)</f>
        <v>coal mining</v>
      </c>
      <c r="K676" s="4" t="str">
        <f t="shared" si="10"/>
        <v>CH4</v>
      </c>
    </row>
    <row r="677" spans="1:11">
      <c r="A677" t="s">
        <v>68</v>
      </c>
      <c r="B677" t="s">
        <v>2</v>
      </c>
      <c r="C677" t="s">
        <v>255</v>
      </c>
      <c r="D677" t="s">
        <v>256</v>
      </c>
      <c r="E677" t="s">
        <v>11</v>
      </c>
      <c r="F677">
        <v>1992</v>
      </c>
      <c r="G677" t="s">
        <v>250</v>
      </c>
      <c r="H677">
        <v>0.61220795487766599</v>
      </c>
      <c r="I677">
        <f>IF(K677="N2O",H677*About!$B$66,IF('EPA non-CO2 Data'!K677="CH4",'EPA non-CO2 Data'!H677*About!$B$65,'EPA non-CO2 Data'!H677))</f>
        <v>0.71424261402394373</v>
      </c>
      <c r="J677" s="4" t="str">
        <f>VLOOKUP(CONCATENATE(B677,C677,D677),'EPA Source to Industry Map'!$D$2:$E$35,2,FALSE)</f>
        <v>coal mining</v>
      </c>
      <c r="K677" s="4" t="str">
        <f t="shared" si="10"/>
        <v>CH4</v>
      </c>
    </row>
    <row r="678" spans="1:11">
      <c r="A678" t="s">
        <v>68</v>
      </c>
      <c r="B678" t="s">
        <v>2</v>
      </c>
      <c r="C678" t="s">
        <v>255</v>
      </c>
      <c r="D678" t="s">
        <v>257</v>
      </c>
      <c r="E678" t="s">
        <v>11</v>
      </c>
      <c r="F678">
        <v>1992</v>
      </c>
      <c r="G678" t="s">
        <v>250</v>
      </c>
      <c r="H678">
        <v>165.13504785038299</v>
      </c>
      <c r="I678">
        <f>IF(K678="N2O",H678*About!$B$66,IF('EPA non-CO2 Data'!K678="CH4",'EPA non-CO2 Data'!H678*About!$B$65,'EPA non-CO2 Data'!H678))</f>
        <v>192.65755582544682</v>
      </c>
      <c r="J678" s="4" t="str">
        <f>VLOOKUP(CONCATENATE(B678,C678,D678),'EPA Source to Industry Map'!$D$2:$E$35,2,FALSE)</f>
        <v>coal mining</v>
      </c>
      <c r="K678" s="4" t="str">
        <f t="shared" si="10"/>
        <v>CH4</v>
      </c>
    </row>
    <row r="679" spans="1:11">
      <c r="A679" t="s">
        <v>68</v>
      </c>
      <c r="B679" t="s">
        <v>2</v>
      </c>
      <c r="C679" t="s">
        <v>255</v>
      </c>
      <c r="D679" t="s">
        <v>256</v>
      </c>
      <c r="E679" t="s">
        <v>11</v>
      </c>
      <c r="F679">
        <v>1993</v>
      </c>
      <c r="G679" t="s">
        <v>250</v>
      </c>
      <c r="H679">
        <v>0.63369138768264599</v>
      </c>
      <c r="I679">
        <f>IF(K679="N2O",H679*About!$B$66,IF('EPA non-CO2 Data'!K679="CH4",'EPA non-CO2 Data'!H679*About!$B$65,'EPA non-CO2 Data'!H679))</f>
        <v>0.73930661896308703</v>
      </c>
      <c r="J679" s="4" t="str">
        <f>VLOOKUP(CONCATENATE(B679,C679,D679),'EPA Source to Industry Map'!$D$2:$E$35,2,FALSE)</f>
        <v>coal mining</v>
      </c>
      <c r="K679" s="4" t="str">
        <f t="shared" si="10"/>
        <v>CH4</v>
      </c>
    </row>
    <row r="680" spans="1:11">
      <c r="A680" t="s">
        <v>68</v>
      </c>
      <c r="B680" t="s">
        <v>2</v>
      </c>
      <c r="C680" t="s">
        <v>255</v>
      </c>
      <c r="D680" t="s">
        <v>257</v>
      </c>
      <c r="E680" t="s">
        <v>11</v>
      </c>
      <c r="F680">
        <v>1993</v>
      </c>
      <c r="G680" t="s">
        <v>250</v>
      </c>
      <c r="H680">
        <v>170.989936514948</v>
      </c>
      <c r="I680">
        <f>IF(K680="N2O",H680*About!$B$66,IF('EPA non-CO2 Data'!K680="CH4",'EPA non-CO2 Data'!H680*About!$B$65,'EPA non-CO2 Data'!H680))</f>
        <v>199.48825926743933</v>
      </c>
      <c r="J680" s="4" t="str">
        <f>VLOOKUP(CONCATENATE(B680,C680,D680),'EPA Source to Industry Map'!$D$2:$E$35,2,FALSE)</f>
        <v>coal mining</v>
      </c>
      <c r="K680" s="4" t="str">
        <f t="shared" si="10"/>
        <v>CH4</v>
      </c>
    </row>
    <row r="681" spans="1:11">
      <c r="A681" t="s">
        <v>68</v>
      </c>
      <c r="B681" t="s">
        <v>2</v>
      </c>
      <c r="C681" t="s">
        <v>255</v>
      </c>
      <c r="D681" t="s">
        <v>256</v>
      </c>
      <c r="E681" t="s">
        <v>11</v>
      </c>
      <c r="F681">
        <v>1994</v>
      </c>
      <c r="G681" t="s">
        <v>250</v>
      </c>
      <c r="H681">
        <v>0.65517482048762699</v>
      </c>
      <c r="I681">
        <f>IF(K681="N2O",H681*About!$B$66,IF('EPA non-CO2 Data'!K681="CH4",'EPA non-CO2 Data'!H681*About!$B$65,'EPA non-CO2 Data'!H681))</f>
        <v>0.76437062390223154</v>
      </c>
      <c r="J681" s="4" t="str">
        <f>VLOOKUP(CONCATENATE(B681,C681,D681),'EPA Source to Industry Map'!$D$2:$E$35,2,FALSE)</f>
        <v>coal mining</v>
      </c>
      <c r="K681" s="4" t="str">
        <f t="shared" si="10"/>
        <v>CH4</v>
      </c>
    </row>
    <row r="682" spans="1:11">
      <c r="A682" t="s">
        <v>68</v>
      </c>
      <c r="B682" t="s">
        <v>2</v>
      </c>
      <c r="C682" t="s">
        <v>255</v>
      </c>
      <c r="D682" t="s">
        <v>257</v>
      </c>
      <c r="E682" t="s">
        <v>11</v>
      </c>
      <c r="F682">
        <v>1994</v>
      </c>
      <c r="G682" t="s">
        <v>250</v>
      </c>
      <c r="H682">
        <v>176.84482517951199</v>
      </c>
      <c r="I682">
        <f>IF(K682="N2O",H682*About!$B$66,IF('EPA non-CO2 Data'!K682="CH4",'EPA non-CO2 Data'!H682*About!$B$65,'EPA non-CO2 Data'!H682))</f>
        <v>206.31896270943065</v>
      </c>
      <c r="J682" s="4" t="str">
        <f>VLOOKUP(CONCATENATE(B682,C682,D682),'EPA Source to Industry Map'!$D$2:$E$35,2,FALSE)</f>
        <v>coal mining</v>
      </c>
      <c r="K682" s="4" t="str">
        <f t="shared" si="10"/>
        <v>CH4</v>
      </c>
    </row>
    <row r="683" spans="1:11">
      <c r="A683" t="s">
        <v>68</v>
      </c>
      <c r="B683" t="s">
        <v>2</v>
      </c>
      <c r="C683" t="s">
        <v>255</v>
      </c>
      <c r="D683" t="s">
        <v>256</v>
      </c>
      <c r="E683" t="s">
        <v>11</v>
      </c>
      <c r="F683">
        <v>1995</v>
      </c>
      <c r="G683" t="s">
        <v>250</v>
      </c>
      <c r="H683">
        <v>0.70378305417871401</v>
      </c>
      <c r="I683">
        <f>IF(K683="N2O",H683*About!$B$66,IF('EPA non-CO2 Data'!K683="CH4",'EPA non-CO2 Data'!H683*About!$B$65,'EPA non-CO2 Data'!H683))</f>
        <v>0.82108022987516638</v>
      </c>
      <c r="J683" s="4" t="str">
        <f>VLOOKUP(CONCATENATE(B683,C683,D683),'EPA Source to Industry Map'!$D$2:$E$35,2,FALSE)</f>
        <v>coal mining</v>
      </c>
      <c r="K683" s="4" t="str">
        <f t="shared" si="10"/>
        <v>CH4</v>
      </c>
    </row>
    <row r="684" spans="1:11">
      <c r="A684" t="s">
        <v>68</v>
      </c>
      <c r="B684" t="s">
        <v>2</v>
      </c>
      <c r="C684" t="s">
        <v>255</v>
      </c>
      <c r="D684" t="s">
        <v>257</v>
      </c>
      <c r="E684" t="s">
        <v>11</v>
      </c>
      <c r="F684">
        <v>1995</v>
      </c>
      <c r="G684" t="s">
        <v>250</v>
      </c>
      <c r="H684">
        <v>190.02348967309399</v>
      </c>
      <c r="I684">
        <f>IF(K684="N2O",H684*About!$B$66,IF('EPA non-CO2 Data'!K684="CH4",'EPA non-CO2 Data'!H684*About!$B$65,'EPA non-CO2 Data'!H684))</f>
        <v>221.69407128527632</v>
      </c>
      <c r="J684" s="4" t="str">
        <f>VLOOKUP(CONCATENATE(B684,C684,D684),'EPA Source to Industry Map'!$D$2:$E$35,2,FALSE)</f>
        <v>coal mining</v>
      </c>
      <c r="K684" s="4" t="str">
        <f t="shared" si="10"/>
        <v>CH4</v>
      </c>
    </row>
    <row r="685" spans="1:11">
      <c r="A685" t="s">
        <v>68</v>
      </c>
      <c r="B685" t="s">
        <v>2</v>
      </c>
      <c r="C685" t="s">
        <v>255</v>
      </c>
      <c r="D685" t="s">
        <v>256</v>
      </c>
      <c r="E685" t="s">
        <v>11</v>
      </c>
      <c r="F685">
        <v>1996</v>
      </c>
      <c r="G685" t="s">
        <v>250</v>
      </c>
      <c r="H685">
        <v>0.75246088065971595</v>
      </c>
      <c r="I685">
        <f>IF(K685="N2O",H685*About!$B$66,IF('EPA non-CO2 Data'!K685="CH4",'EPA non-CO2 Data'!H685*About!$B$65,'EPA non-CO2 Data'!H685))</f>
        <v>0.87787102743633538</v>
      </c>
      <c r="J685" s="4" t="str">
        <f>VLOOKUP(CONCATENATE(B685,C685,D685),'EPA Source to Industry Map'!$D$2:$E$35,2,FALSE)</f>
        <v>coal mining</v>
      </c>
      <c r="K685" s="4" t="str">
        <f t="shared" si="10"/>
        <v>CH4</v>
      </c>
    </row>
    <row r="686" spans="1:11">
      <c r="A686" t="s">
        <v>68</v>
      </c>
      <c r="B686" t="s">
        <v>2</v>
      </c>
      <c r="C686" t="s">
        <v>255</v>
      </c>
      <c r="D686" t="s">
        <v>257</v>
      </c>
      <c r="E686" t="s">
        <v>11</v>
      </c>
      <c r="F686">
        <v>1996</v>
      </c>
      <c r="G686" t="s">
        <v>250</v>
      </c>
      <c r="H686">
        <v>203.202084573886</v>
      </c>
      <c r="I686">
        <f>IF(K686="N2O",H686*About!$B$66,IF('EPA non-CO2 Data'!K686="CH4",'EPA non-CO2 Data'!H686*About!$B$65,'EPA non-CO2 Data'!H686))</f>
        <v>237.06909866953367</v>
      </c>
      <c r="J686" s="4" t="str">
        <f>VLOOKUP(CONCATENATE(B686,C686,D686),'EPA Source to Industry Map'!$D$2:$E$35,2,FALSE)</f>
        <v>coal mining</v>
      </c>
      <c r="K686" s="4" t="str">
        <f t="shared" si="10"/>
        <v>CH4</v>
      </c>
    </row>
    <row r="687" spans="1:11">
      <c r="A687" t="s">
        <v>68</v>
      </c>
      <c r="B687" t="s">
        <v>2</v>
      </c>
      <c r="C687" t="s">
        <v>255</v>
      </c>
      <c r="D687" t="s">
        <v>256</v>
      </c>
      <c r="E687" t="s">
        <v>11</v>
      </c>
      <c r="F687">
        <v>1997</v>
      </c>
      <c r="G687" t="s">
        <v>250</v>
      </c>
      <c r="H687">
        <v>0.80112418489738502</v>
      </c>
      <c r="I687">
        <f>IF(K687="N2O",H687*About!$B$66,IF('EPA non-CO2 Data'!K687="CH4",'EPA non-CO2 Data'!H687*About!$B$65,'EPA non-CO2 Data'!H687))</f>
        <v>0.93464488238028254</v>
      </c>
      <c r="J687" s="4" t="str">
        <f>VLOOKUP(CONCATENATE(B687,C687,D687),'EPA Source to Industry Map'!$D$2:$E$35,2,FALSE)</f>
        <v>coal mining</v>
      </c>
      <c r="K687" s="4" t="str">
        <f t="shared" si="10"/>
        <v>CH4</v>
      </c>
    </row>
    <row r="688" spans="1:11">
      <c r="A688" t="s">
        <v>68</v>
      </c>
      <c r="B688" t="s">
        <v>2</v>
      </c>
      <c r="C688" t="s">
        <v>255</v>
      </c>
      <c r="D688" t="s">
        <v>257</v>
      </c>
      <c r="E688" t="s">
        <v>11</v>
      </c>
      <c r="F688">
        <v>1997</v>
      </c>
      <c r="G688" t="s">
        <v>250</v>
      </c>
      <c r="H688">
        <v>216.380693996921</v>
      </c>
      <c r="I688">
        <f>IF(K688="N2O",H688*About!$B$66,IF('EPA non-CO2 Data'!K688="CH4",'EPA non-CO2 Data'!H688*About!$B$65,'EPA non-CO2 Data'!H688))</f>
        <v>252.44414299640783</v>
      </c>
      <c r="J688" s="4" t="str">
        <f>VLOOKUP(CONCATENATE(B688,C688,D688),'EPA Source to Industry Map'!$D$2:$E$35,2,FALSE)</f>
        <v>coal mining</v>
      </c>
      <c r="K688" s="4" t="str">
        <f t="shared" si="10"/>
        <v>CH4</v>
      </c>
    </row>
    <row r="689" spans="1:11">
      <c r="A689" t="s">
        <v>68</v>
      </c>
      <c r="B689" t="s">
        <v>2</v>
      </c>
      <c r="C689" t="s">
        <v>255</v>
      </c>
      <c r="D689" t="s">
        <v>256</v>
      </c>
      <c r="E689" t="s">
        <v>11</v>
      </c>
      <c r="F689">
        <v>1998</v>
      </c>
      <c r="G689" t="s">
        <v>250</v>
      </c>
      <c r="H689">
        <v>0.84977334521383097</v>
      </c>
      <c r="I689">
        <f>IF(K689="N2O",H689*About!$B$66,IF('EPA non-CO2 Data'!K689="CH4",'EPA non-CO2 Data'!H689*About!$B$65,'EPA non-CO2 Data'!H689))</f>
        <v>0.99140223608280287</v>
      </c>
      <c r="J689" s="4" t="str">
        <f>VLOOKUP(CONCATENATE(B689,C689,D689),'EPA Source to Industry Map'!$D$2:$E$35,2,FALSE)</f>
        <v>coal mining</v>
      </c>
      <c r="K689" s="4" t="str">
        <f t="shared" si="10"/>
        <v>CH4</v>
      </c>
    </row>
    <row r="690" spans="1:11">
      <c r="A690" t="s">
        <v>68</v>
      </c>
      <c r="B690" t="s">
        <v>2</v>
      </c>
      <c r="C690" t="s">
        <v>255</v>
      </c>
      <c r="D690" t="s">
        <v>257</v>
      </c>
      <c r="E690" t="s">
        <v>11</v>
      </c>
      <c r="F690">
        <v>1998</v>
      </c>
      <c r="G690" t="s">
        <v>250</v>
      </c>
      <c r="H690">
        <v>229.55931756387699</v>
      </c>
      <c r="I690">
        <f>IF(K690="N2O",H690*About!$B$66,IF('EPA non-CO2 Data'!K690="CH4",'EPA non-CO2 Data'!H690*About!$B$65,'EPA non-CO2 Data'!H690))</f>
        <v>267.81920382452319</v>
      </c>
      <c r="J690" s="4" t="str">
        <f>VLOOKUP(CONCATENATE(B690,C690,D690),'EPA Source to Industry Map'!$D$2:$E$35,2,FALSE)</f>
        <v>coal mining</v>
      </c>
      <c r="K690" s="4" t="str">
        <f t="shared" si="10"/>
        <v>CH4</v>
      </c>
    </row>
    <row r="691" spans="1:11">
      <c r="A691" t="s">
        <v>68</v>
      </c>
      <c r="B691" t="s">
        <v>2</v>
      </c>
      <c r="C691" t="s">
        <v>255</v>
      </c>
      <c r="D691" t="s">
        <v>256</v>
      </c>
      <c r="E691" t="s">
        <v>11</v>
      </c>
      <c r="F691">
        <v>1999</v>
      </c>
      <c r="G691" t="s">
        <v>250</v>
      </c>
      <c r="H691">
        <v>0.89840872690329499</v>
      </c>
      <c r="I691">
        <f>IF(K691="N2O",H691*About!$B$66,IF('EPA non-CO2 Data'!K691="CH4",'EPA non-CO2 Data'!H691*About!$B$65,'EPA non-CO2 Data'!H691))</f>
        <v>1.0481435147205109</v>
      </c>
      <c r="J691" s="4" t="str">
        <f>VLOOKUP(CONCATENATE(B691,C691,D691),'EPA Source to Industry Map'!$D$2:$E$35,2,FALSE)</f>
        <v>coal mining</v>
      </c>
      <c r="K691" s="4" t="str">
        <f t="shared" ref="K691:K754" si="11">IF(ISNUMBER(SEARCH("F",E691)),"F-gases",E691)</f>
        <v>CH4</v>
      </c>
    </row>
    <row r="692" spans="1:11">
      <c r="A692" t="s">
        <v>68</v>
      </c>
      <c r="B692" t="s">
        <v>2</v>
      </c>
      <c r="C692" t="s">
        <v>255</v>
      </c>
      <c r="D692" t="s">
        <v>257</v>
      </c>
      <c r="E692" t="s">
        <v>11</v>
      </c>
      <c r="F692">
        <v>1999</v>
      </c>
      <c r="G692" t="s">
        <v>250</v>
      </c>
      <c r="H692">
        <v>242.73795490946</v>
      </c>
      <c r="I692">
        <f>IF(K692="N2O",H692*About!$B$66,IF('EPA non-CO2 Data'!K692="CH4",'EPA non-CO2 Data'!H692*About!$B$65,'EPA non-CO2 Data'!H692))</f>
        <v>283.19428072770336</v>
      </c>
      <c r="J692" s="4" t="str">
        <f>VLOOKUP(CONCATENATE(B692,C692,D692),'EPA Source to Industry Map'!$D$2:$E$35,2,FALSE)</f>
        <v>coal mining</v>
      </c>
      <c r="K692" s="4" t="str">
        <f t="shared" si="11"/>
        <v>CH4</v>
      </c>
    </row>
    <row r="693" spans="1:11">
      <c r="A693" t="s">
        <v>68</v>
      </c>
      <c r="B693" t="s">
        <v>2</v>
      </c>
      <c r="C693" t="s">
        <v>255</v>
      </c>
      <c r="D693" t="s">
        <v>256</v>
      </c>
      <c r="E693" t="s">
        <v>11</v>
      </c>
      <c r="F693">
        <v>2000</v>
      </c>
      <c r="G693" t="s">
        <v>250</v>
      </c>
      <c r="H693">
        <v>0.94703068278814095</v>
      </c>
      <c r="I693">
        <f>IF(K693="N2O",H693*About!$B$66,IF('EPA non-CO2 Data'!K693="CH4",'EPA non-CO2 Data'!H693*About!$B$65,'EPA non-CO2 Data'!H693))</f>
        <v>1.1048691299194979</v>
      </c>
      <c r="J693" s="4" t="str">
        <f>VLOOKUP(CONCATENATE(B693,C693,D693),'EPA Source to Industry Map'!$D$2:$E$35,2,FALSE)</f>
        <v>coal mining</v>
      </c>
      <c r="K693" s="4" t="str">
        <f t="shared" si="11"/>
        <v>CH4</v>
      </c>
    </row>
    <row r="694" spans="1:11">
      <c r="A694" t="s">
        <v>68</v>
      </c>
      <c r="B694" t="s">
        <v>2</v>
      </c>
      <c r="C694" t="s">
        <v>255</v>
      </c>
      <c r="D694" t="s">
        <v>257</v>
      </c>
      <c r="E694" t="s">
        <v>11</v>
      </c>
      <c r="F694">
        <v>2000</v>
      </c>
      <c r="G694" t="s">
        <v>250</v>
      </c>
      <c r="H694">
        <v>255.91660568084799</v>
      </c>
      <c r="I694">
        <f>IF(K694="N2O",H694*About!$B$66,IF('EPA non-CO2 Data'!K694="CH4",'EPA non-CO2 Data'!H694*About!$B$65,'EPA non-CO2 Data'!H694))</f>
        <v>298.5693732943227</v>
      </c>
      <c r="J694" s="4" t="str">
        <f>VLOOKUP(CONCATENATE(B694,C694,D694),'EPA Source to Industry Map'!$D$2:$E$35,2,FALSE)</f>
        <v>coal mining</v>
      </c>
      <c r="K694" s="4" t="str">
        <f t="shared" si="11"/>
        <v>CH4</v>
      </c>
    </row>
    <row r="695" spans="1:11">
      <c r="A695" t="s">
        <v>68</v>
      </c>
      <c r="B695" t="s">
        <v>2</v>
      </c>
      <c r="C695" t="s">
        <v>255</v>
      </c>
      <c r="D695" t="s">
        <v>256</v>
      </c>
      <c r="E695" t="s">
        <v>11</v>
      </c>
      <c r="F695">
        <v>2001</v>
      </c>
      <c r="G695" t="s">
        <v>250</v>
      </c>
      <c r="H695">
        <v>0.99567250404406404</v>
      </c>
      <c r="I695">
        <f>IF(K695="N2O",H695*About!$B$66,IF('EPA non-CO2 Data'!K695="CH4",'EPA non-CO2 Data'!H695*About!$B$65,'EPA non-CO2 Data'!H695))</f>
        <v>1.1616179213847415</v>
      </c>
      <c r="J695" s="4" t="str">
        <f>VLOOKUP(CONCATENATE(B695,C695,D695),'EPA Source to Industry Map'!$D$2:$E$35,2,FALSE)</f>
        <v>coal mining</v>
      </c>
      <c r="K695" s="4" t="str">
        <f t="shared" si="11"/>
        <v>CH4</v>
      </c>
    </row>
    <row r="696" spans="1:11">
      <c r="A696" t="s">
        <v>68</v>
      </c>
      <c r="B696" t="s">
        <v>2</v>
      </c>
      <c r="C696" t="s">
        <v>255</v>
      </c>
      <c r="D696" t="s">
        <v>257</v>
      </c>
      <c r="E696" t="s">
        <v>11</v>
      </c>
      <c r="F696">
        <v>2001</v>
      </c>
      <c r="G696" t="s">
        <v>250</v>
      </c>
      <c r="H696">
        <v>269.09523658686498</v>
      </c>
      <c r="I696">
        <f>IF(K696="N2O",H696*About!$B$66,IF('EPA non-CO2 Data'!K696="CH4",'EPA non-CO2 Data'!H696*About!$B$65,'EPA non-CO2 Data'!H696))</f>
        <v>313.94444268467583</v>
      </c>
      <c r="J696" s="4" t="str">
        <f>VLOOKUP(CONCATENATE(B696,C696,D696),'EPA Source to Industry Map'!$D$2:$E$35,2,FALSE)</f>
        <v>coal mining</v>
      </c>
      <c r="K696" s="4" t="str">
        <f t="shared" si="11"/>
        <v>CH4</v>
      </c>
    </row>
    <row r="697" spans="1:11">
      <c r="A697" t="s">
        <v>68</v>
      </c>
      <c r="B697" t="s">
        <v>2</v>
      </c>
      <c r="C697" t="s">
        <v>255</v>
      </c>
      <c r="D697" t="s">
        <v>256</v>
      </c>
      <c r="E697" t="s">
        <v>11</v>
      </c>
      <c r="F697">
        <v>2002</v>
      </c>
      <c r="G697" t="s">
        <v>250</v>
      </c>
      <c r="H697">
        <v>1.04432974443468</v>
      </c>
      <c r="I697">
        <f>IF(K697="N2O",H697*About!$B$66,IF('EPA non-CO2 Data'!K697="CH4",'EPA non-CO2 Data'!H697*About!$B$65,'EPA non-CO2 Data'!H697))</f>
        <v>1.2183847018404601</v>
      </c>
      <c r="J697" s="4" t="str">
        <f>VLOOKUP(CONCATENATE(B697,C697,D697),'EPA Source to Industry Map'!$D$2:$E$35,2,FALSE)</f>
        <v>coal mining</v>
      </c>
      <c r="K697" s="4" t="str">
        <f t="shared" si="11"/>
        <v>CH4</v>
      </c>
    </row>
    <row r="698" spans="1:11">
      <c r="A698" t="s">
        <v>68</v>
      </c>
      <c r="B698" t="s">
        <v>2</v>
      </c>
      <c r="C698" t="s">
        <v>255</v>
      </c>
      <c r="D698" t="s">
        <v>257</v>
      </c>
      <c r="E698" t="s">
        <v>11</v>
      </c>
      <c r="F698">
        <v>2002</v>
      </c>
      <c r="G698" t="s">
        <v>250</v>
      </c>
      <c r="H698">
        <v>282.27385207374698</v>
      </c>
      <c r="I698">
        <f>IF(K698="N2O",H698*About!$B$66,IF('EPA non-CO2 Data'!K698="CH4",'EPA non-CO2 Data'!H698*About!$B$65,'EPA non-CO2 Data'!H698))</f>
        <v>329.31949408603816</v>
      </c>
      <c r="J698" s="4" t="str">
        <f>VLOOKUP(CONCATENATE(B698,C698,D698),'EPA Source to Industry Map'!$D$2:$E$35,2,FALSE)</f>
        <v>coal mining</v>
      </c>
      <c r="K698" s="4" t="str">
        <f t="shared" si="11"/>
        <v>CH4</v>
      </c>
    </row>
    <row r="699" spans="1:11">
      <c r="A699" t="s">
        <v>68</v>
      </c>
      <c r="B699" t="s">
        <v>2</v>
      </c>
      <c r="C699" t="s">
        <v>255</v>
      </c>
      <c r="D699" t="s">
        <v>256</v>
      </c>
      <c r="E699" t="s">
        <v>11</v>
      </c>
      <c r="F699">
        <v>2003</v>
      </c>
      <c r="G699" t="s">
        <v>250</v>
      </c>
      <c r="H699">
        <v>1.0929980046026699</v>
      </c>
      <c r="I699">
        <f>IF(K699="N2O",H699*About!$B$66,IF('EPA non-CO2 Data'!K699="CH4",'EPA non-CO2 Data'!H699*About!$B$65,'EPA non-CO2 Data'!H699))</f>
        <v>1.2751643387031151</v>
      </c>
      <c r="J699" s="4" t="str">
        <f>VLOOKUP(CONCATENATE(B699,C699,D699),'EPA Source to Industry Map'!$D$2:$E$35,2,FALSE)</f>
        <v>coal mining</v>
      </c>
      <c r="K699" s="4" t="str">
        <f t="shared" si="11"/>
        <v>CH4</v>
      </c>
    </row>
    <row r="700" spans="1:11">
      <c r="A700" t="s">
        <v>68</v>
      </c>
      <c r="B700" t="s">
        <v>2</v>
      </c>
      <c r="C700" t="s">
        <v>255</v>
      </c>
      <c r="D700" t="s">
        <v>257</v>
      </c>
      <c r="E700" t="s">
        <v>11</v>
      </c>
      <c r="F700">
        <v>2003</v>
      </c>
      <c r="G700" t="s">
        <v>250</v>
      </c>
      <c r="H700">
        <v>295.45245654085198</v>
      </c>
      <c r="I700">
        <f>IF(K700="N2O",H700*About!$B$66,IF('EPA non-CO2 Data'!K700="CH4",'EPA non-CO2 Data'!H700*About!$B$65,'EPA non-CO2 Data'!H700))</f>
        <v>344.69453263099399</v>
      </c>
      <c r="J700" s="4" t="str">
        <f>VLOOKUP(CONCATENATE(B700,C700,D700),'EPA Source to Industry Map'!$D$2:$E$35,2,FALSE)</f>
        <v>coal mining</v>
      </c>
      <c r="K700" s="4" t="str">
        <f t="shared" si="11"/>
        <v>CH4</v>
      </c>
    </row>
    <row r="701" spans="1:11">
      <c r="A701" t="s">
        <v>68</v>
      </c>
      <c r="B701" t="s">
        <v>2</v>
      </c>
      <c r="C701" t="s">
        <v>255</v>
      </c>
      <c r="D701" t="s">
        <v>256</v>
      </c>
      <c r="E701" t="s">
        <v>11</v>
      </c>
      <c r="F701">
        <v>2004</v>
      </c>
      <c r="G701" t="s">
        <v>250</v>
      </c>
      <c r="H701">
        <v>1.1416744134640699</v>
      </c>
      <c r="I701">
        <f>IF(K701="N2O",H701*About!$B$66,IF('EPA non-CO2 Data'!K701="CH4",'EPA non-CO2 Data'!H701*About!$B$65,'EPA non-CO2 Data'!H701))</f>
        <v>1.3319534823747483</v>
      </c>
      <c r="J701" s="4" t="str">
        <f>VLOOKUP(CONCATENATE(B701,C701,D701),'EPA Source to Industry Map'!$D$2:$E$35,2,FALSE)</f>
        <v>coal mining</v>
      </c>
      <c r="K701" s="4" t="str">
        <f t="shared" si="11"/>
        <v>CH4</v>
      </c>
    </row>
    <row r="702" spans="1:11">
      <c r="A702" t="s">
        <v>68</v>
      </c>
      <c r="B702" t="s">
        <v>2</v>
      </c>
      <c r="C702" t="s">
        <v>255</v>
      </c>
      <c r="D702" t="s">
        <v>257</v>
      </c>
      <c r="E702" t="s">
        <v>11</v>
      </c>
      <c r="F702">
        <v>2004</v>
      </c>
      <c r="G702" t="s">
        <v>250</v>
      </c>
      <c r="H702">
        <v>308.63105285926298</v>
      </c>
      <c r="I702">
        <f>IF(K702="N2O",H702*About!$B$66,IF('EPA non-CO2 Data'!K702="CH4",'EPA non-CO2 Data'!H702*About!$B$65,'EPA non-CO2 Data'!H702))</f>
        <v>360.06956166914017</v>
      </c>
      <c r="J702" s="4" t="str">
        <f>VLOOKUP(CONCATENATE(B702,C702,D702),'EPA Source to Industry Map'!$D$2:$E$35,2,FALSE)</f>
        <v>coal mining</v>
      </c>
      <c r="K702" s="4" t="str">
        <f t="shared" si="11"/>
        <v>CH4</v>
      </c>
    </row>
    <row r="703" spans="1:11">
      <c r="A703" t="s">
        <v>68</v>
      </c>
      <c r="B703" t="s">
        <v>2</v>
      </c>
      <c r="C703" t="s">
        <v>255</v>
      </c>
      <c r="D703" t="s">
        <v>256</v>
      </c>
      <c r="E703" t="s">
        <v>11</v>
      </c>
      <c r="F703">
        <v>2005</v>
      </c>
      <c r="G703" t="s">
        <v>250</v>
      </c>
      <c r="H703">
        <v>1.1903570176112599</v>
      </c>
      <c r="I703">
        <f>IF(K703="N2O",H703*About!$B$66,IF('EPA non-CO2 Data'!K703="CH4",'EPA non-CO2 Data'!H703*About!$B$65,'EPA non-CO2 Data'!H703))</f>
        <v>1.3887498538798033</v>
      </c>
      <c r="J703" s="4" t="str">
        <f>VLOOKUP(CONCATENATE(B703,C703,D703),'EPA Source to Industry Map'!$D$2:$E$35,2,FALSE)</f>
        <v>coal mining</v>
      </c>
      <c r="K703" s="4" t="str">
        <f t="shared" si="11"/>
        <v>CH4</v>
      </c>
    </row>
    <row r="704" spans="1:11">
      <c r="A704" t="s">
        <v>68</v>
      </c>
      <c r="B704" t="s">
        <v>2</v>
      </c>
      <c r="C704" t="s">
        <v>255</v>
      </c>
      <c r="D704" t="s">
        <v>257</v>
      </c>
      <c r="E704" t="s">
        <v>11</v>
      </c>
      <c r="F704">
        <v>2005</v>
      </c>
      <c r="G704" t="s">
        <v>250</v>
      </c>
      <c r="H704">
        <v>321.80964298238899</v>
      </c>
      <c r="I704">
        <f>IF(K704="N2O",H704*About!$B$66,IF('EPA non-CO2 Data'!K704="CH4",'EPA non-CO2 Data'!H704*About!$B$65,'EPA non-CO2 Data'!H704))</f>
        <v>375.44458347945385</v>
      </c>
      <c r="J704" s="4" t="str">
        <f>VLOOKUP(CONCATENATE(B704,C704,D704),'EPA Source to Industry Map'!$D$2:$E$35,2,FALSE)</f>
        <v>coal mining</v>
      </c>
      <c r="K704" s="4" t="str">
        <f t="shared" si="11"/>
        <v>CH4</v>
      </c>
    </row>
    <row r="705" spans="1:11">
      <c r="A705" t="s">
        <v>68</v>
      </c>
      <c r="B705" t="s">
        <v>2</v>
      </c>
      <c r="C705" t="s">
        <v>255</v>
      </c>
      <c r="D705" t="s">
        <v>256</v>
      </c>
      <c r="E705" t="s">
        <v>11</v>
      </c>
      <c r="F705">
        <v>2006</v>
      </c>
      <c r="G705" t="s">
        <v>250</v>
      </c>
      <c r="H705">
        <v>1.33417646842327</v>
      </c>
      <c r="I705">
        <f>IF(K705="N2O",H705*About!$B$66,IF('EPA non-CO2 Data'!K705="CH4",'EPA non-CO2 Data'!H705*About!$B$65,'EPA non-CO2 Data'!H705))</f>
        <v>1.5565392131604818</v>
      </c>
      <c r="J705" s="4" t="str">
        <f>VLOOKUP(CONCATENATE(B705,C705,D705),'EPA Source to Industry Map'!$D$2:$E$35,2,FALSE)</f>
        <v>coal mining</v>
      </c>
      <c r="K705" s="4" t="str">
        <f t="shared" si="11"/>
        <v>CH4</v>
      </c>
    </row>
    <row r="706" spans="1:11">
      <c r="A706" t="s">
        <v>68</v>
      </c>
      <c r="B706" t="s">
        <v>2</v>
      </c>
      <c r="C706" t="s">
        <v>255</v>
      </c>
      <c r="D706" t="s">
        <v>257</v>
      </c>
      <c r="E706" t="s">
        <v>11</v>
      </c>
      <c r="F706">
        <v>2006</v>
      </c>
      <c r="G706" t="s">
        <v>250</v>
      </c>
      <c r="H706">
        <v>360.690823531577</v>
      </c>
      <c r="I706">
        <f>IF(K706="N2O",H706*About!$B$66,IF('EPA non-CO2 Data'!K706="CH4",'EPA non-CO2 Data'!H706*About!$B$65,'EPA non-CO2 Data'!H706))</f>
        <v>420.80596078683988</v>
      </c>
      <c r="J706" s="4" t="str">
        <f>VLOOKUP(CONCATENATE(B706,C706,D706),'EPA Source to Industry Map'!$D$2:$E$35,2,FALSE)</f>
        <v>coal mining</v>
      </c>
      <c r="K706" s="4" t="str">
        <f t="shared" si="11"/>
        <v>CH4</v>
      </c>
    </row>
    <row r="707" spans="1:11">
      <c r="A707" t="s">
        <v>68</v>
      </c>
      <c r="B707" t="s">
        <v>2</v>
      </c>
      <c r="C707" t="s">
        <v>255</v>
      </c>
      <c r="D707" t="s">
        <v>256</v>
      </c>
      <c r="E707" t="s">
        <v>11</v>
      </c>
      <c r="F707">
        <v>2007</v>
      </c>
      <c r="G707" t="s">
        <v>250</v>
      </c>
      <c r="H707">
        <v>1.4779959192352801</v>
      </c>
      <c r="I707">
        <f>IF(K707="N2O",H707*About!$B$66,IF('EPA non-CO2 Data'!K707="CH4",'EPA non-CO2 Data'!H707*About!$B$65,'EPA non-CO2 Data'!H707))</f>
        <v>1.7243285724411601</v>
      </c>
      <c r="J707" s="4" t="str">
        <f>VLOOKUP(CONCATENATE(B707,C707,D707),'EPA Source to Industry Map'!$D$2:$E$35,2,FALSE)</f>
        <v>coal mining</v>
      </c>
      <c r="K707" s="4" t="str">
        <f t="shared" si="11"/>
        <v>CH4</v>
      </c>
    </row>
    <row r="708" spans="1:11">
      <c r="A708" t="s">
        <v>68</v>
      </c>
      <c r="B708" t="s">
        <v>2</v>
      </c>
      <c r="C708" t="s">
        <v>255</v>
      </c>
      <c r="D708" t="s">
        <v>257</v>
      </c>
      <c r="E708" t="s">
        <v>11</v>
      </c>
      <c r="F708">
        <v>2007</v>
      </c>
      <c r="G708" t="s">
        <v>250</v>
      </c>
      <c r="H708">
        <v>399.572004080765</v>
      </c>
      <c r="I708">
        <f>IF(K708="N2O",H708*About!$B$66,IF('EPA non-CO2 Data'!K708="CH4",'EPA non-CO2 Data'!H708*About!$B$65,'EPA non-CO2 Data'!H708))</f>
        <v>466.16733809422584</v>
      </c>
      <c r="J708" s="4" t="str">
        <f>VLOOKUP(CONCATENATE(B708,C708,D708),'EPA Source to Industry Map'!$D$2:$E$35,2,FALSE)</f>
        <v>coal mining</v>
      </c>
      <c r="K708" s="4" t="str">
        <f t="shared" si="11"/>
        <v>CH4</v>
      </c>
    </row>
    <row r="709" spans="1:11">
      <c r="A709" t="s">
        <v>68</v>
      </c>
      <c r="B709" t="s">
        <v>2</v>
      </c>
      <c r="C709" t="s">
        <v>255</v>
      </c>
      <c r="D709" t="s">
        <v>256</v>
      </c>
      <c r="E709" t="s">
        <v>11</v>
      </c>
      <c r="F709">
        <v>2008</v>
      </c>
      <c r="G709" t="s">
        <v>250</v>
      </c>
      <c r="H709">
        <v>1.6218153700472899</v>
      </c>
      <c r="I709">
        <f>IF(K709="N2O",H709*About!$B$66,IF('EPA non-CO2 Data'!K709="CH4",'EPA non-CO2 Data'!H709*About!$B$65,'EPA non-CO2 Data'!H709))</f>
        <v>1.8921179317218384</v>
      </c>
      <c r="J709" s="4" t="str">
        <f>VLOOKUP(CONCATENATE(B709,C709,D709),'EPA Source to Industry Map'!$D$2:$E$35,2,FALSE)</f>
        <v>coal mining</v>
      </c>
      <c r="K709" s="4" t="str">
        <f t="shared" si="11"/>
        <v>CH4</v>
      </c>
    </row>
    <row r="710" spans="1:11">
      <c r="A710" t="s">
        <v>68</v>
      </c>
      <c r="B710" t="s">
        <v>2</v>
      </c>
      <c r="C710" t="s">
        <v>255</v>
      </c>
      <c r="D710" t="s">
        <v>257</v>
      </c>
      <c r="E710" t="s">
        <v>11</v>
      </c>
      <c r="F710">
        <v>2008</v>
      </c>
      <c r="G710" t="s">
        <v>250</v>
      </c>
      <c r="H710">
        <v>438.453184629953</v>
      </c>
      <c r="I710">
        <f>IF(K710="N2O",H710*About!$B$66,IF('EPA non-CO2 Data'!K710="CH4",'EPA non-CO2 Data'!H710*About!$B$65,'EPA non-CO2 Data'!H710))</f>
        <v>511.52871540161186</v>
      </c>
      <c r="J710" s="4" t="str">
        <f>VLOOKUP(CONCATENATE(B710,C710,D710),'EPA Source to Industry Map'!$D$2:$E$35,2,FALSE)</f>
        <v>coal mining</v>
      </c>
      <c r="K710" s="4" t="str">
        <f t="shared" si="11"/>
        <v>CH4</v>
      </c>
    </row>
    <row r="711" spans="1:11">
      <c r="A711" t="s">
        <v>68</v>
      </c>
      <c r="B711" t="s">
        <v>2</v>
      </c>
      <c r="C711" t="s">
        <v>255</v>
      </c>
      <c r="D711" t="s">
        <v>256</v>
      </c>
      <c r="E711" t="s">
        <v>11</v>
      </c>
      <c r="F711">
        <v>2009</v>
      </c>
      <c r="G711" t="s">
        <v>250</v>
      </c>
      <c r="H711">
        <v>1.7656348208593</v>
      </c>
      <c r="I711">
        <f>IF(K711="N2O",H711*About!$B$66,IF('EPA non-CO2 Data'!K711="CH4",'EPA non-CO2 Data'!H711*About!$B$65,'EPA non-CO2 Data'!H711))</f>
        <v>2.0599072910025167</v>
      </c>
      <c r="J711" s="4" t="str">
        <f>VLOOKUP(CONCATENATE(B711,C711,D711),'EPA Source to Industry Map'!$D$2:$E$35,2,FALSE)</f>
        <v>coal mining</v>
      </c>
      <c r="K711" s="4" t="str">
        <f t="shared" si="11"/>
        <v>CH4</v>
      </c>
    </row>
    <row r="712" spans="1:11">
      <c r="A712" t="s">
        <v>68</v>
      </c>
      <c r="B712" t="s">
        <v>2</v>
      </c>
      <c r="C712" t="s">
        <v>255</v>
      </c>
      <c r="D712" t="s">
        <v>257</v>
      </c>
      <c r="E712" t="s">
        <v>11</v>
      </c>
      <c r="F712">
        <v>2009</v>
      </c>
      <c r="G712" t="s">
        <v>250</v>
      </c>
      <c r="H712">
        <v>477.334365179141</v>
      </c>
      <c r="I712">
        <f>IF(K712="N2O",H712*About!$B$66,IF('EPA non-CO2 Data'!K712="CH4",'EPA non-CO2 Data'!H712*About!$B$65,'EPA non-CO2 Data'!H712))</f>
        <v>556.89009270899783</v>
      </c>
      <c r="J712" s="4" t="str">
        <f>VLOOKUP(CONCATENATE(B712,C712,D712),'EPA Source to Industry Map'!$D$2:$E$35,2,FALSE)</f>
        <v>coal mining</v>
      </c>
      <c r="K712" s="4" t="str">
        <f t="shared" si="11"/>
        <v>CH4</v>
      </c>
    </row>
    <row r="713" spans="1:11">
      <c r="A713" t="s">
        <v>68</v>
      </c>
      <c r="B713" t="s">
        <v>2</v>
      </c>
      <c r="C713" t="s">
        <v>255</v>
      </c>
      <c r="D713" t="s">
        <v>256</v>
      </c>
      <c r="E713" t="s">
        <v>11</v>
      </c>
      <c r="F713">
        <v>2010</v>
      </c>
      <c r="G713" t="s">
        <v>250</v>
      </c>
      <c r="H713">
        <v>1.9094542716713101</v>
      </c>
      <c r="I713">
        <f>IF(K713="N2O",H713*About!$B$66,IF('EPA non-CO2 Data'!K713="CH4",'EPA non-CO2 Data'!H713*About!$B$65,'EPA non-CO2 Data'!H713))</f>
        <v>2.2276966502831952</v>
      </c>
      <c r="J713" s="4" t="str">
        <f>VLOOKUP(CONCATENATE(B713,C713,D713),'EPA Source to Industry Map'!$D$2:$E$35,2,FALSE)</f>
        <v>coal mining</v>
      </c>
      <c r="K713" s="4" t="str">
        <f t="shared" si="11"/>
        <v>CH4</v>
      </c>
    </row>
    <row r="714" spans="1:11">
      <c r="A714" t="s">
        <v>68</v>
      </c>
      <c r="B714" t="s">
        <v>2</v>
      </c>
      <c r="C714" t="s">
        <v>255</v>
      </c>
      <c r="D714" t="s">
        <v>257</v>
      </c>
      <c r="E714" t="s">
        <v>11</v>
      </c>
      <c r="F714">
        <v>2010</v>
      </c>
      <c r="G714" t="s">
        <v>250</v>
      </c>
      <c r="H714">
        <v>516.21554572832895</v>
      </c>
      <c r="I714">
        <f>IF(K714="N2O",H714*About!$B$66,IF('EPA non-CO2 Data'!K714="CH4",'EPA non-CO2 Data'!H714*About!$B$65,'EPA non-CO2 Data'!H714))</f>
        <v>602.25147001638379</v>
      </c>
      <c r="J714" s="4" t="str">
        <f>VLOOKUP(CONCATENATE(B714,C714,D714),'EPA Source to Industry Map'!$D$2:$E$35,2,FALSE)</f>
        <v>coal mining</v>
      </c>
      <c r="K714" s="4" t="str">
        <f t="shared" si="11"/>
        <v>CH4</v>
      </c>
    </row>
    <row r="715" spans="1:11">
      <c r="A715" t="s">
        <v>68</v>
      </c>
      <c r="B715" t="s">
        <v>2</v>
      </c>
      <c r="C715" t="s">
        <v>255</v>
      </c>
      <c r="D715" t="s">
        <v>256</v>
      </c>
      <c r="E715" t="s">
        <v>11</v>
      </c>
      <c r="F715">
        <v>2011</v>
      </c>
      <c r="G715" t="s">
        <v>250</v>
      </c>
      <c r="H715">
        <v>2.0532737224827802</v>
      </c>
      <c r="I715">
        <f>IF(K715="N2O",H715*About!$B$66,IF('EPA non-CO2 Data'!K715="CH4",'EPA non-CO2 Data'!H715*About!$B$65,'EPA non-CO2 Data'!H715))</f>
        <v>2.3954860095632435</v>
      </c>
      <c r="J715" s="4" t="str">
        <f>VLOOKUP(CONCATENATE(B715,C715,D715),'EPA Source to Industry Map'!$D$2:$E$35,2,FALSE)</f>
        <v>coal mining</v>
      </c>
      <c r="K715" s="4" t="str">
        <f t="shared" si="11"/>
        <v>CH4</v>
      </c>
    </row>
    <row r="716" spans="1:11">
      <c r="A716" t="s">
        <v>68</v>
      </c>
      <c r="B716" t="s">
        <v>2</v>
      </c>
      <c r="C716" t="s">
        <v>255</v>
      </c>
      <c r="D716" t="s">
        <v>257</v>
      </c>
      <c r="E716" t="s">
        <v>11</v>
      </c>
      <c r="F716">
        <v>2011</v>
      </c>
      <c r="G716" t="s">
        <v>250</v>
      </c>
      <c r="H716">
        <v>555.09672627751695</v>
      </c>
      <c r="I716">
        <f>IF(K716="N2O",H716*About!$B$66,IF('EPA non-CO2 Data'!K716="CH4",'EPA non-CO2 Data'!H716*About!$B$65,'EPA non-CO2 Data'!H716))</f>
        <v>647.61284732376987</v>
      </c>
      <c r="J716" s="4" t="str">
        <f>VLOOKUP(CONCATENATE(B716,C716,D716),'EPA Source to Industry Map'!$D$2:$E$35,2,FALSE)</f>
        <v>coal mining</v>
      </c>
      <c r="K716" s="4" t="str">
        <f t="shared" si="11"/>
        <v>CH4</v>
      </c>
    </row>
    <row r="717" spans="1:11">
      <c r="A717" t="s">
        <v>68</v>
      </c>
      <c r="B717" t="s">
        <v>2</v>
      </c>
      <c r="C717" t="s">
        <v>255</v>
      </c>
      <c r="D717" t="s">
        <v>256</v>
      </c>
      <c r="E717" t="s">
        <v>11</v>
      </c>
      <c r="F717">
        <v>2012</v>
      </c>
      <c r="G717" t="s">
        <v>250</v>
      </c>
      <c r="H717">
        <v>2.1970931732942001</v>
      </c>
      <c r="I717">
        <f>IF(K717="N2O",H717*About!$B$66,IF('EPA non-CO2 Data'!K717="CH4",'EPA non-CO2 Data'!H717*About!$B$65,'EPA non-CO2 Data'!H717))</f>
        <v>2.5632753688432337</v>
      </c>
      <c r="J717" s="4" t="str">
        <f>VLOOKUP(CONCATENATE(B717,C717,D717),'EPA Source to Industry Map'!$D$2:$E$35,2,FALSE)</f>
        <v>coal mining</v>
      </c>
      <c r="K717" s="4" t="str">
        <f t="shared" si="11"/>
        <v>CH4</v>
      </c>
    </row>
    <row r="718" spans="1:11">
      <c r="A718" t="s">
        <v>68</v>
      </c>
      <c r="B718" t="s">
        <v>2</v>
      </c>
      <c r="C718" t="s">
        <v>255</v>
      </c>
      <c r="D718" t="s">
        <v>257</v>
      </c>
      <c r="E718" t="s">
        <v>11</v>
      </c>
      <c r="F718">
        <v>2012</v>
      </c>
      <c r="G718" t="s">
        <v>250</v>
      </c>
      <c r="H718">
        <v>593.97790682670598</v>
      </c>
      <c r="I718">
        <f>IF(K718="N2O",H718*About!$B$66,IF('EPA non-CO2 Data'!K718="CH4",'EPA non-CO2 Data'!H718*About!$B$65,'EPA non-CO2 Data'!H718))</f>
        <v>692.97422463115697</v>
      </c>
      <c r="J718" s="4" t="str">
        <f>VLOOKUP(CONCATENATE(B718,C718,D718),'EPA Source to Industry Map'!$D$2:$E$35,2,FALSE)</f>
        <v>coal mining</v>
      </c>
      <c r="K718" s="4" t="str">
        <f t="shared" si="11"/>
        <v>CH4</v>
      </c>
    </row>
    <row r="719" spans="1:11">
      <c r="A719" t="s">
        <v>68</v>
      </c>
      <c r="B719" t="s">
        <v>2</v>
      </c>
      <c r="C719" t="s">
        <v>255</v>
      </c>
      <c r="D719" t="s">
        <v>256</v>
      </c>
      <c r="E719" t="s">
        <v>11</v>
      </c>
      <c r="F719">
        <v>2013</v>
      </c>
      <c r="G719" t="s">
        <v>250</v>
      </c>
      <c r="H719">
        <v>2.2817481689143202</v>
      </c>
      <c r="I719">
        <f>IF(K719="N2O",H719*About!$B$66,IF('EPA non-CO2 Data'!K719="CH4",'EPA non-CO2 Data'!H719*About!$B$65,'EPA non-CO2 Data'!H719))</f>
        <v>2.6620395304000404</v>
      </c>
      <c r="J719" s="4" t="str">
        <f>VLOOKUP(CONCATENATE(B719,C719,D719),'EPA Source to Industry Map'!$D$2:$E$35,2,FALSE)</f>
        <v>coal mining</v>
      </c>
      <c r="K719" s="4" t="str">
        <f t="shared" si="11"/>
        <v>CH4</v>
      </c>
    </row>
    <row r="720" spans="1:11">
      <c r="A720" t="s">
        <v>68</v>
      </c>
      <c r="B720" t="s">
        <v>2</v>
      </c>
      <c r="C720" t="s">
        <v>255</v>
      </c>
      <c r="D720" t="s">
        <v>257</v>
      </c>
      <c r="E720" t="s">
        <v>11</v>
      </c>
      <c r="F720">
        <v>2013</v>
      </c>
      <c r="G720" t="s">
        <v>250</v>
      </c>
      <c r="H720">
        <v>616.86414474886999</v>
      </c>
      <c r="I720">
        <f>IF(K720="N2O",H720*About!$B$66,IF('EPA non-CO2 Data'!K720="CH4",'EPA non-CO2 Data'!H720*About!$B$65,'EPA non-CO2 Data'!H720))</f>
        <v>719.67483554034834</v>
      </c>
      <c r="J720" s="4" t="str">
        <f>VLOOKUP(CONCATENATE(B720,C720,D720),'EPA Source to Industry Map'!$D$2:$E$35,2,FALSE)</f>
        <v>coal mining</v>
      </c>
      <c r="K720" s="4" t="str">
        <f t="shared" si="11"/>
        <v>CH4</v>
      </c>
    </row>
    <row r="721" spans="1:11">
      <c r="A721" t="s">
        <v>68</v>
      </c>
      <c r="B721" t="s">
        <v>2</v>
      </c>
      <c r="C721" t="s">
        <v>255</v>
      </c>
      <c r="D721" t="s">
        <v>256</v>
      </c>
      <c r="E721" t="s">
        <v>11</v>
      </c>
      <c r="F721">
        <v>2014</v>
      </c>
      <c r="G721" t="s">
        <v>250</v>
      </c>
      <c r="H721">
        <v>2.3664031645344399</v>
      </c>
      <c r="I721">
        <f>IF(K721="N2O",H721*About!$B$66,IF('EPA non-CO2 Data'!K721="CH4",'EPA non-CO2 Data'!H721*About!$B$65,'EPA non-CO2 Data'!H721))</f>
        <v>2.7608036919568466</v>
      </c>
      <c r="J721" s="4" t="str">
        <f>VLOOKUP(CONCATENATE(B721,C721,D721),'EPA Source to Industry Map'!$D$2:$E$35,2,FALSE)</f>
        <v>coal mining</v>
      </c>
      <c r="K721" s="4" t="str">
        <f t="shared" si="11"/>
        <v>CH4</v>
      </c>
    </row>
    <row r="722" spans="1:11">
      <c r="A722" t="s">
        <v>68</v>
      </c>
      <c r="B722" t="s">
        <v>2</v>
      </c>
      <c r="C722" t="s">
        <v>255</v>
      </c>
      <c r="D722" t="s">
        <v>257</v>
      </c>
      <c r="E722" t="s">
        <v>11</v>
      </c>
      <c r="F722">
        <v>2014</v>
      </c>
      <c r="G722" t="s">
        <v>250</v>
      </c>
      <c r="H722">
        <v>639.75038267103298</v>
      </c>
      <c r="I722">
        <f>IF(K722="N2O",H722*About!$B$66,IF('EPA non-CO2 Data'!K722="CH4",'EPA non-CO2 Data'!H722*About!$B$65,'EPA non-CO2 Data'!H722))</f>
        <v>746.37544644953857</v>
      </c>
      <c r="J722" s="4" t="str">
        <f>VLOOKUP(CONCATENATE(B722,C722,D722),'EPA Source to Industry Map'!$D$2:$E$35,2,FALSE)</f>
        <v>coal mining</v>
      </c>
      <c r="K722" s="4" t="str">
        <f t="shared" si="11"/>
        <v>CH4</v>
      </c>
    </row>
    <row r="723" spans="1:11">
      <c r="A723" t="s">
        <v>68</v>
      </c>
      <c r="B723" t="s">
        <v>2</v>
      </c>
      <c r="C723" t="s">
        <v>255</v>
      </c>
      <c r="D723" t="s">
        <v>256</v>
      </c>
      <c r="E723" t="s">
        <v>11</v>
      </c>
      <c r="F723">
        <v>2015</v>
      </c>
      <c r="G723" t="s">
        <v>250</v>
      </c>
      <c r="H723">
        <v>2.45105816015456</v>
      </c>
      <c r="I723">
        <f>IF(K723="N2O",H723*About!$B$66,IF('EPA non-CO2 Data'!K723="CH4",'EPA non-CO2 Data'!H723*About!$B$65,'EPA non-CO2 Data'!H723))</f>
        <v>2.8595678535136537</v>
      </c>
      <c r="J723" s="4" t="str">
        <f>VLOOKUP(CONCATENATE(B723,C723,D723),'EPA Source to Industry Map'!$D$2:$E$35,2,FALSE)</f>
        <v>coal mining</v>
      </c>
      <c r="K723" s="4" t="str">
        <f t="shared" si="11"/>
        <v>CH4</v>
      </c>
    </row>
    <row r="724" spans="1:11">
      <c r="A724" t="s">
        <v>68</v>
      </c>
      <c r="B724" t="s">
        <v>2</v>
      </c>
      <c r="C724" t="s">
        <v>255</v>
      </c>
      <c r="D724" t="s">
        <v>257</v>
      </c>
      <c r="E724" t="s">
        <v>11</v>
      </c>
      <c r="F724">
        <v>2015</v>
      </c>
      <c r="G724" t="s">
        <v>250</v>
      </c>
      <c r="H724">
        <v>662.63662059319699</v>
      </c>
      <c r="I724">
        <f>IF(K724="N2O",H724*About!$B$66,IF('EPA non-CO2 Data'!K724="CH4",'EPA non-CO2 Data'!H724*About!$B$65,'EPA non-CO2 Data'!H724))</f>
        <v>773.07605735872983</v>
      </c>
      <c r="J724" s="4" t="str">
        <f>VLOOKUP(CONCATENATE(B724,C724,D724),'EPA Source to Industry Map'!$D$2:$E$35,2,FALSE)</f>
        <v>coal mining</v>
      </c>
      <c r="K724" s="4" t="str">
        <f t="shared" si="11"/>
        <v>CH4</v>
      </c>
    </row>
    <row r="725" spans="1:11">
      <c r="A725" t="s">
        <v>68</v>
      </c>
      <c r="B725" t="s">
        <v>2</v>
      </c>
      <c r="C725" t="s">
        <v>255</v>
      </c>
      <c r="D725" t="s">
        <v>256</v>
      </c>
      <c r="E725" t="s">
        <v>11</v>
      </c>
      <c r="F725">
        <v>2016</v>
      </c>
      <c r="G725" t="s">
        <v>250</v>
      </c>
      <c r="H725">
        <v>2.4476180785262698</v>
      </c>
      <c r="I725">
        <f>IF(K725="N2O",H725*About!$B$66,IF('EPA non-CO2 Data'!K725="CH4",'EPA non-CO2 Data'!H725*About!$B$65,'EPA non-CO2 Data'!H725))</f>
        <v>2.8555544249473148</v>
      </c>
      <c r="J725" s="4" t="str">
        <f>VLOOKUP(CONCATENATE(B725,C725,D725),'EPA Source to Industry Map'!$D$2:$E$35,2,FALSE)</f>
        <v>coal mining</v>
      </c>
      <c r="K725" s="4" t="str">
        <f t="shared" si="11"/>
        <v>CH4</v>
      </c>
    </row>
    <row r="726" spans="1:11">
      <c r="A726" t="s">
        <v>68</v>
      </c>
      <c r="B726" t="s">
        <v>2</v>
      </c>
      <c r="C726" t="s">
        <v>255</v>
      </c>
      <c r="D726" t="s">
        <v>257</v>
      </c>
      <c r="E726" t="s">
        <v>11</v>
      </c>
      <c r="F726">
        <v>2016</v>
      </c>
      <c r="G726" t="s">
        <v>250</v>
      </c>
      <c r="H726">
        <v>661.70660428359304</v>
      </c>
      <c r="I726">
        <f>IF(K726="N2O",H726*About!$B$66,IF('EPA non-CO2 Data'!K726="CH4",'EPA non-CO2 Data'!H726*About!$B$65,'EPA non-CO2 Data'!H726))</f>
        <v>771.9910383308586</v>
      </c>
      <c r="J726" s="4" t="str">
        <f>VLOOKUP(CONCATENATE(B726,C726,D726),'EPA Source to Industry Map'!$D$2:$E$35,2,FALSE)</f>
        <v>coal mining</v>
      </c>
      <c r="K726" s="4" t="str">
        <f t="shared" si="11"/>
        <v>CH4</v>
      </c>
    </row>
    <row r="727" spans="1:11">
      <c r="A727" t="s">
        <v>68</v>
      </c>
      <c r="B727" t="s">
        <v>2</v>
      </c>
      <c r="C727" t="s">
        <v>255</v>
      </c>
      <c r="D727" t="s">
        <v>256</v>
      </c>
      <c r="E727" t="s">
        <v>11</v>
      </c>
      <c r="F727">
        <v>2017</v>
      </c>
      <c r="G727" t="s">
        <v>250</v>
      </c>
      <c r="H727">
        <v>2.44417799689798</v>
      </c>
      <c r="I727">
        <f>IF(K727="N2O",H727*About!$B$66,IF('EPA non-CO2 Data'!K727="CH4",'EPA non-CO2 Data'!H727*About!$B$65,'EPA non-CO2 Data'!H727))</f>
        <v>2.8515409963809768</v>
      </c>
      <c r="J727" s="4" t="str">
        <f>VLOOKUP(CONCATENATE(B727,C727,D727),'EPA Source to Industry Map'!$D$2:$E$35,2,FALSE)</f>
        <v>coal mining</v>
      </c>
      <c r="K727" s="4" t="str">
        <f t="shared" si="11"/>
        <v>CH4</v>
      </c>
    </row>
    <row r="728" spans="1:11">
      <c r="A728" t="s">
        <v>68</v>
      </c>
      <c r="B728" t="s">
        <v>2</v>
      </c>
      <c r="C728" t="s">
        <v>255</v>
      </c>
      <c r="D728" t="s">
        <v>257</v>
      </c>
      <c r="E728" t="s">
        <v>11</v>
      </c>
      <c r="F728">
        <v>2017</v>
      </c>
      <c r="G728" t="s">
        <v>250</v>
      </c>
      <c r="H728">
        <v>660.77658797398794</v>
      </c>
      <c r="I728">
        <f>IF(K728="N2O",H728*About!$B$66,IF('EPA non-CO2 Data'!K728="CH4",'EPA non-CO2 Data'!H728*About!$B$65,'EPA non-CO2 Data'!H728))</f>
        <v>770.90601930298601</v>
      </c>
      <c r="J728" s="4" t="str">
        <f>VLOOKUP(CONCATENATE(B728,C728,D728),'EPA Source to Industry Map'!$D$2:$E$35,2,FALSE)</f>
        <v>coal mining</v>
      </c>
      <c r="K728" s="4" t="str">
        <f t="shared" si="11"/>
        <v>CH4</v>
      </c>
    </row>
    <row r="729" spans="1:11">
      <c r="A729" t="s">
        <v>68</v>
      </c>
      <c r="B729" t="s">
        <v>2</v>
      </c>
      <c r="C729" t="s">
        <v>255</v>
      </c>
      <c r="D729" t="s">
        <v>256</v>
      </c>
      <c r="E729" t="s">
        <v>11</v>
      </c>
      <c r="F729">
        <v>2018</v>
      </c>
      <c r="G729" t="s">
        <v>250</v>
      </c>
      <c r="H729">
        <v>2.4407379152697</v>
      </c>
      <c r="I729">
        <f>IF(K729="N2O",H729*About!$B$66,IF('EPA non-CO2 Data'!K729="CH4",'EPA non-CO2 Data'!H729*About!$B$65,'EPA non-CO2 Data'!H729))</f>
        <v>2.8475275678146503</v>
      </c>
      <c r="J729" s="4" t="str">
        <f>VLOOKUP(CONCATENATE(B729,C729,D729),'EPA Source to Industry Map'!$D$2:$E$35,2,FALSE)</f>
        <v>coal mining</v>
      </c>
      <c r="K729" s="4" t="str">
        <f t="shared" si="11"/>
        <v>CH4</v>
      </c>
    </row>
    <row r="730" spans="1:11">
      <c r="A730" t="s">
        <v>68</v>
      </c>
      <c r="B730" t="s">
        <v>2</v>
      </c>
      <c r="C730" t="s">
        <v>255</v>
      </c>
      <c r="D730" t="s">
        <v>257</v>
      </c>
      <c r="E730" t="s">
        <v>11</v>
      </c>
      <c r="F730">
        <v>2018</v>
      </c>
      <c r="G730" t="s">
        <v>250</v>
      </c>
      <c r="H730">
        <v>659.84657166438399</v>
      </c>
      <c r="I730">
        <f>IF(K730="N2O",H730*About!$B$66,IF('EPA non-CO2 Data'!K730="CH4",'EPA non-CO2 Data'!H730*About!$B$65,'EPA non-CO2 Data'!H730))</f>
        <v>769.82100027511467</v>
      </c>
      <c r="J730" s="4" t="str">
        <f>VLOOKUP(CONCATENATE(B730,C730,D730),'EPA Source to Industry Map'!$D$2:$E$35,2,FALSE)</f>
        <v>coal mining</v>
      </c>
      <c r="K730" s="4" t="str">
        <f t="shared" si="11"/>
        <v>CH4</v>
      </c>
    </row>
    <row r="731" spans="1:11">
      <c r="A731" t="s">
        <v>68</v>
      </c>
      <c r="B731" t="s">
        <v>2</v>
      </c>
      <c r="C731" t="s">
        <v>255</v>
      </c>
      <c r="D731" t="s">
        <v>256</v>
      </c>
      <c r="E731" t="s">
        <v>11</v>
      </c>
      <c r="F731">
        <v>2019</v>
      </c>
      <c r="G731" t="s">
        <v>250</v>
      </c>
      <c r="H731">
        <v>2.4372978336414102</v>
      </c>
      <c r="I731">
        <f>IF(K731="N2O",H731*About!$B$66,IF('EPA non-CO2 Data'!K731="CH4",'EPA non-CO2 Data'!H731*About!$B$65,'EPA non-CO2 Data'!H731))</f>
        <v>2.8435141392483119</v>
      </c>
      <c r="J731" s="4" t="str">
        <f>VLOOKUP(CONCATENATE(B731,C731,D731),'EPA Source to Industry Map'!$D$2:$E$35,2,FALSE)</f>
        <v>coal mining</v>
      </c>
      <c r="K731" s="4" t="str">
        <f t="shared" si="11"/>
        <v>CH4</v>
      </c>
    </row>
    <row r="732" spans="1:11">
      <c r="A732" t="s">
        <v>68</v>
      </c>
      <c r="B732" t="s">
        <v>2</v>
      </c>
      <c r="C732" t="s">
        <v>255</v>
      </c>
      <c r="D732" t="s">
        <v>257</v>
      </c>
      <c r="E732" t="s">
        <v>11</v>
      </c>
      <c r="F732">
        <v>2019</v>
      </c>
      <c r="G732" t="s">
        <v>250</v>
      </c>
      <c r="H732">
        <v>658.91655535477901</v>
      </c>
      <c r="I732">
        <f>IF(K732="N2O",H732*About!$B$66,IF('EPA non-CO2 Data'!K732="CH4",'EPA non-CO2 Data'!H732*About!$B$65,'EPA non-CO2 Data'!H732))</f>
        <v>768.73598124724219</v>
      </c>
      <c r="J732" s="4" t="str">
        <f>VLOOKUP(CONCATENATE(B732,C732,D732),'EPA Source to Industry Map'!$D$2:$E$35,2,FALSE)</f>
        <v>coal mining</v>
      </c>
      <c r="K732" s="4" t="str">
        <f t="shared" si="11"/>
        <v>CH4</v>
      </c>
    </row>
    <row r="733" spans="1:11">
      <c r="A733" t="s">
        <v>68</v>
      </c>
      <c r="B733" t="s">
        <v>2</v>
      </c>
      <c r="C733" t="s">
        <v>255</v>
      </c>
      <c r="D733" t="s">
        <v>256</v>
      </c>
      <c r="E733" t="s">
        <v>11</v>
      </c>
      <c r="F733">
        <v>2020</v>
      </c>
      <c r="G733" t="s">
        <v>250</v>
      </c>
      <c r="H733">
        <v>2.4338577520131199</v>
      </c>
      <c r="I733">
        <f>IF(K733="N2O",H733*About!$B$66,IF('EPA non-CO2 Data'!K733="CH4",'EPA non-CO2 Data'!H733*About!$B$65,'EPA non-CO2 Data'!H733))</f>
        <v>2.8395007106819734</v>
      </c>
      <c r="J733" s="4" t="str">
        <f>VLOOKUP(CONCATENATE(B733,C733,D733),'EPA Source to Industry Map'!$D$2:$E$35,2,FALSE)</f>
        <v>coal mining</v>
      </c>
      <c r="K733" s="4" t="str">
        <f t="shared" si="11"/>
        <v>CH4</v>
      </c>
    </row>
    <row r="734" spans="1:11">
      <c r="A734" t="s">
        <v>68</v>
      </c>
      <c r="B734" t="s">
        <v>2</v>
      </c>
      <c r="C734" t="s">
        <v>255</v>
      </c>
      <c r="D734" t="s">
        <v>257</v>
      </c>
      <c r="E734" t="s">
        <v>11</v>
      </c>
      <c r="F734">
        <v>2020</v>
      </c>
      <c r="G734" t="s">
        <v>250</v>
      </c>
      <c r="H734">
        <v>657.98653904517505</v>
      </c>
      <c r="I734">
        <f>IF(K734="N2O",H734*About!$B$66,IF('EPA non-CO2 Data'!K734="CH4",'EPA non-CO2 Data'!H734*About!$B$65,'EPA non-CO2 Data'!H734))</f>
        <v>767.65096221937097</v>
      </c>
      <c r="J734" s="4" t="str">
        <f>VLOOKUP(CONCATENATE(B734,C734,D734),'EPA Source to Industry Map'!$D$2:$E$35,2,FALSE)</f>
        <v>coal mining</v>
      </c>
      <c r="K734" s="4" t="str">
        <f t="shared" si="11"/>
        <v>CH4</v>
      </c>
    </row>
    <row r="735" spans="1:11">
      <c r="A735" t="s">
        <v>68</v>
      </c>
      <c r="B735" t="s">
        <v>2</v>
      </c>
      <c r="C735" t="s">
        <v>255</v>
      </c>
      <c r="D735" t="s">
        <v>256</v>
      </c>
      <c r="E735" t="s">
        <v>11</v>
      </c>
      <c r="F735">
        <v>2021</v>
      </c>
      <c r="G735" t="s">
        <v>250</v>
      </c>
      <c r="H735">
        <v>2.4264042418185001</v>
      </c>
      <c r="I735">
        <f>IF(K735="N2O",H735*About!$B$66,IF('EPA non-CO2 Data'!K735="CH4",'EPA non-CO2 Data'!H735*About!$B$65,'EPA non-CO2 Data'!H735))</f>
        <v>2.8308049487882503</v>
      </c>
      <c r="J735" s="4" t="str">
        <f>VLOOKUP(CONCATENATE(B735,C735,D735),'EPA Source to Industry Map'!$D$2:$E$35,2,FALSE)</f>
        <v>coal mining</v>
      </c>
      <c r="K735" s="4" t="str">
        <f t="shared" si="11"/>
        <v>CH4</v>
      </c>
    </row>
    <row r="736" spans="1:11">
      <c r="A736" t="s">
        <v>68</v>
      </c>
      <c r="B736" t="s">
        <v>2</v>
      </c>
      <c r="C736" t="s">
        <v>255</v>
      </c>
      <c r="D736" t="s">
        <v>257</v>
      </c>
      <c r="E736" t="s">
        <v>11</v>
      </c>
      <c r="F736">
        <v>2021</v>
      </c>
      <c r="G736" t="s">
        <v>250</v>
      </c>
      <c r="H736">
        <v>655.97150370769805</v>
      </c>
      <c r="I736">
        <f>IF(K736="N2O",H736*About!$B$66,IF('EPA non-CO2 Data'!K736="CH4",'EPA non-CO2 Data'!H736*About!$B$65,'EPA non-CO2 Data'!H736))</f>
        <v>765.30008765898106</v>
      </c>
      <c r="J736" s="4" t="str">
        <f>VLOOKUP(CONCATENATE(B736,C736,D736),'EPA Source to Industry Map'!$D$2:$E$35,2,FALSE)</f>
        <v>coal mining</v>
      </c>
      <c r="K736" s="4" t="str">
        <f t="shared" si="11"/>
        <v>CH4</v>
      </c>
    </row>
    <row r="737" spans="1:11">
      <c r="A737" t="s">
        <v>68</v>
      </c>
      <c r="B737" t="s">
        <v>2</v>
      </c>
      <c r="C737" t="s">
        <v>255</v>
      </c>
      <c r="D737" t="s">
        <v>256</v>
      </c>
      <c r="E737" t="s">
        <v>11</v>
      </c>
      <c r="F737">
        <v>2022</v>
      </c>
      <c r="G737" t="s">
        <v>250</v>
      </c>
      <c r="H737">
        <v>2.4189507316238799</v>
      </c>
      <c r="I737">
        <f>IF(K737="N2O",H737*About!$B$66,IF('EPA non-CO2 Data'!K737="CH4",'EPA non-CO2 Data'!H737*About!$B$65,'EPA non-CO2 Data'!H737))</f>
        <v>2.8221091868945267</v>
      </c>
      <c r="J737" s="4" t="str">
        <f>VLOOKUP(CONCATENATE(B737,C737,D737),'EPA Source to Industry Map'!$D$2:$E$35,2,FALSE)</f>
        <v>coal mining</v>
      </c>
      <c r="K737" s="4" t="str">
        <f t="shared" si="11"/>
        <v>CH4</v>
      </c>
    </row>
    <row r="738" spans="1:11">
      <c r="A738" t="s">
        <v>68</v>
      </c>
      <c r="B738" t="s">
        <v>2</v>
      </c>
      <c r="C738" t="s">
        <v>255</v>
      </c>
      <c r="D738" t="s">
        <v>257</v>
      </c>
      <c r="E738" t="s">
        <v>11</v>
      </c>
      <c r="F738">
        <v>2022</v>
      </c>
      <c r="G738" t="s">
        <v>250</v>
      </c>
      <c r="H738">
        <v>653.95646837022196</v>
      </c>
      <c r="I738">
        <f>IF(K738="N2O",H738*About!$B$66,IF('EPA non-CO2 Data'!K738="CH4",'EPA non-CO2 Data'!H738*About!$B$65,'EPA non-CO2 Data'!H738))</f>
        <v>762.94921309859228</v>
      </c>
      <c r="J738" s="4" t="str">
        <f>VLOOKUP(CONCATENATE(B738,C738,D738),'EPA Source to Industry Map'!$D$2:$E$35,2,FALSE)</f>
        <v>coal mining</v>
      </c>
      <c r="K738" s="4" t="str">
        <f t="shared" si="11"/>
        <v>CH4</v>
      </c>
    </row>
    <row r="739" spans="1:11">
      <c r="A739" t="s">
        <v>68</v>
      </c>
      <c r="B739" t="s">
        <v>2</v>
      </c>
      <c r="C739" t="s">
        <v>255</v>
      </c>
      <c r="D739" t="s">
        <v>256</v>
      </c>
      <c r="E739" t="s">
        <v>11</v>
      </c>
      <c r="F739">
        <v>2023</v>
      </c>
      <c r="G739" t="s">
        <v>250</v>
      </c>
      <c r="H739">
        <v>2.41149722142926</v>
      </c>
      <c r="I739">
        <f>IF(K739="N2O",H739*About!$B$66,IF('EPA non-CO2 Data'!K739="CH4",'EPA non-CO2 Data'!H739*About!$B$65,'EPA non-CO2 Data'!H739))</f>
        <v>2.8134134250008036</v>
      </c>
      <c r="J739" s="4" t="str">
        <f>VLOOKUP(CONCATENATE(B739,C739,D739),'EPA Source to Industry Map'!$D$2:$E$35,2,FALSE)</f>
        <v>coal mining</v>
      </c>
      <c r="K739" s="4" t="str">
        <f t="shared" si="11"/>
        <v>CH4</v>
      </c>
    </row>
    <row r="740" spans="1:11">
      <c r="A740" t="s">
        <v>68</v>
      </c>
      <c r="B740" t="s">
        <v>2</v>
      </c>
      <c r="C740" t="s">
        <v>255</v>
      </c>
      <c r="D740" t="s">
        <v>257</v>
      </c>
      <c r="E740" t="s">
        <v>11</v>
      </c>
      <c r="F740">
        <v>2023</v>
      </c>
      <c r="G740" t="s">
        <v>250</v>
      </c>
      <c r="H740">
        <v>651.94143303274598</v>
      </c>
      <c r="I740">
        <f>IF(K740="N2O",H740*About!$B$66,IF('EPA non-CO2 Data'!K740="CH4",'EPA non-CO2 Data'!H740*About!$B$65,'EPA non-CO2 Data'!H740))</f>
        <v>760.59833853820373</v>
      </c>
      <c r="J740" s="4" t="str">
        <f>VLOOKUP(CONCATENATE(B740,C740,D740),'EPA Source to Industry Map'!$D$2:$E$35,2,FALSE)</f>
        <v>coal mining</v>
      </c>
      <c r="K740" s="4" t="str">
        <f t="shared" si="11"/>
        <v>CH4</v>
      </c>
    </row>
    <row r="741" spans="1:11">
      <c r="A741" t="s">
        <v>68</v>
      </c>
      <c r="B741" t="s">
        <v>2</v>
      </c>
      <c r="C741" t="s">
        <v>255</v>
      </c>
      <c r="D741" t="s">
        <v>256</v>
      </c>
      <c r="E741" t="s">
        <v>11</v>
      </c>
      <c r="F741">
        <v>2024</v>
      </c>
      <c r="G741" t="s">
        <v>250</v>
      </c>
      <c r="H741">
        <v>2.40404371123463</v>
      </c>
      <c r="I741">
        <f>IF(K741="N2O",H741*About!$B$66,IF('EPA non-CO2 Data'!K741="CH4",'EPA non-CO2 Data'!H741*About!$B$65,'EPA non-CO2 Data'!H741))</f>
        <v>2.8047176631070685</v>
      </c>
      <c r="J741" s="4" t="str">
        <f>VLOOKUP(CONCATENATE(B741,C741,D741),'EPA Source to Industry Map'!$D$2:$E$35,2,FALSE)</f>
        <v>coal mining</v>
      </c>
      <c r="K741" s="4" t="str">
        <f t="shared" si="11"/>
        <v>CH4</v>
      </c>
    </row>
    <row r="742" spans="1:11">
      <c r="A742" t="s">
        <v>68</v>
      </c>
      <c r="B742" t="s">
        <v>2</v>
      </c>
      <c r="C742" t="s">
        <v>255</v>
      </c>
      <c r="D742" t="s">
        <v>257</v>
      </c>
      <c r="E742" t="s">
        <v>11</v>
      </c>
      <c r="F742">
        <v>2024</v>
      </c>
      <c r="G742" t="s">
        <v>250</v>
      </c>
      <c r="H742">
        <v>649.92639769527</v>
      </c>
      <c r="I742">
        <f>IF(K742="N2O",H742*About!$B$66,IF('EPA non-CO2 Data'!K742="CH4",'EPA non-CO2 Data'!H742*About!$B$65,'EPA non-CO2 Data'!H742))</f>
        <v>758.24746397781507</v>
      </c>
      <c r="J742" s="4" t="str">
        <f>VLOOKUP(CONCATENATE(B742,C742,D742),'EPA Source to Industry Map'!$D$2:$E$35,2,FALSE)</f>
        <v>coal mining</v>
      </c>
      <c r="K742" s="4" t="str">
        <f t="shared" si="11"/>
        <v>CH4</v>
      </c>
    </row>
    <row r="743" spans="1:11">
      <c r="A743" t="s">
        <v>68</v>
      </c>
      <c r="B743" t="s">
        <v>2</v>
      </c>
      <c r="C743" t="s">
        <v>255</v>
      </c>
      <c r="D743" t="s">
        <v>256</v>
      </c>
      <c r="E743" t="s">
        <v>11</v>
      </c>
      <c r="F743">
        <v>2025</v>
      </c>
      <c r="G743" t="s">
        <v>250</v>
      </c>
      <c r="H743">
        <v>2.3965902010400102</v>
      </c>
      <c r="I743">
        <f>IF(K743="N2O",H743*About!$B$66,IF('EPA non-CO2 Data'!K743="CH4",'EPA non-CO2 Data'!H743*About!$B$65,'EPA non-CO2 Data'!H743))</f>
        <v>2.7960219012133454</v>
      </c>
      <c r="J743" s="4" t="str">
        <f>VLOOKUP(CONCATENATE(B743,C743,D743),'EPA Source to Industry Map'!$D$2:$E$35,2,FALSE)</f>
        <v>coal mining</v>
      </c>
      <c r="K743" s="4" t="str">
        <f t="shared" si="11"/>
        <v>CH4</v>
      </c>
    </row>
    <row r="744" spans="1:11">
      <c r="A744" t="s">
        <v>68</v>
      </c>
      <c r="B744" t="s">
        <v>2</v>
      </c>
      <c r="C744" t="s">
        <v>255</v>
      </c>
      <c r="D744" t="s">
        <v>257</v>
      </c>
      <c r="E744" t="s">
        <v>11</v>
      </c>
      <c r="F744">
        <v>2025</v>
      </c>
      <c r="G744" t="s">
        <v>250</v>
      </c>
      <c r="H744">
        <v>647.911362357793</v>
      </c>
      <c r="I744">
        <f>IF(K744="N2O",H744*About!$B$66,IF('EPA non-CO2 Data'!K744="CH4",'EPA non-CO2 Data'!H744*About!$B$65,'EPA non-CO2 Data'!H744))</f>
        <v>755.89658941742516</v>
      </c>
      <c r="J744" s="4" t="str">
        <f>VLOOKUP(CONCATENATE(B744,C744,D744),'EPA Source to Industry Map'!$D$2:$E$35,2,FALSE)</f>
        <v>coal mining</v>
      </c>
      <c r="K744" s="4" t="str">
        <f t="shared" si="11"/>
        <v>CH4</v>
      </c>
    </row>
    <row r="745" spans="1:11">
      <c r="A745" t="s">
        <v>68</v>
      </c>
      <c r="B745" t="s">
        <v>2</v>
      </c>
      <c r="C745" t="s">
        <v>255</v>
      </c>
      <c r="D745" t="s">
        <v>256</v>
      </c>
      <c r="E745" t="s">
        <v>11</v>
      </c>
      <c r="F745">
        <v>2026</v>
      </c>
      <c r="G745" t="s">
        <v>250</v>
      </c>
      <c r="H745">
        <v>2.3782430990224799</v>
      </c>
      <c r="I745">
        <f>IF(K745="N2O",H745*About!$B$66,IF('EPA non-CO2 Data'!K745="CH4",'EPA non-CO2 Data'!H745*About!$B$65,'EPA non-CO2 Data'!H745))</f>
        <v>2.7746169488595602</v>
      </c>
      <c r="J745" s="4" t="str">
        <f>VLOOKUP(CONCATENATE(B745,C745,D745),'EPA Source to Industry Map'!$D$2:$E$35,2,FALSE)</f>
        <v>coal mining</v>
      </c>
      <c r="K745" s="4" t="str">
        <f t="shared" si="11"/>
        <v>CH4</v>
      </c>
    </row>
    <row r="746" spans="1:11">
      <c r="A746" t="s">
        <v>68</v>
      </c>
      <c r="B746" t="s">
        <v>2</v>
      </c>
      <c r="C746" t="s">
        <v>255</v>
      </c>
      <c r="D746" t="s">
        <v>257</v>
      </c>
      <c r="E746" t="s">
        <v>11</v>
      </c>
      <c r="F746">
        <v>2026</v>
      </c>
      <c r="G746" t="s">
        <v>250</v>
      </c>
      <c r="H746">
        <v>642.95127537323594</v>
      </c>
      <c r="I746">
        <f>IF(K746="N2O",H746*About!$B$66,IF('EPA non-CO2 Data'!K746="CH4",'EPA non-CO2 Data'!H746*About!$B$65,'EPA non-CO2 Data'!H746))</f>
        <v>750.10982126877536</v>
      </c>
      <c r="J746" s="4" t="str">
        <f>VLOOKUP(CONCATENATE(B746,C746,D746),'EPA Source to Industry Map'!$D$2:$E$35,2,FALSE)</f>
        <v>coal mining</v>
      </c>
      <c r="K746" s="4" t="str">
        <f t="shared" si="11"/>
        <v>CH4</v>
      </c>
    </row>
    <row r="747" spans="1:11">
      <c r="A747" t="s">
        <v>68</v>
      </c>
      <c r="B747" t="s">
        <v>2</v>
      </c>
      <c r="C747" t="s">
        <v>255</v>
      </c>
      <c r="D747" t="s">
        <v>256</v>
      </c>
      <c r="E747" t="s">
        <v>11</v>
      </c>
      <c r="F747">
        <v>2027</v>
      </c>
      <c r="G747" t="s">
        <v>250</v>
      </c>
      <c r="H747">
        <v>2.35989599700495</v>
      </c>
      <c r="I747">
        <f>IF(K747="N2O",H747*About!$B$66,IF('EPA non-CO2 Data'!K747="CH4",'EPA non-CO2 Data'!H747*About!$B$65,'EPA non-CO2 Data'!H747))</f>
        <v>2.7532119965057751</v>
      </c>
      <c r="J747" s="4" t="str">
        <f>VLOOKUP(CONCATENATE(B747,C747,D747),'EPA Source to Industry Map'!$D$2:$E$35,2,FALSE)</f>
        <v>coal mining</v>
      </c>
      <c r="K747" s="4" t="str">
        <f t="shared" si="11"/>
        <v>CH4</v>
      </c>
    </row>
    <row r="748" spans="1:11">
      <c r="A748" t="s">
        <v>68</v>
      </c>
      <c r="B748" t="s">
        <v>2</v>
      </c>
      <c r="C748" t="s">
        <v>255</v>
      </c>
      <c r="D748" t="s">
        <v>257</v>
      </c>
      <c r="E748" t="s">
        <v>11</v>
      </c>
      <c r="F748">
        <v>2027</v>
      </c>
      <c r="G748" t="s">
        <v>250</v>
      </c>
      <c r="H748">
        <v>637.99118838867798</v>
      </c>
      <c r="I748">
        <f>IF(K748="N2O",H748*About!$B$66,IF('EPA non-CO2 Data'!K748="CH4",'EPA non-CO2 Data'!H748*About!$B$65,'EPA non-CO2 Data'!H748))</f>
        <v>744.32305312012431</v>
      </c>
      <c r="J748" s="4" t="str">
        <f>VLOOKUP(CONCATENATE(B748,C748,D748),'EPA Source to Industry Map'!$D$2:$E$35,2,FALSE)</f>
        <v>coal mining</v>
      </c>
      <c r="K748" s="4" t="str">
        <f t="shared" si="11"/>
        <v>CH4</v>
      </c>
    </row>
    <row r="749" spans="1:11">
      <c r="A749" t="s">
        <v>68</v>
      </c>
      <c r="B749" t="s">
        <v>2</v>
      </c>
      <c r="C749" t="s">
        <v>255</v>
      </c>
      <c r="D749" t="s">
        <v>256</v>
      </c>
      <c r="E749" t="s">
        <v>11</v>
      </c>
      <c r="F749">
        <v>2028</v>
      </c>
      <c r="G749" t="s">
        <v>250</v>
      </c>
      <c r="H749">
        <v>2.3415488949874201</v>
      </c>
      <c r="I749">
        <f>IF(K749="N2O",H749*About!$B$66,IF('EPA non-CO2 Data'!K749="CH4",'EPA non-CO2 Data'!H749*About!$B$65,'EPA non-CO2 Data'!H749))</f>
        <v>2.7318070441519904</v>
      </c>
      <c r="J749" s="4" t="str">
        <f>VLOOKUP(CONCATENATE(B749,C749,D749),'EPA Source to Industry Map'!$D$2:$E$35,2,FALSE)</f>
        <v>coal mining</v>
      </c>
      <c r="K749" s="4" t="str">
        <f t="shared" si="11"/>
        <v>CH4</v>
      </c>
    </row>
    <row r="750" spans="1:11">
      <c r="A750" t="s">
        <v>68</v>
      </c>
      <c r="B750" t="s">
        <v>2</v>
      </c>
      <c r="C750" t="s">
        <v>255</v>
      </c>
      <c r="D750" t="s">
        <v>257</v>
      </c>
      <c r="E750" t="s">
        <v>11</v>
      </c>
      <c r="F750">
        <v>2028</v>
      </c>
      <c r="G750" t="s">
        <v>250</v>
      </c>
      <c r="H750">
        <v>633.03110140412105</v>
      </c>
      <c r="I750">
        <f>IF(K750="N2O",H750*About!$B$66,IF('EPA non-CO2 Data'!K750="CH4",'EPA non-CO2 Data'!H750*About!$B$65,'EPA non-CO2 Data'!H750))</f>
        <v>738.53628497147463</v>
      </c>
      <c r="J750" s="4" t="str">
        <f>VLOOKUP(CONCATENATE(B750,C750,D750),'EPA Source to Industry Map'!$D$2:$E$35,2,FALSE)</f>
        <v>coal mining</v>
      </c>
      <c r="K750" s="4" t="str">
        <f t="shared" si="11"/>
        <v>CH4</v>
      </c>
    </row>
    <row r="751" spans="1:11">
      <c r="A751" t="s">
        <v>68</v>
      </c>
      <c r="B751" t="s">
        <v>2</v>
      </c>
      <c r="C751" t="s">
        <v>255</v>
      </c>
      <c r="D751" t="s">
        <v>256</v>
      </c>
      <c r="E751" t="s">
        <v>11</v>
      </c>
      <c r="F751">
        <v>2029</v>
      </c>
      <c r="G751" t="s">
        <v>250</v>
      </c>
      <c r="H751">
        <v>2.3232017929698898</v>
      </c>
      <c r="I751">
        <f>IF(K751="N2O",H751*About!$B$66,IF('EPA non-CO2 Data'!K751="CH4",'EPA non-CO2 Data'!H751*About!$B$65,'EPA non-CO2 Data'!H751))</f>
        <v>2.7104020917982048</v>
      </c>
      <c r="J751" s="4" t="str">
        <f>VLOOKUP(CONCATENATE(B751,C751,D751),'EPA Source to Industry Map'!$D$2:$E$35,2,FALSE)</f>
        <v>coal mining</v>
      </c>
      <c r="K751" s="4" t="str">
        <f t="shared" si="11"/>
        <v>CH4</v>
      </c>
    </row>
    <row r="752" spans="1:11">
      <c r="A752" t="s">
        <v>68</v>
      </c>
      <c r="B752" t="s">
        <v>2</v>
      </c>
      <c r="C752" t="s">
        <v>255</v>
      </c>
      <c r="D752" t="s">
        <v>257</v>
      </c>
      <c r="E752" t="s">
        <v>11</v>
      </c>
      <c r="F752">
        <v>2029</v>
      </c>
      <c r="G752" t="s">
        <v>250</v>
      </c>
      <c r="H752">
        <v>628.07101441956399</v>
      </c>
      <c r="I752">
        <f>IF(K752="N2O",H752*About!$B$66,IF('EPA non-CO2 Data'!K752="CH4",'EPA non-CO2 Data'!H752*About!$B$65,'EPA non-CO2 Data'!H752))</f>
        <v>732.74951682282472</v>
      </c>
      <c r="J752" s="4" t="str">
        <f>VLOOKUP(CONCATENATE(B752,C752,D752),'EPA Source to Industry Map'!$D$2:$E$35,2,FALSE)</f>
        <v>coal mining</v>
      </c>
      <c r="K752" s="4" t="str">
        <f t="shared" si="11"/>
        <v>CH4</v>
      </c>
    </row>
    <row r="753" spans="1:11">
      <c r="A753" t="s">
        <v>68</v>
      </c>
      <c r="B753" t="s">
        <v>2</v>
      </c>
      <c r="C753" t="s">
        <v>255</v>
      </c>
      <c r="D753" t="s">
        <v>256</v>
      </c>
      <c r="E753" t="s">
        <v>11</v>
      </c>
      <c r="F753">
        <v>2030</v>
      </c>
      <c r="G753" t="s">
        <v>250</v>
      </c>
      <c r="H753">
        <v>2.30485469095236</v>
      </c>
      <c r="I753">
        <f>IF(K753="N2O",H753*About!$B$66,IF('EPA non-CO2 Data'!K753="CH4",'EPA non-CO2 Data'!H753*About!$B$65,'EPA non-CO2 Data'!H753))</f>
        <v>2.6889971394444201</v>
      </c>
      <c r="J753" s="4" t="str">
        <f>VLOOKUP(CONCATENATE(B753,C753,D753),'EPA Source to Industry Map'!$D$2:$E$35,2,FALSE)</f>
        <v>coal mining</v>
      </c>
      <c r="K753" s="4" t="str">
        <f t="shared" si="11"/>
        <v>CH4</v>
      </c>
    </row>
    <row r="754" spans="1:11">
      <c r="A754" t="s">
        <v>68</v>
      </c>
      <c r="B754" t="s">
        <v>2</v>
      </c>
      <c r="C754" t="s">
        <v>255</v>
      </c>
      <c r="D754" t="s">
        <v>257</v>
      </c>
      <c r="E754" t="s">
        <v>11</v>
      </c>
      <c r="F754">
        <v>2030</v>
      </c>
      <c r="G754" t="s">
        <v>250</v>
      </c>
      <c r="H754">
        <v>623.11092743500706</v>
      </c>
      <c r="I754">
        <f>IF(K754="N2O",H754*About!$B$66,IF('EPA non-CO2 Data'!K754="CH4",'EPA non-CO2 Data'!H754*About!$B$65,'EPA non-CO2 Data'!H754))</f>
        <v>726.96274867417492</v>
      </c>
      <c r="J754" s="4" t="str">
        <f>VLOOKUP(CONCATENATE(B754,C754,D754),'EPA Source to Industry Map'!$D$2:$E$35,2,FALSE)</f>
        <v>coal mining</v>
      </c>
      <c r="K754" s="4" t="str">
        <f t="shared" si="11"/>
        <v>CH4</v>
      </c>
    </row>
    <row r="755" spans="1:11">
      <c r="A755" t="s">
        <v>68</v>
      </c>
      <c r="B755" t="s">
        <v>2</v>
      </c>
      <c r="C755" t="s">
        <v>255</v>
      </c>
      <c r="D755" t="s">
        <v>256</v>
      </c>
      <c r="E755" t="s">
        <v>11</v>
      </c>
      <c r="F755">
        <v>2031</v>
      </c>
      <c r="G755" t="s">
        <v>250</v>
      </c>
      <c r="H755">
        <v>2.2830675073065398</v>
      </c>
      <c r="I755">
        <f>IF(K755="N2O",H755*About!$B$66,IF('EPA non-CO2 Data'!K755="CH4",'EPA non-CO2 Data'!H755*About!$B$65,'EPA non-CO2 Data'!H755))</f>
        <v>2.6635787585242965</v>
      </c>
      <c r="J755" s="4" t="str">
        <f>VLOOKUP(CONCATENATE(B755,C755,D755),'EPA Source to Industry Map'!$D$2:$E$35,2,FALSE)</f>
        <v>coal mining</v>
      </c>
      <c r="K755" s="4" t="str">
        <f t="shared" ref="K755:K818" si="12">IF(ISNUMBER(SEARCH("F",E755)),"F-gases",E755)</f>
        <v>CH4</v>
      </c>
    </row>
    <row r="756" spans="1:11">
      <c r="A756" t="s">
        <v>68</v>
      </c>
      <c r="B756" t="s">
        <v>2</v>
      </c>
      <c r="C756" t="s">
        <v>255</v>
      </c>
      <c r="D756" t="s">
        <v>257</v>
      </c>
      <c r="E756" t="s">
        <v>11</v>
      </c>
      <c r="F756">
        <v>2031</v>
      </c>
      <c r="G756" t="s">
        <v>250</v>
      </c>
      <c r="H756">
        <v>617.22082414084502</v>
      </c>
      <c r="I756">
        <f>IF(K756="N2O",H756*About!$B$66,IF('EPA non-CO2 Data'!K756="CH4",'EPA non-CO2 Data'!H756*About!$B$65,'EPA non-CO2 Data'!H756))</f>
        <v>720.09096149765253</v>
      </c>
      <c r="J756" s="4" t="str">
        <f>VLOOKUP(CONCATENATE(B756,C756,D756),'EPA Source to Industry Map'!$D$2:$E$35,2,FALSE)</f>
        <v>coal mining</v>
      </c>
      <c r="K756" s="4" t="str">
        <f t="shared" si="12"/>
        <v>CH4</v>
      </c>
    </row>
    <row r="757" spans="1:11">
      <c r="A757" t="s">
        <v>68</v>
      </c>
      <c r="B757" t="s">
        <v>2</v>
      </c>
      <c r="C757" t="s">
        <v>255</v>
      </c>
      <c r="D757" t="s">
        <v>256</v>
      </c>
      <c r="E757" t="s">
        <v>11</v>
      </c>
      <c r="F757">
        <v>2032</v>
      </c>
      <c r="G757" t="s">
        <v>250</v>
      </c>
      <c r="H757">
        <v>2.2612803236607202</v>
      </c>
      <c r="I757">
        <f>IF(K757="N2O",H757*About!$B$66,IF('EPA non-CO2 Data'!K757="CH4",'EPA non-CO2 Data'!H757*About!$B$65,'EPA non-CO2 Data'!H757))</f>
        <v>2.6381603776041738</v>
      </c>
      <c r="J757" s="4" t="str">
        <f>VLOOKUP(CONCATENATE(B757,C757,D757),'EPA Source to Industry Map'!$D$2:$E$35,2,FALSE)</f>
        <v>coal mining</v>
      </c>
      <c r="K757" s="4" t="str">
        <f t="shared" si="12"/>
        <v>CH4</v>
      </c>
    </row>
    <row r="758" spans="1:11">
      <c r="A758" t="s">
        <v>68</v>
      </c>
      <c r="B758" t="s">
        <v>2</v>
      </c>
      <c r="C758" t="s">
        <v>255</v>
      </c>
      <c r="D758" t="s">
        <v>257</v>
      </c>
      <c r="E758" t="s">
        <v>11</v>
      </c>
      <c r="F758">
        <v>2032</v>
      </c>
      <c r="G758" t="s">
        <v>250</v>
      </c>
      <c r="H758">
        <v>611.33072084668299</v>
      </c>
      <c r="I758">
        <f>IF(K758="N2O",H758*About!$B$66,IF('EPA non-CO2 Data'!K758="CH4",'EPA non-CO2 Data'!H758*About!$B$65,'EPA non-CO2 Data'!H758))</f>
        <v>713.21917432113025</v>
      </c>
      <c r="J758" s="4" t="str">
        <f>VLOOKUP(CONCATENATE(B758,C758,D758),'EPA Source to Industry Map'!$D$2:$E$35,2,FALSE)</f>
        <v>coal mining</v>
      </c>
      <c r="K758" s="4" t="str">
        <f t="shared" si="12"/>
        <v>CH4</v>
      </c>
    </row>
    <row r="759" spans="1:11">
      <c r="A759" t="s">
        <v>68</v>
      </c>
      <c r="B759" t="s">
        <v>2</v>
      </c>
      <c r="C759" t="s">
        <v>255</v>
      </c>
      <c r="D759" t="s">
        <v>256</v>
      </c>
      <c r="E759" t="s">
        <v>11</v>
      </c>
      <c r="F759">
        <v>2033</v>
      </c>
      <c r="G759" t="s">
        <v>250</v>
      </c>
      <c r="H759">
        <v>2.2394931400149001</v>
      </c>
      <c r="I759">
        <f>IF(K759="N2O",H759*About!$B$66,IF('EPA non-CO2 Data'!K759="CH4",'EPA non-CO2 Data'!H759*About!$B$65,'EPA non-CO2 Data'!H759))</f>
        <v>2.6127419966840502</v>
      </c>
      <c r="J759" s="4" t="str">
        <f>VLOOKUP(CONCATENATE(B759,C759,D759),'EPA Source to Industry Map'!$D$2:$E$35,2,FALSE)</f>
        <v>coal mining</v>
      </c>
      <c r="K759" s="4" t="str">
        <f t="shared" si="12"/>
        <v>CH4</v>
      </c>
    </row>
    <row r="760" spans="1:11">
      <c r="A760" t="s">
        <v>68</v>
      </c>
      <c r="B760" t="s">
        <v>2</v>
      </c>
      <c r="C760" t="s">
        <v>255</v>
      </c>
      <c r="D760" t="s">
        <v>257</v>
      </c>
      <c r="E760" t="s">
        <v>11</v>
      </c>
      <c r="F760">
        <v>2033</v>
      </c>
      <c r="G760" t="s">
        <v>250</v>
      </c>
      <c r="H760">
        <v>605.44061755252096</v>
      </c>
      <c r="I760">
        <f>IF(K760="N2O",H760*About!$B$66,IF('EPA non-CO2 Data'!K760="CH4",'EPA non-CO2 Data'!H760*About!$B$65,'EPA non-CO2 Data'!H760))</f>
        <v>706.34738714460786</v>
      </c>
      <c r="J760" s="4" t="str">
        <f>VLOOKUP(CONCATENATE(B760,C760,D760),'EPA Source to Industry Map'!$D$2:$E$35,2,FALSE)</f>
        <v>coal mining</v>
      </c>
      <c r="K760" s="4" t="str">
        <f t="shared" si="12"/>
        <v>CH4</v>
      </c>
    </row>
    <row r="761" spans="1:11">
      <c r="A761" t="s">
        <v>68</v>
      </c>
      <c r="B761" t="s">
        <v>2</v>
      </c>
      <c r="C761" t="s">
        <v>255</v>
      </c>
      <c r="D761" t="s">
        <v>256</v>
      </c>
      <c r="E761" t="s">
        <v>11</v>
      </c>
      <c r="F761">
        <v>2034</v>
      </c>
      <c r="G761" t="s">
        <v>250</v>
      </c>
      <c r="H761">
        <v>2.21770595636908</v>
      </c>
      <c r="I761">
        <f>IF(K761="N2O",H761*About!$B$66,IF('EPA non-CO2 Data'!K761="CH4",'EPA non-CO2 Data'!H761*About!$B$65,'EPA non-CO2 Data'!H761))</f>
        <v>2.587323615763927</v>
      </c>
      <c r="J761" s="4" t="str">
        <f>VLOOKUP(CONCATENATE(B761,C761,D761),'EPA Source to Industry Map'!$D$2:$E$35,2,FALSE)</f>
        <v>coal mining</v>
      </c>
      <c r="K761" s="4" t="str">
        <f t="shared" si="12"/>
        <v>CH4</v>
      </c>
    </row>
    <row r="762" spans="1:11">
      <c r="A762" t="s">
        <v>68</v>
      </c>
      <c r="B762" t="s">
        <v>2</v>
      </c>
      <c r="C762" t="s">
        <v>255</v>
      </c>
      <c r="D762" t="s">
        <v>257</v>
      </c>
      <c r="E762" t="s">
        <v>11</v>
      </c>
      <c r="F762">
        <v>2034</v>
      </c>
      <c r="G762" t="s">
        <v>250</v>
      </c>
      <c r="H762">
        <v>599.55051425835904</v>
      </c>
      <c r="I762">
        <f>IF(K762="N2O",H762*About!$B$66,IF('EPA non-CO2 Data'!K762="CH4",'EPA non-CO2 Data'!H762*About!$B$65,'EPA non-CO2 Data'!H762))</f>
        <v>699.47559996808559</v>
      </c>
      <c r="J762" s="4" t="str">
        <f>VLOOKUP(CONCATENATE(B762,C762,D762),'EPA Source to Industry Map'!$D$2:$E$35,2,FALSE)</f>
        <v>coal mining</v>
      </c>
      <c r="K762" s="4" t="str">
        <f t="shared" si="12"/>
        <v>CH4</v>
      </c>
    </row>
    <row r="763" spans="1:11">
      <c r="A763" t="s">
        <v>68</v>
      </c>
      <c r="B763" t="s">
        <v>2</v>
      </c>
      <c r="C763" t="s">
        <v>255</v>
      </c>
      <c r="D763" t="s">
        <v>256</v>
      </c>
      <c r="E763" t="s">
        <v>11</v>
      </c>
      <c r="F763">
        <v>2035</v>
      </c>
      <c r="G763" t="s">
        <v>250</v>
      </c>
      <c r="H763">
        <v>2.1959187727232701</v>
      </c>
      <c r="I763">
        <f>IF(K763="N2O",H763*About!$B$66,IF('EPA non-CO2 Data'!K763="CH4",'EPA non-CO2 Data'!H763*About!$B$65,'EPA non-CO2 Data'!H763))</f>
        <v>2.5619052348438154</v>
      </c>
      <c r="J763" s="4" t="str">
        <f>VLOOKUP(CONCATENATE(B763,C763,D763),'EPA Source to Industry Map'!$D$2:$E$35,2,FALSE)</f>
        <v>coal mining</v>
      </c>
      <c r="K763" s="4" t="str">
        <f t="shared" si="12"/>
        <v>CH4</v>
      </c>
    </row>
    <row r="764" spans="1:11">
      <c r="A764" t="s">
        <v>68</v>
      </c>
      <c r="B764" t="s">
        <v>2</v>
      </c>
      <c r="C764" t="s">
        <v>255</v>
      </c>
      <c r="D764" t="s">
        <v>257</v>
      </c>
      <c r="E764" t="s">
        <v>11</v>
      </c>
      <c r="F764">
        <v>2035</v>
      </c>
      <c r="G764" t="s">
        <v>250</v>
      </c>
      <c r="H764">
        <v>593.66041096419804</v>
      </c>
      <c r="I764">
        <f>IF(K764="N2O",H764*About!$B$66,IF('EPA non-CO2 Data'!K764="CH4",'EPA non-CO2 Data'!H764*About!$B$65,'EPA non-CO2 Data'!H764))</f>
        <v>692.60381279156445</v>
      </c>
      <c r="J764" s="4" t="str">
        <f>VLOOKUP(CONCATENATE(B764,C764,D764),'EPA Source to Industry Map'!$D$2:$E$35,2,FALSE)</f>
        <v>coal mining</v>
      </c>
      <c r="K764" s="4" t="str">
        <f t="shared" si="12"/>
        <v>CH4</v>
      </c>
    </row>
    <row r="765" spans="1:11">
      <c r="A765" t="s">
        <v>68</v>
      </c>
      <c r="B765" t="s">
        <v>2</v>
      </c>
      <c r="C765" t="s">
        <v>255</v>
      </c>
      <c r="D765" t="s">
        <v>256</v>
      </c>
      <c r="E765" t="s">
        <v>11</v>
      </c>
      <c r="F765">
        <v>2036</v>
      </c>
      <c r="G765" t="s">
        <v>250</v>
      </c>
      <c r="H765">
        <v>2.1752782829535402</v>
      </c>
      <c r="I765">
        <f>IF(K765="N2O",H765*About!$B$66,IF('EPA non-CO2 Data'!K765="CH4",'EPA non-CO2 Data'!H765*About!$B$65,'EPA non-CO2 Data'!H765))</f>
        <v>2.537824663445797</v>
      </c>
      <c r="J765" s="4" t="str">
        <f>VLOOKUP(CONCATENATE(B765,C765,D765),'EPA Source to Industry Map'!$D$2:$E$35,2,FALSE)</f>
        <v>coal mining</v>
      </c>
      <c r="K765" s="4" t="str">
        <f t="shared" si="12"/>
        <v>CH4</v>
      </c>
    </row>
    <row r="766" spans="1:11">
      <c r="A766" t="s">
        <v>68</v>
      </c>
      <c r="B766" t="s">
        <v>2</v>
      </c>
      <c r="C766" t="s">
        <v>255</v>
      </c>
      <c r="D766" t="s">
        <v>257</v>
      </c>
      <c r="E766" t="s">
        <v>11</v>
      </c>
      <c r="F766">
        <v>2036</v>
      </c>
      <c r="G766" t="s">
        <v>250</v>
      </c>
      <c r="H766">
        <v>588.080313106571</v>
      </c>
      <c r="I766">
        <f>IF(K766="N2O",H766*About!$B$66,IF('EPA non-CO2 Data'!K766="CH4",'EPA non-CO2 Data'!H766*About!$B$65,'EPA non-CO2 Data'!H766))</f>
        <v>686.09369862433289</v>
      </c>
      <c r="J766" s="4" t="str">
        <f>VLOOKUP(CONCATENATE(B766,C766,D766),'EPA Source to Industry Map'!$D$2:$E$35,2,FALSE)</f>
        <v>coal mining</v>
      </c>
      <c r="K766" s="4" t="str">
        <f t="shared" si="12"/>
        <v>CH4</v>
      </c>
    </row>
    <row r="767" spans="1:11">
      <c r="A767" t="s">
        <v>68</v>
      </c>
      <c r="B767" t="s">
        <v>2</v>
      </c>
      <c r="C767" t="s">
        <v>255</v>
      </c>
      <c r="D767" t="s">
        <v>256</v>
      </c>
      <c r="E767" t="s">
        <v>11</v>
      </c>
      <c r="F767">
        <v>2037</v>
      </c>
      <c r="G767" t="s">
        <v>250</v>
      </c>
      <c r="H767">
        <v>2.1546377931838201</v>
      </c>
      <c r="I767">
        <f>IF(K767="N2O",H767*About!$B$66,IF('EPA non-CO2 Data'!K767="CH4",'EPA non-CO2 Data'!H767*About!$B$65,'EPA non-CO2 Data'!H767))</f>
        <v>2.5137440920477903</v>
      </c>
      <c r="J767" s="4" t="str">
        <f>VLOOKUP(CONCATENATE(B767,C767,D767),'EPA Source to Industry Map'!$D$2:$E$35,2,FALSE)</f>
        <v>coal mining</v>
      </c>
      <c r="K767" s="4" t="str">
        <f t="shared" si="12"/>
        <v>CH4</v>
      </c>
    </row>
    <row r="768" spans="1:11">
      <c r="A768" t="s">
        <v>68</v>
      </c>
      <c r="B768" t="s">
        <v>2</v>
      </c>
      <c r="C768" t="s">
        <v>255</v>
      </c>
      <c r="D768" t="s">
        <v>257</v>
      </c>
      <c r="E768" t="s">
        <v>11</v>
      </c>
      <c r="F768">
        <v>2037</v>
      </c>
      <c r="G768" t="s">
        <v>250</v>
      </c>
      <c r="H768">
        <v>582.50021524894396</v>
      </c>
      <c r="I768">
        <f>IF(K768="N2O",H768*About!$B$66,IF('EPA non-CO2 Data'!K768="CH4",'EPA non-CO2 Data'!H768*About!$B$65,'EPA non-CO2 Data'!H768))</f>
        <v>679.58358445710132</v>
      </c>
      <c r="J768" s="4" t="str">
        <f>VLOOKUP(CONCATENATE(B768,C768,D768),'EPA Source to Industry Map'!$D$2:$E$35,2,FALSE)</f>
        <v>coal mining</v>
      </c>
      <c r="K768" s="4" t="str">
        <f t="shared" si="12"/>
        <v>CH4</v>
      </c>
    </row>
    <row r="769" spans="1:11">
      <c r="A769" t="s">
        <v>68</v>
      </c>
      <c r="B769" t="s">
        <v>2</v>
      </c>
      <c r="C769" t="s">
        <v>255</v>
      </c>
      <c r="D769" t="s">
        <v>256</v>
      </c>
      <c r="E769" t="s">
        <v>11</v>
      </c>
      <c r="F769">
        <v>2038</v>
      </c>
      <c r="G769" t="s">
        <v>250</v>
      </c>
      <c r="H769">
        <v>2.1339973034141</v>
      </c>
      <c r="I769">
        <f>IF(K769="N2O",H769*About!$B$66,IF('EPA non-CO2 Data'!K769="CH4",'EPA non-CO2 Data'!H769*About!$B$65,'EPA non-CO2 Data'!H769))</f>
        <v>2.4896635206497835</v>
      </c>
      <c r="J769" s="4" t="str">
        <f>VLOOKUP(CONCATENATE(B769,C769,D769),'EPA Source to Industry Map'!$D$2:$E$35,2,FALSE)</f>
        <v>coal mining</v>
      </c>
      <c r="K769" s="4" t="str">
        <f t="shared" si="12"/>
        <v>CH4</v>
      </c>
    </row>
    <row r="770" spans="1:11">
      <c r="A770" t="s">
        <v>68</v>
      </c>
      <c r="B770" t="s">
        <v>2</v>
      </c>
      <c r="C770" t="s">
        <v>255</v>
      </c>
      <c r="D770" t="s">
        <v>257</v>
      </c>
      <c r="E770" t="s">
        <v>11</v>
      </c>
      <c r="F770">
        <v>2038</v>
      </c>
      <c r="G770" t="s">
        <v>250</v>
      </c>
      <c r="H770">
        <v>576.92011739131704</v>
      </c>
      <c r="I770">
        <f>IF(K770="N2O",H770*About!$B$66,IF('EPA non-CO2 Data'!K770="CH4",'EPA non-CO2 Data'!H770*About!$B$65,'EPA non-CO2 Data'!H770))</f>
        <v>673.07347028986987</v>
      </c>
      <c r="J770" s="4" t="str">
        <f>VLOOKUP(CONCATENATE(B770,C770,D770),'EPA Source to Industry Map'!$D$2:$E$35,2,FALSE)</f>
        <v>coal mining</v>
      </c>
      <c r="K770" s="4" t="str">
        <f t="shared" si="12"/>
        <v>CH4</v>
      </c>
    </row>
    <row r="771" spans="1:11">
      <c r="A771" t="s">
        <v>68</v>
      </c>
      <c r="B771" t="s">
        <v>2</v>
      </c>
      <c r="C771" t="s">
        <v>255</v>
      </c>
      <c r="D771" t="s">
        <v>256</v>
      </c>
      <c r="E771" t="s">
        <v>11</v>
      </c>
      <c r="F771">
        <v>2039</v>
      </c>
      <c r="G771" t="s">
        <v>250</v>
      </c>
      <c r="H771">
        <v>2.1133568136443701</v>
      </c>
      <c r="I771">
        <f>IF(K771="N2O",H771*About!$B$66,IF('EPA non-CO2 Data'!K771="CH4",'EPA non-CO2 Data'!H771*About!$B$65,'EPA non-CO2 Data'!H771))</f>
        <v>2.4655829492517651</v>
      </c>
      <c r="J771" s="4" t="str">
        <f>VLOOKUP(CONCATENATE(B771,C771,D771),'EPA Source to Industry Map'!$D$2:$E$35,2,FALSE)</f>
        <v>coal mining</v>
      </c>
      <c r="K771" s="4" t="str">
        <f t="shared" si="12"/>
        <v>CH4</v>
      </c>
    </row>
    <row r="772" spans="1:11">
      <c r="A772" t="s">
        <v>68</v>
      </c>
      <c r="B772" t="s">
        <v>2</v>
      </c>
      <c r="C772" t="s">
        <v>255</v>
      </c>
      <c r="D772" t="s">
        <v>257</v>
      </c>
      <c r="E772" t="s">
        <v>11</v>
      </c>
      <c r="F772">
        <v>2039</v>
      </c>
      <c r="G772" t="s">
        <v>250</v>
      </c>
      <c r="H772">
        <v>571.34001953369</v>
      </c>
      <c r="I772">
        <f>IF(K772="N2O",H772*About!$B$66,IF('EPA non-CO2 Data'!K772="CH4",'EPA non-CO2 Data'!H772*About!$B$65,'EPA non-CO2 Data'!H772))</f>
        <v>666.56335612263842</v>
      </c>
      <c r="J772" s="4" t="str">
        <f>VLOOKUP(CONCATENATE(B772,C772,D772),'EPA Source to Industry Map'!$D$2:$E$35,2,FALSE)</f>
        <v>coal mining</v>
      </c>
      <c r="K772" s="4" t="str">
        <f t="shared" si="12"/>
        <v>CH4</v>
      </c>
    </row>
    <row r="773" spans="1:11">
      <c r="A773" t="s">
        <v>68</v>
      </c>
      <c r="B773" t="s">
        <v>2</v>
      </c>
      <c r="C773" t="s">
        <v>255</v>
      </c>
      <c r="D773" t="s">
        <v>256</v>
      </c>
      <c r="E773" t="s">
        <v>11</v>
      </c>
      <c r="F773">
        <v>2040</v>
      </c>
      <c r="G773" t="s">
        <v>250</v>
      </c>
      <c r="H773">
        <v>2.09271632387465</v>
      </c>
      <c r="I773">
        <f>IF(K773="N2O",H773*About!$B$66,IF('EPA non-CO2 Data'!K773="CH4",'EPA non-CO2 Data'!H773*About!$B$65,'EPA non-CO2 Data'!H773))</f>
        <v>2.4415023778537583</v>
      </c>
      <c r="J773" s="4" t="str">
        <f>VLOOKUP(CONCATENATE(B773,C773,D773),'EPA Source to Industry Map'!$D$2:$E$35,2,FALSE)</f>
        <v>coal mining</v>
      </c>
      <c r="K773" s="4" t="str">
        <f t="shared" si="12"/>
        <v>CH4</v>
      </c>
    </row>
    <row r="774" spans="1:11">
      <c r="A774" t="s">
        <v>68</v>
      </c>
      <c r="B774" t="s">
        <v>2</v>
      </c>
      <c r="C774" t="s">
        <v>255</v>
      </c>
      <c r="D774" t="s">
        <v>257</v>
      </c>
      <c r="E774" t="s">
        <v>11</v>
      </c>
      <c r="F774">
        <v>2040</v>
      </c>
      <c r="G774" t="s">
        <v>250</v>
      </c>
      <c r="H774">
        <v>565.75992167606296</v>
      </c>
      <c r="I774">
        <f>IF(K774="N2O",H774*About!$B$66,IF('EPA non-CO2 Data'!K774="CH4",'EPA non-CO2 Data'!H774*About!$B$65,'EPA non-CO2 Data'!H774))</f>
        <v>660.05324195540686</v>
      </c>
      <c r="J774" s="4" t="str">
        <f>VLOOKUP(CONCATENATE(B774,C774,D774),'EPA Source to Industry Map'!$D$2:$E$35,2,FALSE)</f>
        <v>coal mining</v>
      </c>
      <c r="K774" s="4" t="str">
        <f t="shared" si="12"/>
        <v>CH4</v>
      </c>
    </row>
    <row r="775" spans="1:11">
      <c r="A775" t="s">
        <v>68</v>
      </c>
      <c r="B775" t="s">
        <v>2</v>
      </c>
      <c r="C775" t="s">
        <v>255</v>
      </c>
      <c r="D775" t="s">
        <v>256</v>
      </c>
      <c r="E775" t="s">
        <v>11</v>
      </c>
      <c r="F775">
        <v>2041</v>
      </c>
      <c r="G775" t="s">
        <v>250</v>
      </c>
      <c r="H775">
        <v>2.07197506403703</v>
      </c>
      <c r="I775">
        <f>IF(K775="N2O",H775*About!$B$66,IF('EPA non-CO2 Data'!K775="CH4",'EPA non-CO2 Data'!H775*About!$B$65,'EPA non-CO2 Data'!H775))</f>
        <v>2.4173042413765353</v>
      </c>
      <c r="J775" s="4" t="str">
        <f>VLOOKUP(CONCATENATE(B775,C775,D775),'EPA Source to Industry Map'!$D$2:$E$35,2,FALSE)</f>
        <v>coal mining</v>
      </c>
      <c r="K775" s="4" t="str">
        <f t="shared" si="12"/>
        <v>CH4</v>
      </c>
    </row>
    <row r="776" spans="1:11">
      <c r="A776" t="s">
        <v>68</v>
      </c>
      <c r="B776" t="s">
        <v>2</v>
      </c>
      <c r="C776" t="s">
        <v>255</v>
      </c>
      <c r="D776" t="s">
        <v>257</v>
      </c>
      <c r="E776" t="s">
        <v>11</v>
      </c>
      <c r="F776">
        <v>2041</v>
      </c>
      <c r="G776" t="s">
        <v>250</v>
      </c>
      <c r="H776">
        <v>560.15258091643796</v>
      </c>
      <c r="I776">
        <f>IF(K776="N2O",H776*About!$B$66,IF('EPA non-CO2 Data'!K776="CH4",'EPA non-CO2 Data'!H776*About!$B$65,'EPA non-CO2 Data'!H776))</f>
        <v>653.51134440251099</v>
      </c>
      <c r="J776" s="4" t="str">
        <f>VLOOKUP(CONCATENATE(B776,C776,D776),'EPA Source to Industry Map'!$D$2:$E$35,2,FALSE)</f>
        <v>coal mining</v>
      </c>
      <c r="K776" s="4" t="str">
        <f t="shared" si="12"/>
        <v>CH4</v>
      </c>
    </row>
    <row r="777" spans="1:11">
      <c r="A777" t="s">
        <v>68</v>
      </c>
      <c r="B777" t="s">
        <v>2</v>
      </c>
      <c r="C777" t="s">
        <v>255</v>
      </c>
      <c r="D777" t="s">
        <v>256</v>
      </c>
      <c r="E777" t="s">
        <v>11</v>
      </c>
      <c r="F777">
        <v>2042</v>
      </c>
      <c r="G777" t="s">
        <v>250</v>
      </c>
      <c r="H777">
        <v>2.05123380419941</v>
      </c>
      <c r="I777">
        <f>IF(K777="N2O",H777*About!$B$66,IF('EPA non-CO2 Data'!K777="CH4",'EPA non-CO2 Data'!H777*About!$B$65,'EPA non-CO2 Data'!H777))</f>
        <v>2.3931061048993119</v>
      </c>
      <c r="J777" s="4" t="str">
        <f>VLOOKUP(CONCATENATE(B777,C777,D777),'EPA Source to Industry Map'!$D$2:$E$35,2,FALSE)</f>
        <v>coal mining</v>
      </c>
      <c r="K777" s="4" t="str">
        <f t="shared" si="12"/>
        <v>CH4</v>
      </c>
    </row>
    <row r="778" spans="1:11">
      <c r="A778" t="s">
        <v>68</v>
      </c>
      <c r="B778" t="s">
        <v>2</v>
      </c>
      <c r="C778" t="s">
        <v>255</v>
      </c>
      <c r="D778" t="s">
        <v>257</v>
      </c>
      <c r="E778" t="s">
        <v>11</v>
      </c>
      <c r="F778">
        <v>2042</v>
      </c>
      <c r="G778" t="s">
        <v>250</v>
      </c>
      <c r="H778">
        <v>554.54524015681295</v>
      </c>
      <c r="I778">
        <f>IF(K778="N2O",H778*About!$B$66,IF('EPA non-CO2 Data'!K778="CH4",'EPA non-CO2 Data'!H778*About!$B$65,'EPA non-CO2 Data'!H778))</f>
        <v>646.96944684961511</v>
      </c>
      <c r="J778" s="4" t="str">
        <f>VLOOKUP(CONCATENATE(B778,C778,D778),'EPA Source to Industry Map'!$D$2:$E$35,2,FALSE)</f>
        <v>coal mining</v>
      </c>
      <c r="K778" s="4" t="str">
        <f t="shared" si="12"/>
        <v>CH4</v>
      </c>
    </row>
    <row r="779" spans="1:11">
      <c r="A779" t="s">
        <v>68</v>
      </c>
      <c r="B779" t="s">
        <v>2</v>
      </c>
      <c r="C779" t="s">
        <v>255</v>
      </c>
      <c r="D779" t="s">
        <v>256</v>
      </c>
      <c r="E779" t="s">
        <v>11</v>
      </c>
      <c r="F779">
        <v>2043</v>
      </c>
      <c r="G779" t="s">
        <v>250</v>
      </c>
      <c r="H779">
        <v>2.0304925443617901</v>
      </c>
      <c r="I779">
        <f>IF(K779="N2O",H779*About!$B$66,IF('EPA non-CO2 Data'!K779="CH4",'EPA non-CO2 Data'!H779*About!$B$65,'EPA non-CO2 Data'!H779))</f>
        <v>2.3689079684220884</v>
      </c>
      <c r="J779" s="4" t="str">
        <f>VLOOKUP(CONCATENATE(B779,C779,D779),'EPA Source to Industry Map'!$D$2:$E$35,2,FALSE)</f>
        <v>coal mining</v>
      </c>
      <c r="K779" s="4" t="str">
        <f t="shared" si="12"/>
        <v>CH4</v>
      </c>
    </row>
    <row r="780" spans="1:11">
      <c r="A780" t="s">
        <v>68</v>
      </c>
      <c r="B780" t="s">
        <v>2</v>
      </c>
      <c r="C780" t="s">
        <v>255</v>
      </c>
      <c r="D780" t="s">
        <v>257</v>
      </c>
      <c r="E780" t="s">
        <v>11</v>
      </c>
      <c r="F780">
        <v>2043</v>
      </c>
      <c r="G780" t="s">
        <v>250</v>
      </c>
      <c r="H780">
        <v>548.93789939718795</v>
      </c>
      <c r="I780">
        <f>IF(K780="N2O",H780*About!$B$66,IF('EPA non-CO2 Data'!K780="CH4",'EPA non-CO2 Data'!H780*About!$B$65,'EPA non-CO2 Data'!H780))</f>
        <v>640.42754929671935</v>
      </c>
      <c r="J780" s="4" t="str">
        <f>VLOOKUP(CONCATENATE(B780,C780,D780),'EPA Source to Industry Map'!$D$2:$E$35,2,FALSE)</f>
        <v>coal mining</v>
      </c>
      <c r="K780" s="4" t="str">
        <f t="shared" si="12"/>
        <v>CH4</v>
      </c>
    </row>
    <row r="781" spans="1:11">
      <c r="A781" t="s">
        <v>68</v>
      </c>
      <c r="B781" t="s">
        <v>2</v>
      </c>
      <c r="C781" t="s">
        <v>255</v>
      </c>
      <c r="D781" t="s">
        <v>256</v>
      </c>
      <c r="E781" t="s">
        <v>11</v>
      </c>
      <c r="F781">
        <v>2044</v>
      </c>
      <c r="G781" t="s">
        <v>250</v>
      </c>
      <c r="H781">
        <v>2.0097512845241701</v>
      </c>
      <c r="I781">
        <f>IF(K781="N2O",H781*About!$B$66,IF('EPA non-CO2 Data'!K781="CH4",'EPA non-CO2 Data'!H781*About!$B$65,'EPA non-CO2 Data'!H781))</f>
        <v>2.3447098319448654</v>
      </c>
      <c r="J781" s="4" t="str">
        <f>VLOOKUP(CONCATENATE(B781,C781,D781),'EPA Source to Industry Map'!$D$2:$E$35,2,FALSE)</f>
        <v>coal mining</v>
      </c>
      <c r="K781" s="4" t="str">
        <f t="shared" si="12"/>
        <v>CH4</v>
      </c>
    </row>
    <row r="782" spans="1:11">
      <c r="A782" t="s">
        <v>68</v>
      </c>
      <c r="B782" t="s">
        <v>2</v>
      </c>
      <c r="C782" t="s">
        <v>255</v>
      </c>
      <c r="D782" t="s">
        <v>257</v>
      </c>
      <c r="E782" t="s">
        <v>11</v>
      </c>
      <c r="F782">
        <v>2044</v>
      </c>
      <c r="G782" t="s">
        <v>250</v>
      </c>
      <c r="H782">
        <v>543.33055863756204</v>
      </c>
      <c r="I782">
        <f>IF(K782="N2O",H782*About!$B$66,IF('EPA non-CO2 Data'!K782="CH4",'EPA non-CO2 Data'!H782*About!$B$65,'EPA non-CO2 Data'!H782))</f>
        <v>633.88565174382245</v>
      </c>
      <c r="J782" s="4" t="str">
        <f>VLOOKUP(CONCATENATE(B782,C782,D782),'EPA Source to Industry Map'!$D$2:$E$35,2,FALSE)</f>
        <v>coal mining</v>
      </c>
      <c r="K782" s="4" t="str">
        <f t="shared" si="12"/>
        <v>CH4</v>
      </c>
    </row>
    <row r="783" spans="1:11">
      <c r="A783" t="s">
        <v>68</v>
      </c>
      <c r="B783" t="s">
        <v>2</v>
      </c>
      <c r="C783" t="s">
        <v>255</v>
      </c>
      <c r="D783" t="s">
        <v>256</v>
      </c>
      <c r="E783" t="s">
        <v>11</v>
      </c>
      <c r="F783">
        <v>2045</v>
      </c>
      <c r="G783" t="s">
        <v>250</v>
      </c>
      <c r="H783">
        <v>1.9890100246865401</v>
      </c>
      <c r="I783">
        <f>IF(K783="N2O",H783*About!$B$66,IF('EPA non-CO2 Data'!K783="CH4",'EPA non-CO2 Data'!H783*About!$B$65,'EPA non-CO2 Data'!H783))</f>
        <v>2.3205116954676304</v>
      </c>
      <c r="J783" s="4" t="str">
        <f>VLOOKUP(CONCATENATE(B783,C783,D783),'EPA Source to Industry Map'!$D$2:$E$35,2,FALSE)</f>
        <v>coal mining</v>
      </c>
      <c r="K783" s="4" t="str">
        <f t="shared" si="12"/>
        <v>CH4</v>
      </c>
    </row>
    <row r="784" spans="1:11">
      <c r="A784" t="s">
        <v>68</v>
      </c>
      <c r="B784" t="s">
        <v>2</v>
      </c>
      <c r="C784" t="s">
        <v>255</v>
      </c>
      <c r="D784" t="s">
        <v>257</v>
      </c>
      <c r="E784" t="s">
        <v>11</v>
      </c>
      <c r="F784">
        <v>2045</v>
      </c>
      <c r="G784" t="s">
        <v>250</v>
      </c>
      <c r="H784">
        <v>537.72321787793703</v>
      </c>
      <c r="I784">
        <f>IF(K784="N2O",H784*About!$B$66,IF('EPA non-CO2 Data'!K784="CH4",'EPA non-CO2 Data'!H784*About!$B$65,'EPA non-CO2 Data'!H784))</f>
        <v>627.34375419092657</v>
      </c>
      <c r="J784" s="4" t="str">
        <f>VLOOKUP(CONCATENATE(B784,C784,D784),'EPA Source to Industry Map'!$D$2:$E$35,2,FALSE)</f>
        <v>coal mining</v>
      </c>
      <c r="K784" s="4" t="str">
        <f t="shared" si="12"/>
        <v>CH4</v>
      </c>
    </row>
    <row r="785" spans="1:11">
      <c r="A785" t="s">
        <v>68</v>
      </c>
      <c r="B785" t="s">
        <v>2</v>
      </c>
      <c r="C785" t="s">
        <v>255</v>
      </c>
      <c r="D785" t="s">
        <v>256</v>
      </c>
      <c r="E785" t="s">
        <v>11</v>
      </c>
      <c r="F785">
        <v>2046</v>
      </c>
      <c r="G785" t="s">
        <v>250</v>
      </c>
      <c r="H785">
        <v>1.9681957934204399</v>
      </c>
      <c r="I785">
        <f>IF(K785="N2O",H785*About!$B$66,IF('EPA non-CO2 Data'!K785="CH4",'EPA non-CO2 Data'!H785*About!$B$65,'EPA non-CO2 Data'!H785))</f>
        <v>2.2962284256571799</v>
      </c>
      <c r="J785" s="4" t="str">
        <f>VLOOKUP(CONCATENATE(B785,C785,D785),'EPA Source to Industry Map'!$D$2:$E$35,2,FALSE)</f>
        <v>coal mining</v>
      </c>
      <c r="K785" s="4" t="str">
        <f t="shared" si="12"/>
        <v>CH4</v>
      </c>
    </row>
    <row r="786" spans="1:11">
      <c r="A786" t="s">
        <v>68</v>
      </c>
      <c r="B786" t="s">
        <v>2</v>
      </c>
      <c r="C786" t="s">
        <v>255</v>
      </c>
      <c r="D786" t="s">
        <v>257</v>
      </c>
      <c r="E786" t="s">
        <v>11</v>
      </c>
      <c r="F786">
        <v>2046</v>
      </c>
      <c r="G786" t="s">
        <v>250</v>
      </c>
      <c r="H786">
        <v>532.09614949962304</v>
      </c>
      <c r="I786">
        <f>IF(K786="N2O",H786*About!$B$66,IF('EPA non-CO2 Data'!K786="CH4",'EPA non-CO2 Data'!H786*About!$B$65,'EPA non-CO2 Data'!H786))</f>
        <v>620.77884108289356</v>
      </c>
      <c r="J786" s="4" t="str">
        <f>VLOOKUP(CONCATENATE(B786,C786,D786),'EPA Source to Industry Map'!$D$2:$E$35,2,FALSE)</f>
        <v>coal mining</v>
      </c>
      <c r="K786" s="4" t="str">
        <f t="shared" si="12"/>
        <v>CH4</v>
      </c>
    </row>
    <row r="787" spans="1:11">
      <c r="A787" t="s">
        <v>68</v>
      </c>
      <c r="B787" t="s">
        <v>2</v>
      </c>
      <c r="C787" t="s">
        <v>255</v>
      </c>
      <c r="D787" t="s">
        <v>256</v>
      </c>
      <c r="E787" t="s">
        <v>11</v>
      </c>
      <c r="F787">
        <v>2047</v>
      </c>
      <c r="G787" t="s">
        <v>250</v>
      </c>
      <c r="H787">
        <v>1.94738156215434</v>
      </c>
      <c r="I787">
        <f>IF(K787="N2O",H787*About!$B$66,IF('EPA non-CO2 Data'!K787="CH4",'EPA non-CO2 Data'!H787*About!$B$65,'EPA non-CO2 Data'!H787))</f>
        <v>2.2719451558467303</v>
      </c>
      <c r="J787" s="4" t="str">
        <f>VLOOKUP(CONCATENATE(B787,C787,D787),'EPA Source to Industry Map'!$D$2:$E$35,2,FALSE)</f>
        <v>coal mining</v>
      </c>
      <c r="K787" s="4" t="str">
        <f t="shared" si="12"/>
        <v>CH4</v>
      </c>
    </row>
    <row r="788" spans="1:11">
      <c r="A788" t="s">
        <v>68</v>
      </c>
      <c r="B788" t="s">
        <v>2</v>
      </c>
      <c r="C788" t="s">
        <v>255</v>
      </c>
      <c r="D788" t="s">
        <v>257</v>
      </c>
      <c r="E788" t="s">
        <v>11</v>
      </c>
      <c r="F788">
        <v>2047</v>
      </c>
      <c r="G788" t="s">
        <v>250</v>
      </c>
      <c r="H788">
        <v>526.46908112130905</v>
      </c>
      <c r="I788">
        <f>IF(K788="N2O",H788*About!$B$66,IF('EPA non-CO2 Data'!K788="CH4",'EPA non-CO2 Data'!H788*About!$B$65,'EPA non-CO2 Data'!H788))</f>
        <v>614.21392797486055</v>
      </c>
      <c r="J788" s="4" t="str">
        <f>VLOOKUP(CONCATENATE(B788,C788,D788),'EPA Source to Industry Map'!$D$2:$E$35,2,FALSE)</f>
        <v>coal mining</v>
      </c>
      <c r="K788" s="4" t="str">
        <f t="shared" si="12"/>
        <v>CH4</v>
      </c>
    </row>
    <row r="789" spans="1:11">
      <c r="A789" t="s">
        <v>68</v>
      </c>
      <c r="B789" t="s">
        <v>2</v>
      </c>
      <c r="C789" t="s">
        <v>255</v>
      </c>
      <c r="D789" t="s">
        <v>256</v>
      </c>
      <c r="E789" t="s">
        <v>11</v>
      </c>
      <c r="F789">
        <v>2048</v>
      </c>
      <c r="G789" t="s">
        <v>250</v>
      </c>
      <c r="H789">
        <v>1.9265673308882401</v>
      </c>
      <c r="I789">
        <f>IF(K789="N2O",H789*About!$B$66,IF('EPA non-CO2 Data'!K789="CH4",'EPA non-CO2 Data'!H789*About!$B$65,'EPA non-CO2 Data'!H789))</f>
        <v>2.2476618860362803</v>
      </c>
      <c r="J789" s="4" t="str">
        <f>VLOOKUP(CONCATENATE(B789,C789,D789),'EPA Source to Industry Map'!$D$2:$E$35,2,FALSE)</f>
        <v>coal mining</v>
      </c>
      <c r="K789" s="4" t="str">
        <f t="shared" si="12"/>
        <v>CH4</v>
      </c>
    </row>
    <row r="790" spans="1:11">
      <c r="A790" t="s">
        <v>68</v>
      </c>
      <c r="B790" t="s">
        <v>2</v>
      </c>
      <c r="C790" t="s">
        <v>255</v>
      </c>
      <c r="D790" t="s">
        <v>257</v>
      </c>
      <c r="E790" t="s">
        <v>11</v>
      </c>
      <c r="F790">
        <v>2048</v>
      </c>
      <c r="G790" t="s">
        <v>250</v>
      </c>
      <c r="H790">
        <v>520.84201274299505</v>
      </c>
      <c r="I790">
        <f>IF(K790="N2O",H790*About!$B$66,IF('EPA non-CO2 Data'!K790="CH4",'EPA non-CO2 Data'!H790*About!$B$65,'EPA non-CO2 Data'!H790))</f>
        <v>607.64901486682766</v>
      </c>
      <c r="J790" s="4" t="str">
        <f>VLOOKUP(CONCATENATE(B790,C790,D790),'EPA Source to Industry Map'!$D$2:$E$35,2,FALSE)</f>
        <v>coal mining</v>
      </c>
      <c r="K790" s="4" t="str">
        <f t="shared" si="12"/>
        <v>CH4</v>
      </c>
    </row>
    <row r="791" spans="1:11">
      <c r="A791" t="s">
        <v>68</v>
      </c>
      <c r="B791" t="s">
        <v>2</v>
      </c>
      <c r="C791" t="s">
        <v>255</v>
      </c>
      <c r="D791" t="s">
        <v>256</v>
      </c>
      <c r="E791" t="s">
        <v>11</v>
      </c>
      <c r="F791">
        <v>2049</v>
      </c>
      <c r="G791" t="s">
        <v>250</v>
      </c>
      <c r="H791">
        <v>1.9057530996221399</v>
      </c>
      <c r="I791">
        <f>IF(K791="N2O",H791*About!$B$66,IF('EPA non-CO2 Data'!K791="CH4",'EPA non-CO2 Data'!H791*About!$B$65,'EPA non-CO2 Data'!H791))</f>
        <v>2.2233786162258302</v>
      </c>
      <c r="J791" s="4" t="str">
        <f>VLOOKUP(CONCATENATE(B791,C791,D791),'EPA Source to Industry Map'!$D$2:$E$35,2,FALSE)</f>
        <v>coal mining</v>
      </c>
      <c r="K791" s="4" t="str">
        <f t="shared" si="12"/>
        <v>CH4</v>
      </c>
    </row>
    <row r="792" spans="1:11">
      <c r="A792" t="s">
        <v>68</v>
      </c>
      <c r="B792" t="s">
        <v>2</v>
      </c>
      <c r="C792" t="s">
        <v>255</v>
      </c>
      <c r="D792" t="s">
        <v>257</v>
      </c>
      <c r="E792" t="s">
        <v>11</v>
      </c>
      <c r="F792">
        <v>2049</v>
      </c>
      <c r="G792" t="s">
        <v>250</v>
      </c>
      <c r="H792">
        <v>515.21494436468095</v>
      </c>
      <c r="I792">
        <f>IF(K792="N2O",H792*About!$B$66,IF('EPA non-CO2 Data'!K792="CH4",'EPA non-CO2 Data'!H792*About!$B$65,'EPA non-CO2 Data'!H792))</f>
        <v>601.08410175879453</v>
      </c>
      <c r="J792" s="4" t="str">
        <f>VLOOKUP(CONCATENATE(B792,C792,D792),'EPA Source to Industry Map'!$D$2:$E$35,2,FALSE)</f>
        <v>coal mining</v>
      </c>
      <c r="K792" s="4" t="str">
        <f t="shared" si="12"/>
        <v>CH4</v>
      </c>
    </row>
    <row r="793" spans="1:11">
      <c r="A793" t="s">
        <v>68</v>
      </c>
      <c r="B793" t="s">
        <v>2</v>
      </c>
      <c r="C793" t="s">
        <v>255</v>
      </c>
      <c r="D793" t="s">
        <v>256</v>
      </c>
      <c r="E793" t="s">
        <v>11</v>
      </c>
      <c r="F793">
        <v>2050</v>
      </c>
      <c r="G793" t="s">
        <v>250</v>
      </c>
      <c r="H793">
        <v>1.88493886835604</v>
      </c>
      <c r="I793">
        <f>IF(K793="N2O",H793*About!$B$66,IF('EPA non-CO2 Data'!K793="CH4",'EPA non-CO2 Data'!H793*About!$B$65,'EPA non-CO2 Data'!H793))</f>
        <v>2.1990953464153802</v>
      </c>
      <c r="J793" s="4" t="str">
        <f>VLOOKUP(CONCATENATE(B793,C793,D793),'EPA Source to Industry Map'!$D$2:$E$35,2,FALSE)</f>
        <v>coal mining</v>
      </c>
      <c r="K793" s="4" t="str">
        <f t="shared" si="12"/>
        <v>CH4</v>
      </c>
    </row>
    <row r="794" spans="1:11">
      <c r="A794" t="s">
        <v>68</v>
      </c>
      <c r="B794" t="s">
        <v>2</v>
      </c>
      <c r="C794" t="s">
        <v>255</v>
      </c>
      <c r="D794" t="s">
        <v>257</v>
      </c>
      <c r="E794" t="s">
        <v>11</v>
      </c>
      <c r="F794">
        <v>2050</v>
      </c>
      <c r="G794" t="s">
        <v>250</v>
      </c>
      <c r="H794">
        <v>509.58787598636701</v>
      </c>
      <c r="I794">
        <f>IF(K794="N2O",H794*About!$B$66,IF('EPA non-CO2 Data'!K794="CH4",'EPA non-CO2 Data'!H794*About!$B$65,'EPA non-CO2 Data'!H794))</f>
        <v>594.51918865076152</v>
      </c>
      <c r="J794" s="4" t="str">
        <f>VLOOKUP(CONCATENATE(B794,C794,D794),'EPA Source to Industry Map'!$D$2:$E$35,2,FALSE)</f>
        <v>coal mining</v>
      </c>
      <c r="K794" s="4" t="str">
        <f t="shared" si="12"/>
        <v>CH4</v>
      </c>
    </row>
    <row r="795" spans="1:11">
      <c r="A795" t="s">
        <v>68</v>
      </c>
      <c r="B795" t="s">
        <v>2</v>
      </c>
      <c r="C795" t="s">
        <v>258</v>
      </c>
      <c r="D795" t="s">
        <v>259</v>
      </c>
      <c r="E795" t="s">
        <v>11</v>
      </c>
      <c r="F795">
        <v>1990</v>
      </c>
      <c r="G795" t="s">
        <v>250</v>
      </c>
      <c r="H795">
        <v>0.11265006128265</v>
      </c>
      <c r="I795">
        <f>IF(K795="N2O",H795*About!$B$66,IF('EPA non-CO2 Data'!K795="CH4",'EPA non-CO2 Data'!H795*About!$B$65,'EPA non-CO2 Data'!H795))</f>
        <v>0.13142507149642502</v>
      </c>
      <c r="J795" s="4" t="str">
        <f>VLOOKUP(CONCATENATE(B795,C795,D795),'EPA Source to Industry Map'!$D$2:$E$35,2,FALSE)</f>
        <v>natural gas and petroleum systems</v>
      </c>
      <c r="K795" s="4" t="str">
        <f t="shared" si="12"/>
        <v>CH4</v>
      </c>
    </row>
    <row r="796" spans="1:11">
      <c r="A796" t="s">
        <v>68</v>
      </c>
      <c r="B796" t="s">
        <v>2</v>
      </c>
      <c r="C796" t="s">
        <v>258</v>
      </c>
      <c r="D796" t="s">
        <v>260</v>
      </c>
      <c r="E796" t="s">
        <v>11</v>
      </c>
      <c r="F796">
        <v>1990</v>
      </c>
      <c r="G796" t="s">
        <v>250</v>
      </c>
      <c r="H796">
        <v>2.5334584484036402E-2</v>
      </c>
      <c r="I796">
        <f>IF(K796="N2O",H796*About!$B$66,IF('EPA non-CO2 Data'!K796="CH4",'EPA non-CO2 Data'!H796*About!$B$65,'EPA non-CO2 Data'!H796))</f>
        <v>2.9557015231375803E-2</v>
      </c>
      <c r="J796" s="4" t="str">
        <f>VLOOKUP(CONCATENATE(B796,C796,D796),'EPA Source to Industry Map'!$D$2:$E$35,2,FALSE)</f>
        <v>natural gas and petroleum systems</v>
      </c>
      <c r="K796" s="4" t="str">
        <f t="shared" si="12"/>
        <v>CH4</v>
      </c>
    </row>
    <row r="797" spans="1:11">
      <c r="A797" t="s">
        <v>68</v>
      </c>
      <c r="B797" t="s">
        <v>2</v>
      </c>
      <c r="C797" t="s">
        <v>258</v>
      </c>
      <c r="D797" t="s">
        <v>261</v>
      </c>
      <c r="E797" t="s">
        <v>11</v>
      </c>
      <c r="F797">
        <v>1990</v>
      </c>
      <c r="G797" t="s">
        <v>250</v>
      </c>
      <c r="H797">
        <v>2.7757494873672002</v>
      </c>
      <c r="I797">
        <f>IF(K797="N2O",H797*About!$B$66,IF('EPA non-CO2 Data'!K797="CH4",'EPA non-CO2 Data'!H797*About!$B$65,'EPA non-CO2 Data'!H797))</f>
        <v>3.2383744019284002</v>
      </c>
      <c r="J797" s="4" t="str">
        <f>VLOOKUP(CONCATENATE(B797,C797,D797),'EPA Source to Industry Map'!$D$2:$E$35,2,FALSE)</f>
        <v>natural gas and petroleum systems</v>
      </c>
      <c r="K797" s="4" t="str">
        <f t="shared" si="12"/>
        <v>CH4</v>
      </c>
    </row>
    <row r="798" spans="1:11">
      <c r="A798" t="s">
        <v>68</v>
      </c>
      <c r="B798" t="s">
        <v>2</v>
      </c>
      <c r="C798" t="s">
        <v>258</v>
      </c>
      <c r="D798" t="s">
        <v>262</v>
      </c>
      <c r="E798" t="s">
        <v>11</v>
      </c>
      <c r="F798">
        <v>1990</v>
      </c>
      <c r="G798" t="s">
        <v>250</v>
      </c>
      <c r="H798">
        <v>1.7654071402862001E-3</v>
      </c>
      <c r="I798">
        <f>IF(K798="N2O",H798*About!$B$66,IF('EPA non-CO2 Data'!K798="CH4",'EPA non-CO2 Data'!H798*About!$B$65,'EPA non-CO2 Data'!H798))</f>
        <v>2.0596416636672337E-3</v>
      </c>
      <c r="J798" s="4" t="str">
        <f>VLOOKUP(CONCATENATE(B798,C798,D798),'EPA Source to Industry Map'!$D$2:$E$35,2,FALSE)</f>
        <v>natural gas and petroleum systems</v>
      </c>
      <c r="K798" s="4" t="str">
        <f t="shared" si="12"/>
        <v>CH4</v>
      </c>
    </row>
    <row r="799" spans="1:11">
      <c r="A799" t="s">
        <v>68</v>
      </c>
      <c r="B799" t="s">
        <v>2</v>
      </c>
      <c r="C799" t="s">
        <v>258</v>
      </c>
      <c r="D799" t="s">
        <v>259</v>
      </c>
      <c r="E799" t="s">
        <v>11</v>
      </c>
      <c r="F799">
        <v>1991</v>
      </c>
      <c r="G799" t="s">
        <v>250</v>
      </c>
      <c r="H799">
        <v>0.114450929609277</v>
      </c>
      <c r="I799">
        <f>IF(K799="N2O",H799*About!$B$66,IF('EPA non-CO2 Data'!K799="CH4",'EPA non-CO2 Data'!H799*About!$B$65,'EPA non-CO2 Data'!H799))</f>
        <v>0.13352608454415651</v>
      </c>
      <c r="J799" s="4" t="str">
        <f>VLOOKUP(CONCATENATE(B799,C799,D799),'EPA Source to Industry Map'!$D$2:$E$35,2,FALSE)</f>
        <v>natural gas and petroleum systems</v>
      </c>
      <c r="K799" s="4" t="str">
        <f t="shared" si="12"/>
        <v>CH4</v>
      </c>
    </row>
    <row r="800" spans="1:11">
      <c r="A800" t="s">
        <v>68</v>
      </c>
      <c r="B800" t="s">
        <v>2</v>
      </c>
      <c r="C800" t="s">
        <v>258</v>
      </c>
      <c r="D800" t="s">
        <v>260</v>
      </c>
      <c r="E800" t="s">
        <v>11</v>
      </c>
      <c r="F800">
        <v>1991</v>
      </c>
      <c r="G800" t="s">
        <v>250</v>
      </c>
      <c r="H800">
        <v>2.6738138119214699E-2</v>
      </c>
      <c r="I800">
        <f>IF(K800="N2O",H800*About!$B$66,IF('EPA non-CO2 Data'!K800="CH4",'EPA non-CO2 Data'!H800*About!$B$65,'EPA non-CO2 Data'!H800))</f>
        <v>3.119449447241715E-2</v>
      </c>
      <c r="J800" s="4" t="str">
        <f>VLOOKUP(CONCATENATE(B800,C800,D800),'EPA Source to Industry Map'!$D$2:$E$35,2,FALSE)</f>
        <v>natural gas and petroleum systems</v>
      </c>
      <c r="K800" s="4" t="str">
        <f t="shared" si="12"/>
        <v>CH4</v>
      </c>
    </row>
    <row r="801" spans="1:11">
      <c r="A801" t="s">
        <v>68</v>
      </c>
      <c r="B801" t="s">
        <v>2</v>
      </c>
      <c r="C801" t="s">
        <v>258</v>
      </c>
      <c r="D801" t="s">
        <v>261</v>
      </c>
      <c r="E801" t="s">
        <v>11</v>
      </c>
      <c r="F801">
        <v>1991</v>
      </c>
      <c r="G801" t="s">
        <v>250</v>
      </c>
      <c r="H801">
        <v>2.8185701960596101</v>
      </c>
      <c r="I801">
        <f>IF(K801="N2O",H801*About!$B$66,IF('EPA non-CO2 Data'!K801="CH4",'EPA non-CO2 Data'!H801*About!$B$65,'EPA non-CO2 Data'!H801))</f>
        <v>3.2883318954028788</v>
      </c>
      <c r="J801" s="4" t="str">
        <f>VLOOKUP(CONCATENATE(B801,C801,D801),'EPA Source to Industry Map'!$D$2:$E$35,2,FALSE)</f>
        <v>natural gas and petroleum systems</v>
      </c>
      <c r="K801" s="4" t="str">
        <f t="shared" si="12"/>
        <v>CH4</v>
      </c>
    </row>
    <row r="802" spans="1:11">
      <c r="A802" t="s">
        <v>68</v>
      </c>
      <c r="B802" t="s">
        <v>2</v>
      </c>
      <c r="C802" t="s">
        <v>258</v>
      </c>
      <c r="D802" t="s">
        <v>262</v>
      </c>
      <c r="E802" t="s">
        <v>11</v>
      </c>
      <c r="F802">
        <v>1991</v>
      </c>
      <c r="G802" t="s">
        <v>250</v>
      </c>
      <c r="H802">
        <v>1.8653914175307199E-3</v>
      </c>
      <c r="I802">
        <f>IF(K802="N2O",H802*About!$B$66,IF('EPA non-CO2 Data'!K802="CH4",'EPA non-CO2 Data'!H802*About!$B$65,'EPA non-CO2 Data'!H802))</f>
        <v>2.1762899871191734E-3</v>
      </c>
      <c r="J802" s="4" t="str">
        <f>VLOOKUP(CONCATENATE(B802,C802,D802),'EPA Source to Industry Map'!$D$2:$E$35,2,FALSE)</f>
        <v>natural gas and petroleum systems</v>
      </c>
      <c r="K802" s="4" t="str">
        <f t="shared" si="12"/>
        <v>CH4</v>
      </c>
    </row>
    <row r="803" spans="1:11">
      <c r="A803" t="s">
        <v>68</v>
      </c>
      <c r="B803" t="s">
        <v>2</v>
      </c>
      <c r="C803" t="s">
        <v>258</v>
      </c>
      <c r="D803" t="s">
        <v>259</v>
      </c>
      <c r="E803" t="s">
        <v>11</v>
      </c>
      <c r="F803">
        <v>1992</v>
      </c>
      <c r="G803" t="s">
        <v>250</v>
      </c>
      <c r="H803">
        <v>0.116251797935904</v>
      </c>
      <c r="I803">
        <f>IF(K803="N2O",H803*About!$B$66,IF('EPA non-CO2 Data'!K803="CH4",'EPA non-CO2 Data'!H803*About!$B$65,'EPA non-CO2 Data'!H803))</f>
        <v>0.13562709759188801</v>
      </c>
      <c r="J803" s="4" t="str">
        <f>VLOOKUP(CONCATENATE(B803,C803,D803),'EPA Source to Industry Map'!$D$2:$E$35,2,FALSE)</f>
        <v>natural gas and petroleum systems</v>
      </c>
      <c r="K803" s="4" t="str">
        <f t="shared" si="12"/>
        <v>CH4</v>
      </c>
    </row>
    <row r="804" spans="1:11">
      <c r="A804" t="s">
        <v>68</v>
      </c>
      <c r="B804" t="s">
        <v>2</v>
      </c>
      <c r="C804" t="s">
        <v>258</v>
      </c>
      <c r="D804" t="s">
        <v>260</v>
      </c>
      <c r="E804" t="s">
        <v>11</v>
      </c>
      <c r="F804">
        <v>1992</v>
      </c>
      <c r="G804" t="s">
        <v>250</v>
      </c>
      <c r="H804">
        <v>2.8141691754392999E-2</v>
      </c>
      <c r="I804">
        <f>IF(K804="N2O",H804*About!$B$66,IF('EPA non-CO2 Data'!K804="CH4",'EPA non-CO2 Data'!H804*About!$B$65,'EPA non-CO2 Data'!H804))</f>
        <v>3.2831973713458501E-2</v>
      </c>
      <c r="J804" s="4" t="str">
        <f>VLOOKUP(CONCATENATE(B804,C804,D804),'EPA Source to Industry Map'!$D$2:$E$35,2,FALSE)</f>
        <v>natural gas and petroleum systems</v>
      </c>
      <c r="K804" s="4" t="str">
        <f t="shared" si="12"/>
        <v>CH4</v>
      </c>
    </row>
    <row r="805" spans="1:11">
      <c r="A805" t="s">
        <v>68</v>
      </c>
      <c r="B805" t="s">
        <v>2</v>
      </c>
      <c r="C805" t="s">
        <v>258</v>
      </c>
      <c r="D805" t="s">
        <v>261</v>
      </c>
      <c r="E805" t="s">
        <v>11</v>
      </c>
      <c r="F805">
        <v>1992</v>
      </c>
      <c r="G805" t="s">
        <v>250</v>
      </c>
      <c r="H805">
        <v>2.8613909047520201</v>
      </c>
      <c r="I805">
        <f>IF(K805="N2O",H805*About!$B$66,IF('EPA non-CO2 Data'!K805="CH4",'EPA non-CO2 Data'!H805*About!$B$65,'EPA non-CO2 Data'!H805))</f>
        <v>3.338289388877357</v>
      </c>
      <c r="J805" s="4" t="str">
        <f>VLOOKUP(CONCATENATE(B805,C805,D805),'EPA Source to Industry Map'!$D$2:$E$35,2,FALSE)</f>
        <v>natural gas and petroleum systems</v>
      </c>
      <c r="K805" s="4" t="str">
        <f t="shared" si="12"/>
        <v>CH4</v>
      </c>
    </row>
    <row r="806" spans="1:11">
      <c r="A806" t="s">
        <v>68</v>
      </c>
      <c r="B806" t="s">
        <v>2</v>
      </c>
      <c r="C806" t="s">
        <v>258</v>
      </c>
      <c r="D806" t="s">
        <v>262</v>
      </c>
      <c r="E806" t="s">
        <v>11</v>
      </c>
      <c r="F806">
        <v>1992</v>
      </c>
      <c r="G806" t="s">
        <v>250</v>
      </c>
      <c r="H806">
        <v>1.9653756947752301E-3</v>
      </c>
      <c r="I806">
        <f>IF(K806="N2O",H806*About!$B$66,IF('EPA non-CO2 Data'!K806="CH4",'EPA non-CO2 Data'!H806*About!$B$65,'EPA non-CO2 Data'!H806))</f>
        <v>2.2929383105711018E-3</v>
      </c>
      <c r="J806" s="4" t="str">
        <f>VLOOKUP(CONCATENATE(B806,C806,D806),'EPA Source to Industry Map'!$D$2:$E$35,2,FALSE)</f>
        <v>natural gas and petroleum systems</v>
      </c>
      <c r="K806" s="4" t="str">
        <f t="shared" si="12"/>
        <v>CH4</v>
      </c>
    </row>
    <row r="807" spans="1:11">
      <c r="A807" t="s">
        <v>68</v>
      </c>
      <c r="B807" t="s">
        <v>2</v>
      </c>
      <c r="C807" t="s">
        <v>258</v>
      </c>
      <c r="D807" t="s">
        <v>259</v>
      </c>
      <c r="E807" t="s">
        <v>11</v>
      </c>
      <c r="F807">
        <v>1993</v>
      </c>
      <c r="G807" t="s">
        <v>250</v>
      </c>
      <c r="H807">
        <v>0.118052666262532</v>
      </c>
      <c r="I807">
        <f>IF(K807="N2O",H807*About!$B$66,IF('EPA non-CO2 Data'!K807="CH4",'EPA non-CO2 Data'!H807*About!$B$65,'EPA non-CO2 Data'!H807))</f>
        <v>0.13772811063962068</v>
      </c>
      <c r="J807" s="4" t="str">
        <f>VLOOKUP(CONCATENATE(B807,C807,D807),'EPA Source to Industry Map'!$D$2:$E$35,2,FALSE)</f>
        <v>natural gas and petroleum systems</v>
      </c>
      <c r="K807" s="4" t="str">
        <f t="shared" si="12"/>
        <v>CH4</v>
      </c>
    </row>
    <row r="808" spans="1:11">
      <c r="A808" t="s">
        <v>68</v>
      </c>
      <c r="B808" t="s">
        <v>2</v>
      </c>
      <c r="C808" t="s">
        <v>258</v>
      </c>
      <c r="D808" t="s">
        <v>260</v>
      </c>
      <c r="E808" t="s">
        <v>11</v>
      </c>
      <c r="F808">
        <v>1993</v>
      </c>
      <c r="G808" t="s">
        <v>250</v>
      </c>
      <c r="H808">
        <v>2.95452453895713E-2</v>
      </c>
      <c r="I808">
        <f>IF(K808="N2O",H808*About!$B$66,IF('EPA non-CO2 Data'!K808="CH4",'EPA non-CO2 Data'!H808*About!$B$65,'EPA non-CO2 Data'!H808))</f>
        <v>3.4469452954499852E-2</v>
      </c>
      <c r="J808" s="4" t="str">
        <f>VLOOKUP(CONCATENATE(B808,C808,D808),'EPA Source to Industry Map'!$D$2:$E$35,2,FALSE)</f>
        <v>natural gas and petroleum systems</v>
      </c>
      <c r="K808" s="4" t="str">
        <f t="shared" si="12"/>
        <v>CH4</v>
      </c>
    </row>
    <row r="809" spans="1:11">
      <c r="A809" t="s">
        <v>68</v>
      </c>
      <c r="B809" t="s">
        <v>2</v>
      </c>
      <c r="C809" t="s">
        <v>258</v>
      </c>
      <c r="D809" t="s">
        <v>261</v>
      </c>
      <c r="E809" t="s">
        <v>11</v>
      </c>
      <c r="F809">
        <v>1993</v>
      </c>
      <c r="G809" t="s">
        <v>250</v>
      </c>
      <c r="H809">
        <v>2.9042116134444198</v>
      </c>
      <c r="I809">
        <f>IF(K809="N2O",H809*About!$B$66,IF('EPA non-CO2 Data'!K809="CH4",'EPA non-CO2 Data'!H809*About!$B$65,'EPA non-CO2 Data'!H809))</f>
        <v>3.3882468823518233</v>
      </c>
      <c r="J809" s="4" t="str">
        <f>VLOOKUP(CONCATENATE(B809,C809,D809),'EPA Source to Industry Map'!$D$2:$E$35,2,FALSE)</f>
        <v>natural gas and petroleum systems</v>
      </c>
      <c r="K809" s="4" t="str">
        <f t="shared" si="12"/>
        <v>CH4</v>
      </c>
    </row>
    <row r="810" spans="1:11">
      <c r="A810" t="s">
        <v>68</v>
      </c>
      <c r="B810" t="s">
        <v>2</v>
      </c>
      <c r="C810" t="s">
        <v>258</v>
      </c>
      <c r="D810" t="s">
        <v>262</v>
      </c>
      <c r="E810" t="s">
        <v>11</v>
      </c>
      <c r="F810">
        <v>1993</v>
      </c>
      <c r="G810" t="s">
        <v>250</v>
      </c>
      <c r="H810">
        <v>2.06535997201975E-3</v>
      </c>
      <c r="I810">
        <f>IF(K810="N2O",H810*About!$B$66,IF('EPA non-CO2 Data'!K810="CH4",'EPA non-CO2 Data'!H810*About!$B$65,'EPA non-CO2 Data'!H810))</f>
        <v>2.409586634023042E-3</v>
      </c>
      <c r="J810" s="4" t="str">
        <f>VLOOKUP(CONCATENATE(B810,C810,D810),'EPA Source to Industry Map'!$D$2:$E$35,2,FALSE)</f>
        <v>natural gas and petroleum systems</v>
      </c>
      <c r="K810" s="4" t="str">
        <f t="shared" si="12"/>
        <v>CH4</v>
      </c>
    </row>
    <row r="811" spans="1:11">
      <c r="A811" t="s">
        <v>68</v>
      </c>
      <c r="B811" t="s">
        <v>2</v>
      </c>
      <c r="C811" t="s">
        <v>258</v>
      </c>
      <c r="D811" t="s">
        <v>259</v>
      </c>
      <c r="E811" t="s">
        <v>11</v>
      </c>
      <c r="F811">
        <v>1994</v>
      </c>
      <c r="G811" t="s">
        <v>250</v>
      </c>
      <c r="H811">
        <v>0.119853534589159</v>
      </c>
      <c r="I811">
        <f>IF(K811="N2O",H811*About!$B$66,IF('EPA non-CO2 Data'!K811="CH4",'EPA non-CO2 Data'!H811*About!$B$65,'EPA non-CO2 Data'!H811))</f>
        <v>0.13982912368735217</v>
      </c>
      <c r="J811" s="4" t="str">
        <f>VLOOKUP(CONCATENATE(B811,C811,D811),'EPA Source to Industry Map'!$D$2:$E$35,2,FALSE)</f>
        <v>natural gas and petroleum systems</v>
      </c>
      <c r="K811" s="4" t="str">
        <f t="shared" si="12"/>
        <v>CH4</v>
      </c>
    </row>
    <row r="812" spans="1:11">
      <c r="A812" t="s">
        <v>68</v>
      </c>
      <c r="B812" t="s">
        <v>2</v>
      </c>
      <c r="C812" t="s">
        <v>258</v>
      </c>
      <c r="D812" t="s">
        <v>260</v>
      </c>
      <c r="E812" t="s">
        <v>11</v>
      </c>
      <c r="F812">
        <v>1994</v>
      </c>
      <c r="G812" t="s">
        <v>250</v>
      </c>
      <c r="H812">
        <v>3.0948799024749701E-2</v>
      </c>
      <c r="I812">
        <f>IF(K812="N2O",H812*About!$B$66,IF('EPA non-CO2 Data'!K812="CH4",'EPA non-CO2 Data'!H812*About!$B$65,'EPA non-CO2 Data'!H812))</f>
        <v>3.6106932195541321E-2</v>
      </c>
      <c r="J812" s="4" t="str">
        <f>VLOOKUP(CONCATENATE(B812,C812,D812),'EPA Source to Industry Map'!$D$2:$E$35,2,FALSE)</f>
        <v>natural gas and petroleum systems</v>
      </c>
      <c r="K812" s="4" t="str">
        <f t="shared" si="12"/>
        <v>CH4</v>
      </c>
    </row>
    <row r="813" spans="1:11">
      <c r="A813" t="s">
        <v>68</v>
      </c>
      <c r="B813" t="s">
        <v>2</v>
      </c>
      <c r="C813" t="s">
        <v>258</v>
      </c>
      <c r="D813" t="s">
        <v>261</v>
      </c>
      <c r="E813" t="s">
        <v>11</v>
      </c>
      <c r="F813">
        <v>1994</v>
      </c>
      <c r="G813" t="s">
        <v>250</v>
      </c>
      <c r="H813">
        <v>2.9470323221368302</v>
      </c>
      <c r="I813">
        <f>IF(K813="N2O",H813*About!$B$66,IF('EPA non-CO2 Data'!K813="CH4",'EPA non-CO2 Data'!H813*About!$B$65,'EPA non-CO2 Data'!H813))</f>
        <v>3.4382043758263019</v>
      </c>
      <c r="J813" s="4" t="str">
        <f>VLOOKUP(CONCATENATE(B813,C813,D813),'EPA Source to Industry Map'!$D$2:$E$35,2,FALSE)</f>
        <v>natural gas and petroleum systems</v>
      </c>
      <c r="K813" s="4" t="str">
        <f t="shared" si="12"/>
        <v>CH4</v>
      </c>
    </row>
    <row r="814" spans="1:11">
      <c r="A814" t="s">
        <v>68</v>
      </c>
      <c r="B814" t="s">
        <v>2</v>
      </c>
      <c r="C814" t="s">
        <v>258</v>
      </c>
      <c r="D814" t="s">
        <v>262</v>
      </c>
      <c r="E814" t="s">
        <v>11</v>
      </c>
      <c r="F814">
        <v>1994</v>
      </c>
      <c r="G814" t="s">
        <v>250</v>
      </c>
      <c r="H814">
        <v>2.1653442492642599E-3</v>
      </c>
      <c r="I814">
        <f>IF(K814="N2O",H814*About!$B$66,IF('EPA non-CO2 Data'!K814="CH4",'EPA non-CO2 Data'!H814*About!$B$65,'EPA non-CO2 Data'!H814))</f>
        <v>2.52623495747497E-3</v>
      </c>
      <c r="J814" s="4" t="str">
        <f>VLOOKUP(CONCATENATE(B814,C814,D814),'EPA Source to Industry Map'!$D$2:$E$35,2,FALSE)</f>
        <v>natural gas and petroleum systems</v>
      </c>
      <c r="K814" s="4" t="str">
        <f t="shared" si="12"/>
        <v>CH4</v>
      </c>
    </row>
    <row r="815" spans="1:11">
      <c r="A815" t="s">
        <v>68</v>
      </c>
      <c r="B815" t="s">
        <v>2</v>
      </c>
      <c r="C815" t="s">
        <v>258</v>
      </c>
      <c r="D815" t="s">
        <v>259</v>
      </c>
      <c r="E815" t="s">
        <v>11</v>
      </c>
      <c r="F815">
        <v>1995</v>
      </c>
      <c r="G815" t="s">
        <v>250</v>
      </c>
      <c r="H815">
        <v>0.12830749353899201</v>
      </c>
      <c r="I815">
        <f>IF(K815="N2O",H815*About!$B$66,IF('EPA non-CO2 Data'!K815="CH4",'EPA non-CO2 Data'!H815*About!$B$65,'EPA non-CO2 Data'!H815))</f>
        <v>0.14969207579549068</v>
      </c>
      <c r="J815" s="4" t="str">
        <f>VLOOKUP(CONCATENATE(B815,C815,D815),'EPA Source to Industry Map'!$D$2:$E$35,2,FALSE)</f>
        <v>natural gas and petroleum systems</v>
      </c>
      <c r="K815" s="4" t="str">
        <f t="shared" si="12"/>
        <v>CH4</v>
      </c>
    </row>
    <row r="816" spans="1:11">
      <c r="A816" t="s">
        <v>68</v>
      </c>
      <c r="B816" t="s">
        <v>2</v>
      </c>
      <c r="C816" t="s">
        <v>258</v>
      </c>
      <c r="D816" t="s">
        <v>260</v>
      </c>
      <c r="E816" t="s">
        <v>11</v>
      </c>
      <c r="F816">
        <v>1995</v>
      </c>
      <c r="G816" t="s">
        <v>250</v>
      </c>
      <c r="H816">
        <v>3.4121652652049098E-2</v>
      </c>
      <c r="I816">
        <f>IF(K816="N2O",H816*About!$B$66,IF('EPA non-CO2 Data'!K816="CH4",'EPA non-CO2 Data'!H816*About!$B$65,'EPA non-CO2 Data'!H816))</f>
        <v>3.9808594760723952E-2</v>
      </c>
      <c r="J816" s="4" t="str">
        <f>VLOOKUP(CONCATENATE(B816,C816,D816),'EPA Source to Industry Map'!$D$2:$E$35,2,FALSE)</f>
        <v>natural gas and petroleum systems</v>
      </c>
      <c r="K816" s="4" t="str">
        <f t="shared" si="12"/>
        <v>CH4</v>
      </c>
    </row>
    <row r="817" spans="1:11">
      <c r="A817" t="s">
        <v>68</v>
      </c>
      <c r="B817" t="s">
        <v>2</v>
      </c>
      <c r="C817" t="s">
        <v>258</v>
      </c>
      <c r="D817" t="s">
        <v>261</v>
      </c>
      <c r="E817" t="s">
        <v>11</v>
      </c>
      <c r="F817">
        <v>1995</v>
      </c>
      <c r="G817" t="s">
        <v>250</v>
      </c>
      <c r="H817">
        <v>3.1533634561604198</v>
      </c>
      <c r="I817">
        <f>IF(K817="N2O",H817*About!$B$66,IF('EPA non-CO2 Data'!K817="CH4",'EPA non-CO2 Data'!H817*About!$B$65,'EPA non-CO2 Data'!H817))</f>
        <v>3.6789240321871568</v>
      </c>
      <c r="J817" s="4" t="str">
        <f>VLOOKUP(CONCATENATE(B817,C817,D817),'EPA Source to Industry Map'!$D$2:$E$35,2,FALSE)</f>
        <v>natural gas and petroleum systems</v>
      </c>
      <c r="K817" s="4" t="str">
        <f t="shared" si="12"/>
        <v>CH4</v>
      </c>
    </row>
    <row r="818" spans="1:11">
      <c r="A818" t="s">
        <v>68</v>
      </c>
      <c r="B818" t="s">
        <v>2</v>
      </c>
      <c r="C818" t="s">
        <v>258</v>
      </c>
      <c r="D818" t="s">
        <v>262</v>
      </c>
      <c r="E818" t="s">
        <v>11</v>
      </c>
      <c r="F818">
        <v>1995</v>
      </c>
      <c r="G818" t="s">
        <v>250</v>
      </c>
      <c r="H818">
        <v>2.3892158303544801E-3</v>
      </c>
      <c r="I818">
        <f>IF(K818="N2O",H818*About!$B$66,IF('EPA non-CO2 Data'!K818="CH4",'EPA non-CO2 Data'!H818*About!$B$65,'EPA non-CO2 Data'!H818))</f>
        <v>2.7874184687468936E-3</v>
      </c>
      <c r="J818" s="4" t="str">
        <f>VLOOKUP(CONCATENATE(B818,C818,D818),'EPA Source to Industry Map'!$D$2:$E$35,2,FALSE)</f>
        <v>natural gas and petroleum systems</v>
      </c>
      <c r="K818" s="4" t="str">
        <f t="shared" si="12"/>
        <v>CH4</v>
      </c>
    </row>
    <row r="819" spans="1:11">
      <c r="A819" t="s">
        <v>68</v>
      </c>
      <c r="B819" t="s">
        <v>2</v>
      </c>
      <c r="C819" t="s">
        <v>258</v>
      </c>
      <c r="D819" t="s">
        <v>259</v>
      </c>
      <c r="E819" t="s">
        <v>11</v>
      </c>
      <c r="F819">
        <v>1996</v>
      </c>
      <c r="G819" t="s">
        <v>250</v>
      </c>
      <c r="H819">
        <v>0.14890224712584901</v>
      </c>
      <c r="I819">
        <f>IF(K819="N2O",H819*About!$B$66,IF('EPA non-CO2 Data'!K819="CH4",'EPA non-CO2 Data'!H819*About!$B$65,'EPA non-CO2 Data'!H819))</f>
        <v>0.17371928831349054</v>
      </c>
      <c r="J819" s="4" t="str">
        <f>VLOOKUP(CONCATENATE(B819,C819,D819),'EPA Source to Industry Map'!$D$2:$E$35,2,FALSE)</f>
        <v>natural gas and petroleum systems</v>
      </c>
      <c r="K819" s="4" t="str">
        <f t="shared" ref="K819:K882" si="13">IF(ISNUMBER(SEARCH("F",E819)),"F-gases",E819)</f>
        <v>CH4</v>
      </c>
    </row>
    <row r="820" spans="1:11">
      <c r="A820" t="s">
        <v>68</v>
      </c>
      <c r="B820" t="s">
        <v>2</v>
      </c>
      <c r="C820" t="s">
        <v>258</v>
      </c>
      <c r="D820" t="s">
        <v>260</v>
      </c>
      <c r="E820" t="s">
        <v>11</v>
      </c>
      <c r="F820">
        <v>1996</v>
      </c>
      <c r="G820" t="s">
        <v>250</v>
      </c>
      <c r="H820">
        <v>3.9246570331000798E-2</v>
      </c>
      <c r="I820">
        <f>IF(K820="N2O",H820*About!$B$66,IF('EPA non-CO2 Data'!K820="CH4",'EPA non-CO2 Data'!H820*About!$B$65,'EPA non-CO2 Data'!H820))</f>
        <v>4.5787665386167603E-2</v>
      </c>
      <c r="J820" s="4" t="str">
        <f>VLOOKUP(CONCATENATE(B820,C820,D820),'EPA Source to Industry Map'!$D$2:$E$35,2,FALSE)</f>
        <v>natural gas and petroleum systems</v>
      </c>
      <c r="K820" s="4" t="str">
        <f t="shared" si="13"/>
        <v>CH4</v>
      </c>
    </row>
    <row r="821" spans="1:11">
      <c r="A821" t="s">
        <v>68</v>
      </c>
      <c r="B821" t="s">
        <v>2</v>
      </c>
      <c r="C821" t="s">
        <v>258</v>
      </c>
      <c r="D821" t="s">
        <v>261</v>
      </c>
      <c r="E821" t="s">
        <v>11</v>
      </c>
      <c r="F821">
        <v>1996</v>
      </c>
      <c r="G821" t="s">
        <v>250</v>
      </c>
      <c r="H821">
        <v>3.3454911140231798</v>
      </c>
      <c r="I821">
        <f>IF(K821="N2O",H821*About!$B$66,IF('EPA non-CO2 Data'!K821="CH4",'EPA non-CO2 Data'!H821*About!$B$65,'EPA non-CO2 Data'!H821))</f>
        <v>3.9030729663603765</v>
      </c>
      <c r="J821" s="4" t="str">
        <f>VLOOKUP(CONCATENATE(B821,C821,D821),'EPA Source to Industry Map'!$D$2:$E$35,2,FALSE)</f>
        <v>natural gas and petroleum systems</v>
      </c>
      <c r="K821" s="4" t="str">
        <f t="shared" si="13"/>
        <v>CH4</v>
      </c>
    </row>
    <row r="822" spans="1:11">
      <c r="A822" t="s">
        <v>68</v>
      </c>
      <c r="B822" t="s">
        <v>2</v>
      </c>
      <c r="C822" t="s">
        <v>258</v>
      </c>
      <c r="D822" t="s">
        <v>262</v>
      </c>
      <c r="E822" t="s">
        <v>11</v>
      </c>
      <c r="F822">
        <v>1996</v>
      </c>
      <c r="G822" t="s">
        <v>250</v>
      </c>
      <c r="H822">
        <v>2.7237048836061001E-3</v>
      </c>
      <c r="I822">
        <f>IF(K822="N2O",H822*About!$B$66,IF('EPA non-CO2 Data'!K822="CH4",'EPA non-CO2 Data'!H822*About!$B$65,'EPA non-CO2 Data'!H822))</f>
        <v>3.1776556975404505E-3</v>
      </c>
      <c r="J822" s="4" t="str">
        <f>VLOOKUP(CONCATENATE(B822,C822,D822),'EPA Source to Industry Map'!$D$2:$E$35,2,FALSE)</f>
        <v>natural gas and petroleum systems</v>
      </c>
      <c r="K822" s="4" t="str">
        <f t="shared" si="13"/>
        <v>CH4</v>
      </c>
    </row>
    <row r="823" spans="1:11">
      <c r="A823" t="s">
        <v>68</v>
      </c>
      <c r="B823" t="s">
        <v>2</v>
      </c>
      <c r="C823" t="s">
        <v>258</v>
      </c>
      <c r="D823" t="s">
        <v>259</v>
      </c>
      <c r="E823" t="s">
        <v>11</v>
      </c>
      <c r="F823">
        <v>1997</v>
      </c>
      <c r="G823" t="s">
        <v>250</v>
      </c>
      <c r="H823">
        <v>0.17045562836104999</v>
      </c>
      <c r="I823">
        <f>IF(K823="N2O",H823*About!$B$66,IF('EPA non-CO2 Data'!K823="CH4",'EPA non-CO2 Data'!H823*About!$B$65,'EPA non-CO2 Data'!H823))</f>
        <v>0.19886489975455834</v>
      </c>
      <c r="J823" s="4" t="str">
        <f>VLOOKUP(CONCATENATE(B823,C823,D823),'EPA Source to Industry Map'!$D$2:$E$35,2,FALSE)</f>
        <v>natural gas and petroleum systems</v>
      </c>
      <c r="K823" s="4" t="str">
        <f t="shared" si="13"/>
        <v>CH4</v>
      </c>
    </row>
    <row r="824" spans="1:11">
      <c r="A824" t="s">
        <v>68</v>
      </c>
      <c r="B824" t="s">
        <v>2</v>
      </c>
      <c r="C824" t="s">
        <v>258</v>
      </c>
      <c r="D824" t="s">
        <v>260</v>
      </c>
      <c r="E824" t="s">
        <v>11</v>
      </c>
      <c r="F824">
        <v>1997</v>
      </c>
      <c r="G824" t="s">
        <v>250</v>
      </c>
      <c r="H824">
        <v>4.4598669618598999E-2</v>
      </c>
      <c r="I824">
        <f>IF(K824="N2O",H824*About!$B$66,IF('EPA non-CO2 Data'!K824="CH4",'EPA non-CO2 Data'!H824*About!$B$65,'EPA non-CO2 Data'!H824))</f>
        <v>5.2031781221698832E-2</v>
      </c>
      <c r="J824" s="4" t="str">
        <f>VLOOKUP(CONCATENATE(B824,C824,D824),'EPA Source to Industry Map'!$D$2:$E$35,2,FALSE)</f>
        <v>natural gas and petroleum systems</v>
      </c>
      <c r="K824" s="4" t="str">
        <f t="shared" si="13"/>
        <v>CH4</v>
      </c>
    </row>
    <row r="825" spans="1:11">
      <c r="A825" t="s">
        <v>68</v>
      </c>
      <c r="B825" t="s">
        <v>2</v>
      </c>
      <c r="C825" t="s">
        <v>258</v>
      </c>
      <c r="D825" t="s">
        <v>261</v>
      </c>
      <c r="E825" t="s">
        <v>11</v>
      </c>
      <c r="F825">
        <v>1997</v>
      </c>
      <c r="G825" t="s">
        <v>250</v>
      </c>
      <c r="H825">
        <v>3.5364189759911602</v>
      </c>
      <c r="I825">
        <f>IF(K825="N2O",H825*About!$B$66,IF('EPA non-CO2 Data'!K825="CH4",'EPA non-CO2 Data'!H825*About!$B$65,'EPA non-CO2 Data'!H825))</f>
        <v>4.1258221386563534</v>
      </c>
      <c r="J825" s="4" t="str">
        <f>VLOOKUP(CONCATENATE(B825,C825,D825),'EPA Source to Industry Map'!$D$2:$E$35,2,FALSE)</f>
        <v>natural gas and petroleum systems</v>
      </c>
      <c r="K825" s="4" t="str">
        <f t="shared" si="13"/>
        <v>CH4</v>
      </c>
    </row>
    <row r="826" spans="1:11">
      <c r="A826" t="s">
        <v>68</v>
      </c>
      <c r="B826" t="s">
        <v>2</v>
      </c>
      <c r="C826" t="s">
        <v>258</v>
      </c>
      <c r="D826" t="s">
        <v>262</v>
      </c>
      <c r="E826" t="s">
        <v>11</v>
      </c>
      <c r="F826">
        <v>1997</v>
      </c>
      <c r="G826" t="s">
        <v>250</v>
      </c>
      <c r="H826">
        <v>3.07218057464305E-3</v>
      </c>
      <c r="I826">
        <f>IF(K826="N2O",H826*About!$B$66,IF('EPA non-CO2 Data'!K826="CH4",'EPA non-CO2 Data'!H826*About!$B$65,'EPA non-CO2 Data'!H826))</f>
        <v>3.5842106704168921E-3</v>
      </c>
      <c r="J826" s="4" t="str">
        <f>VLOOKUP(CONCATENATE(B826,C826,D826),'EPA Source to Industry Map'!$D$2:$E$35,2,FALSE)</f>
        <v>natural gas and petroleum systems</v>
      </c>
      <c r="K826" s="4" t="str">
        <f t="shared" si="13"/>
        <v>CH4</v>
      </c>
    </row>
    <row r="827" spans="1:11">
      <c r="A827" t="s">
        <v>68</v>
      </c>
      <c r="B827" t="s">
        <v>2</v>
      </c>
      <c r="C827" t="s">
        <v>258</v>
      </c>
      <c r="D827" t="s">
        <v>259</v>
      </c>
      <c r="E827" t="s">
        <v>11</v>
      </c>
      <c r="F827">
        <v>1998</v>
      </c>
      <c r="G827" t="s">
        <v>250</v>
      </c>
      <c r="H827">
        <v>0.19290854408417801</v>
      </c>
      <c r="I827">
        <f>IF(K827="N2O",H827*About!$B$66,IF('EPA non-CO2 Data'!K827="CH4",'EPA non-CO2 Data'!H827*About!$B$65,'EPA non-CO2 Data'!H827))</f>
        <v>0.22505996809820769</v>
      </c>
      <c r="J827" s="4" t="str">
        <f>VLOOKUP(CONCATENATE(B827,C827,D827),'EPA Source to Industry Map'!$D$2:$E$35,2,FALSE)</f>
        <v>natural gas and petroleum systems</v>
      </c>
      <c r="K827" s="4" t="str">
        <f t="shared" si="13"/>
        <v>CH4</v>
      </c>
    </row>
    <row r="828" spans="1:11">
      <c r="A828" t="s">
        <v>68</v>
      </c>
      <c r="B828" t="s">
        <v>2</v>
      </c>
      <c r="C828" t="s">
        <v>258</v>
      </c>
      <c r="D828" t="s">
        <v>260</v>
      </c>
      <c r="E828" t="s">
        <v>11</v>
      </c>
      <c r="F828">
        <v>1998</v>
      </c>
      <c r="G828" t="s">
        <v>250</v>
      </c>
      <c r="H828">
        <v>5.0163946246067903E-2</v>
      </c>
      <c r="I828">
        <f>IF(K828="N2O",H828*About!$B$66,IF('EPA non-CO2 Data'!K828="CH4",'EPA non-CO2 Data'!H828*About!$B$65,'EPA non-CO2 Data'!H828))</f>
        <v>5.8524603953745889E-2</v>
      </c>
      <c r="J828" s="4" t="str">
        <f>VLOOKUP(CONCATENATE(B828,C828,D828),'EPA Source to Industry Map'!$D$2:$E$35,2,FALSE)</f>
        <v>natural gas and petroleum systems</v>
      </c>
      <c r="K828" s="4" t="str">
        <f t="shared" si="13"/>
        <v>CH4</v>
      </c>
    </row>
    <row r="829" spans="1:11">
      <c r="A829" t="s">
        <v>68</v>
      </c>
      <c r="B829" t="s">
        <v>2</v>
      </c>
      <c r="C829" t="s">
        <v>258</v>
      </c>
      <c r="D829" t="s">
        <v>261</v>
      </c>
      <c r="E829" t="s">
        <v>11</v>
      </c>
      <c r="F829">
        <v>1998</v>
      </c>
      <c r="G829" t="s">
        <v>250</v>
      </c>
      <c r="H829">
        <v>3.72622100167882</v>
      </c>
      <c r="I829">
        <f>IF(K829="N2O",H829*About!$B$66,IF('EPA non-CO2 Data'!K829="CH4",'EPA non-CO2 Data'!H829*About!$B$65,'EPA non-CO2 Data'!H829))</f>
        <v>4.3472578352919573</v>
      </c>
      <c r="J829" s="4" t="str">
        <f>VLOOKUP(CONCATENATE(B829,C829,D829),'EPA Source to Industry Map'!$D$2:$E$35,2,FALSE)</f>
        <v>natural gas and petroleum systems</v>
      </c>
      <c r="K829" s="4" t="str">
        <f t="shared" si="13"/>
        <v>CH4</v>
      </c>
    </row>
    <row r="830" spans="1:11">
      <c r="A830" t="s">
        <v>68</v>
      </c>
      <c r="B830" t="s">
        <v>2</v>
      </c>
      <c r="C830" t="s">
        <v>258</v>
      </c>
      <c r="D830" t="s">
        <v>262</v>
      </c>
      <c r="E830" t="s">
        <v>11</v>
      </c>
      <c r="F830">
        <v>1998</v>
      </c>
      <c r="G830" t="s">
        <v>250</v>
      </c>
      <c r="H830">
        <v>3.4337807182031198E-3</v>
      </c>
      <c r="I830">
        <f>IF(K830="N2O",H830*About!$B$66,IF('EPA non-CO2 Data'!K830="CH4",'EPA non-CO2 Data'!H830*About!$B$65,'EPA non-CO2 Data'!H830))</f>
        <v>4.0060775045703068E-3</v>
      </c>
      <c r="J830" s="4" t="str">
        <f>VLOOKUP(CONCATENATE(B830,C830,D830),'EPA Source to Industry Map'!$D$2:$E$35,2,FALSE)</f>
        <v>natural gas and petroleum systems</v>
      </c>
      <c r="K830" s="4" t="str">
        <f t="shared" si="13"/>
        <v>CH4</v>
      </c>
    </row>
    <row r="831" spans="1:11">
      <c r="A831" t="s">
        <v>68</v>
      </c>
      <c r="B831" t="s">
        <v>2</v>
      </c>
      <c r="C831" t="s">
        <v>258</v>
      </c>
      <c r="D831" t="s">
        <v>259</v>
      </c>
      <c r="E831" t="s">
        <v>11</v>
      </c>
      <c r="F831">
        <v>1999</v>
      </c>
      <c r="G831" t="s">
        <v>250</v>
      </c>
      <c r="H831">
        <v>0.21620666028989399</v>
      </c>
      <c r="I831">
        <f>IF(K831="N2O",H831*About!$B$66,IF('EPA non-CO2 Data'!K831="CH4",'EPA non-CO2 Data'!H831*About!$B$65,'EPA non-CO2 Data'!H831))</f>
        <v>0.25224110367154301</v>
      </c>
      <c r="J831" s="4" t="str">
        <f>VLOOKUP(CONCATENATE(B831,C831,D831),'EPA Source to Industry Map'!$D$2:$E$35,2,FALSE)</f>
        <v>natural gas and petroleum systems</v>
      </c>
      <c r="K831" s="4" t="str">
        <f t="shared" si="13"/>
        <v>CH4</v>
      </c>
    </row>
    <row r="832" spans="1:11">
      <c r="A832" t="s">
        <v>68</v>
      </c>
      <c r="B832" t="s">
        <v>2</v>
      </c>
      <c r="C832" t="s">
        <v>258</v>
      </c>
      <c r="D832" t="s">
        <v>260</v>
      </c>
      <c r="E832" t="s">
        <v>11</v>
      </c>
      <c r="F832">
        <v>1999</v>
      </c>
      <c r="G832" t="s">
        <v>250</v>
      </c>
      <c r="H832">
        <v>5.5929523799130798E-2</v>
      </c>
      <c r="I832">
        <f>IF(K832="N2O",H832*About!$B$66,IF('EPA non-CO2 Data'!K832="CH4",'EPA non-CO2 Data'!H832*About!$B$65,'EPA non-CO2 Data'!H832))</f>
        <v>6.5251111098985931E-2</v>
      </c>
      <c r="J832" s="4" t="str">
        <f>VLOOKUP(CONCATENATE(B832,C832,D832),'EPA Source to Industry Map'!$D$2:$E$35,2,FALSE)</f>
        <v>natural gas and petroleum systems</v>
      </c>
      <c r="K832" s="4" t="str">
        <f t="shared" si="13"/>
        <v>CH4</v>
      </c>
    </row>
    <row r="833" spans="1:11">
      <c r="A833" t="s">
        <v>68</v>
      </c>
      <c r="B833" t="s">
        <v>2</v>
      </c>
      <c r="C833" t="s">
        <v>258</v>
      </c>
      <c r="D833" t="s">
        <v>261</v>
      </c>
      <c r="E833" t="s">
        <v>11</v>
      </c>
      <c r="F833">
        <v>1999</v>
      </c>
      <c r="G833" t="s">
        <v>250</v>
      </c>
      <c r="H833">
        <v>3.9149651942536798</v>
      </c>
      <c r="I833">
        <f>IF(K833="N2O",H833*About!$B$66,IF('EPA non-CO2 Data'!K833="CH4",'EPA non-CO2 Data'!H833*About!$B$65,'EPA non-CO2 Data'!H833))</f>
        <v>4.5674593932959597</v>
      </c>
      <c r="J833" s="4" t="str">
        <f>VLOOKUP(CONCATENATE(B833,C833,D833),'EPA Source to Industry Map'!$D$2:$E$35,2,FALSE)</f>
        <v>natural gas and petroleum systems</v>
      </c>
      <c r="K833" s="4" t="str">
        <f t="shared" si="13"/>
        <v>CH4</v>
      </c>
    </row>
    <row r="834" spans="1:11">
      <c r="A834" t="s">
        <v>68</v>
      </c>
      <c r="B834" t="s">
        <v>2</v>
      </c>
      <c r="C834" t="s">
        <v>258</v>
      </c>
      <c r="D834" t="s">
        <v>262</v>
      </c>
      <c r="E834" t="s">
        <v>11</v>
      </c>
      <c r="F834">
        <v>1999</v>
      </c>
      <c r="G834" t="s">
        <v>250</v>
      </c>
      <c r="H834">
        <v>3.8077125663894401E-3</v>
      </c>
      <c r="I834">
        <f>IF(K834="N2O",H834*About!$B$66,IF('EPA non-CO2 Data'!K834="CH4",'EPA non-CO2 Data'!H834*About!$B$65,'EPA non-CO2 Data'!H834))</f>
        <v>4.4423313274543474E-3</v>
      </c>
      <c r="J834" s="4" t="str">
        <f>VLOOKUP(CONCATENATE(B834,C834,D834),'EPA Source to Industry Map'!$D$2:$E$35,2,FALSE)</f>
        <v>natural gas and petroleum systems</v>
      </c>
      <c r="K834" s="4" t="str">
        <f t="shared" si="13"/>
        <v>CH4</v>
      </c>
    </row>
    <row r="835" spans="1:11">
      <c r="A835" t="s">
        <v>68</v>
      </c>
      <c r="B835" t="s">
        <v>2</v>
      </c>
      <c r="C835" t="s">
        <v>258</v>
      </c>
      <c r="D835" t="s">
        <v>259</v>
      </c>
      <c r="E835" t="s">
        <v>11</v>
      </c>
      <c r="F835">
        <v>2000</v>
      </c>
      <c r="G835" t="s">
        <v>250</v>
      </c>
      <c r="H835">
        <v>0.240299932476951</v>
      </c>
      <c r="I835">
        <f>IF(K835="N2O",H835*About!$B$66,IF('EPA non-CO2 Data'!K835="CH4",'EPA non-CO2 Data'!H835*About!$B$65,'EPA non-CO2 Data'!H835))</f>
        <v>0.28034992122310953</v>
      </c>
      <c r="J835" s="4" t="str">
        <f>VLOOKUP(CONCATENATE(B835,C835,D835),'EPA Source to Industry Map'!$D$2:$E$35,2,FALSE)</f>
        <v>natural gas and petroleum systems</v>
      </c>
      <c r="K835" s="4" t="str">
        <f t="shared" si="13"/>
        <v>CH4</v>
      </c>
    </row>
    <row r="836" spans="1:11">
      <c r="A836" t="s">
        <v>68</v>
      </c>
      <c r="B836" t="s">
        <v>2</v>
      </c>
      <c r="C836" t="s">
        <v>258</v>
      </c>
      <c r="D836" t="s">
        <v>260</v>
      </c>
      <c r="E836" t="s">
        <v>11</v>
      </c>
      <c r="F836">
        <v>2000</v>
      </c>
      <c r="G836" t="s">
        <v>250</v>
      </c>
      <c r="H836">
        <v>6.1883542417166398E-2</v>
      </c>
      <c r="I836">
        <f>IF(K836="N2O",H836*About!$B$66,IF('EPA non-CO2 Data'!K836="CH4",'EPA non-CO2 Data'!H836*About!$B$65,'EPA non-CO2 Data'!H836))</f>
        <v>7.2197466153360798E-2</v>
      </c>
      <c r="J836" s="4" t="str">
        <f>VLOOKUP(CONCATENATE(B836,C836,D836),'EPA Source to Industry Map'!$D$2:$E$35,2,FALSE)</f>
        <v>natural gas and petroleum systems</v>
      </c>
      <c r="K836" s="4" t="str">
        <f t="shared" si="13"/>
        <v>CH4</v>
      </c>
    </row>
    <row r="837" spans="1:11">
      <c r="A837" t="s">
        <v>68</v>
      </c>
      <c r="B837" t="s">
        <v>2</v>
      </c>
      <c r="C837" t="s">
        <v>258</v>
      </c>
      <c r="D837" t="s">
        <v>261</v>
      </c>
      <c r="E837" t="s">
        <v>11</v>
      </c>
      <c r="F837">
        <v>2000</v>
      </c>
      <c r="G837" t="s">
        <v>250</v>
      </c>
      <c r="H837">
        <v>4.1027141882404603</v>
      </c>
      <c r="I837">
        <f>IF(K837="N2O",H837*About!$B$66,IF('EPA non-CO2 Data'!K837="CH4",'EPA non-CO2 Data'!H837*About!$B$65,'EPA non-CO2 Data'!H837))</f>
        <v>4.786499886280537</v>
      </c>
      <c r="J837" s="4" t="str">
        <f>VLOOKUP(CONCATENATE(B837,C837,D837),'EPA Source to Industry Map'!$D$2:$E$35,2,FALSE)</f>
        <v>natural gas and petroleum systems</v>
      </c>
      <c r="K837" s="4" t="str">
        <f t="shared" si="13"/>
        <v>CH4</v>
      </c>
    </row>
    <row r="838" spans="1:11">
      <c r="A838" t="s">
        <v>68</v>
      </c>
      <c r="B838" t="s">
        <v>2</v>
      </c>
      <c r="C838" t="s">
        <v>258</v>
      </c>
      <c r="D838" t="s">
        <v>262</v>
      </c>
      <c r="E838" t="s">
        <v>11</v>
      </c>
      <c r="F838">
        <v>2000</v>
      </c>
      <c r="G838" t="s">
        <v>250</v>
      </c>
      <c r="H838">
        <v>4.1932459563350502E-3</v>
      </c>
      <c r="I838">
        <f>IF(K838="N2O",H838*About!$B$66,IF('EPA non-CO2 Data'!K838="CH4",'EPA non-CO2 Data'!H838*About!$B$65,'EPA non-CO2 Data'!H838))</f>
        <v>4.8921202823908926E-3</v>
      </c>
      <c r="J838" s="4" t="str">
        <f>VLOOKUP(CONCATENATE(B838,C838,D838),'EPA Source to Industry Map'!$D$2:$E$35,2,FALSE)</f>
        <v>natural gas and petroleum systems</v>
      </c>
      <c r="K838" s="4" t="str">
        <f t="shared" si="13"/>
        <v>CH4</v>
      </c>
    </row>
    <row r="839" spans="1:11">
      <c r="A839" t="s">
        <v>68</v>
      </c>
      <c r="B839" t="s">
        <v>2</v>
      </c>
      <c r="C839" t="s">
        <v>258</v>
      </c>
      <c r="D839" t="s">
        <v>259</v>
      </c>
      <c r="E839" t="s">
        <v>11</v>
      </c>
      <c r="F839">
        <v>2001</v>
      </c>
      <c r="G839" t="s">
        <v>250</v>
      </c>
      <c r="H839">
        <v>0.283716889961103</v>
      </c>
      <c r="I839">
        <f>IF(K839="N2O",H839*About!$B$66,IF('EPA non-CO2 Data'!K839="CH4",'EPA non-CO2 Data'!H839*About!$B$65,'EPA non-CO2 Data'!H839))</f>
        <v>0.33100303828795352</v>
      </c>
      <c r="J839" s="4" t="str">
        <f>VLOOKUP(CONCATENATE(B839,C839,D839),'EPA Source to Industry Map'!$D$2:$E$35,2,FALSE)</f>
        <v>natural gas and petroleum systems</v>
      </c>
      <c r="K839" s="4" t="str">
        <f t="shared" si="13"/>
        <v>CH4</v>
      </c>
    </row>
    <row r="840" spans="1:11">
      <c r="A840" t="s">
        <v>68</v>
      </c>
      <c r="B840" t="s">
        <v>2</v>
      </c>
      <c r="C840" t="s">
        <v>258</v>
      </c>
      <c r="D840" t="s">
        <v>260</v>
      </c>
      <c r="E840" t="s">
        <v>11</v>
      </c>
      <c r="F840">
        <v>2001</v>
      </c>
      <c r="G840" t="s">
        <v>250</v>
      </c>
      <c r="H840">
        <v>7.3302453991456698E-2</v>
      </c>
      <c r="I840">
        <f>IF(K840="N2O",H840*About!$B$66,IF('EPA non-CO2 Data'!K840="CH4",'EPA non-CO2 Data'!H840*About!$B$65,'EPA non-CO2 Data'!H840))</f>
        <v>8.5519529656699483E-2</v>
      </c>
      <c r="J840" s="4" t="str">
        <f>VLOOKUP(CONCATENATE(B840,C840,D840),'EPA Source to Industry Map'!$D$2:$E$35,2,FALSE)</f>
        <v>natural gas and petroleum systems</v>
      </c>
      <c r="K840" s="4" t="str">
        <f t="shared" si="13"/>
        <v>CH4</v>
      </c>
    </row>
    <row r="841" spans="1:11">
      <c r="A841" t="s">
        <v>68</v>
      </c>
      <c r="B841" t="s">
        <v>2</v>
      </c>
      <c r="C841" t="s">
        <v>258</v>
      </c>
      <c r="D841" t="s">
        <v>261</v>
      </c>
      <c r="E841" t="s">
        <v>11</v>
      </c>
      <c r="F841">
        <v>2001</v>
      </c>
      <c r="G841" t="s">
        <v>250</v>
      </c>
      <c r="H841">
        <v>4.2656259999144099</v>
      </c>
      <c r="I841">
        <f>IF(K841="N2O",H841*About!$B$66,IF('EPA non-CO2 Data'!K841="CH4",'EPA non-CO2 Data'!H841*About!$B$65,'EPA non-CO2 Data'!H841))</f>
        <v>4.976563666566812</v>
      </c>
      <c r="J841" s="4" t="str">
        <f>VLOOKUP(CONCATENATE(B841,C841,D841),'EPA Source to Industry Map'!$D$2:$E$35,2,FALSE)</f>
        <v>natural gas and petroleum systems</v>
      </c>
      <c r="K841" s="4" t="str">
        <f t="shared" si="13"/>
        <v>CH4</v>
      </c>
    </row>
    <row r="842" spans="1:11">
      <c r="A842" t="s">
        <v>68</v>
      </c>
      <c r="B842" t="s">
        <v>2</v>
      </c>
      <c r="C842" t="s">
        <v>258</v>
      </c>
      <c r="D842" t="s">
        <v>262</v>
      </c>
      <c r="E842" t="s">
        <v>11</v>
      </c>
      <c r="F842">
        <v>2001</v>
      </c>
      <c r="G842" t="s">
        <v>250</v>
      </c>
      <c r="H842">
        <v>4.6273834057564897E-3</v>
      </c>
      <c r="I842">
        <f>IF(K842="N2O",H842*About!$B$66,IF('EPA non-CO2 Data'!K842="CH4",'EPA non-CO2 Data'!H842*About!$B$65,'EPA non-CO2 Data'!H842))</f>
        <v>5.3986139733825716E-3</v>
      </c>
      <c r="J842" s="4" t="str">
        <f>VLOOKUP(CONCATENATE(B842,C842,D842),'EPA Source to Industry Map'!$D$2:$E$35,2,FALSE)</f>
        <v>natural gas and petroleum systems</v>
      </c>
      <c r="K842" s="4" t="str">
        <f t="shared" si="13"/>
        <v>CH4</v>
      </c>
    </row>
    <row r="843" spans="1:11">
      <c r="A843" t="s">
        <v>68</v>
      </c>
      <c r="B843" t="s">
        <v>2</v>
      </c>
      <c r="C843" t="s">
        <v>258</v>
      </c>
      <c r="D843" t="s">
        <v>259</v>
      </c>
      <c r="E843" t="s">
        <v>11</v>
      </c>
      <c r="F843">
        <v>2002</v>
      </c>
      <c r="G843" t="s">
        <v>250</v>
      </c>
      <c r="H843">
        <v>0.32813578205170102</v>
      </c>
      <c r="I843">
        <f>IF(K843="N2O",H843*About!$B$66,IF('EPA non-CO2 Data'!K843="CH4",'EPA non-CO2 Data'!H843*About!$B$65,'EPA non-CO2 Data'!H843))</f>
        <v>0.38282507906031787</v>
      </c>
      <c r="J843" s="4" t="str">
        <f>VLOOKUP(CONCATENATE(B843,C843,D843),'EPA Source to Industry Map'!$D$2:$E$35,2,FALSE)</f>
        <v>natural gas and petroleum systems</v>
      </c>
      <c r="K843" s="4" t="str">
        <f t="shared" si="13"/>
        <v>CH4</v>
      </c>
    </row>
    <row r="844" spans="1:11">
      <c r="A844" t="s">
        <v>68</v>
      </c>
      <c r="B844" t="s">
        <v>2</v>
      </c>
      <c r="C844" t="s">
        <v>258</v>
      </c>
      <c r="D844" t="s">
        <v>260</v>
      </c>
      <c r="E844" t="s">
        <v>11</v>
      </c>
      <c r="F844">
        <v>2002</v>
      </c>
      <c r="G844" t="s">
        <v>250</v>
      </c>
      <c r="H844">
        <v>8.49869509867065E-2</v>
      </c>
      <c r="I844">
        <f>IF(K844="N2O",H844*About!$B$66,IF('EPA non-CO2 Data'!K844="CH4",'EPA non-CO2 Data'!H844*About!$B$65,'EPA non-CO2 Data'!H844))</f>
        <v>9.9151442817824259E-2</v>
      </c>
      <c r="J844" s="4" t="str">
        <f>VLOOKUP(CONCATENATE(B844,C844,D844),'EPA Source to Industry Map'!$D$2:$E$35,2,FALSE)</f>
        <v>natural gas and petroleum systems</v>
      </c>
      <c r="K844" s="4" t="str">
        <f t="shared" si="13"/>
        <v>CH4</v>
      </c>
    </row>
    <row r="845" spans="1:11">
      <c r="A845" t="s">
        <v>68</v>
      </c>
      <c r="B845" t="s">
        <v>2</v>
      </c>
      <c r="C845" t="s">
        <v>258</v>
      </c>
      <c r="D845" t="s">
        <v>261</v>
      </c>
      <c r="E845" t="s">
        <v>11</v>
      </c>
      <c r="F845">
        <v>2002</v>
      </c>
      <c r="G845" t="s">
        <v>250</v>
      </c>
      <c r="H845">
        <v>4.4272630887341302</v>
      </c>
      <c r="I845">
        <f>IF(K845="N2O",H845*About!$B$66,IF('EPA non-CO2 Data'!K845="CH4",'EPA non-CO2 Data'!H845*About!$B$65,'EPA non-CO2 Data'!H845))</f>
        <v>5.165140270189819</v>
      </c>
      <c r="J845" s="4" t="str">
        <f>VLOOKUP(CONCATENATE(B845,C845,D845),'EPA Source to Industry Map'!$D$2:$E$35,2,FALSE)</f>
        <v>natural gas and petroleum systems</v>
      </c>
      <c r="K845" s="4" t="str">
        <f t="shared" si="13"/>
        <v>CH4</v>
      </c>
    </row>
    <row r="846" spans="1:11">
      <c r="A846" t="s">
        <v>68</v>
      </c>
      <c r="B846" t="s">
        <v>2</v>
      </c>
      <c r="C846" t="s">
        <v>258</v>
      </c>
      <c r="D846" t="s">
        <v>262</v>
      </c>
      <c r="E846" t="s">
        <v>11</v>
      </c>
      <c r="F846">
        <v>2002</v>
      </c>
      <c r="G846" t="s">
        <v>250</v>
      </c>
      <c r="H846">
        <v>5.06872368201135E-3</v>
      </c>
      <c r="I846">
        <f>IF(K846="N2O",H846*About!$B$66,IF('EPA non-CO2 Data'!K846="CH4",'EPA non-CO2 Data'!H846*About!$B$65,'EPA non-CO2 Data'!H846))</f>
        <v>5.9135109623465751E-3</v>
      </c>
      <c r="J846" s="4" t="str">
        <f>VLOOKUP(CONCATENATE(B846,C846,D846),'EPA Source to Industry Map'!$D$2:$E$35,2,FALSE)</f>
        <v>natural gas and petroleum systems</v>
      </c>
      <c r="K846" s="4" t="str">
        <f t="shared" si="13"/>
        <v>CH4</v>
      </c>
    </row>
    <row r="847" spans="1:11">
      <c r="A847" t="s">
        <v>68</v>
      </c>
      <c r="B847" t="s">
        <v>2</v>
      </c>
      <c r="C847" t="s">
        <v>258</v>
      </c>
      <c r="D847" t="s">
        <v>259</v>
      </c>
      <c r="E847" t="s">
        <v>11</v>
      </c>
      <c r="F847">
        <v>2003</v>
      </c>
      <c r="G847" t="s">
        <v>250</v>
      </c>
      <c r="H847">
        <v>0.37346947768135502</v>
      </c>
      <c r="I847">
        <f>IF(K847="N2O",H847*About!$B$66,IF('EPA non-CO2 Data'!K847="CH4",'EPA non-CO2 Data'!H847*About!$B$65,'EPA non-CO2 Data'!H847))</f>
        <v>0.43571439062824757</v>
      </c>
      <c r="J847" s="4" t="str">
        <f>VLOOKUP(CONCATENATE(B847,C847,D847),'EPA Source to Industry Map'!$D$2:$E$35,2,FALSE)</f>
        <v>natural gas and petroleum systems</v>
      </c>
      <c r="K847" s="4" t="str">
        <f t="shared" si="13"/>
        <v>CH4</v>
      </c>
    </row>
    <row r="848" spans="1:11">
      <c r="A848" t="s">
        <v>68</v>
      </c>
      <c r="B848" t="s">
        <v>2</v>
      </c>
      <c r="C848" t="s">
        <v>258</v>
      </c>
      <c r="D848" t="s">
        <v>260</v>
      </c>
      <c r="E848" t="s">
        <v>11</v>
      </c>
      <c r="F848">
        <v>2003</v>
      </c>
      <c r="G848" t="s">
        <v>250</v>
      </c>
      <c r="H848">
        <v>9.6913937343489798E-2</v>
      </c>
      <c r="I848">
        <f>IF(K848="N2O",H848*About!$B$66,IF('EPA non-CO2 Data'!K848="CH4",'EPA non-CO2 Data'!H848*About!$B$65,'EPA non-CO2 Data'!H848))</f>
        <v>0.11306626023407144</v>
      </c>
      <c r="J848" s="4" t="str">
        <f>VLOOKUP(CONCATENATE(B848,C848,D848),'EPA Source to Industry Map'!$D$2:$E$35,2,FALSE)</f>
        <v>natural gas and petroleum systems</v>
      </c>
      <c r="K848" s="4" t="str">
        <f t="shared" si="13"/>
        <v>CH4</v>
      </c>
    </row>
    <row r="849" spans="1:11">
      <c r="A849" t="s">
        <v>68</v>
      </c>
      <c r="B849" t="s">
        <v>2</v>
      </c>
      <c r="C849" t="s">
        <v>258</v>
      </c>
      <c r="D849" t="s">
        <v>261</v>
      </c>
      <c r="E849" t="s">
        <v>11</v>
      </c>
      <c r="F849">
        <v>2003</v>
      </c>
      <c r="G849" t="s">
        <v>250</v>
      </c>
      <c r="H849">
        <v>4.5877363082046099</v>
      </c>
      <c r="I849">
        <f>IF(K849="N2O",H849*About!$B$66,IF('EPA non-CO2 Data'!K849="CH4",'EPA non-CO2 Data'!H849*About!$B$65,'EPA non-CO2 Data'!H849))</f>
        <v>5.3523590262387115</v>
      </c>
      <c r="J849" s="4" t="str">
        <f>VLOOKUP(CONCATENATE(B849,C849,D849),'EPA Source to Industry Map'!$D$2:$E$35,2,FALSE)</f>
        <v>natural gas and petroleum systems</v>
      </c>
      <c r="K849" s="4" t="str">
        <f t="shared" si="13"/>
        <v>CH4</v>
      </c>
    </row>
    <row r="850" spans="1:11">
      <c r="A850" t="s">
        <v>68</v>
      </c>
      <c r="B850" t="s">
        <v>2</v>
      </c>
      <c r="C850" t="s">
        <v>258</v>
      </c>
      <c r="D850" t="s">
        <v>262</v>
      </c>
      <c r="E850" t="s">
        <v>11</v>
      </c>
      <c r="F850">
        <v>2003</v>
      </c>
      <c r="G850" t="s">
        <v>250</v>
      </c>
      <c r="H850">
        <v>5.5166404069046998E-3</v>
      </c>
      <c r="I850">
        <f>IF(K850="N2O",H850*About!$B$66,IF('EPA non-CO2 Data'!K850="CH4",'EPA non-CO2 Data'!H850*About!$B$65,'EPA non-CO2 Data'!H850))</f>
        <v>6.4360804747221499E-3</v>
      </c>
      <c r="J850" s="4" t="str">
        <f>VLOOKUP(CONCATENATE(B850,C850,D850),'EPA Source to Industry Map'!$D$2:$E$35,2,FALSE)</f>
        <v>natural gas and petroleum systems</v>
      </c>
      <c r="K850" s="4" t="str">
        <f t="shared" si="13"/>
        <v>CH4</v>
      </c>
    </row>
    <row r="851" spans="1:11">
      <c r="A851" t="s">
        <v>68</v>
      </c>
      <c r="B851" t="s">
        <v>2</v>
      </c>
      <c r="C851" t="s">
        <v>258</v>
      </c>
      <c r="D851" t="s">
        <v>259</v>
      </c>
      <c r="E851" t="s">
        <v>11</v>
      </c>
      <c r="F851">
        <v>2004</v>
      </c>
      <c r="G851" t="s">
        <v>250</v>
      </c>
      <c r="H851">
        <v>0.419640664059727</v>
      </c>
      <c r="I851">
        <f>IF(K851="N2O",H851*About!$B$66,IF('EPA non-CO2 Data'!K851="CH4",'EPA non-CO2 Data'!H851*About!$B$65,'EPA non-CO2 Data'!H851))</f>
        <v>0.4895807747363482</v>
      </c>
      <c r="J851" s="4" t="str">
        <f>VLOOKUP(CONCATENATE(B851,C851,D851),'EPA Source to Industry Map'!$D$2:$E$35,2,FALSE)</f>
        <v>natural gas and petroleum systems</v>
      </c>
      <c r="K851" s="4" t="str">
        <f t="shared" si="13"/>
        <v>CH4</v>
      </c>
    </row>
    <row r="852" spans="1:11">
      <c r="A852" t="s">
        <v>68</v>
      </c>
      <c r="B852" t="s">
        <v>2</v>
      </c>
      <c r="C852" t="s">
        <v>258</v>
      </c>
      <c r="D852" t="s">
        <v>260</v>
      </c>
      <c r="E852" t="s">
        <v>11</v>
      </c>
      <c r="F852">
        <v>2004</v>
      </c>
      <c r="G852" t="s">
        <v>250</v>
      </c>
      <c r="H852">
        <v>0.109062919558702</v>
      </c>
      <c r="I852">
        <f>IF(K852="N2O",H852*About!$B$66,IF('EPA non-CO2 Data'!K852="CH4",'EPA non-CO2 Data'!H852*About!$B$65,'EPA non-CO2 Data'!H852))</f>
        <v>0.12724007281848568</v>
      </c>
      <c r="J852" s="4" t="str">
        <f>VLOOKUP(CONCATENATE(B852,C852,D852),'EPA Source to Industry Map'!$D$2:$E$35,2,FALSE)</f>
        <v>natural gas and petroleum systems</v>
      </c>
      <c r="K852" s="4" t="str">
        <f t="shared" si="13"/>
        <v>CH4</v>
      </c>
    </row>
    <row r="853" spans="1:11">
      <c r="A853" t="s">
        <v>68</v>
      </c>
      <c r="B853" t="s">
        <v>2</v>
      </c>
      <c r="C853" t="s">
        <v>258</v>
      </c>
      <c r="D853" t="s">
        <v>261</v>
      </c>
      <c r="E853" t="s">
        <v>11</v>
      </c>
      <c r="F853">
        <v>2004</v>
      </c>
      <c r="G853" t="s">
        <v>250</v>
      </c>
      <c r="H853">
        <v>4.7471440204147104</v>
      </c>
      <c r="I853">
        <f>IF(K853="N2O",H853*About!$B$66,IF('EPA non-CO2 Data'!K853="CH4",'EPA non-CO2 Data'!H853*About!$B$65,'EPA non-CO2 Data'!H853))</f>
        <v>5.5383346904838291</v>
      </c>
      <c r="J853" s="4" t="str">
        <f>VLOOKUP(CONCATENATE(B853,C853,D853),'EPA Source to Industry Map'!$D$2:$E$35,2,FALSE)</f>
        <v>natural gas and petroleum systems</v>
      </c>
      <c r="K853" s="4" t="str">
        <f t="shared" si="13"/>
        <v>CH4</v>
      </c>
    </row>
    <row r="854" spans="1:11">
      <c r="A854" t="s">
        <v>68</v>
      </c>
      <c r="B854" t="s">
        <v>2</v>
      </c>
      <c r="C854" t="s">
        <v>258</v>
      </c>
      <c r="D854" t="s">
        <v>262</v>
      </c>
      <c r="E854" t="s">
        <v>11</v>
      </c>
      <c r="F854">
        <v>2004</v>
      </c>
      <c r="G854" t="s">
        <v>250</v>
      </c>
      <c r="H854">
        <v>5.9705777850410802E-3</v>
      </c>
      <c r="I854">
        <f>IF(K854="N2O",H854*About!$B$66,IF('EPA non-CO2 Data'!K854="CH4",'EPA non-CO2 Data'!H854*About!$B$65,'EPA non-CO2 Data'!H854))</f>
        <v>6.9656740825479275E-3</v>
      </c>
      <c r="J854" s="4" t="str">
        <f>VLOOKUP(CONCATENATE(B854,C854,D854),'EPA Source to Industry Map'!$D$2:$E$35,2,FALSE)</f>
        <v>natural gas and petroleum systems</v>
      </c>
      <c r="K854" s="4" t="str">
        <f t="shared" si="13"/>
        <v>CH4</v>
      </c>
    </row>
    <row r="855" spans="1:11">
      <c r="A855" t="s">
        <v>68</v>
      </c>
      <c r="B855" t="s">
        <v>2</v>
      </c>
      <c r="C855" t="s">
        <v>258</v>
      </c>
      <c r="D855" t="s">
        <v>259</v>
      </c>
      <c r="E855" t="s">
        <v>11</v>
      </c>
      <c r="F855">
        <v>2005</v>
      </c>
      <c r="G855" t="s">
        <v>250</v>
      </c>
      <c r="H855">
        <v>0.46658050161186498</v>
      </c>
      <c r="I855">
        <f>IF(K855="N2O",H855*About!$B$66,IF('EPA non-CO2 Data'!K855="CH4",'EPA non-CO2 Data'!H855*About!$B$65,'EPA non-CO2 Data'!H855))</f>
        <v>0.5443439185471759</v>
      </c>
      <c r="J855" s="4" t="str">
        <f>VLOOKUP(CONCATENATE(B855,C855,D855),'EPA Source to Industry Map'!$D$2:$E$35,2,FALSE)</f>
        <v>natural gas and petroleum systems</v>
      </c>
      <c r="K855" s="4" t="str">
        <f t="shared" si="13"/>
        <v>CH4</v>
      </c>
    </row>
    <row r="856" spans="1:11">
      <c r="A856" t="s">
        <v>68</v>
      </c>
      <c r="B856" t="s">
        <v>2</v>
      </c>
      <c r="C856" t="s">
        <v>258</v>
      </c>
      <c r="D856" t="s">
        <v>260</v>
      </c>
      <c r="E856" t="s">
        <v>11</v>
      </c>
      <c r="F856">
        <v>2005</v>
      </c>
      <c r="G856" t="s">
        <v>250</v>
      </c>
      <c r="H856">
        <v>0.121415650146555</v>
      </c>
      <c r="I856">
        <f>IF(K856="N2O",H856*About!$B$66,IF('EPA non-CO2 Data'!K856="CH4",'EPA non-CO2 Data'!H856*About!$B$65,'EPA non-CO2 Data'!H856))</f>
        <v>0.1416515918376475</v>
      </c>
      <c r="J856" s="4" t="str">
        <f>VLOOKUP(CONCATENATE(B856,C856,D856),'EPA Source to Industry Map'!$D$2:$E$35,2,FALSE)</f>
        <v>natural gas and petroleum systems</v>
      </c>
      <c r="K856" s="4" t="str">
        <f t="shared" si="13"/>
        <v>CH4</v>
      </c>
    </row>
    <row r="857" spans="1:11">
      <c r="A857" t="s">
        <v>68</v>
      </c>
      <c r="B857" t="s">
        <v>2</v>
      </c>
      <c r="C857" t="s">
        <v>258</v>
      </c>
      <c r="D857" t="s">
        <v>261</v>
      </c>
      <c r="E857" t="s">
        <v>11</v>
      </c>
      <c r="F857">
        <v>2005</v>
      </c>
      <c r="G857" t="s">
        <v>250</v>
      </c>
      <c r="H857">
        <v>4.9055738073072996</v>
      </c>
      <c r="I857">
        <f>IF(K857="N2O",H857*About!$B$66,IF('EPA non-CO2 Data'!K857="CH4",'EPA non-CO2 Data'!H857*About!$B$65,'EPA non-CO2 Data'!H857))</f>
        <v>5.7231694418585164</v>
      </c>
      <c r="J857" s="4" t="str">
        <f>VLOOKUP(CONCATENATE(B857,C857,D857),'EPA Source to Industry Map'!$D$2:$E$35,2,FALSE)</f>
        <v>natural gas and petroleum systems</v>
      </c>
      <c r="K857" s="4" t="str">
        <f t="shared" si="13"/>
        <v>CH4</v>
      </c>
    </row>
    <row r="858" spans="1:11">
      <c r="A858" t="s">
        <v>68</v>
      </c>
      <c r="B858" t="s">
        <v>2</v>
      </c>
      <c r="C858" t="s">
        <v>258</v>
      </c>
      <c r="D858" t="s">
        <v>262</v>
      </c>
      <c r="E858" t="s">
        <v>11</v>
      </c>
      <c r="F858">
        <v>2005</v>
      </c>
      <c r="G858" t="s">
        <v>250</v>
      </c>
      <c r="H858">
        <v>6.4300409342849902E-3</v>
      </c>
      <c r="I858">
        <f>IF(K858="N2O",H858*About!$B$66,IF('EPA non-CO2 Data'!K858="CH4",'EPA non-CO2 Data'!H858*About!$B$65,'EPA non-CO2 Data'!H858))</f>
        <v>7.5017144233324893E-3</v>
      </c>
      <c r="J858" s="4" t="str">
        <f>VLOOKUP(CONCATENATE(B858,C858,D858),'EPA Source to Industry Map'!$D$2:$E$35,2,FALSE)</f>
        <v>natural gas and petroleum systems</v>
      </c>
      <c r="K858" s="4" t="str">
        <f t="shared" si="13"/>
        <v>CH4</v>
      </c>
    </row>
    <row r="859" spans="1:11">
      <c r="A859" t="s">
        <v>68</v>
      </c>
      <c r="B859" t="s">
        <v>2</v>
      </c>
      <c r="C859" t="s">
        <v>258</v>
      </c>
      <c r="D859" t="s">
        <v>259</v>
      </c>
      <c r="E859" t="s">
        <v>11</v>
      </c>
      <c r="F859">
        <v>2006</v>
      </c>
      <c r="G859" t="s">
        <v>250</v>
      </c>
      <c r="H859">
        <v>0.83132670755441296</v>
      </c>
      <c r="I859">
        <f>IF(K859="N2O",H859*About!$B$66,IF('EPA non-CO2 Data'!K859="CH4",'EPA non-CO2 Data'!H859*About!$B$65,'EPA non-CO2 Data'!H859))</f>
        <v>0.9698811588134818</v>
      </c>
      <c r="J859" s="4" t="str">
        <f>VLOOKUP(CONCATENATE(B859,C859,D859),'EPA Source to Industry Map'!$D$2:$E$35,2,FALSE)</f>
        <v>natural gas and petroleum systems</v>
      </c>
      <c r="K859" s="4" t="str">
        <f t="shared" si="13"/>
        <v>CH4</v>
      </c>
    </row>
    <row r="860" spans="1:11">
      <c r="A860" t="s">
        <v>68</v>
      </c>
      <c r="B860" t="s">
        <v>2</v>
      </c>
      <c r="C860" t="s">
        <v>258</v>
      </c>
      <c r="D860" t="s">
        <v>260</v>
      </c>
      <c r="E860" t="s">
        <v>11</v>
      </c>
      <c r="F860">
        <v>2006</v>
      </c>
      <c r="G860" t="s">
        <v>250</v>
      </c>
      <c r="H860">
        <v>0.225946445290059</v>
      </c>
      <c r="I860">
        <f>IF(K860="N2O",H860*About!$B$66,IF('EPA non-CO2 Data'!K860="CH4",'EPA non-CO2 Data'!H860*About!$B$65,'EPA non-CO2 Data'!H860))</f>
        <v>0.26360418617173553</v>
      </c>
      <c r="J860" s="4" t="str">
        <f>VLOOKUP(CONCATENATE(B860,C860,D860),'EPA Source to Industry Map'!$D$2:$E$35,2,FALSE)</f>
        <v>natural gas and petroleum systems</v>
      </c>
      <c r="K860" s="4" t="str">
        <f t="shared" si="13"/>
        <v>CH4</v>
      </c>
    </row>
    <row r="861" spans="1:11">
      <c r="A861" t="s">
        <v>68</v>
      </c>
      <c r="B861" t="s">
        <v>2</v>
      </c>
      <c r="C861" t="s">
        <v>258</v>
      </c>
      <c r="D861" t="s">
        <v>261</v>
      </c>
      <c r="E861" t="s">
        <v>11</v>
      </c>
      <c r="F861">
        <v>2006</v>
      </c>
      <c r="G861" t="s">
        <v>250</v>
      </c>
      <c r="H861">
        <v>7.6429922294914698</v>
      </c>
      <c r="I861">
        <f>IF(K861="N2O",H861*About!$B$66,IF('EPA non-CO2 Data'!K861="CH4",'EPA non-CO2 Data'!H861*About!$B$65,'EPA non-CO2 Data'!H861))</f>
        <v>8.9168242677400489</v>
      </c>
      <c r="J861" s="4" t="str">
        <f>VLOOKUP(CONCATENATE(B861,C861,D861),'EPA Source to Industry Map'!$D$2:$E$35,2,FALSE)</f>
        <v>natural gas and petroleum systems</v>
      </c>
      <c r="K861" s="4" t="str">
        <f t="shared" si="13"/>
        <v>CH4</v>
      </c>
    </row>
    <row r="862" spans="1:11">
      <c r="A862" t="s">
        <v>68</v>
      </c>
      <c r="B862" t="s">
        <v>2</v>
      </c>
      <c r="C862" t="s">
        <v>258</v>
      </c>
      <c r="D862" t="s">
        <v>262</v>
      </c>
      <c r="E862" t="s">
        <v>11</v>
      </c>
      <c r="F862">
        <v>2006</v>
      </c>
      <c r="G862" t="s">
        <v>250</v>
      </c>
      <c r="H862">
        <v>1.04489033783452E-2</v>
      </c>
      <c r="I862">
        <f>IF(K862="N2O",H862*About!$B$66,IF('EPA non-CO2 Data'!K862="CH4",'EPA non-CO2 Data'!H862*About!$B$65,'EPA non-CO2 Data'!H862))</f>
        <v>1.2190387274736068E-2</v>
      </c>
      <c r="J862" s="4" t="str">
        <f>VLOOKUP(CONCATENATE(B862,C862,D862),'EPA Source to Industry Map'!$D$2:$E$35,2,FALSE)</f>
        <v>natural gas and petroleum systems</v>
      </c>
      <c r="K862" s="4" t="str">
        <f t="shared" si="13"/>
        <v>CH4</v>
      </c>
    </row>
    <row r="863" spans="1:11">
      <c r="A863" t="s">
        <v>68</v>
      </c>
      <c r="B863" t="s">
        <v>2</v>
      </c>
      <c r="C863" t="s">
        <v>258</v>
      </c>
      <c r="D863" t="s">
        <v>259</v>
      </c>
      <c r="E863" t="s">
        <v>11</v>
      </c>
      <c r="F863">
        <v>2007</v>
      </c>
      <c r="G863" t="s">
        <v>250</v>
      </c>
      <c r="H863">
        <v>1.2541646361763601</v>
      </c>
      <c r="I863">
        <f>IF(K863="N2O",H863*About!$B$66,IF('EPA non-CO2 Data'!K863="CH4",'EPA non-CO2 Data'!H863*About!$B$65,'EPA non-CO2 Data'!H863))</f>
        <v>1.4631920755390868</v>
      </c>
      <c r="J863" s="4" t="str">
        <f>VLOOKUP(CONCATENATE(B863,C863,D863),'EPA Source to Industry Map'!$D$2:$E$35,2,FALSE)</f>
        <v>natural gas and petroleum systems</v>
      </c>
      <c r="K863" s="4" t="str">
        <f t="shared" si="13"/>
        <v>CH4</v>
      </c>
    </row>
    <row r="864" spans="1:11">
      <c r="A864" t="s">
        <v>68</v>
      </c>
      <c r="B864" t="s">
        <v>2</v>
      </c>
      <c r="C864" t="s">
        <v>258</v>
      </c>
      <c r="D864" t="s">
        <v>260</v>
      </c>
      <c r="E864" t="s">
        <v>11</v>
      </c>
      <c r="F864">
        <v>2007</v>
      </c>
      <c r="G864" t="s">
        <v>250</v>
      </c>
      <c r="H864">
        <v>0.35164082391227702</v>
      </c>
      <c r="I864">
        <f>IF(K864="N2O",H864*About!$B$66,IF('EPA non-CO2 Data'!K864="CH4",'EPA non-CO2 Data'!H864*About!$B$65,'EPA non-CO2 Data'!H864))</f>
        <v>0.41024762789765656</v>
      </c>
      <c r="J864" s="4" t="str">
        <f>VLOOKUP(CONCATENATE(B864,C864,D864),'EPA Source to Industry Map'!$D$2:$E$35,2,FALSE)</f>
        <v>natural gas and petroleum systems</v>
      </c>
      <c r="K864" s="4" t="str">
        <f t="shared" si="13"/>
        <v>CH4</v>
      </c>
    </row>
    <row r="865" spans="1:11">
      <c r="A865" t="s">
        <v>68</v>
      </c>
      <c r="B865" t="s">
        <v>2</v>
      </c>
      <c r="C865" t="s">
        <v>258</v>
      </c>
      <c r="D865" t="s">
        <v>261</v>
      </c>
      <c r="E865" t="s">
        <v>11</v>
      </c>
      <c r="F865">
        <v>2007</v>
      </c>
      <c r="G865" t="s">
        <v>250</v>
      </c>
      <c r="H865">
        <v>10.3009885510407</v>
      </c>
      <c r="I865">
        <f>IF(K865="N2O",H865*About!$B$66,IF('EPA non-CO2 Data'!K865="CH4",'EPA non-CO2 Data'!H865*About!$B$65,'EPA non-CO2 Data'!H865))</f>
        <v>12.017819976214151</v>
      </c>
      <c r="J865" s="4" t="str">
        <f>VLOOKUP(CONCATENATE(B865,C865,D865),'EPA Source to Industry Map'!$D$2:$E$35,2,FALSE)</f>
        <v>natural gas and petroleum systems</v>
      </c>
      <c r="K865" s="4" t="str">
        <f t="shared" si="13"/>
        <v>CH4</v>
      </c>
    </row>
    <row r="866" spans="1:11">
      <c r="A866" t="s">
        <v>68</v>
      </c>
      <c r="B866" t="s">
        <v>2</v>
      </c>
      <c r="C866" t="s">
        <v>258</v>
      </c>
      <c r="D866" t="s">
        <v>262</v>
      </c>
      <c r="E866" t="s">
        <v>11</v>
      </c>
      <c r="F866">
        <v>2007</v>
      </c>
      <c r="G866" t="s">
        <v>250</v>
      </c>
      <c r="H866">
        <v>1.4634560299198501E-2</v>
      </c>
      <c r="I866">
        <f>IF(K866="N2O",H866*About!$B$66,IF('EPA non-CO2 Data'!K866="CH4",'EPA non-CO2 Data'!H866*About!$B$65,'EPA non-CO2 Data'!H866))</f>
        <v>1.707365368239825E-2</v>
      </c>
      <c r="J866" s="4" t="str">
        <f>VLOOKUP(CONCATENATE(B866,C866,D866),'EPA Source to Industry Map'!$D$2:$E$35,2,FALSE)</f>
        <v>natural gas and petroleum systems</v>
      </c>
      <c r="K866" s="4" t="str">
        <f t="shared" si="13"/>
        <v>CH4</v>
      </c>
    </row>
    <row r="867" spans="1:11">
      <c r="A867" t="s">
        <v>68</v>
      </c>
      <c r="B867" t="s">
        <v>2</v>
      </c>
      <c r="C867" t="s">
        <v>258</v>
      </c>
      <c r="D867" t="s">
        <v>259</v>
      </c>
      <c r="E867" t="s">
        <v>11</v>
      </c>
      <c r="F867">
        <v>2008</v>
      </c>
      <c r="G867" t="s">
        <v>250</v>
      </c>
      <c r="H867">
        <v>1.72846131105971</v>
      </c>
      <c r="I867">
        <f>IF(K867="N2O",H867*About!$B$66,IF('EPA non-CO2 Data'!K867="CH4",'EPA non-CO2 Data'!H867*About!$B$65,'EPA non-CO2 Data'!H867))</f>
        <v>2.0165381962363287</v>
      </c>
      <c r="J867" s="4" t="str">
        <f>VLOOKUP(CONCATENATE(B867,C867,D867),'EPA Source to Industry Map'!$D$2:$E$35,2,FALSE)</f>
        <v>natural gas and petroleum systems</v>
      </c>
      <c r="K867" s="4" t="str">
        <f t="shared" si="13"/>
        <v>CH4</v>
      </c>
    </row>
    <row r="868" spans="1:11">
      <c r="A868" t="s">
        <v>68</v>
      </c>
      <c r="B868" t="s">
        <v>2</v>
      </c>
      <c r="C868" t="s">
        <v>258</v>
      </c>
      <c r="D868" t="s">
        <v>260</v>
      </c>
      <c r="E868" t="s">
        <v>11</v>
      </c>
      <c r="F868">
        <v>2008</v>
      </c>
      <c r="G868" t="s">
        <v>250</v>
      </c>
      <c r="H868">
        <v>0.49608230490954303</v>
      </c>
      <c r="I868">
        <f>IF(K868="N2O",H868*About!$B$66,IF('EPA non-CO2 Data'!K868="CH4",'EPA non-CO2 Data'!H868*About!$B$65,'EPA non-CO2 Data'!H868))</f>
        <v>0.5787626890611336</v>
      </c>
      <c r="J868" s="4" t="str">
        <f>VLOOKUP(CONCATENATE(B868,C868,D868),'EPA Source to Industry Map'!$D$2:$E$35,2,FALSE)</f>
        <v>natural gas and petroleum systems</v>
      </c>
      <c r="K868" s="4" t="str">
        <f t="shared" si="13"/>
        <v>CH4</v>
      </c>
    </row>
    <row r="869" spans="1:11">
      <c r="A869" t="s">
        <v>68</v>
      </c>
      <c r="B869" t="s">
        <v>2</v>
      </c>
      <c r="C869" t="s">
        <v>258</v>
      </c>
      <c r="D869" t="s">
        <v>261</v>
      </c>
      <c r="E869" t="s">
        <v>11</v>
      </c>
      <c r="F869">
        <v>2008</v>
      </c>
      <c r="G869" t="s">
        <v>250</v>
      </c>
      <c r="H869">
        <v>12.8886312742525</v>
      </c>
      <c r="I869">
        <f>IF(K869="N2O",H869*About!$B$66,IF('EPA non-CO2 Data'!K869="CH4",'EPA non-CO2 Data'!H869*About!$B$65,'EPA non-CO2 Data'!H869))</f>
        <v>15.036736486627918</v>
      </c>
      <c r="J869" s="4" t="str">
        <f>VLOOKUP(CONCATENATE(B869,C869,D869),'EPA Source to Industry Map'!$D$2:$E$35,2,FALSE)</f>
        <v>natural gas and petroleum systems</v>
      </c>
      <c r="K869" s="4" t="str">
        <f t="shared" si="13"/>
        <v>CH4</v>
      </c>
    </row>
    <row r="870" spans="1:11">
      <c r="A870" t="s">
        <v>68</v>
      </c>
      <c r="B870" t="s">
        <v>2</v>
      </c>
      <c r="C870" t="s">
        <v>258</v>
      </c>
      <c r="D870" t="s">
        <v>262</v>
      </c>
      <c r="E870" t="s">
        <v>11</v>
      </c>
      <c r="F870">
        <v>2008</v>
      </c>
      <c r="G870" t="s">
        <v>250</v>
      </c>
      <c r="H870">
        <v>1.8967966921097298E-2</v>
      </c>
      <c r="I870">
        <f>IF(K870="N2O",H870*About!$B$66,IF('EPA non-CO2 Data'!K870="CH4",'EPA non-CO2 Data'!H870*About!$B$65,'EPA non-CO2 Data'!H870))</f>
        <v>2.2129294741280184E-2</v>
      </c>
      <c r="J870" s="4" t="str">
        <f>VLOOKUP(CONCATENATE(B870,C870,D870),'EPA Source to Industry Map'!$D$2:$E$35,2,FALSE)</f>
        <v>natural gas and petroleum systems</v>
      </c>
      <c r="K870" s="4" t="str">
        <f t="shared" si="13"/>
        <v>CH4</v>
      </c>
    </row>
    <row r="871" spans="1:11">
      <c r="A871" t="s">
        <v>68</v>
      </c>
      <c r="B871" t="s">
        <v>2</v>
      </c>
      <c r="C871" t="s">
        <v>258</v>
      </c>
      <c r="D871" t="s">
        <v>259</v>
      </c>
      <c r="E871" t="s">
        <v>11</v>
      </c>
      <c r="F871">
        <v>2009</v>
      </c>
      <c r="G871" t="s">
        <v>250</v>
      </c>
      <c r="H871">
        <v>2.2485565450723302</v>
      </c>
      <c r="I871">
        <f>IF(K871="N2O",H871*About!$B$66,IF('EPA non-CO2 Data'!K871="CH4",'EPA non-CO2 Data'!H871*About!$B$65,'EPA non-CO2 Data'!H871))</f>
        <v>2.6233159692510521</v>
      </c>
      <c r="J871" s="4" t="str">
        <f>VLOOKUP(CONCATENATE(B871,C871,D871),'EPA Source to Industry Map'!$D$2:$E$35,2,FALSE)</f>
        <v>natural gas and petroleum systems</v>
      </c>
      <c r="K871" s="4" t="str">
        <f t="shared" si="13"/>
        <v>CH4</v>
      </c>
    </row>
    <row r="872" spans="1:11">
      <c r="A872" t="s">
        <v>68</v>
      </c>
      <c r="B872" t="s">
        <v>2</v>
      </c>
      <c r="C872" t="s">
        <v>258</v>
      </c>
      <c r="D872" t="s">
        <v>260</v>
      </c>
      <c r="E872" t="s">
        <v>11</v>
      </c>
      <c r="F872">
        <v>2009</v>
      </c>
      <c r="G872" t="s">
        <v>250</v>
      </c>
      <c r="H872">
        <v>0.65720880719093</v>
      </c>
      <c r="I872">
        <f>IF(K872="N2O",H872*About!$B$66,IF('EPA non-CO2 Data'!K872="CH4",'EPA non-CO2 Data'!H872*About!$B$65,'EPA non-CO2 Data'!H872))</f>
        <v>0.76674360838941835</v>
      </c>
      <c r="J872" s="4" t="str">
        <f>VLOOKUP(CONCATENATE(B872,C872,D872),'EPA Source to Industry Map'!$D$2:$E$35,2,FALSE)</f>
        <v>natural gas and petroleum systems</v>
      </c>
      <c r="K872" s="4" t="str">
        <f t="shared" si="13"/>
        <v>CH4</v>
      </c>
    </row>
    <row r="873" spans="1:11">
      <c r="A873" t="s">
        <v>68</v>
      </c>
      <c r="B873" t="s">
        <v>2</v>
      </c>
      <c r="C873" t="s">
        <v>258</v>
      </c>
      <c r="D873" t="s">
        <v>261</v>
      </c>
      <c r="E873" t="s">
        <v>11</v>
      </c>
      <c r="F873">
        <v>2009</v>
      </c>
      <c r="G873" t="s">
        <v>250</v>
      </c>
      <c r="H873">
        <v>15.413658919027499</v>
      </c>
      <c r="I873">
        <f>IF(K873="N2O",H873*About!$B$66,IF('EPA non-CO2 Data'!K873="CH4",'EPA non-CO2 Data'!H873*About!$B$65,'EPA non-CO2 Data'!H873))</f>
        <v>17.982602072198752</v>
      </c>
      <c r="J873" s="4" t="str">
        <f>VLOOKUP(CONCATENATE(B873,C873,D873),'EPA Source to Industry Map'!$D$2:$E$35,2,FALSE)</f>
        <v>natural gas and petroleum systems</v>
      </c>
      <c r="K873" s="4" t="str">
        <f t="shared" si="13"/>
        <v>CH4</v>
      </c>
    </row>
    <row r="874" spans="1:11">
      <c r="A874" t="s">
        <v>68</v>
      </c>
      <c r="B874" t="s">
        <v>2</v>
      </c>
      <c r="C874" t="s">
        <v>258</v>
      </c>
      <c r="D874" t="s">
        <v>262</v>
      </c>
      <c r="E874" t="s">
        <v>11</v>
      </c>
      <c r="F874">
        <v>2009</v>
      </c>
      <c r="G874" t="s">
        <v>250</v>
      </c>
      <c r="H874">
        <v>2.3432871566389402E-2</v>
      </c>
      <c r="I874">
        <f>IF(K874="N2O",H874*About!$B$66,IF('EPA non-CO2 Data'!K874="CH4",'EPA non-CO2 Data'!H874*About!$B$65,'EPA non-CO2 Data'!H874))</f>
        <v>2.7338350160787638E-2</v>
      </c>
      <c r="J874" s="4" t="str">
        <f>VLOOKUP(CONCATENATE(B874,C874,D874),'EPA Source to Industry Map'!$D$2:$E$35,2,FALSE)</f>
        <v>natural gas and petroleum systems</v>
      </c>
      <c r="K874" s="4" t="str">
        <f t="shared" si="13"/>
        <v>CH4</v>
      </c>
    </row>
    <row r="875" spans="1:11">
      <c r="A875" t="s">
        <v>68</v>
      </c>
      <c r="B875" t="s">
        <v>2</v>
      </c>
      <c r="C875" t="s">
        <v>258</v>
      </c>
      <c r="D875" t="s">
        <v>259</v>
      </c>
      <c r="E875" t="s">
        <v>11</v>
      </c>
      <c r="F875">
        <v>2010</v>
      </c>
      <c r="G875" t="s">
        <v>250</v>
      </c>
      <c r="H875">
        <v>2.80959091173857</v>
      </c>
      <c r="I875">
        <f>IF(K875="N2O",H875*About!$B$66,IF('EPA non-CO2 Data'!K875="CH4",'EPA non-CO2 Data'!H875*About!$B$65,'EPA non-CO2 Data'!H875))</f>
        <v>3.2778560636949985</v>
      </c>
      <c r="J875" s="4" t="str">
        <f>VLOOKUP(CONCATENATE(B875,C875,D875),'EPA Source to Industry Map'!$D$2:$E$35,2,FALSE)</f>
        <v>natural gas and petroleum systems</v>
      </c>
      <c r="K875" s="4" t="str">
        <f t="shared" si="13"/>
        <v>CH4</v>
      </c>
    </row>
    <row r="876" spans="1:11">
      <c r="A876" t="s">
        <v>68</v>
      </c>
      <c r="B876" t="s">
        <v>2</v>
      </c>
      <c r="C876" t="s">
        <v>258</v>
      </c>
      <c r="D876" t="s">
        <v>260</v>
      </c>
      <c r="E876" t="s">
        <v>11</v>
      </c>
      <c r="F876">
        <v>2010</v>
      </c>
      <c r="G876" t="s">
        <v>250</v>
      </c>
      <c r="H876">
        <v>0.83324997737161399</v>
      </c>
      <c r="I876">
        <f>IF(K876="N2O",H876*About!$B$66,IF('EPA non-CO2 Data'!K876="CH4",'EPA non-CO2 Data'!H876*About!$B$65,'EPA non-CO2 Data'!H876))</f>
        <v>0.97212497360021644</v>
      </c>
      <c r="J876" s="4" t="str">
        <f>VLOOKUP(CONCATENATE(B876,C876,D876),'EPA Source to Industry Map'!$D$2:$E$35,2,FALSE)</f>
        <v>natural gas and petroleum systems</v>
      </c>
      <c r="K876" s="4" t="str">
        <f t="shared" si="13"/>
        <v>CH4</v>
      </c>
    </row>
    <row r="877" spans="1:11">
      <c r="A877" t="s">
        <v>68</v>
      </c>
      <c r="B877" t="s">
        <v>2</v>
      </c>
      <c r="C877" t="s">
        <v>258</v>
      </c>
      <c r="D877" t="s">
        <v>261</v>
      </c>
      <c r="E877" t="s">
        <v>11</v>
      </c>
      <c r="F877">
        <v>2010</v>
      </c>
      <c r="G877" t="s">
        <v>250</v>
      </c>
      <c r="H877">
        <v>17.882715217738799</v>
      </c>
      <c r="I877">
        <f>IF(K877="N2O",H877*About!$B$66,IF('EPA non-CO2 Data'!K877="CH4",'EPA non-CO2 Data'!H877*About!$B$65,'EPA non-CO2 Data'!H877))</f>
        <v>20.863167754028598</v>
      </c>
      <c r="J877" s="4" t="str">
        <f>VLOOKUP(CONCATENATE(B877,C877,D877),'EPA Source to Industry Map'!$D$2:$E$35,2,FALSE)</f>
        <v>natural gas and petroleum systems</v>
      </c>
      <c r="K877" s="4" t="str">
        <f t="shared" si="13"/>
        <v>CH4</v>
      </c>
    </row>
    <row r="878" spans="1:11">
      <c r="A878" t="s">
        <v>68</v>
      </c>
      <c r="B878" t="s">
        <v>2</v>
      </c>
      <c r="C878" t="s">
        <v>258</v>
      </c>
      <c r="D878" t="s">
        <v>262</v>
      </c>
      <c r="E878" t="s">
        <v>11</v>
      </c>
      <c r="F878">
        <v>2010</v>
      </c>
      <c r="G878" t="s">
        <v>250</v>
      </c>
      <c r="H878">
        <v>2.80153217224078E-2</v>
      </c>
      <c r="I878">
        <f>IF(K878="N2O",H878*About!$B$66,IF('EPA non-CO2 Data'!K878="CH4",'EPA non-CO2 Data'!H878*About!$B$65,'EPA non-CO2 Data'!H878))</f>
        <v>3.2684542009475771E-2</v>
      </c>
      <c r="J878" s="4" t="str">
        <f>VLOOKUP(CONCATENATE(B878,C878,D878),'EPA Source to Industry Map'!$D$2:$E$35,2,FALSE)</f>
        <v>natural gas and petroleum systems</v>
      </c>
      <c r="K878" s="4" t="str">
        <f t="shared" si="13"/>
        <v>CH4</v>
      </c>
    </row>
    <row r="879" spans="1:11">
      <c r="A879" t="s">
        <v>68</v>
      </c>
      <c r="B879" t="s">
        <v>2</v>
      </c>
      <c r="C879" t="s">
        <v>258</v>
      </c>
      <c r="D879" t="s">
        <v>259</v>
      </c>
      <c r="E879" t="s">
        <v>11</v>
      </c>
      <c r="F879">
        <v>2011</v>
      </c>
      <c r="G879" t="s">
        <v>250</v>
      </c>
      <c r="H879">
        <v>3.3753472588518698</v>
      </c>
      <c r="I879">
        <f>IF(K879="N2O",H879*About!$B$66,IF('EPA non-CO2 Data'!K879="CH4",'EPA non-CO2 Data'!H879*About!$B$65,'EPA non-CO2 Data'!H879))</f>
        <v>3.9379051353271817</v>
      </c>
      <c r="J879" s="4" t="str">
        <f>VLOOKUP(CONCATENATE(B879,C879,D879),'EPA Source to Industry Map'!$D$2:$E$35,2,FALSE)</f>
        <v>natural gas and petroleum systems</v>
      </c>
      <c r="K879" s="4" t="str">
        <f t="shared" si="13"/>
        <v>CH4</v>
      </c>
    </row>
    <row r="880" spans="1:11">
      <c r="A880" t="s">
        <v>68</v>
      </c>
      <c r="B880" t="s">
        <v>2</v>
      </c>
      <c r="C880" t="s">
        <v>258</v>
      </c>
      <c r="D880" t="s">
        <v>260</v>
      </c>
      <c r="E880" t="s">
        <v>11</v>
      </c>
      <c r="F880">
        <v>2011</v>
      </c>
      <c r="G880" t="s">
        <v>250</v>
      </c>
      <c r="H880">
        <v>1.06543683927641</v>
      </c>
      <c r="I880">
        <f>IF(K880="N2O",H880*About!$B$66,IF('EPA non-CO2 Data'!K880="CH4",'EPA non-CO2 Data'!H880*About!$B$65,'EPA non-CO2 Data'!H880))</f>
        <v>1.2430096458224784</v>
      </c>
      <c r="J880" s="4" t="str">
        <f>VLOOKUP(CONCATENATE(B880,C880,D880),'EPA Source to Industry Map'!$D$2:$E$35,2,FALSE)</f>
        <v>natural gas and petroleum systems</v>
      </c>
      <c r="K880" s="4" t="str">
        <f t="shared" si="13"/>
        <v>CH4</v>
      </c>
    </row>
    <row r="881" spans="1:11">
      <c r="A881" t="s">
        <v>68</v>
      </c>
      <c r="B881" t="s">
        <v>2</v>
      </c>
      <c r="C881" t="s">
        <v>258</v>
      </c>
      <c r="D881" t="s">
        <v>261</v>
      </c>
      <c r="E881" t="s">
        <v>11</v>
      </c>
      <c r="F881">
        <v>2011</v>
      </c>
      <c r="G881" t="s">
        <v>250</v>
      </c>
      <c r="H881">
        <v>20.290504972247799</v>
      </c>
      <c r="I881">
        <f>IF(K881="N2O",H881*About!$B$66,IF('EPA non-CO2 Data'!K881="CH4",'EPA non-CO2 Data'!H881*About!$B$65,'EPA non-CO2 Data'!H881))</f>
        <v>23.672255800955767</v>
      </c>
      <c r="J881" s="4" t="str">
        <f>VLOOKUP(CONCATENATE(B881,C881,D881),'EPA Source to Industry Map'!$D$2:$E$35,2,FALSE)</f>
        <v>natural gas and petroleum systems</v>
      </c>
      <c r="K881" s="4" t="str">
        <f t="shared" si="13"/>
        <v>CH4</v>
      </c>
    </row>
    <row r="882" spans="1:11">
      <c r="A882" t="s">
        <v>68</v>
      </c>
      <c r="B882" t="s">
        <v>2</v>
      </c>
      <c r="C882" t="s">
        <v>258</v>
      </c>
      <c r="D882" t="s">
        <v>262</v>
      </c>
      <c r="E882" t="s">
        <v>11</v>
      </c>
      <c r="F882">
        <v>2011</v>
      </c>
      <c r="G882" t="s">
        <v>250</v>
      </c>
      <c r="H882">
        <v>3.2996643909664003E-2</v>
      </c>
      <c r="I882">
        <f>IF(K882="N2O",H882*About!$B$66,IF('EPA non-CO2 Data'!K882="CH4",'EPA non-CO2 Data'!H882*About!$B$65,'EPA non-CO2 Data'!H882))</f>
        <v>3.8496084561274672E-2</v>
      </c>
      <c r="J882" s="4" t="str">
        <f>VLOOKUP(CONCATENATE(B882,C882,D882),'EPA Source to Industry Map'!$D$2:$E$35,2,FALSE)</f>
        <v>natural gas and petroleum systems</v>
      </c>
      <c r="K882" s="4" t="str">
        <f t="shared" si="13"/>
        <v>CH4</v>
      </c>
    </row>
    <row r="883" spans="1:11">
      <c r="A883" t="s">
        <v>68</v>
      </c>
      <c r="B883" t="s">
        <v>2</v>
      </c>
      <c r="C883" t="s">
        <v>258</v>
      </c>
      <c r="D883" t="s">
        <v>259</v>
      </c>
      <c r="E883" t="s">
        <v>11</v>
      </c>
      <c r="F883">
        <v>2012</v>
      </c>
      <c r="G883" t="s">
        <v>250</v>
      </c>
      <c r="H883">
        <v>3.9721128534793202</v>
      </c>
      <c r="I883">
        <f>IF(K883="N2O",H883*About!$B$66,IF('EPA non-CO2 Data'!K883="CH4",'EPA non-CO2 Data'!H883*About!$B$65,'EPA non-CO2 Data'!H883))</f>
        <v>4.6341316623925408</v>
      </c>
      <c r="J883" s="4" t="str">
        <f>VLOOKUP(CONCATENATE(B883,C883,D883),'EPA Source to Industry Map'!$D$2:$E$35,2,FALSE)</f>
        <v>natural gas and petroleum systems</v>
      </c>
      <c r="K883" s="4" t="str">
        <f t="shared" ref="K883:K946" si="14">IF(ISNUMBER(SEARCH("F",E883)),"F-gases",E883)</f>
        <v>CH4</v>
      </c>
    </row>
    <row r="884" spans="1:11">
      <c r="A884" t="s">
        <v>68</v>
      </c>
      <c r="B884" t="s">
        <v>2</v>
      </c>
      <c r="C884" t="s">
        <v>258</v>
      </c>
      <c r="D884" t="s">
        <v>260</v>
      </c>
      <c r="E884" t="s">
        <v>11</v>
      </c>
      <c r="F884">
        <v>2012</v>
      </c>
      <c r="G884" t="s">
        <v>250</v>
      </c>
      <c r="H884">
        <v>1.32038393971429</v>
      </c>
      <c r="I884">
        <f>IF(K884="N2O",H884*About!$B$66,IF('EPA non-CO2 Data'!K884="CH4",'EPA non-CO2 Data'!H884*About!$B$65,'EPA non-CO2 Data'!H884))</f>
        <v>1.5404479296666718</v>
      </c>
      <c r="J884" s="4" t="str">
        <f>VLOOKUP(CONCATENATE(B884,C884,D884),'EPA Source to Industry Map'!$D$2:$E$35,2,FALSE)</f>
        <v>natural gas and petroleum systems</v>
      </c>
      <c r="K884" s="4" t="str">
        <f t="shared" si="14"/>
        <v>CH4</v>
      </c>
    </row>
    <row r="885" spans="1:11">
      <c r="A885" t="s">
        <v>68</v>
      </c>
      <c r="B885" t="s">
        <v>2</v>
      </c>
      <c r="C885" t="s">
        <v>258</v>
      </c>
      <c r="D885" t="s">
        <v>261</v>
      </c>
      <c r="E885" t="s">
        <v>11</v>
      </c>
      <c r="F885">
        <v>2012</v>
      </c>
      <c r="G885" t="s">
        <v>250</v>
      </c>
      <c r="H885">
        <v>22.644355050718101</v>
      </c>
      <c r="I885">
        <f>IF(K885="N2O",H885*About!$B$66,IF('EPA non-CO2 Data'!K885="CH4",'EPA non-CO2 Data'!H885*About!$B$65,'EPA non-CO2 Data'!H885))</f>
        <v>26.418414225837786</v>
      </c>
      <c r="J885" s="4" t="str">
        <f>VLOOKUP(CONCATENATE(B885,C885,D885),'EPA Source to Industry Map'!$D$2:$E$35,2,FALSE)</f>
        <v>natural gas and petroleum systems</v>
      </c>
      <c r="K885" s="4" t="str">
        <f t="shared" si="14"/>
        <v>CH4</v>
      </c>
    </row>
    <row r="886" spans="1:11">
      <c r="A886" t="s">
        <v>68</v>
      </c>
      <c r="B886" t="s">
        <v>2</v>
      </c>
      <c r="C886" t="s">
        <v>258</v>
      </c>
      <c r="D886" t="s">
        <v>262</v>
      </c>
      <c r="E886" t="s">
        <v>11</v>
      </c>
      <c r="F886">
        <v>2012</v>
      </c>
      <c r="G886" t="s">
        <v>250</v>
      </c>
      <c r="H886">
        <v>3.8148156088254198E-2</v>
      </c>
      <c r="I886">
        <f>IF(K886="N2O",H886*About!$B$66,IF('EPA non-CO2 Data'!K886="CH4",'EPA non-CO2 Data'!H886*About!$B$65,'EPA non-CO2 Data'!H886))</f>
        <v>4.4506182102963233E-2</v>
      </c>
      <c r="J886" s="4" t="str">
        <f>VLOOKUP(CONCATENATE(B886,C886,D886),'EPA Source to Industry Map'!$D$2:$E$35,2,FALSE)</f>
        <v>natural gas and petroleum systems</v>
      </c>
      <c r="K886" s="4" t="str">
        <f t="shared" si="14"/>
        <v>CH4</v>
      </c>
    </row>
    <row r="887" spans="1:11">
      <c r="A887" t="s">
        <v>68</v>
      </c>
      <c r="B887" t="s">
        <v>2</v>
      </c>
      <c r="C887" t="s">
        <v>258</v>
      </c>
      <c r="D887" t="s">
        <v>259</v>
      </c>
      <c r="E887" t="s">
        <v>11</v>
      </c>
      <c r="F887">
        <v>2013</v>
      </c>
      <c r="G887" t="s">
        <v>250</v>
      </c>
      <c r="H887">
        <v>4.2134181785493698</v>
      </c>
      <c r="I887">
        <f>IF(K887="N2O",H887*About!$B$66,IF('EPA non-CO2 Data'!K887="CH4",'EPA non-CO2 Data'!H887*About!$B$65,'EPA non-CO2 Data'!H887))</f>
        <v>4.9156545416409321</v>
      </c>
      <c r="J887" s="4" t="str">
        <f>VLOOKUP(CONCATENATE(B887,C887,D887),'EPA Source to Industry Map'!$D$2:$E$35,2,FALSE)</f>
        <v>natural gas and petroleum systems</v>
      </c>
      <c r="K887" s="4" t="str">
        <f t="shared" si="14"/>
        <v>CH4</v>
      </c>
    </row>
    <row r="888" spans="1:11">
      <c r="A888" t="s">
        <v>68</v>
      </c>
      <c r="B888" t="s">
        <v>2</v>
      </c>
      <c r="C888" t="s">
        <v>258</v>
      </c>
      <c r="D888" t="s">
        <v>260</v>
      </c>
      <c r="E888" t="s">
        <v>11</v>
      </c>
      <c r="F888">
        <v>2013</v>
      </c>
      <c r="G888" t="s">
        <v>250</v>
      </c>
      <c r="H888">
        <v>1.46312911334525</v>
      </c>
      <c r="I888">
        <f>IF(K888="N2O",H888*About!$B$66,IF('EPA non-CO2 Data'!K888="CH4",'EPA non-CO2 Data'!H888*About!$B$65,'EPA non-CO2 Data'!H888))</f>
        <v>1.7069839655694583</v>
      </c>
      <c r="J888" s="4" t="str">
        <f>VLOOKUP(CONCATENATE(B888,C888,D888),'EPA Source to Industry Map'!$D$2:$E$35,2,FALSE)</f>
        <v>natural gas and petroleum systems</v>
      </c>
      <c r="K888" s="4" t="str">
        <f t="shared" si="14"/>
        <v>CH4</v>
      </c>
    </row>
    <row r="889" spans="1:11">
      <c r="A889" t="s">
        <v>68</v>
      </c>
      <c r="B889" t="s">
        <v>2</v>
      </c>
      <c r="C889" t="s">
        <v>258</v>
      </c>
      <c r="D889" t="s">
        <v>261</v>
      </c>
      <c r="E889" t="s">
        <v>11</v>
      </c>
      <c r="F889">
        <v>2013</v>
      </c>
      <c r="G889" t="s">
        <v>250</v>
      </c>
      <c r="H889">
        <v>22.8613973243096</v>
      </c>
      <c r="I889">
        <f>IF(K889="N2O",H889*About!$B$66,IF('EPA non-CO2 Data'!K889="CH4",'EPA non-CO2 Data'!H889*About!$B$65,'EPA non-CO2 Data'!H889))</f>
        <v>26.671630211694534</v>
      </c>
      <c r="J889" s="4" t="str">
        <f>VLOOKUP(CONCATENATE(B889,C889,D889),'EPA Source to Industry Map'!$D$2:$E$35,2,FALSE)</f>
        <v>natural gas and petroleum systems</v>
      </c>
      <c r="K889" s="4" t="str">
        <f t="shared" si="14"/>
        <v>CH4</v>
      </c>
    </row>
    <row r="890" spans="1:11">
      <c r="A890" t="s">
        <v>68</v>
      </c>
      <c r="B890" t="s">
        <v>2</v>
      </c>
      <c r="C890" t="s">
        <v>258</v>
      </c>
      <c r="D890" t="s">
        <v>262</v>
      </c>
      <c r="E890" t="s">
        <v>11</v>
      </c>
      <c r="F890">
        <v>2013</v>
      </c>
      <c r="G890" t="s">
        <v>250</v>
      </c>
      <c r="H890">
        <v>3.9824767748724302E-2</v>
      </c>
      <c r="I890">
        <f>IF(K890="N2O",H890*About!$B$66,IF('EPA non-CO2 Data'!K890="CH4",'EPA non-CO2 Data'!H890*About!$B$65,'EPA non-CO2 Data'!H890))</f>
        <v>4.6462229040178354E-2</v>
      </c>
      <c r="J890" s="4" t="str">
        <f>VLOOKUP(CONCATENATE(B890,C890,D890),'EPA Source to Industry Map'!$D$2:$E$35,2,FALSE)</f>
        <v>natural gas and petroleum systems</v>
      </c>
      <c r="K890" s="4" t="str">
        <f t="shared" si="14"/>
        <v>CH4</v>
      </c>
    </row>
    <row r="891" spans="1:11">
      <c r="A891" t="s">
        <v>68</v>
      </c>
      <c r="B891" t="s">
        <v>2</v>
      </c>
      <c r="C891" t="s">
        <v>258</v>
      </c>
      <c r="D891" t="s">
        <v>259</v>
      </c>
      <c r="E891" t="s">
        <v>11</v>
      </c>
      <c r="F891">
        <v>2014</v>
      </c>
      <c r="G891" t="s">
        <v>250</v>
      </c>
      <c r="H891">
        <v>4.4547235036194097</v>
      </c>
      <c r="I891">
        <f>IF(K891="N2O",H891*About!$B$66,IF('EPA non-CO2 Data'!K891="CH4",'EPA non-CO2 Data'!H891*About!$B$65,'EPA non-CO2 Data'!H891))</f>
        <v>5.1971774208893118</v>
      </c>
      <c r="J891" s="4" t="str">
        <f>VLOOKUP(CONCATENATE(B891,C891,D891),'EPA Source to Industry Map'!$D$2:$E$35,2,FALSE)</f>
        <v>natural gas and petroleum systems</v>
      </c>
      <c r="K891" s="4" t="str">
        <f t="shared" si="14"/>
        <v>CH4</v>
      </c>
    </row>
    <row r="892" spans="1:11">
      <c r="A892" t="s">
        <v>68</v>
      </c>
      <c r="B892" t="s">
        <v>2</v>
      </c>
      <c r="C892" t="s">
        <v>258</v>
      </c>
      <c r="D892" t="s">
        <v>260</v>
      </c>
      <c r="E892" t="s">
        <v>11</v>
      </c>
      <c r="F892">
        <v>2014</v>
      </c>
      <c r="G892" t="s">
        <v>250</v>
      </c>
      <c r="H892">
        <v>1.6058742869762099</v>
      </c>
      <c r="I892">
        <f>IF(K892="N2O",H892*About!$B$66,IF('EPA non-CO2 Data'!K892="CH4",'EPA non-CO2 Data'!H892*About!$B$65,'EPA non-CO2 Data'!H892))</f>
        <v>1.8735200014722451</v>
      </c>
      <c r="J892" s="4" t="str">
        <f>VLOOKUP(CONCATENATE(B892,C892,D892),'EPA Source to Industry Map'!$D$2:$E$35,2,FALSE)</f>
        <v>natural gas and petroleum systems</v>
      </c>
      <c r="K892" s="4" t="str">
        <f t="shared" si="14"/>
        <v>CH4</v>
      </c>
    </row>
    <row r="893" spans="1:11">
      <c r="A893" t="s">
        <v>68</v>
      </c>
      <c r="B893" t="s">
        <v>2</v>
      </c>
      <c r="C893" t="s">
        <v>258</v>
      </c>
      <c r="D893" t="s">
        <v>261</v>
      </c>
      <c r="E893" t="s">
        <v>11</v>
      </c>
      <c r="F893">
        <v>2014</v>
      </c>
      <c r="G893" t="s">
        <v>250</v>
      </c>
      <c r="H893">
        <v>23.078439597900999</v>
      </c>
      <c r="I893">
        <f>IF(K893="N2O",H893*About!$B$66,IF('EPA non-CO2 Data'!K893="CH4",'EPA non-CO2 Data'!H893*About!$B$65,'EPA non-CO2 Data'!H893))</f>
        <v>26.924846197551169</v>
      </c>
      <c r="J893" s="4" t="str">
        <f>VLOOKUP(CONCATENATE(B893,C893,D893),'EPA Source to Industry Map'!$D$2:$E$35,2,FALSE)</f>
        <v>natural gas and petroleum systems</v>
      </c>
      <c r="K893" s="4" t="str">
        <f t="shared" si="14"/>
        <v>CH4</v>
      </c>
    </row>
    <row r="894" spans="1:11">
      <c r="A894" t="s">
        <v>68</v>
      </c>
      <c r="B894" t="s">
        <v>2</v>
      </c>
      <c r="C894" t="s">
        <v>258</v>
      </c>
      <c r="D894" t="s">
        <v>262</v>
      </c>
      <c r="E894" t="s">
        <v>11</v>
      </c>
      <c r="F894">
        <v>2014</v>
      </c>
      <c r="G894" t="s">
        <v>250</v>
      </c>
      <c r="H894">
        <v>4.1501379409194301E-2</v>
      </c>
      <c r="I894">
        <f>IF(K894="N2O",H894*About!$B$66,IF('EPA non-CO2 Data'!K894="CH4",'EPA non-CO2 Data'!H894*About!$B$65,'EPA non-CO2 Data'!H894))</f>
        <v>4.8418275977393357E-2</v>
      </c>
      <c r="J894" s="4" t="str">
        <f>VLOOKUP(CONCATENATE(B894,C894,D894),'EPA Source to Industry Map'!$D$2:$E$35,2,FALSE)</f>
        <v>natural gas and petroleum systems</v>
      </c>
      <c r="K894" s="4" t="str">
        <f t="shared" si="14"/>
        <v>CH4</v>
      </c>
    </row>
    <row r="895" spans="1:11">
      <c r="A895" t="s">
        <v>68</v>
      </c>
      <c r="B895" t="s">
        <v>2</v>
      </c>
      <c r="C895" t="s">
        <v>258</v>
      </c>
      <c r="D895" t="s">
        <v>259</v>
      </c>
      <c r="E895" t="s">
        <v>11</v>
      </c>
      <c r="F895">
        <v>2015</v>
      </c>
      <c r="G895" t="s">
        <v>250</v>
      </c>
      <c r="H895">
        <v>4.6960288286894398</v>
      </c>
      <c r="I895">
        <f>IF(K895="N2O",H895*About!$B$66,IF('EPA non-CO2 Data'!K895="CH4",'EPA non-CO2 Data'!H895*About!$B$65,'EPA non-CO2 Data'!H895))</f>
        <v>5.4787003001376799</v>
      </c>
      <c r="J895" s="4" t="str">
        <f>VLOOKUP(CONCATENATE(B895,C895,D895),'EPA Source to Industry Map'!$D$2:$E$35,2,FALSE)</f>
        <v>natural gas and petroleum systems</v>
      </c>
      <c r="K895" s="4" t="str">
        <f t="shared" si="14"/>
        <v>CH4</v>
      </c>
    </row>
    <row r="896" spans="1:11">
      <c r="A896" t="s">
        <v>68</v>
      </c>
      <c r="B896" t="s">
        <v>2</v>
      </c>
      <c r="C896" t="s">
        <v>258</v>
      </c>
      <c r="D896" t="s">
        <v>260</v>
      </c>
      <c r="E896" t="s">
        <v>11</v>
      </c>
      <c r="F896">
        <v>2015</v>
      </c>
      <c r="G896" t="s">
        <v>250</v>
      </c>
      <c r="H896">
        <v>1.7486194606071801</v>
      </c>
      <c r="I896">
        <f>IF(K896="N2O",H896*About!$B$66,IF('EPA non-CO2 Data'!K896="CH4",'EPA non-CO2 Data'!H896*About!$B$65,'EPA non-CO2 Data'!H896))</f>
        <v>2.0400560373750434</v>
      </c>
      <c r="J896" s="4" t="str">
        <f>VLOOKUP(CONCATENATE(B896,C896,D896),'EPA Source to Industry Map'!$D$2:$E$35,2,FALSE)</f>
        <v>natural gas and petroleum systems</v>
      </c>
      <c r="K896" s="4" t="str">
        <f t="shared" si="14"/>
        <v>CH4</v>
      </c>
    </row>
    <row r="897" spans="1:11">
      <c r="A897" t="s">
        <v>68</v>
      </c>
      <c r="B897" t="s">
        <v>2</v>
      </c>
      <c r="C897" t="s">
        <v>258</v>
      </c>
      <c r="D897" t="s">
        <v>261</v>
      </c>
      <c r="E897" t="s">
        <v>11</v>
      </c>
      <c r="F897">
        <v>2015</v>
      </c>
      <c r="G897" t="s">
        <v>250</v>
      </c>
      <c r="H897">
        <v>23.295481871492399</v>
      </c>
      <c r="I897">
        <f>IF(K897="N2O",H897*About!$B$66,IF('EPA non-CO2 Data'!K897="CH4",'EPA non-CO2 Data'!H897*About!$B$65,'EPA non-CO2 Data'!H897))</f>
        <v>27.1780621834078</v>
      </c>
      <c r="J897" s="4" t="str">
        <f>VLOOKUP(CONCATENATE(B897,C897,D897),'EPA Source to Industry Map'!$D$2:$E$35,2,FALSE)</f>
        <v>natural gas and petroleum systems</v>
      </c>
      <c r="K897" s="4" t="str">
        <f t="shared" si="14"/>
        <v>CH4</v>
      </c>
    </row>
    <row r="898" spans="1:11">
      <c r="A898" t="s">
        <v>68</v>
      </c>
      <c r="B898" t="s">
        <v>2</v>
      </c>
      <c r="C898" t="s">
        <v>258</v>
      </c>
      <c r="D898" t="s">
        <v>262</v>
      </c>
      <c r="E898" t="s">
        <v>11</v>
      </c>
      <c r="F898">
        <v>2015</v>
      </c>
      <c r="G898" t="s">
        <v>250</v>
      </c>
      <c r="H898">
        <v>4.3177991069664398E-2</v>
      </c>
      <c r="I898">
        <f>IF(K898="N2O",H898*About!$B$66,IF('EPA non-CO2 Data'!K898="CH4",'EPA non-CO2 Data'!H898*About!$B$65,'EPA non-CO2 Data'!H898))</f>
        <v>5.0374322914608465E-2</v>
      </c>
      <c r="J898" s="4" t="str">
        <f>VLOOKUP(CONCATENATE(B898,C898,D898),'EPA Source to Industry Map'!$D$2:$E$35,2,FALSE)</f>
        <v>natural gas and petroleum systems</v>
      </c>
      <c r="K898" s="4" t="str">
        <f t="shared" si="14"/>
        <v>CH4</v>
      </c>
    </row>
    <row r="899" spans="1:11">
      <c r="A899" t="s">
        <v>68</v>
      </c>
      <c r="B899" t="s">
        <v>2</v>
      </c>
      <c r="C899" t="s">
        <v>258</v>
      </c>
      <c r="D899" t="s">
        <v>259</v>
      </c>
      <c r="E899" t="s">
        <v>11</v>
      </c>
      <c r="F899">
        <v>2016</v>
      </c>
      <c r="G899" t="s">
        <v>250</v>
      </c>
      <c r="H899">
        <v>4.87924938088329</v>
      </c>
      <c r="I899">
        <f>IF(K899="N2O",H899*About!$B$66,IF('EPA non-CO2 Data'!K899="CH4",'EPA non-CO2 Data'!H899*About!$B$65,'EPA non-CO2 Data'!H899))</f>
        <v>5.6924576110305054</v>
      </c>
      <c r="J899" s="4" t="str">
        <f>VLOOKUP(CONCATENATE(B899,C899,D899),'EPA Source to Industry Map'!$D$2:$E$35,2,FALSE)</f>
        <v>natural gas and petroleum systems</v>
      </c>
      <c r="K899" s="4" t="str">
        <f t="shared" si="14"/>
        <v>CH4</v>
      </c>
    </row>
    <row r="900" spans="1:11">
      <c r="A900" t="s">
        <v>68</v>
      </c>
      <c r="B900" t="s">
        <v>2</v>
      </c>
      <c r="C900" t="s">
        <v>258</v>
      </c>
      <c r="D900" t="s">
        <v>260</v>
      </c>
      <c r="E900" t="s">
        <v>11</v>
      </c>
      <c r="F900">
        <v>2016</v>
      </c>
      <c r="G900" t="s">
        <v>250</v>
      </c>
      <c r="H900">
        <v>1.84441758342532</v>
      </c>
      <c r="I900">
        <f>IF(K900="N2O",H900*About!$B$66,IF('EPA non-CO2 Data'!K900="CH4",'EPA non-CO2 Data'!H900*About!$B$65,'EPA non-CO2 Data'!H900))</f>
        <v>2.1518205139962068</v>
      </c>
      <c r="J900" s="4" t="str">
        <f>VLOOKUP(CONCATENATE(B900,C900,D900),'EPA Source to Industry Map'!$D$2:$E$35,2,FALSE)</f>
        <v>natural gas and petroleum systems</v>
      </c>
      <c r="K900" s="4" t="str">
        <f t="shared" si="14"/>
        <v>CH4</v>
      </c>
    </row>
    <row r="901" spans="1:11">
      <c r="A901" t="s">
        <v>68</v>
      </c>
      <c r="B901" t="s">
        <v>2</v>
      </c>
      <c r="C901" t="s">
        <v>258</v>
      </c>
      <c r="D901" t="s">
        <v>261</v>
      </c>
      <c r="E901" t="s">
        <v>11</v>
      </c>
      <c r="F901">
        <v>2016</v>
      </c>
      <c r="G901" t="s">
        <v>250</v>
      </c>
      <c r="H901">
        <v>22.460890851120698</v>
      </c>
      <c r="I901">
        <f>IF(K901="N2O",H901*About!$B$66,IF('EPA non-CO2 Data'!K901="CH4",'EPA non-CO2 Data'!H901*About!$B$65,'EPA non-CO2 Data'!H901))</f>
        <v>26.204372659640818</v>
      </c>
      <c r="J901" s="4" t="str">
        <f>VLOOKUP(CONCATENATE(B901,C901,D901),'EPA Source to Industry Map'!$D$2:$E$35,2,FALSE)</f>
        <v>natural gas and petroleum systems</v>
      </c>
      <c r="K901" s="4" t="str">
        <f t="shared" si="14"/>
        <v>CH4</v>
      </c>
    </row>
    <row r="902" spans="1:11">
      <c r="A902" t="s">
        <v>68</v>
      </c>
      <c r="B902" t="s">
        <v>2</v>
      </c>
      <c r="C902" t="s">
        <v>258</v>
      </c>
      <c r="D902" t="s">
        <v>262</v>
      </c>
      <c r="E902" t="s">
        <v>11</v>
      </c>
      <c r="F902">
        <v>2016</v>
      </c>
      <c r="G902" t="s">
        <v>250</v>
      </c>
      <c r="H902">
        <v>4.4718896905719098E-2</v>
      </c>
      <c r="I902">
        <f>IF(K902="N2O",H902*About!$B$66,IF('EPA non-CO2 Data'!K902="CH4",'EPA non-CO2 Data'!H902*About!$B$65,'EPA non-CO2 Data'!H902))</f>
        <v>5.2172046390005618E-2</v>
      </c>
      <c r="J902" s="4" t="str">
        <f>VLOOKUP(CONCATENATE(B902,C902,D902),'EPA Source to Industry Map'!$D$2:$E$35,2,FALSE)</f>
        <v>natural gas and petroleum systems</v>
      </c>
      <c r="K902" s="4" t="str">
        <f t="shared" si="14"/>
        <v>CH4</v>
      </c>
    </row>
    <row r="903" spans="1:11">
      <c r="A903" t="s">
        <v>68</v>
      </c>
      <c r="B903" t="s">
        <v>2</v>
      </c>
      <c r="C903" t="s">
        <v>258</v>
      </c>
      <c r="D903" t="s">
        <v>259</v>
      </c>
      <c r="E903" t="s">
        <v>11</v>
      </c>
      <c r="F903">
        <v>2017</v>
      </c>
      <c r="G903" t="s">
        <v>250</v>
      </c>
      <c r="H903">
        <v>5.0624699330771303</v>
      </c>
      <c r="I903">
        <f>IF(K903="N2O",H903*About!$B$66,IF('EPA non-CO2 Data'!K903="CH4",'EPA non-CO2 Data'!H903*About!$B$65,'EPA non-CO2 Data'!H903))</f>
        <v>5.9062149219233193</v>
      </c>
      <c r="J903" s="4" t="str">
        <f>VLOOKUP(CONCATENATE(B903,C903,D903),'EPA Source to Industry Map'!$D$2:$E$35,2,FALSE)</f>
        <v>natural gas and petroleum systems</v>
      </c>
      <c r="K903" s="4" t="str">
        <f t="shared" si="14"/>
        <v>CH4</v>
      </c>
    </row>
    <row r="904" spans="1:11">
      <c r="A904" t="s">
        <v>68</v>
      </c>
      <c r="B904" t="s">
        <v>2</v>
      </c>
      <c r="C904" t="s">
        <v>258</v>
      </c>
      <c r="D904" t="s">
        <v>260</v>
      </c>
      <c r="E904" t="s">
        <v>11</v>
      </c>
      <c r="F904">
        <v>2017</v>
      </c>
      <c r="G904" t="s">
        <v>250</v>
      </c>
      <c r="H904">
        <v>1.94021570624345</v>
      </c>
      <c r="I904">
        <f>IF(K904="N2O",H904*About!$B$66,IF('EPA non-CO2 Data'!K904="CH4",'EPA non-CO2 Data'!H904*About!$B$65,'EPA non-CO2 Data'!H904))</f>
        <v>2.2635849906173586</v>
      </c>
      <c r="J904" s="4" t="str">
        <f>VLOOKUP(CONCATENATE(B904,C904,D904),'EPA Source to Industry Map'!$D$2:$E$35,2,FALSE)</f>
        <v>natural gas and petroleum systems</v>
      </c>
      <c r="K904" s="4" t="str">
        <f t="shared" si="14"/>
        <v>CH4</v>
      </c>
    </row>
    <row r="905" spans="1:11">
      <c r="A905" t="s">
        <v>68</v>
      </c>
      <c r="B905" t="s">
        <v>2</v>
      </c>
      <c r="C905" t="s">
        <v>258</v>
      </c>
      <c r="D905" t="s">
        <v>261</v>
      </c>
      <c r="E905" t="s">
        <v>11</v>
      </c>
      <c r="F905">
        <v>2017</v>
      </c>
      <c r="G905" t="s">
        <v>250</v>
      </c>
      <c r="H905">
        <v>21.626299830749002</v>
      </c>
      <c r="I905">
        <f>IF(K905="N2O",H905*About!$B$66,IF('EPA non-CO2 Data'!K905="CH4",'EPA non-CO2 Data'!H905*About!$B$65,'EPA non-CO2 Data'!H905))</f>
        <v>25.230683135873836</v>
      </c>
      <c r="J905" s="4" t="str">
        <f>VLOOKUP(CONCATENATE(B905,C905,D905),'EPA Source to Industry Map'!$D$2:$E$35,2,FALSE)</f>
        <v>natural gas and petroleum systems</v>
      </c>
      <c r="K905" s="4" t="str">
        <f t="shared" si="14"/>
        <v>CH4</v>
      </c>
    </row>
    <row r="906" spans="1:11">
      <c r="A906" t="s">
        <v>68</v>
      </c>
      <c r="B906" t="s">
        <v>2</v>
      </c>
      <c r="C906" t="s">
        <v>258</v>
      </c>
      <c r="D906" t="s">
        <v>262</v>
      </c>
      <c r="E906" t="s">
        <v>11</v>
      </c>
      <c r="F906">
        <v>2017</v>
      </c>
      <c r="G906" t="s">
        <v>250</v>
      </c>
      <c r="H906">
        <v>4.6259802741773701E-2</v>
      </c>
      <c r="I906">
        <f>IF(K906="N2O",H906*About!$B$66,IF('EPA non-CO2 Data'!K906="CH4",'EPA non-CO2 Data'!H906*About!$B$65,'EPA non-CO2 Data'!H906))</f>
        <v>5.3969769865402653E-2</v>
      </c>
      <c r="J906" s="4" t="str">
        <f>VLOOKUP(CONCATENATE(B906,C906,D906),'EPA Source to Industry Map'!$D$2:$E$35,2,FALSE)</f>
        <v>natural gas and petroleum systems</v>
      </c>
      <c r="K906" s="4" t="str">
        <f t="shared" si="14"/>
        <v>CH4</v>
      </c>
    </row>
    <row r="907" spans="1:11">
      <c r="A907" t="s">
        <v>68</v>
      </c>
      <c r="B907" t="s">
        <v>2</v>
      </c>
      <c r="C907" t="s">
        <v>258</v>
      </c>
      <c r="D907" t="s">
        <v>259</v>
      </c>
      <c r="E907" t="s">
        <v>11</v>
      </c>
      <c r="F907">
        <v>2018</v>
      </c>
      <c r="G907" t="s">
        <v>250</v>
      </c>
      <c r="H907">
        <v>5.2456904852709698</v>
      </c>
      <c r="I907">
        <f>IF(K907="N2O",H907*About!$B$66,IF('EPA non-CO2 Data'!K907="CH4",'EPA non-CO2 Data'!H907*About!$B$65,'EPA non-CO2 Data'!H907))</f>
        <v>6.1199722328161315</v>
      </c>
      <c r="J907" s="4" t="str">
        <f>VLOOKUP(CONCATENATE(B907,C907,D907),'EPA Source to Industry Map'!$D$2:$E$35,2,FALSE)</f>
        <v>natural gas and petroleum systems</v>
      </c>
      <c r="K907" s="4" t="str">
        <f t="shared" si="14"/>
        <v>CH4</v>
      </c>
    </row>
    <row r="908" spans="1:11">
      <c r="A908" t="s">
        <v>68</v>
      </c>
      <c r="B908" t="s">
        <v>2</v>
      </c>
      <c r="C908" t="s">
        <v>258</v>
      </c>
      <c r="D908" t="s">
        <v>260</v>
      </c>
      <c r="E908" t="s">
        <v>11</v>
      </c>
      <c r="F908">
        <v>2018</v>
      </c>
      <c r="G908" t="s">
        <v>250</v>
      </c>
      <c r="H908">
        <v>2.0360138290615901</v>
      </c>
      <c r="I908">
        <f>IF(K908="N2O",H908*About!$B$66,IF('EPA non-CO2 Data'!K908="CH4",'EPA non-CO2 Data'!H908*About!$B$65,'EPA non-CO2 Data'!H908))</f>
        <v>2.375349467238522</v>
      </c>
      <c r="J908" s="4" t="str">
        <f>VLOOKUP(CONCATENATE(B908,C908,D908),'EPA Source to Industry Map'!$D$2:$E$35,2,FALSE)</f>
        <v>natural gas and petroleum systems</v>
      </c>
      <c r="K908" s="4" t="str">
        <f t="shared" si="14"/>
        <v>CH4</v>
      </c>
    </row>
    <row r="909" spans="1:11">
      <c r="A909" t="s">
        <v>68</v>
      </c>
      <c r="B909" t="s">
        <v>2</v>
      </c>
      <c r="C909" t="s">
        <v>258</v>
      </c>
      <c r="D909" t="s">
        <v>261</v>
      </c>
      <c r="E909" t="s">
        <v>11</v>
      </c>
      <c r="F909">
        <v>2018</v>
      </c>
      <c r="G909" t="s">
        <v>250</v>
      </c>
      <c r="H909">
        <v>20.791708810377301</v>
      </c>
      <c r="I909">
        <f>IF(K909="N2O",H909*About!$B$66,IF('EPA non-CO2 Data'!K909="CH4",'EPA non-CO2 Data'!H909*About!$B$65,'EPA non-CO2 Data'!H909))</f>
        <v>24.256993612106854</v>
      </c>
      <c r="J909" s="4" t="str">
        <f>VLOOKUP(CONCATENATE(B909,C909,D909),'EPA Source to Industry Map'!$D$2:$E$35,2,FALSE)</f>
        <v>natural gas and petroleum systems</v>
      </c>
      <c r="K909" s="4" t="str">
        <f t="shared" si="14"/>
        <v>CH4</v>
      </c>
    </row>
    <row r="910" spans="1:11">
      <c r="A910" t="s">
        <v>68</v>
      </c>
      <c r="B910" t="s">
        <v>2</v>
      </c>
      <c r="C910" t="s">
        <v>258</v>
      </c>
      <c r="D910" t="s">
        <v>262</v>
      </c>
      <c r="E910" t="s">
        <v>11</v>
      </c>
      <c r="F910">
        <v>2018</v>
      </c>
      <c r="G910" t="s">
        <v>250</v>
      </c>
      <c r="H910">
        <v>4.7800708577828303E-2</v>
      </c>
      <c r="I910">
        <f>IF(K910="N2O",H910*About!$B$66,IF('EPA non-CO2 Data'!K910="CH4",'EPA non-CO2 Data'!H910*About!$B$65,'EPA non-CO2 Data'!H910))</f>
        <v>5.5767493340799688E-2</v>
      </c>
      <c r="J910" s="4" t="str">
        <f>VLOOKUP(CONCATENATE(B910,C910,D910),'EPA Source to Industry Map'!$D$2:$E$35,2,FALSE)</f>
        <v>natural gas and petroleum systems</v>
      </c>
      <c r="K910" s="4" t="str">
        <f t="shared" si="14"/>
        <v>CH4</v>
      </c>
    </row>
    <row r="911" spans="1:11">
      <c r="A911" t="s">
        <v>68</v>
      </c>
      <c r="B911" t="s">
        <v>2</v>
      </c>
      <c r="C911" t="s">
        <v>258</v>
      </c>
      <c r="D911" t="s">
        <v>259</v>
      </c>
      <c r="E911" t="s">
        <v>11</v>
      </c>
      <c r="F911">
        <v>2019</v>
      </c>
      <c r="G911" t="s">
        <v>250</v>
      </c>
      <c r="H911">
        <v>5.4289110374648102</v>
      </c>
      <c r="I911">
        <f>IF(K911="N2O",H911*About!$B$66,IF('EPA non-CO2 Data'!K911="CH4",'EPA non-CO2 Data'!H911*About!$B$65,'EPA non-CO2 Data'!H911))</f>
        <v>6.3337295437089454</v>
      </c>
      <c r="J911" s="4" t="str">
        <f>VLOOKUP(CONCATENATE(B911,C911,D911),'EPA Source to Industry Map'!$D$2:$E$35,2,FALSE)</f>
        <v>natural gas and petroleum systems</v>
      </c>
      <c r="K911" s="4" t="str">
        <f t="shared" si="14"/>
        <v>CH4</v>
      </c>
    </row>
    <row r="912" spans="1:11">
      <c r="A912" t="s">
        <v>68</v>
      </c>
      <c r="B912" t="s">
        <v>2</v>
      </c>
      <c r="C912" t="s">
        <v>258</v>
      </c>
      <c r="D912" t="s">
        <v>260</v>
      </c>
      <c r="E912" t="s">
        <v>11</v>
      </c>
      <c r="F912">
        <v>2019</v>
      </c>
      <c r="G912" t="s">
        <v>250</v>
      </c>
      <c r="H912">
        <v>2.13181195187973</v>
      </c>
      <c r="I912">
        <f>IF(K912="N2O",H912*About!$B$66,IF('EPA non-CO2 Data'!K912="CH4",'EPA non-CO2 Data'!H912*About!$B$65,'EPA non-CO2 Data'!H912))</f>
        <v>2.4871139438596854</v>
      </c>
      <c r="J912" s="4" t="str">
        <f>VLOOKUP(CONCATENATE(B912,C912,D912),'EPA Source to Industry Map'!$D$2:$E$35,2,FALSE)</f>
        <v>natural gas and petroleum systems</v>
      </c>
      <c r="K912" s="4" t="str">
        <f t="shared" si="14"/>
        <v>CH4</v>
      </c>
    </row>
    <row r="913" spans="1:11">
      <c r="A913" t="s">
        <v>68</v>
      </c>
      <c r="B913" t="s">
        <v>2</v>
      </c>
      <c r="C913" t="s">
        <v>258</v>
      </c>
      <c r="D913" t="s">
        <v>261</v>
      </c>
      <c r="E913" t="s">
        <v>11</v>
      </c>
      <c r="F913">
        <v>2019</v>
      </c>
      <c r="G913" t="s">
        <v>250</v>
      </c>
      <c r="H913">
        <v>19.957117790005601</v>
      </c>
      <c r="I913">
        <f>IF(K913="N2O",H913*About!$B$66,IF('EPA non-CO2 Data'!K913="CH4",'EPA non-CO2 Data'!H913*About!$B$65,'EPA non-CO2 Data'!H913))</f>
        <v>23.283304088339868</v>
      </c>
      <c r="J913" s="4" t="str">
        <f>VLOOKUP(CONCATENATE(B913,C913,D913),'EPA Source to Industry Map'!$D$2:$E$35,2,FALSE)</f>
        <v>natural gas and petroleum systems</v>
      </c>
      <c r="K913" s="4" t="str">
        <f t="shared" si="14"/>
        <v>CH4</v>
      </c>
    </row>
    <row r="914" spans="1:11">
      <c r="A914" t="s">
        <v>68</v>
      </c>
      <c r="B914" t="s">
        <v>2</v>
      </c>
      <c r="C914" t="s">
        <v>258</v>
      </c>
      <c r="D914" t="s">
        <v>262</v>
      </c>
      <c r="E914" t="s">
        <v>11</v>
      </c>
      <c r="F914">
        <v>2019</v>
      </c>
      <c r="G914" t="s">
        <v>250</v>
      </c>
      <c r="H914">
        <v>4.9341614413883003E-2</v>
      </c>
      <c r="I914">
        <f>IF(K914="N2O",H914*About!$B$66,IF('EPA non-CO2 Data'!K914="CH4",'EPA non-CO2 Data'!H914*About!$B$65,'EPA non-CO2 Data'!H914))</f>
        <v>5.7565216816196842E-2</v>
      </c>
      <c r="J914" s="4" t="str">
        <f>VLOOKUP(CONCATENATE(B914,C914,D914),'EPA Source to Industry Map'!$D$2:$E$35,2,FALSE)</f>
        <v>natural gas and petroleum systems</v>
      </c>
      <c r="K914" s="4" t="str">
        <f t="shared" si="14"/>
        <v>CH4</v>
      </c>
    </row>
    <row r="915" spans="1:11">
      <c r="A915" t="s">
        <v>68</v>
      </c>
      <c r="B915" t="s">
        <v>2</v>
      </c>
      <c r="C915" t="s">
        <v>258</v>
      </c>
      <c r="D915" t="s">
        <v>259</v>
      </c>
      <c r="E915" t="s">
        <v>11</v>
      </c>
      <c r="F915">
        <v>2020</v>
      </c>
      <c r="G915" t="s">
        <v>250</v>
      </c>
      <c r="H915">
        <v>5.6121315896586497</v>
      </c>
      <c r="I915">
        <f>IF(K915="N2O",H915*About!$B$66,IF('EPA non-CO2 Data'!K915="CH4",'EPA non-CO2 Data'!H915*About!$B$65,'EPA non-CO2 Data'!H915))</f>
        <v>6.5474868546017584</v>
      </c>
      <c r="J915" s="4" t="str">
        <f>VLOOKUP(CONCATENATE(B915,C915,D915),'EPA Source to Industry Map'!$D$2:$E$35,2,FALSE)</f>
        <v>natural gas and petroleum systems</v>
      </c>
      <c r="K915" s="4" t="str">
        <f t="shared" si="14"/>
        <v>CH4</v>
      </c>
    </row>
    <row r="916" spans="1:11">
      <c r="A916" t="s">
        <v>68</v>
      </c>
      <c r="B916" t="s">
        <v>2</v>
      </c>
      <c r="C916" t="s">
        <v>258</v>
      </c>
      <c r="D916" t="s">
        <v>260</v>
      </c>
      <c r="E916" t="s">
        <v>11</v>
      </c>
      <c r="F916">
        <v>2020</v>
      </c>
      <c r="G916" t="s">
        <v>250</v>
      </c>
      <c r="H916">
        <v>2.22761007469787</v>
      </c>
      <c r="I916">
        <f>IF(K916="N2O",H916*About!$B$66,IF('EPA non-CO2 Data'!K916="CH4",'EPA non-CO2 Data'!H916*About!$B$65,'EPA non-CO2 Data'!H916))</f>
        <v>2.5988784204808484</v>
      </c>
      <c r="J916" s="4" t="str">
        <f>VLOOKUP(CONCATENATE(B916,C916,D916),'EPA Source to Industry Map'!$D$2:$E$35,2,FALSE)</f>
        <v>natural gas and petroleum systems</v>
      </c>
      <c r="K916" s="4" t="str">
        <f t="shared" si="14"/>
        <v>CH4</v>
      </c>
    </row>
    <row r="917" spans="1:11">
      <c r="A917" t="s">
        <v>68</v>
      </c>
      <c r="B917" t="s">
        <v>2</v>
      </c>
      <c r="C917" t="s">
        <v>258</v>
      </c>
      <c r="D917" t="s">
        <v>261</v>
      </c>
      <c r="E917" t="s">
        <v>11</v>
      </c>
      <c r="F917">
        <v>2020</v>
      </c>
      <c r="G917" t="s">
        <v>250</v>
      </c>
      <c r="H917">
        <v>19.1225267696339</v>
      </c>
      <c r="I917">
        <f>IF(K917="N2O",H917*About!$B$66,IF('EPA non-CO2 Data'!K917="CH4",'EPA non-CO2 Data'!H917*About!$B$65,'EPA non-CO2 Data'!H917))</f>
        <v>22.309614564572886</v>
      </c>
      <c r="J917" s="4" t="str">
        <f>VLOOKUP(CONCATENATE(B917,C917,D917),'EPA Source to Industry Map'!$D$2:$E$35,2,FALSE)</f>
        <v>natural gas and petroleum systems</v>
      </c>
      <c r="K917" s="4" t="str">
        <f t="shared" si="14"/>
        <v>CH4</v>
      </c>
    </row>
    <row r="918" spans="1:11">
      <c r="A918" t="s">
        <v>68</v>
      </c>
      <c r="B918" t="s">
        <v>2</v>
      </c>
      <c r="C918" t="s">
        <v>258</v>
      </c>
      <c r="D918" t="s">
        <v>262</v>
      </c>
      <c r="E918" t="s">
        <v>11</v>
      </c>
      <c r="F918">
        <v>2020</v>
      </c>
      <c r="G918" t="s">
        <v>250</v>
      </c>
      <c r="H918">
        <v>5.0882520249937599E-2</v>
      </c>
      <c r="I918">
        <f>IF(K918="N2O",H918*About!$B$66,IF('EPA non-CO2 Data'!K918="CH4",'EPA non-CO2 Data'!H918*About!$B$65,'EPA non-CO2 Data'!H918))</f>
        <v>5.936294029159387E-2</v>
      </c>
      <c r="J918" s="4" t="str">
        <f>VLOOKUP(CONCATENATE(B918,C918,D918),'EPA Source to Industry Map'!$D$2:$E$35,2,FALSE)</f>
        <v>natural gas and petroleum systems</v>
      </c>
      <c r="K918" s="4" t="str">
        <f t="shared" si="14"/>
        <v>CH4</v>
      </c>
    </row>
    <row r="919" spans="1:11">
      <c r="A919" t="s">
        <v>68</v>
      </c>
      <c r="B919" t="s">
        <v>2</v>
      </c>
      <c r="C919" t="s">
        <v>258</v>
      </c>
      <c r="D919" t="s">
        <v>259</v>
      </c>
      <c r="E919" t="s">
        <v>11</v>
      </c>
      <c r="F919">
        <v>2021</v>
      </c>
      <c r="G919" t="s">
        <v>250</v>
      </c>
      <c r="H919">
        <v>5.7956012306058602</v>
      </c>
      <c r="I919">
        <f>IF(K919="N2O",H919*About!$B$66,IF('EPA non-CO2 Data'!K919="CH4",'EPA non-CO2 Data'!H919*About!$B$65,'EPA non-CO2 Data'!H919))</f>
        <v>6.7615347690401704</v>
      </c>
      <c r="J919" s="4" t="str">
        <f>VLOOKUP(CONCATENATE(B919,C919,D919),'EPA Source to Industry Map'!$D$2:$E$35,2,FALSE)</f>
        <v>natural gas and petroleum systems</v>
      </c>
      <c r="K919" s="4" t="str">
        <f t="shared" si="14"/>
        <v>CH4</v>
      </c>
    </row>
    <row r="920" spans="1:11">
      <c r="A920" t="s">
        <v>68</v>
      </c>
      <c r="B920" t="s">
        <v>2</v>
      </c>
      <c r="C920" t="s">
        <v>258</v>
      </c>
      <c r="D920" t="s">
        <v>260</v>
      </c>
      <c r="E920" t="s">
        <v>11</v>
      </c>
      <c r="F920">
        <v>2021</v>
      </c>
      <c r="G920" t="s">
        <v>250</v>
      </c>
      <c r="H920">
        <v>2.3800315989497798</v>
      </c>
      <c r="I920">
        <f>IF(K920="N2O",H920*About!$B$66,IF('EPA non-CO2 Data'!K920="CH4",'EPA non-CO2 Data'!H920*About!$B$65,'EPA non-CO2 Data'!H920))</f>
        <v>2.7767035321080766</v>
      </c>
      <c r="J920" s="4" t="str">
        <f>VLOOKUP(CONCATENATE(B920,C920,D920),'EPA Source to Industry Map'!$D$2:$E$35,2,FALSE)</f>
        <v>natural gas and petroleum systems</v>
      </c>
      <c r="K920" s="4" t="str">
        <f t="shared" si="14"/>
        <v>CH4</v>
      </c>
    </row>
    <row r="921" spans="1:11">
      <c r="A921" t="s">
        <v>68</v>
      </c>
      <c r="B921" t="s">
        <v>2</v>
      </c>
      <c r="C921" t="s">
        <v>258</v>
      </c>
      <c r="D921" t="s">
        <v>261</v>
      </c>
      <c r="E921" t="s">
        <v>11</v>
      </c>
      <c r="F921">
        <v>2021</v>
      </c>
      <c r="G921" t="s">
        <v>250</v>
      </c>
      <c r="H921">
        <v>19.300404101248901</v>
      </c>
      <c r="I921">
        <f>IF(K921="N2O",H921*About!$B$66,IF('EPA non-CO2 Data'!K921="CH4",'EPA non-CO2 Data'!H921*About!$B$65,'EPA non-CO2 Data'!H921))</f>
        <v>22.517138118123718</v>
      </c>
      <c r="J921" s="4" t="str">
        <f>VLOOKUP(CONCATENATE(B921,C921,D921),'EPA Source to Industry Map'!$D$2:$E$35,2,FALSE)</f>
        <v>natural gas and petroleum systems</v>
      </c>
      <c r="K921" s="4" t="str">
        <f t="shared" si="14"/>
        <v>CH4</v>
      </c>
    </row>
    <row r="922" spans="1:11">
      <c r="A922" t="s">
        <v>68</v>
      </c>
      <c r="B922" t="s">
        <v>2</v>
      </c>
      <c r="C922" t="s">
        <v>258</v>
      </c>
      <c r="D922" t="s">
        <v>262</v>
      </c>
      <c r="E922" t="s">
        <v>11</v>
      </c>
      <c r="F922">
        <v>2021</v>
      </c>
      <c r="G922" t="s">
        <v>250</v>
      </c>
      <c r="H922">
        <v>5.17260138613925E-2</v>
      </c>
      <c r="I922">
        <f>IF(K922="N2O",H922*About!$B$66,IF('EPA non-CO2 Data'!K922="CH4",'EPA non-CO2 Data'!H922*About!$B$65,'EPA non-CO2 Data'!H922))</f>
        <v>6.0347016171624586E-2</v>
      </c>
      <c r="J922" s="4" t="str">
        <f>VLOOKUP(CONCATENATE(B922,C922,D922),'EPA Source to Industry Map'!$D$2:$E$35,2,FALSE)</f>
        <v>natural gas and petroleum systems</v>
      </c>
      <c r="K922" s="4" t="str">
        <f t="shared" si="14"/>
        <v>CH4</v>
      </c>
    </row>
    <row r="923" spans="1:11">
      <c r="A923" t="s">
        <v>68</v>
      </c>
      <c r="B923" t="s">
        <v>2</v>
      </c>
      <c r="C923" t="s">
        <v>258</v>
      </c>
      <c r="D923" t="s">
        <v>259</v>
      </c>
      <c r="E923" t="s">
        <v>11</v>
      </c>
      <c r="F923">
        <v>2022</v>
      </c>
      <c r="G923" t="s">
        <v>250</v>
      </c>
      <c r="H923">
        <v>5.9790708715530698</v>
      </c>
      <c r="I923">
        <f>IF(K923="N2O",H923*About!$B$66,IF('EPA non-CO2 Data'!K923="CH4",'EPA non-CO2 Data'!H923*About!$B$65,'EPA non-CO2 Data'!H923))</f>
        <v>6.9755826834785815</v>
      </c>
      <c r="J923" s="4" t="str">
        <f>VLOOKUP(CONCATENATE(B923,C923,D923),'EPA Source to Industry Map'!$D$2:$E$35,2,FALSE)</f>
        <v>natural gas and petroleum systems</v>
      </c>
      <c r="K923" s="4" t="str">
        <f t="shared" si="14"/>
        <v>CH4</v>
      </c>
    </row>
    <row r="924" spans="1:11">
      <c r="A924" t="s">
        <v>68</v>
      </c>
      <c r="B924" t="s">
        <v>2</v>
      </c>
      <c r="C924" t="s">
        <v>258</v>
      </c>
      <c r="D924" t="s">
        <v>260</v>
      </c>
      <c r="E924" t="s">
        <v>11</v>
      </c>
      <c r="F924">
        <v>2022</v>
      </c>
      <c r="G924" t="s">
        <v>250</v>
      </c>
      <c r="H924">
        <v>2.5324531232016998</v>
      </c>
      <c r="I924">
        <f>IF(K924="N2O",H924*About!$B$66,IF('EPA non-CO2 Data'!K924="CH4",'EPA non-CO2 Data'!H924*About!$B$65,'EPA non-CO2 Data'!H924))</f>
        <v>2.9545286437353164</v>
      </c>
      <c r="J924" s="4" t="str">
        <f>VLOOKUP(CONCATENATE(B924,C924,D924),'EPA Source to Industry Map'!$D$2:$E$35,2,FALSE)</f>
        <v>natural gas and petroleum systems</v>
      </c>
      <c r="K924" s="4" t="str">
        <f t="shared" si="14"/>
        <v>CH4</v>
      </c>
    </row>
    <row r="925" spans="1:11">
      <c r="A925" t="s">
        <v>68</v>
      </c>
      <c r="B925" t="s">
        <v>2</v>
      </c>
      <c r="C925" t="s">
        <v>258</v>
      </c>
      <c r="D925" t="s">
        <v>261</v>
      </c>
      <c r="E925" t="s">
        <v>11</v>
      </c>
      <c r="F925">
        <v>2022</v>
      </c>
      <c r="G925" t="s">
        <v>250</v>
      </c>
      <c r="H925">
        <v>19.478281432863898</v>
      </c>
      <c r="I925">
        <f>IF(K925="N2O",H925*About!$B$66,IF('EPA non-CO2 Data'!K925="CH4",'EPA non-CO2 Data'!H925*About!$B$65,'EPA non-CO2 Data'!H925))</f>
        <v>22.72466167167455</v>
      </c>
      <c r="J925" s="4" t="str">
        <f>VLOOKUP(CONCATENATE(B925,C925,D925),'EPA Source to Industry Map'!$D$2:$E$35,2,FALSE)</f>
        <v>natural gas and petroleum systems</v>
      </c>
      <c r="K925" s="4" t="str">
        <f t="shared" si="14"/>
        <v>CH4</v>
      </c>
    </row>
    <row r="926" spans="1:11">
      <c r="A926" t="s">
        <v>68</v>
      </c>
      <c r="B926" t="s">
        <v>2</v>
      </c>
      <c r="C926" t="s">
        <v>258</v>
      </c>
      <c r="D926" t="s">
        <v>262</v>
      </c>
      <c r="E926" t="s">
        <v>11</v>
      </c>
      <c r="F926">
        <v>2022</v>
      </c>
      <c r="G926" t="s">
        <v>250</v>
      </c>
      <c r="H926">
        <v>5.2569507472847499E-2</v>
      </c>
      <c r="I926">
        <f>IF(K926="N2O",H926*About!$B$66,IF('EPA non-CO2 Data'!K926="CH4",'EPA non-CO2 Data'!H926*About!$B$65,'EPA non-CO2 Data'!H926))</f>
        <v>6.133109205165542E-2</v>
      </c>
      <c r="J926" s="4" t="str">
        <f>VLOOKUP(CONCATENATE(B926,C926,D926),'EPA Source to Industry Map'!$D$2:$E$35,2,FALSE)</f>
        <v>natural gas and petroleum systems</v>
      </c>
      <c r="K926" s="4" t="str">
        <f t="shared" si="14"/>
        <v>CH4</v>
      </c>
    </row>
    <row r="927" spans="1:11">
      <c r="A927" t="s">
        <v>68</v>
      </c>
      <c r="B927" t="s">
        <v>2</v>
      </c>
      <c r="C927" t="s">
        <v>258</v>
      </c>
      <c r="D927" t="s">
        <v>259</v>
      </c>
      <c r="E927" t="s">
        <v>11</v>
      </c>
      <c r="F927">
        <v>2023</v>
      </c>
      <c r="G927" t="s">
        <v>250</v>
      </c>
      <c r="H927">
        <v>6.1625405125002697</v>
      </c>
      <c r="I927">
        <f>IF(K927="N2O",H927*About!$B$66,IF('EPA non-CO2 Data'!K927="CH4",'EPA non-CO2 Data'!H927*About!$B$65,'EPA non-CO2 Data'!H927))</f>
        <v>7.1896305979169819</v>
      </c>
      <c r="J927" s="4" t="str">
        <f>VLOOKUP(CONCATENATE(B927,C927,D927),'EPA Source to Industry Map'!$D$2:$E$35,2,FALSE)</f>
        <v>natural gas and petroleum systems</v>
      </c>
      <c r="K927" s="4" t="str">
        <f t="shared" si="14"/>
        <v>CH4</v>
      </c>
    </row>
    <row r="928" spans="1:11">
      <c r="A928" t="s">
        <v>68</v>
      </c>
      <c r="B928" t="s">
        <v>2</v>
      </c>
      <c r="C928" t="s">
        <v>258</v>
      </c>
      <c r="D928" t="s">
        <v>260</v>
      </c>
      <c r="E928" t="s">
        <v>11</v>
      </c>
      <c r="F928">
        <v>2023</v>
      </c>
      <c r="G928" t="s">
        <v>250</v>
      </c>
      <c r="H928">
        <v>2.68487464745361</v>
      </c>
      <c r="I928">
        <f>IF(K928="N2O",H928*About!$B$66,IF('EPA non-CO2 Data'!K928="CH4",'EPA non-CO2 Data'!H928*About!$B$65,'EPA non-CO2 Data'!H928))</f>
        <v>3.1323537553625451</v>
      </c>
      <c r="J928" s="4" t="str">
        <f>VLOOKUP(CONCATENATE(B928,C928,D928),'EPA Source to Industry Map'!$D$2:$E$35,2,FALSE)</f>
        <v>natural gas and petroleum systems</v>
      </c>
      <c r="K928" s="4" t="str">
        <f t="shared" si="14"/>
        <v>CH4</v>
      </c>
    </row>
    <row r="929" spans="1:11">
      <c r="A929" t="s">
        <v>68</v>
      </c>
      <c r="B929" t="s">
        <v>2</v>
      </c>
      <c r="C929" t="s">
        <v>258</v>
      </c>
      <c r="D929" t="s">
        <v>261</v>
      </c>
      <c r="E929" t="s">
        <v>11</v>
      </c>
      <c r="F929">
        <v>2023</v>
      </c>
      <c r="G929" t="s">
        <v>250</v>
      </c>
      <c r="H929">
        <v>19.656158764478899</v>
      </c>
      <c r="I929">
        <f>IF(K929="N2O",H929*About!$B$66,IF('EPA non-CO2 Data'!K929="CH4",'EPA non-CO2 Data'!H929*About!$B$65,'EPA non-CO2 Data'!H929))</f>
        <v>22.932185225225385</v>
      </c>
      <c r="J929" s="4" t="str">
        <f>VLOOKUP(CONCATENATE(B929,C929,D929),'EPA Source to Industry Map'!$D$2:$E$35,2,FALSE)</f>
        <v>natural gas and petroleum systems</v>
      </c>
      <c r="K929" s="4" t="str">
        <f t="shared" si="14"/>
        <v>CH4</v>
      </c>
    </row>
    <row r="930" spans="1:11">
      <c r="A930" t="s">
        <v>68</v>
      </c>
      <c r="B930" t="s">
        <v>2</v>
      </c>
      <c r="C930" t="s">
        <v>258</v>
      </c>
      <c r="D930" t="s">
        <v>262</v>
      </c>
      <c r="E930" t="s">
        <v>11</v>
      </c>
      <c r="F930">
        <v>2023</v>
      </c>
      <c r="G930" t="s">
        <v>250</v>
      </c>
      <c r="H930">
        <v>5.34130010843024E-2</v>
      </c>
      <c r="I930">
        <f>IF(K930="N2O",H930*About!$B$66,IF('EPA non-CO2 Data'!K930="CH4",'EPA non-CO2 Data'!H930*About!$B$65,'EPA non-CO2 Data'!H930))</f>
        <v>6.2315167931686136E-2</v>
      </c>
      <c r="J930" s="4" t="str">
        <f>VLOOKUP(CONCATENATE(B930,C930,D930),'EPA Source to Industry Map'!$D$2:$E$35,2,FALSE)</f>
        <v>natural gas and petroleum systems</v>
      </c>
      <c r="K930" s="4" t="str">
        <f t="shared" si="14"/>
        <v>CH4</v>
      </c>
    </row>
    <row r="931" spans="1:11">
      <c r="A931" t="s">
        <v>68</v>
      </c>
      <c r="B931" t="s">
        <v>2</v>
      </c>
      <c r="C931" t="s">
        <v>258</v>
      </c>
      <c r="D931" t="s">
        <v>259</v>
      </c>
      <c r="E931" t="s">
        <v>11</v>
      </c>
      <c r="F931">
        <v>2024</v>
      </c>
      <c r="G931" t="s">
        <v>250</v>
      </c>
      <c r="H931">
        <v>6.3460101534474802</v>
      </c>
      <c r="I931">
        <f>IF(K931="N2O",H931*About!$B$66,IF('EPA non-CO2 Data'!K931="CH4",'EPA non-CO2 Data'!H931*About!$B$65,'EPA non-CO2 Data'!H931))</f>
        <v>7.4036785123553939</v>
      </c>
      <c r="J931" s="4" t="str">
        <f>VLOOKUP(CONCATENATE(B931,C931,D931),'EPA Source to Industry Map'!$D$2:$E$35,2,FALSE)</f>
        <v>natural gas and petroleum systems</v>
      </c>
      <c r="K931" s="4" t="str">
        <f t="shared" si="14"/>
        <v>CH4</v>
      </c>
    </row>
    <row r="932" spans="1:11">
      <c r="A932" t="s">
        <v>68</v>
      </c>
      <c r="B932" t="s">
        <v>2</v>
      </c>
      <c r="C932" t="s">
        <v>258</v>
      </c>
      <c r="D932" t="s">
        <v>260</v>
      </c>
      <c r="E932" t="s">
        <v>11</v>
      </c>
      <c r="F932">
        <v>2024</v>
      </c>
      <c r="G932" t="s">
        <v>250</v>
      </c>
      <c r="H932">
        <v>2.8372961717055301</v>
      </c>
      <c r="I932">
        <f>IF(K932="N2O",H932*About!$B$66,IF('EPA non-CO2 Data'!K932="CH4",'EPA non-CO2 Data'!H932*About!$B$65,'EPA non-CO2 Data'!H932))</f>
        <v>3.3101788669897854</v>
      </c>
      <c r="J932" s="4" t="str">
        <f>VLOOKUP(CONCATENATE(B932,C932,D932),'EPA Source to Industry Map'!$D$2:$E$35,2,FALSE)</f>
        <v>natural gas and petroleum systems</v>
      </c>
      <c r="K932" s="4" t="str">
        <f t="shared" si="14"/>
        <v>CH4</v>
      </c>
    </row>
    <row r="933" spans="1:11">
      <c r="A933" t="s">
        <v>68</v>
      </c>
      <c r="B933" t="s">
        <v>2</v>
      </c>
      <c r="C933" t="s">
        <v>258</v>
      </c>
      <c r="D933" t="s">
        <v>261</v>
      </c>
      <c r="E933" t="s">
        <v>11</v>
      </c>
      <c r="F933">
        <v>2024</v>
      </c>
      <c r="G933" t="s">
        <v>250</v>
      </c>
      <c r="H933">
        <v>19.8340360960939</v>
      </c>
      <c r="I933">
        <f>IF(K933="N2O",H933*About!$B$66,IF('EPA non-CO2 Data'!K933="CH4",'EPA non-CO2 Data'!H933*About!$B$65,'EPA non-CO2 Data'!H933))</f>
        <v>23.139708778776217</v>
      </c>
      <c r="J933" s="4" t="str">
        <f>VLOOKUP(CONCATENATE(B933,C933,D933),'EPA Source to Industry Map'!$D$2:$E$35,2,FALSE)</f>
        <v>natural gas and petroleum systems</v>
      </c>
      <c r="K933" s="4" t="str">
        <f t="shared" si="14"/>
        <v>CH4</v>
      </c>
    </row>
    <row r="934" spans="1:11">
      <c r="A934" t="s">
        <v>68</v>
      </c>
      <c r="B934" t="s">
        <v>2</v>
      </c>
      <c r="C934" t="s">
        <v>258</v>
      </c>
      <c r="D934" t="s">
        <v>262</v>
      </c>
      <c r="E934" t="s">
        <v>11</v>
      </c>
      <c r="F934">
        <v>2024</v>
      </c>
      <c r="G934" t="s">
        <v>250</v>
      </c>
      <c r="H934">
        <v>5.4256494695757398E-2</v>
      </c>
      <c r="I934">
        <f>IF(K934="N2O",H934*About!$B$66,IF('EPA non-CO2 Data'!K934="CH4",'EPA non-CO2 Data'!H934*About!$B$65,'EPA non-CO2 Data'!H934))</f>
        <v>6.3299243811716963E-2</v>
      </c>
      <c r="J934" s="4" t="str">
        <f>VLOOKUP(CONCATENATE(B934,C934,D934),'EPA Source to Industry Map'!$D$2:$E$35,2,FALSE)</f>
        <v>natural gas and petroleum systems</v>
      </c>
      <c r="K934" s="4" t="str">
        <f t="shared" si="14"/>
        <v>CH4</v>
      </c>
    </row>
    <row r="935" spans="1:11">
      <c r="A935" t="s">
        <v>68</v>
      </c>
      <c r="B935" t="s">
        <v>2</v>
      </c>
      <c r="C935" t="s">
        <v>258</v>
      </c>
      <c r="D935" t="s">
        <v>259</v>
      </c>
      <c r="E935" t="s">
        <v>11</v>
      </c>
      <c r="F935">
        <v>2025</v>
      </c>
      <c r="G935" t="s">
        <v>250</v>
      </c>
      <c r="H935">
        <v>6.5294797943946898</v>
      </c>
      <c r="I935">
        <f>IF(K935="N2O",H935*About!$B$66,IF('EPA non-CO2 Data'!K935="CH4",'EPA non-CO2 Data'!H935*About!$B$65,'EPA non-CO2 Data'!H935))</f>
        <v>7.617726426793805</v>
      </c>
      <c r="J935" s="4" t="str">
        <f>VLOOKUP(CONCATENATE(B935,C935,D935),'EPA Source to Industry Map'!$D$2:$E$35,2,FALSE)</f>
        <v>natural gas and petroleum systems</v>
      </c>
      <c r="K935" s="4" t="str">
        <f t="shared" si="14"/>
        <v>CH4</v>
      </c>
    </row>
    <row r="936" spans="1:11">
      <c r="A936" t="s">
        <v>68</v>
      </c>
      <c r="B936" t="s">
        <v>2</v>
      </c>
      <c r="C936" t="s">
        <v>258</v>
      </c>
      <c r="D936" t="s">
        <v>260</v>
      </c>
      <c r="E936" t="s">
        <v>11</v>
      </c>
      <c r="F936">
        <v>2025</v>
      </c>
      <c r="G936" t="s">
        <v>250</v>
      </c>
      <c r="H936">
        <v>2.9897176959574501</v>
      </c>
      <c r="I936">
        <f>IF(K936="N2O",H936*About!$B$66,IF('EPA non-CO2 Data'!K936="CH4",'EPA non-CO2 Data'!H936*About!$B$65,'EPA non-CO2 Data'!H936))</f>
        <v>3.4880039786170252</v>
      </c>
      <c r="J936" s="4" t="str">
        <f>VLOOKUP(CONCATENATE(B936,C936,D936),'EPA Source to Industry Map'!$D$2:$E$35,2,FALSE)</f>
        <v>natural gas and petroleum systems</v>
      </c>
      <c r="K936" s="4" t="str">
        <f t="shared" si="14"/>
        <v>CH4</v>
      </c>
    </row>
    <row r="937" spans="1:11">
      <c r="A937" t="s">
        <v>68</v>
      </c>
      <c r="B937" t="s">
        <v>2</v>
      </c>
      <c r="C937" t="s">
        <v>258</v>
      </c>
      <c r="D937" t="s">
        <v>261</v>
      </c>
      <c r="E937" t="s">
        <v>11</v>
      </c>
      <c r="F937">
        <v>2025</v>
      </c>
      <c r="G937" t="s">
        <v>250</v>
      </c>
      <c r="H937">
        <v>20.011913427708802</v>
      </c>
      <c r="I937">
        <f>IF(K937="N2O",H937*About!$B$66,IF('EPA non-CO2 Data'!K937="CH4",'EPA non-CO2 Data'!H937*About!$B$65,'EPA non-CO2 Data'!H937))</f>
        <v>23.347232332326936</v>
      </c>
      <c r="J937" s="4" t="str">
        <f>VLOOKUP(CONCATENATE(B937,C937,D937),'EPA Source to Industry Map'!$D$2:$E$35,2,FALSE)</f>
        <v>natural gas and petroleum systems</v>
      </c>
      <c r="K937" s="4" t="str">
        <f t="shared" si="14"/>
        <v>CH4</v>
      </c>
    </row>
    <row r="938" spans="1:11">
      <c r="A938" t="s">
        <v>68</v>
      </c>
      <c r="B938" t="s">
        <v>2</v>
      </c>
      <c r="C938" t="s">
        <v>258</v>
      </c>
      <c r="D938" t="s">
        <v>262</v>
      </c>
      <c r="E938" t="s">
        <v>11</v>
      </c>
      <c r="F938">
        <v>2025</v>
      </c>
      <c r="G938" t="s">
        <v>250</v>
      </c>
      <c r="H938">
        <v>5.50999883072123E-2</v>
      </c>
      <c r="I938">
        <f>IF(K938="N2O",H938*About!$B$66,IF('EPA non-CO2 Data'!K938="CH4",'EPA non-CO2 Data'!H938*About!$B$65,'EPA non-CO2 Data'!H938))</f>
        <v>6.4283319691747692E-2</v>
      </c>
      <c r="J938" s="4" t="str">
        <f>VLOOKUP(CONCATENATE(B938,C938,D938),'EPA Source to Industry Map'!$D$2:$E$35,2,FALSE)</f>
        <v>natural gas and petroleum systems</v>
      </c>
      <c r="K938" s="4" t="str">
        <f t="shared" si="14"/>
        <v>CH4</v>
      </c>
    </row>
    <row r="939" spans="1:11">
      <c r="A939" t="s">
        <v>68</v>
      </c>
      <c r="B939" t="s">
        <v>2</v>
      </c>
      <c r="C939" t="s">
        <v>258</v>
      </c>
      <c r="D939" t="s">
        <v>259</v>
      </c>
      <c r="E939" t="s">
        <v>11</v>
      </c>
      <c r="F939">
        <v>2026</v>
      </c>
      <c r="G939" t="s">
        <v>250</v>
      </c>
      <c r="H939">
        <v>6.9983587630741697</v>
      </c>
      <c r="I939">
        <f>IF(K939="N2O",H939*About!$B$66,IF('EPA non-CO2 Data'!K939="CH4",'EPA non-CO2 Data'!H939*About!$B$65,'EPA non-CO2 Data'!H939))</f>
        <v>8.1647518902531981</v>
      </c>
      <c r="J939" s="4" t="str">
        <f>VLOOKUP(CONCATENATE(B939,C939,D939),'EPA Source to Industry Map'!$D$2:$E$35,2,FALSE)</f>
        <v>natural gas and petroleum systems</v>
      </c>
      <c r="K939" s="4" t="str">
        <f t="shared" si="14"/>
        <v>CH4</v>
      </c>
    </row>
    <row r="940" spans="1:11">
      <c r="A940" t="s">
        <v>68</v>
      </c>
      <c r="B940" t="s">
        <v>2</v>
      </c>
      <c r="C940" t="s">
        <v>258</v>
      </c>
      <c r="D940" t="s">
        <v>260</v>
      </c>
      <c r="E940" t="s">
        <v>11</v>
      </c>
      <c r="F940">
        <v>2026</v>
      </c>
      <c r="G940" t="s">
        <v>250</v>
      </c>
      <c r="H940">
        <v>3.1219253932653799</v>
      </c>
      <c r="I940">
        <f>IF(K940="N2O",H940*About!$B$66,IF('EPA non-CO2 Data'!K940="CH4",'EPA non-CO2 Data'!H940*About!$B$65,'EPA non-CO2 Data'!H940))</f>
        <v>3.6422462921429433</v>
      </c>
      <c r="J940" s="4" t="str">
        <f>VLOOKUP(CONCATENATE(B940,C940,D940),'EPA Source to Industry Map'!$D$2:$E$35,2,FALSE)</f>
        <v>natural gas and petroleum systems</v>
      </c>
      <c r="K940" s="4" t="str">
        <f t="shared" si="14"/>
        <v>CH4</v>
      </c>
    </row>
    <row r="941" spans="1:11">
      <c r="A941" t="s">
        <v>68</v>
      </c>
      <c r="B941" t="s">
        <v>2</v>
      </c>
      <c r="C941" t="s">
        <v>258</v>
      </c>
      <c r="D941" t="s">
        <v>261</v>
      </c>
      <c r="E941" t="s">
        <v>11</v>
      </c>
      <c r="F941">
        <v>2026</v>
      </c>
      <c r="G941" t="s">
        <v>250</v>
      </c>
      <c r="H941">
        <v>20.189785795003601</v>
      </c>
      <c r="I941">
        <f>IF(K941="N2O",H941*About!$B$66,IF('EPA non-CO2 Data'!K941="CH4",'EPA non-CO2 Data'!H941*About!$B$65,'EPA non-CO2 Data'!H941))</f>
        <v>23.554750094170871</v>
      </c>
      <c r="J941" s="4" t="str">
        <f>VLOOKUP(CONCATENATE(B941,C941,D941),'EPA Source to Industry Map'!$D$2:$E$35,2,FALSE)</f>
        <v>natural gas and petroleum systems</v>
      </c>
      <c r="K941" s="4" t="str">
        <f t="shared" si="14"/>
        <v>CH4</v>
      </c>
    </row>
    <row r="942" spans="1:11">
      <c r="A942" t="s">
        <v>68</v>
      </c>
      <c r="B942" t="s">
        <v>2</v>
      </c>
      <c r="C942" t="s">
        <v>258</v>
      </c>
      <c r="D942" t="s">
        <v>262</v>
      </c>
      <c r="E942" t="s">
        <v>11</v>
      </c>
      <c r="F942">
        <v>2026</v>
      </c>
      <c r="G942" t="s">
        <v>250</v>
      </c>
      <c r="H942">
        <v>5.6473837745595598E-2</v>
      </c>
      <c r="I942">
        <f>IF(K942="N2O",H942*About!$B$66,IF('EPA non-CO2 Data'!K942="CH4",'EPA non-CO2 Data'!H942*About!$B$65,'EPA non-CO2 Data'!H942))</f>
        <v>6.5886144036528205E-2</v>
      </c>
      <c r="J942" s="4" t="str">
        <f>VLOOKUP(CONCATENATE(B942,C942,D942),'EPA Source to Industry Map'!$D$2:$E$35,2,FALSE)</f>
        <v>natural gas and petroleum systems</v>
      </c>
      <c r="K942" s="4" t="str">
        <f t="shared" si="14"/>
        <v>CH4</v>
      </c>
    </row>
    <row r="943" spans="1:11">
      <c r="A943" t="s">
        <v>68</v>
      </c>
      <c r="B943" t="s">
        <v>2</v>
      </c>
      <c r="C943" t="s">
        <v>258</v>
      </c>
      <c r="D943" t="s">
        <v>259</v>
      </c>
      <c r="E943" t="s">
        <v>11</v>
      </c>
      <c r="F943">
        <v>2027</v>
      </c>
      <c r="G943" t="s">
        <v>250</v>
      </c>
      <c r="H943">
        <v>7.4672377317536496</v>
      </c>
      <c r="I943">
        <f>IF(K943="N2O",H943*About!$B$66,IF('EPA non-CO2 Data'!K943="CH4",'EPA non-CO2 Data'!H943*About!$B$65,'EPA non-CO2 Data'!H943))</f>
        <v>8.7117773537125913</v>
      </c>
      <c r="J943" s="4" t="str">
        <f>VLOOKUP(CONCATENATE(B943,C943,D943),'EPA Source to Industry Map'!$D$2:$E$35,2,FALSE)</f>
        <v>natural gas and petroleum systems</v>
      </c>
      <c r="K943" s="4" t="str">
        <f t="shared" si="14"/>
        <v>CH4</v>
      </c>
    </row>
    <row r="944" spans="1:11">
      <c r="A944" t="s">
        <v>68</v>
      </c>
      <c r="B944" t="s">
        <v>2</v>
      </c>
      <c r="C944" t="s">
        <v>258</v>
      </c>
      <c r="D944" t="s">
        <v>260</v>
      </c>
      <c r="E944" t="s">
        <v>11</v>
      </c>
      <c r="F944">
        <v>2027</v>
      </c>
      <c r="G944" t="s">
        <v>250</v>
      </c>
      <c r="H944">
        <v>3.2541330905733199</v>
      </c>
      <c r="I944">
        <f>IF(K944="N2O",H944*About!$B$66,IF('EPA non-CO2 Data'!K944="CH4",'EPA non-CO2 Data'!H944*About!$B$65,'EPA non-CO2 Data'!H944))</f>
        <v>3.7964886056688734</v>
      </c>
      <c r="J944" s="4" t="str">
        <f>VLOOKUP(CONCATENATE(B944,C944,D944),'EPA Source to Industry Map'!$D$2:$E$35,2,FALSE)</f>
        <v>natural gas and petroleum systems</v>
      </c>
      <c r="K944" s="4" t="str">
        <f t="shared" si="14"/>
        <v>CH4</v>
      </c>
    </row>
    <row r="945" spans="1:11">
      <c r="A945" t="s">
        <v>68</v>
      </c>
      <c r="B945" t="s">
        <v>2</v>
      </c>
      <c r="C945" t="s">
        <v>258</v>
      </c>
      <c r="D945" t="s">
        <v>261</v>
      </c>
      <c r="E945" t="s">
        <v>11</v>
      </c>
      <c r="F945">
        <v>2027</v>
      </c>
      <c r="G945" t="s">
        <v>250</v>
      </c>
      <c r="H945">
        <v>20.3676581622985</v>
      </c>
      <c r="I945">
        <f>IF(K945="N2O",H945*About!$B$66,IF('EPA non-CO2 Data'!K945="CH4",'EPA non-CO2 Data'!H945*About!$B$65,'EPA non-CO2 Data'!H945))</f>
        <v>23.762267856014919</v>
      </c>
      <c r="J945" s="4" t="str">
        <f>VLOOKUP(CONCATENATE(B945,C945,D945),'EPA Source to Industry Map'!$D$2:$E$35,2,FALSE)</f>
        <v>natural gas and petroleum systems</v>
      </c>
      <c r="K945" s="4" t="str">
        <f t="shared" si="14"/>
        <v>CH4</v>
      </c>
    </row>
    <row r="946" spans="1:11">
      <c r="A946" t="s">
        <v>68</v>
      </c>
      <c r="B946" t="s">
        <v>2</v>
      </c>
      <c r="C946" t="s">
        <v>258</v>
      </c>
      <c r="D946" t="s">
        <v>262</v>
      </c>
      <c r="E946" t="s">
        <v>11</v>
      </c>
      <c r="F946">
        <v>2027</v>
      </c>
      <c r="G946" t="s">
        <v>250</v>
      </c>
      <c r="H946">
        <v>5.7847687183978799E-2</v>
      </c>
      <c r="I946">
        <f>IF(K946="N2O",H946*About!$B$66,IF('EPA non-CO2 Data'!K946="CH4",'EPA non-CO2 Data'!H946*About!$B$65,'EPA non-CO2 Data'!H946))</f>
        <v>6.7488968381308606E-2</v>
      </c>
      <c r="J946" s="4" t="str">
        <f>VLOOKUP(CONCATENATE(B946,C946,D946),'EPA Source to Industry Map'!$D$2:$E$35,2,FALSE)</f>
        <v>natural gas and petroleum systems</v>
      </c>
      <c r="K946" s="4" t="str">
        <f t="shared" si="14"/>
        <v>CH4</v>
      </c>
    </row>
    <row r="947" spans="1:11">
      <c r="A947" t="s">
        <v>68</v>
      </c>
      <c r="B947" t="s">
        <v>2</v>
      </c>
      <c r="C947" t="s">
        <v>258</v>
      </c>
      <c r="D947" t="s">
        <v>259</v>
      </c>
      <c r="E947" t="s">
        <v>11</v>
      </c>
      <c r="F947">
        <v>2028</v>
      </c>
      <c r="G947" t="s">
        <v>250</v>
      </c>
      <c r="H947">
        <v>7.9361167004331303</v>
      </c>
      <c r="I947">
        <f>IF(K947="N2O",H947*About!$B$66,IF('EPA non-CO2 Data'!K947="CH4",'EPA non-CO2 Data'!H947*About!$B$65,'EPA non-CO2 Data'!H947))</f>
        <v>9.2588028171719863</v>
      </c>
      <c r="J947" s="4" t="str">
        <f>VLOOKUP(CONCATENATE(B947,C947,D947),'EPA Source to Industry Map'!$D$2:$E$35,2,FALSE)</f>
        <v>natural gas and petroleum systems</v>
      </c>
      <c r="K947" s="4" t="str">
        <f t="shared" ref="K947:K1010" si="15">IF(ISNUMBER(SEARCH("F",E947)),"F-gases",E947)</f>
        <v>CH4</v>
      </c>
    </row>
    <row r="948" spans="1:11">
      <c r="A948" t="s">
        <v>68</v>
      </c>
      <c r="B948" t="s">
        <v>2</v>
      </c>
      <c r="C948" t="s">
        <v>258</v>
      </c>
      <c r="D948" t="s">
        <v>260</v>
      </c>
      <c r="E948" t="s">
        <v>11</v>
      </c>
      <c r="F948">
        <v>2028</v>
      </c>
      <c r="G948" t="s">
        <v>250</v>
      </c>
      <c r="H948">
        <v>3.3863407878812599</v>
      </c>
      <c r="I948">
        <f>IF(K948="N2O",H948*About!$B$66,IF('EPA non-CO2 Data'!K948="CH4",'EPA non-CO2 Data'!H948*About!$B$65,'EPA non-CO2 Data'!H948))</f>
        <v>3.9507309191948035</v>
      </c>
      <c r="J948" s="4" t="str">
        <f>VLOOKUP(CONCATENATE(B948,C948,D948),'EPA Source to Industry Map'!$D$2:$E$35,2,FALSE)</f>
        <v>natural gas and petroleum systems</v>
      </c>
      <c r="K948" s="4" t="str">
        <f t="shared" si="15"/>
        <v>CH4</v>
      </c>
    </row>
    <row r="949" spans="1:11">
      <c r="A949" t="s">
        <v>68</v>
      </c>
      <c r="B949" t="s">
        <v>2</v>
      </c>
      <c r="C949" t="s">
        <v>258</v>
      </c>
      <c r="D949" t="s">
        <v>261</v>
      </c>
      <c r="E949" t="s">
        <v>11</v>
      </c>
      <c r="F949">
        <v>2028</v>
      </c>
      <c r="G949" t="s">
        <v>250</v>
      </c>
      <c r="H949">
        <v>20.5455305295933</v>
      </c>
      <c r="I949">
        <f>IF(K949="N2O",H949*About!$B$66,IF('EPA non-CO2 Data'!K949="CH4",'EPA non-CO2 Data'!H949*About!$B$65,'EPA non-CO2 Data'!H949))</f>
        <v>23.96978561785885</v>
      </c>
      <c r="J949" s="4" t="str">
        <f>VLOOKUP(CONCATENATE(B949,C949,D949),'EPA Source to Industry Map'!$D$2:$E$35,2,FALSE)</f>
        <v>natural gas and petroleum systems</v>
      </c>
      <c r="K949" s="4" t="str">
        <f t="shared" si="15"/>
        <v>CH4</v>
      </c>
    </row>
    <row r="950" spans="1:11">
      <c r="A950" t="s">
        <v>68</v>
      </c>
      <c r="B950" t="s">
        <v>2</v>
      </c>
      <c r="C950" t="s">
        <v>258</v>
      </c>
      <c r="D950" t="s">
        <v>262</v>
      </c>
      <c r="E950" t="s">
        <v>11</v>
      </c>
      <c r="F950">
        <v>2028</v>
      </c>
      <c r="G950" t="s">
        <v>250</v>
      </c>
      <c r="H950">
        <v>5.9221536622362098E-2</v>
      </c>
      <c r="I950">
        <f>IF(K950="N2O",H950*About!$B$66,IF('EPA non-CO2 Data'!K950="CH4",'EPA non-CO2 Data'!H950*About!$B$65,'EPA non-CO2 Data'!H950))</f>
        <v>6.9091792726089118E-2</v>
      </c>
      <c r="J950" s="4" t="str">
        <f>VLOOKUP(CONCATENATE(B950,C950,D950),'EPA Source to Industry Map'!$D$2:$E$35,2,FALSE)</f>
        <v>natural gas and petroleum systems</v>
      </c>
      <c r="K950" s="4" t="str">
        <f t="shared" si="15"/>
        <v>CH4</v>
      </c>
    </row>
    <row r="951" spans="1:11">
      <c r="A951" t="s">
        <v>68</v>
      </c>
      <c r="B951" t="s">
        <v>2</v>
      </c>
      <c r="C951" t="s">
        <v>258</v>
      </c>
      <c r="D951" t="s">
        <v>259</v>
      </c>
      <c r="E951" t="s">
        <v>11</v>
      </c>
      <c r="F951">
        <v>2029</v>
      </c>
      <c r="G951" t="s">
        <v>250</v>
      </c>
      <c r="H951">
        <v>8.4049956691126102</v>
      </c>
      <c r="I951">
        <f>IF(K951="N2O",H951*About!$B$66,IF('EPA non-CO2 Data'!K951="CH4",'EPA non-CO2 Data'!H951*About!$B$65,'EPA non-CO2 Data'!H951))</f>
        <v>9.8058282806313795</v>
      </c>
      <c r="J951" s="4" t="str">
        <f>VLOOKUP(CONCATENATE(B951,C951,D951),'EPA Source to Industry Map'!$D$2:$E$35,2,FALSE)</f>
        <v>natural gas and petroleum systems</v>
      </c>
      <c r="K951" s="4" t="str">
        <f t="shared" si="15"/>
        <v>CH4</v>
      </c>
    </row>
    <row r="952" spans="1:11">
      <c r="A952" t="s">
        <v>68</v>
      </c>
      <c r="B952" t="s">
        <v>2</v>
      </c>
      <c r="C952" t="s">
        <v>258</v>
      </c>
      <c r="D952" t="s">
        <v>260</v>
      </c>
      <c r="E952" t="s">
        <v>11</v>
      </c>
      <c r="F952">
        <v>2029</v>
      </c>
      <c r="G952" t="s">
        <v>250</v>
      </c>
      <c r="H952">
        <v>3.5185484851891999</v>
      </c>
      <c r="I952">
        <f>IF(K952="N2O",H952*About!$B$66,IF('EPA non-CO2 Data'!K952="CH4",'EPA non-CO2 Data'!H952*About!$B$65,'EPA non-CO2 Data'!H952))</f>
        <v>4.1049732327207336</v>
      </c>
      <c r="J952" s="4" t="str">
        <f>VLOOKUP(CONCATENATE(B952,C952,D952),'EPA Source to Industry Map'!$D$2:$E$35,2,FALSE)</f>
        <v>natural gas and petroleum systems</v>
      </c>
      <c r="K952" s="4" t="str">
        <f t="shared" si="15"/>
        <v>CH4</v>
      </c>
    </row>
    <row r="953" spans="1:11">
      <c r="A953" t="s">
        <v>68</v>
      </c>
      <c r="B953" t="s">
        <v>2</v>
      </c>
      <c r="C953" t="s">
        <v>258</v>
      </c>
      <c r="D953" t="s">
        <v>261</v>
      </c>
      <c r="E953" t="s">
        <v>11</v>
      </c>
      <c r="F953">
        <v>2029</v>
      </c>
      <c r="G953" t="s">
        <v>250</v>
      </c>
      <c r="H953">
        <v>20.7234028968881</v>
      </c>
      <c r="I953">
        <f>IF(K953="N2O",H953*About!$B$66,IF('EPA non-CO2 Data'!K953="CH4",'EPA non-CO2 Data'!H953*About!$B$65,'EPA non-CO2 Data'!H953))</f>
        <v>24.177303379702785</v>
      </c>
      <c r="J953" s="4" t="str">
        <f>VLOOKUP(CONCATENATE(B953,C953,D953),'EPA Source to Industry Map'!$D$2:$E$35,2,FALSE)</f>
        <v>natural gas and petroleum systems</v>
      </c>
      <c r="K953" s="4" t="str">
        <f t="shared" si="15"/>
        <v>CH4</v>
      </c>
    </row>
    <row r="954" spans="1:11">
      <c r="A954" t="s">
        <v>68</v>
      </c>
      <c r="B954" t="s">
        <v>2</v>
      </c>
      <c r="C954" t="s">
        <v>258</v>
      </c>
      <c r="D954" t="s">
        <v>262</v>
      </c>
      <c r="E954" t="s">
        <v>11</v>
      </c>
      <c r="F954">
        <v>2029</v>
      </c>
      <c r="G954" t="s">
        <v>250</v>
      </c>
      <c r="H954">
        <v>6.0595386060745403E-2</v>
      </c>
      <c r="I954">
        <f>IF(K954="N2O",H954*About!$B$66,IF('EPA non-CO2 Data'!K954="CH4",'EPA non-CO2 Data'!H954*About!$B$65,'EPA non-CO2 Data'!H954))</f>
        <v>7.0694617070869645E-2</v>
      </c>
      <c r="J954" s="4" t="str">
        <f>VLOOKUP(CONCATENATE(B954,C954,D954),'EPA Source to Industry Map'!$D$2:$E$35,2,FALSE)</f>
        <v>natural gas and petroleum systems</v>
      </c>
      <c r="K954" s="4" t="str">
        <f t="shared" si="15"/>
        <v>CH4</v>
      </c>
    </row>
    <row r="955" spans="1:11">
      <c r="A955" t="s">
        <v>68</v>
      </c>
      <c r="B955" t="s">
        <v>2</v>
      </c>
      <c r="C955" t="s">
        <v>258</v>
      </c>
      <c r="D955" t="s">
        <v>259</v>
      </c>
      <c r="E955" t="s">
        <v>11</v>
      </c>
      <c r="F955">
        <v>2030</v>
      </c>
      <c r="G955" t="s">
        <v>250</v>
      </c>
      <c r="H955">
        <v>8.8738746377920901</v>
      </c>
      <c r="I955">
        <f>IF(K955="N2O",H955*About!$B$66,IF('EPA non-CO2 Data'!K955="CH4",'EPA non-CO2 Data'!H955*About!$B$65,'EPA non-CO2 Data'!H955))</f>
        <v>10.352853744090773</v>
      </c>
      <c r="J955" s="4" t="str">
        <f>VLOOKUP(CONCATENATE(B955,C955,D955),'EPA Source to Industry Map'!$D$2:$E$35,2,FALSE)</f>
        <v>natural gas and petroleum systems</v>
      </c>
      <c r="K955" s="4" t="str">
        <f t="shared" si="15"/>
        <v>CH4</v>
      </c>
    </row>
    <row r="956" spans="1:11">
      <c r="A956" t="s">
        <v>68</v>
      </c>
      <c r="B956" t="s">
        <v>2</v>
      </c>
      <c r="C956" t="s">
        <v>258</v>
      </c>
      <c r="D956" t="s">
        <v>260</v>
      </c>
      <c r="E956" t="s">
        <v>11</v>
      </c>
      <c r="F956">
        <v>2030</v>
      </c>
      <c r="G956" t="s">
        <v>250</v>
      </c>
      <c r="H956">
        <v>3.65075618249714</v>
      </c>
      <c r="I956">
        <f>IF(K956="N2O",H956*About!$B$66,IF('EPA non-CO2 Data'!K956="CH4",'EPA non-CO2 Data'!H956*About!$B$65,'EPA non-CO2 Data'!H956))</f>
        <v>4.2592155462466632</v>
      </c>
      <c r="J956" s="4" t="str">
        <f>VLOOKUP(CONCATENATE(B956,C956,D956),'EPA Source to Industry Map'!$D$2:$E$35,2,FALSE)</f>
        <v>natural gas and petroleum systems</v>
      </c>
      <c r="K956" s="4" t="str">
        <f t="shared" si="15"/>
        <v>CH4</v>
      </c>
    </row>
    <row r="957" spans="1:11">
      <c r="A957" t="s">
        <v>68</v>
      </c>
      <c r="B957" t="s">
        <v>2</v>
      </c>
      <c r="C957" t="s">
        <v>258</v>
      </c>
      <c r="D957" t="s">
        <v>261</v>
      </c>
      <c r="E957" t="s">
        <v>11</v>
      </c>
      <c r="F957">
        <v>2030</v>
      </c>
      <c r="G957" t="s">
        <v>250</v>
      </c>
      <c r="H957">
        <v>20.9012752641829</v>
      </c>
      <c r="I957">
        <f>IF(K957="N2O",H957*About!$B$66,IF('EPA non-CO2 Data'!K957="CH4",'EPA non-CO2 Data'!H957*About!$B$65,'EPA non-CO2 Data'!H957))</f>
        <v>24.384821141546716</v>
      </c>
      <c r="J957" s="4" t="str">
        <f>VLOOKUP(CONCATENATE(B957,C957,D957),'EPA Source to Industry Map'!$D$2:$E$35,2,FALSE)</f>
        <v>natural gas and petroleum systems</v>
      </c>
      <c r="K957" s="4" t="str">
        <f t="shared" si="15"/>
        <v>CH4</v>
      </c>
    </row>
    <row r="958" spans="1:11">
      <c r="A958" t="s">
        <v>68</v>
      </c>
      <c r="B958" t="s">
        <v>2</v>
      </c>
      <c r="C958" t="s">
        <v>258</v>
      </c>
      <c r="D958" t="s">
        <v>262</v>
      </c>
      <c r="E958" t="s">
        <v>11</v>
      </c>
      <c r="F958">
        <v>2030</v>
      </c>
      <c r="G958" t="s">
        <v>250</v>
      </c>
      <c r="H958">
        <v>6.1969235499128701E-2</v>
      </c>
      <c r="I958">
        <f>IF(K958="N2O",H958*About!$B$66,IF('EPA non-CO2 Data'!K958="CH4",'EPA non-CO2 Data'!H958*About!$B$65,'EPA non-CO2 Data'!H958))</f>
        <v>7.2297441415650157E-2</v>
      </c>
      <c r="J958" s="4" t="str">
        <f>VLOOKUP(CONCATENATE(B958,C958,D958),'EPA Source to Industry Map'!$D$2:$E$35,2,FALSE)</f>
        <v>natural gas and petroleum systems</v>
      </c>
      <c r="K958" s="4" t="str">
        <f t="shared" si="15"/>
        <v>CH4</v>
      </c>
    </row>
    <row r="959" spans="1:11">
      <c r="A959" t="s">
        <v>68</v>
      </c>
      <c r="B959" t="s">
        <v>2</v>
      </c>
      <c r="C959" t="s">
        <v>258</v>
      </c>
      <c r="D959" t="s">
        <v>259</v>
      </c>
      <c r="E959" t="s">
        <v>11</v>
      </c>
      <c r="F959">
        <v>2031</v>
      </c>
      <c r="G959" t="s">
        <v>250</v>
      </c>
      <c r="H959">
        <v>9.4040450765287105</v>
      </c>
      <c r="I959">
        <f>IF(K959="N2O",H959*About!$B$66,IF('EPA non-CO2 Data'!K959="CH4",'EPA non-CO2 Data'!H959*About!$B$65,'EPA non-CO2 Data'!H959))</f>
        <v>10.971385922616829</v>
      </c>
      <c r="J959" s="4" t="str">
        <f>VLOOKUP(CONCATENATE(B959,C959,D959),'EPA Source to Industry Map'!$D$2:$E$35,2,FALSE)</f>
        <v>natural gas and petroleum systems</v>
      </c>
      <c r="K959" s="4" t="str">
        <f t="shared" si="15"/>
        <v>CH4</v>
      </c>
    </row>
    <row r="960" spans="1:11">
      <c r="A960" t="s">
        <v>68</v>
      </c>
      <c r="B960" t="s">
        <v>2</v>
      </c>
      <c r="C960" t="s">
        <v>258</v>
      </c>
      <c r="D960" t="s">
        <v>260</v>
      </c>
      <c r="E960" t="s">
        <v>11</v>
      </c>
      <c r="F960">
        <v>2031</v>
      </c>
      <c r="G960" t="s">
        <v>250</v>
      </c>
      <c r="H960">
        <v>3.7957062992279398</v>
      </c>
      <c r="I960">
        <f>IF(K960="N2O",H960*About!$B$66,IF('EPA non-CO2 Data'!K960="CH4",'EPA non-CO2 Data'!H960*About!$B$65,'EPA non-CO2 Data'!H960))</f>
        <v>4.4283240157659298</v>
      </c>
      <c r="J960" s="4" t="str">
        <f>VLOOKUP(CONCATENATE(B960,C960,D960),'EPA Source to Industry Map'!$D$2:$E$35,2,FALSE)</f>
        <v>natural gas and petroleum systems</v>
      </c>
      <c r="K960" s="4" t="str">
        <f t="shared" si="15"/>
        <v>CH4</v>
      </c>
    </row>
    <row r="961" spans="1:11">
      <c r="A961" t="s">
        <v>68</v>
      </c>
      <c r="B961" t="s">
        <v>2</v>
      </c>
      <c r="C961" t="s">
        <v>258</v>
      </c>
      <c r="D961" t="s">
        <v>261</v>
      </c>
      <c r="E961" t="s">
        <v>11</v>
      </c>
      <c r="F961">
        <v>2031</v>
      </c>
      <c r="G961" t="s">
        <v>250</v>
      </c>
      <c r="H961">
        <v>20.901272782022801</v>
      </c>
      <c r="I961">
        <f>IF(K961="N2O",H961*About!$B$66,IF('EPA non-CO2 Data'!K961="CH4",'EPA non-CO2 Data'!H961*About!$B$65,'EPA non-CO2 Data'!H961))</f>
        <v>24.384818245693268</v>
      </c>
      <c r="J961" s="4" t="str">
        <f>VLOOKUP(CONCATENATE(B961,C961,D961),'EPA Source to Industry Map'!$D$2:$E$35,2,FALSE)</f>
        <v>natural gas and petroleum systems</v>
      </c>
      <c r="K961" s="4" t="str">
        <f t="shared" si="15"/>
        <v>CH4</v>
      </c>
    </row>
    <row r="962" spans="1:11">
      <c r="A962" t="s">
        <v>68</v>
      </c>
      <c r="B962" t="s">
        <v>2</v>
      </c>
      <c r="C962" t="s">
        <v>258</v>
      </c>
      <c r="D962" t="s">
        <v>262</v>
      </c>
      <c r="E962" t="s">
        <v>11</v>
      </c>
      <c r="F962">
        <v>2031</v>
      </c>
      <c r="G962" t="s">
        <v>250</v>
      </c>
      <c r="H962">
        <v>6.3893154380182504E-2</v>
      </c>
      <c r="I962">
        <f>IF(K962="N2O",H962*About!$B$66,IF('EPA non-CO2 Data'!K962="CH4",'EPA non-CO2 Data'!H962*About!$B$65,'EPA non-CO2 Data'!H962))</f>
        <v>7.4542013443546259E-2</v>
      </c>
      <c r="J962" s="4" t="str">
        <f>VLOOKUP(CONCATENATE(B962,C962,D962),'EPA Source to Industry Map'!$D$2:$E$35,2,FALSE)</f>
        <v>natural gas and petroleum systems</v>
      </c>
      <c r="K962" s="4" t="str">
        <f t="shared" si="15"/>
        <v>CH4</v>
      </c>
    </row>
    <row r="963" spans="1:11">
      <c r="A963" t="s">
        <v>68</v>
      </c>
      <c r="B963" t="s">
        <v>2</v>
      </c>
      <c r="C963" t="s">
        <v>258</v>
      </c>
      <c r="D963" t="s">
        <v>259</v>
      </c>
      <c r="E963" t="s">
        <v>11</v>
      </c>
      <c r="F963">
        <v>2032</v>
      </c>
      <c r="G963" t="s">
        <v>250</v>
      </c>
      <c r="H963">
        <v>9.9342155152653309</v>
      </c>
      <c r="I963">
        <f>IF(K963="N2O",H963*About!$B$66,IF('EPA non-CO2 Data'!K963="CH4",'EPA non-CO2 Data'!H963*About!$B$65,'EPA non-CO2 Data'!H963))</f>
        <v>11.589918101142887</v>
      </c>
      <c r="J963" s="4" t="str">
        <f>VLOOKUP(CONCATENATE(B963,C963,D963),'EPA Source to Industry Map'!$D$2:$E$35,2,FALSE)</f>
        <v>natural gas and petroleum systems</v>
      </c>
      <c r="K963" s="4" t="str">
        <f t="shared" si="15"/>
        <v>CH4</v>
      </c>
    </row>
    <row r="964" spans="1:11">
      <c r="A964" t="s">
        <v>68</v>
      </c>
      <c r="B964" t="s">
        <v>2</v>
      </c>
      <c r="C964" t="s">
        <v>258</v>
      </c>
      <c r="D964" t="s">
        <v>260</v>
      </c>
      <c r="E964" t="s">
        <v>11</v>
      </c>
      <c r="F964">
        <v>2032</v>
      </c>
      <c r="G964" t="s">
        <v>250</v>
      </c>
      <c r="H964">
        <v>3.9406564159587401</v>
      </c>
      <c r="I964">
        <f>IF(K964="N2O",H964*About!$B$66,IF('EPA non-CO2 Data'!K964="CH4",'EPA non-CO2 Data'!H964*About!$B$65,'EPA non-CO2 Data'!H964))</f>
        <v>4.5974324852851973</v>
      </c>
      <c r="J964" s="4" t="str">
        <f>VLOOKUP(CONCATENATE(B964,C964,D964),'EPA Source to Industry Map'!$D$2:$E$35,2,FALSE)</f>
        <v>natural gas and petroleum systems</v>
      </c>
      <c r="K964" s="4" t="str">
        <f t="shared" si="15"/>
        <v>CH4</v>
      </c>
    </row>
    <row r="965" spans="1:11">
      <c r="A965" t="s">
        <v>68</v>
      </c>
      <c r="B965" t="s">
        <v>2</v>
      </c>
      <c r="C965" t="s">
        <v>258</v>
      </c>
      <c r="D965" t="s">
        <v>261</v>
      </c>
      <c r="E965" t="s">
        <v>11</v>
      </c>
      <c r="F965">
        <v>2032</v>
      </c>
      <c r="G965" t="s">
        <v>250</v>
      </c>
      <c r="H965">
        <v>20.901270299862698</v>
      </c>
      <c r="I965">
        <f>IF(K965="N2O",H965*About!$B$66,IF('EPA non-CO2 Data'!K965="CH4",'EPA non-CO2 Data'!H965*About!$B$65,'EPA non-CO2 Data'!H965))</f>
        <v>24.384815349839815</v>
      </c>
      <c r="J965" s="4" t="str">
        <f>VLOOKUP(CONCATENATE(B965,C965,D965),'EPA Source to Industry Map'!$D$2:$E$35,2,FALSE)</f>
        <v>natural gas and petroleum systems</v>
      </c>
      <c r="K965" s="4" t="str">
        <f t="shared" si="15"/>
        <v>CH4</v>
      </c>
    </row>
    <row r="966" spans="1:11">
      <c r="A966" t="s">
        <v>68</v>
      </c>
      <c r="B966" t="s">
        <v>2</v>
      </c>
      <c r="C966" t="s">
        <v>258</v>
      </c>
      <c r="D966" t="s">
        <v>262</v>
      </c>
      <c r="E966" t="s">
        <v>11</v>
      </c>
      <c r="F966">
        <v>2032</v>
      </c>
      <c r="G966" t="s">
        <v>250</v>
      </c>
      <c r="H966">
        <v>6.5817073261236397E-2</v>
      </c>
      <c r="I966">
        <f>IF(K966="N2O",H966*About!$B$66,IF('EPA non-CO2 Data'!K966="CH4",'EPA non-CO2 Data'!H966*About!$B$65,'EPA non-CO2 Data'!H966))</f>
        <v>7.6786585471442473E-2</v>
      </c>
      <c r="J966" s="4" t="str">
        <f>VLOOKUP(CONCATENATE(B966,C966,D966),'EPA Source to Industry Map'!$D$2:$E$35,2,FALSE)</f>
        <v>natural gas and petroleum systems</v>
      </c>
      <c r="K966" s="4" t="str">
        <f t="shared" si="15"/>
        <v>CH4</v>
      </c>
    </row>
    <row r="967" spans="1:11">
      <c r="A967" t="s">
        <v>68</v>
      </c>
      <c r="B967" t="s">
        <v>2</v>
      </c>
      <c r="C967" t="s">
        <v>258</v>
      </c>
      <c r="D967" t="s">
        <v>259</v>
      </c>
      <c r="E967" t="s">
        <v>11</v>
      </c>
      <c r="F967">
        <v>2033</v>
      </c>
      <c r="G967" t="s">
        <v>250</v>
      </c>
      <c r="H967">
        <v>10.464385954001999</v>
      </c>
      <c r="I967">
        <f>IF(K967="N2O",H967*About!$B$66,IF('EPA non-CO2 Data'!K967="CH4",'EPA non-CO2 Data'!H967*About!$B$65,'EPA non-CO2 Data'!H967))</f>
        <v>12.208450279669</v>
      </c>
      <c r="J967" s="4" t="str">
        <f>VLOOKUP(CONCATENATE(B967,C967,D967),'EPA Source to Industry Map'!$D$2:$E$35,2,FALSE)</f>
        <v>natural gas and petroleum systems</v>
      </c>
      <c r="K967" s="4" t="str">
        <f t="shared" si="15"/>
        <v>CH4</v>
      </c>
    </row>
    <row r="968" spans="1:11">
      <c r="A968" t="s">
        <v>68</v>
      </c>
      <c r="B968" t="s">
        <v>2</v>
      </c>
      <c r="C968" t="s">
        <v>258</v>
      </c>
      <c r="D968" t="s">
        <v>260</v>
      </c>
      <c r="E968" t="s">
        <v>11</v>
      </c>
      <c r="F968">
        <v>2033</v>
      </c>
      <c r="G968" t="s">
        <v>250</v>
      </c>
      <c r="H968">
        <v>4.0856065326895399</v>
      </c>
      <c r="I968">
        <f>IF(K968="N2O",H968*About!$B$66,IF('EPA non-CO2 Data'!K968="CH4",'EPA non-CO2 Data'!H968*About!$B$65,'EPA non-CO2 Data'!H968))</f>
        <v>4.7665409548044639</v>
      </c>
      <c r="J968" s="4" t="str">
        <f>VLOOKUP(CONCATENATE(B968,C968,D968),'EPA Source to Industry Map'!$D$2:$E$35,2,FALSE)</f>
        <v>natural gas and petroleum systems</v>
      </c>
      <c r="K968" s="4" t="str">
        <f t="shared" si="15"/>
        <v>CH4</v>
      </c>
    </row>
    <row r="969" spans="1:11">
      <c r="A969" t="s">
        <v>68</v>
      </c>
      <c r="B969" t="s">
        <v>2</v>
      </c>
      <c r="C969" t="s">
        <v>258</v>
      </c>
      <c r="D969" t="s">
        <v>261</v>
      </c>
      <c r="E969" t="s">
        <v>11</v>
      </c>
      <c r="F969">
        <v>2033</v>
      </c>
      <c r="G969" t="s">
        <v>250</v>
      </c>
      <c r="H969">
        <v>20.9012678177026</v>
      </c>
      <c r="I969">
        <f>IF(K969="N2O",H969*About!$B$66,IF('EPA non-CO2 Data'!K969="CH4",'EPA non-CO2 Data'!H969*About!$B$65,'EPA non-CO2 Data'!H969))</f>
        <v>24.384812453986367</v>
      </c>
      <c r="J969" s="4" t="str">
        <f>VLOOKUP(CONCATENATE(B969,C969,D969),'EPA Source to Industry Map'!$D$2:$E$35,2,FALSE)</f>
        <v>natural gas and petroleum systems</v>
      </c>
      <c r="K969" s="4" t="str">
        <f t="shared" si="15"/>
        <v>CH4</v>
      </c>
    </row>
    <row r="970" spans="1:11">
      <c r="A970" t="s">
        <v>68</v>
      </c>
      <c r="B970" t="s">
        <v>2</v>
      </c>
      <c r="C970" t="s">
        <v>258</v>
      </c>
      <c r="D970" t="s">
        <v>262</v>
      </c>
      <c r="E970" t="s">
        <v>11</v>
      </c>
      <c r="F970">
        <v>2033</v>
      </c>
      <c r="G970" t="s">
        <v>250</v>
      </c>
      <c r="H970">
        <v>6.7740992142290193E-2</v>
      </c>
      <c r="I970">
        <f>IF(K970="N2O",H970*About!$B$66,IF('EPA non-CO2 Data'!K970="CH4",'EPA non-CO2 Data'!H970*About!$B$65,'EPA non-CO2 Data'!H970))</f>
        <v>7.9031157499338561E-2</v>
      </c>
      <c r="J970" s="4" t="str">
        <f>VLOOKUP(CONCATENATE(B970,C970,D970),'EPA Source to Industry Map'!$D$2:$E$35,2,FALSE)</f>
        <v>natural gas and petroleum systems</v>
      </c>
      <c r="K970" s="4" t="str">
        <f t="shared" si="15"/>
        <v>CH4</v>
      </c>
    </row>
    <row r="971" spans="1:11">
      <c r="A971" t="s">
        <v>68</v>
      </c>
      <c r="B971" t="s">
        <v>2</v>
      </c>
      <c r="C971" t="s">
        <v>258</v>
      </c>
      <c r="D971" t="s">
        <v>259</v>
      </c>
      <c r="E971" t="s">
        <v>11</v>
      </c>
      <c r="F971">
        <v>2034</v>
      </c>
      <c r="G971" t="s">
        <v>250</v>
      </c>
      <c r="H971">
        <v>10.9945563927386</v>
      </c>
      <c r="I971">
        <f>IF(K971="N2O",H971*About!$B$66,IF('EPA non-CO2 Data'!K971="CH4",'EPA non-CO2 Data'!H971*About!$B$65,'EPA non-CO2 Data'!H971))</f>
        <v>12.826982458195035</v>
      </c>
      <c r="J971" s="4" t="str">
        <f>VLOOKUP(CONCATENATE(B971,C971,D971),'EPA Source to Industry Map'!$D$2:$E$35,2,FALSE)</f>
        <v>natural gas and petroleum systems</v>
      </c>
      <c r="K971" s="4" t="str">
        <f t="shared" si="15"/>
        <v>CH4</v>
      </c>
    </row>
    <row r="972" spans="1:11">
      <c r="A972" t="s">
        <v>68</v>
      </c>
      <c r="B972" t="s">
        <v>2</v>
      </c>
      <c r="C972" t="s">
        <v>258</v>
      </c>
      <c r="D972" t="s">
        <v>260</v>
      </c>
      <c r="E972" t="s">
        <v>11</v>
      </c>
      <c r="F972">
        <v>2034</v>
      </c>
      <c r="G972" t="s">
        <v>250</v>
      </c>
      <c r="H972">
        <v>4.2305566494203397</v>
      </c>
      <c r="I972">
        <f>IF(K972="N2O",H972*About!$B$66,IF('EPA non-CO2 Data'!K972="CH4",'EPA non-CO2 Data'!H972*About!$B$65,'EPA non-CO2 Data'!H972))</f>
        <v>4.9356494243237297</v>
      </c>
      <c r="J972" s="4" t="str">
        <f>VLOOKUP(CONCATENATE(B972,C972,D972),'EPA Source to Industry Map'!$D$2:$E$35,2,FALSE)</f>
        <v>natural gas and petroleum systems</v>
      </c>
      <c r="K972" s="4" t="str">
        <f t="shared" si="15"/>
        <v>CH4</v>
      </c>
    </row>
    <row r="973" spans="1:11">
      <c r="A973" t="s">
        <v>68</v>
      </c>
      <c r="B973" t="s">
        <v>2</v>
      </c>
      <c r="C973" t="s">
        <v>258</v>
      </c>
      <c r="D973" t="s">
        <v>261</v>
      </c>
      <c r="E973" t="s">
        <v>11</v>
      </c>
      <c r="F973">
        <v>2034</v>
      </c>
      <c r="G973" t="s">
        <v>250</v>
      </c>
      <c r="H973">
        <v>20.9012653355426</v>
      </c>
      <c r="I973">
        <f>IF(K973="N2O",H973*About!$B$66,IF('EPA non-CO2 Data'!K973="CH4",'EPA non-CO2 Data'!H973*About!$B$65,'EPA non-CO2 Data'!H973))</f>
        <v>24.384809558133036</v>
      </c>
      <c r="J973" s="4" t="str">
        <f>VLOOKUP(CONCATENATE(B973,C973,D973),'EPA Source to Industry Map'!$D$2:$E$35,2,FALSE)</f>
        <v>natural gas and petroleum systems</v>
      </c>
      <c r="K973" s="4" t="str">
        <f t="shared" si="15"/>
        <v>CH4</v>
      </c>
    </row>
    <row r="974" spans="1:11">
      <c r="A974" t="s">
        <v>68</v>
      </c>
      <c r="B974" t="s">
        <v>2</v>
      </c>
      <c r="C974" t="s">
        <v>258</v>
      </c>
      <c r="D974" t="s">
        <v>262</v>
      </c>
      <c r="E974" t="s">
        <v>11</v>
      </c>
      <c r="F974">
        <v>2034</v>
      </c>
      <c r="G974" t="s">
        <v>250</v>
      </c>
      <c r="H974">
        <v>6.96649110233441E-2</v>
      </c>
      <c r="I974">
        <f>IF(K974="N2O",H974*About!$B$66,IF('EPA non-CO2 Data'!K974="CH4",'EPA non-CO2 Data'!H974*About!$B$65,'EPA non-CO2 Data'!H974))</f>
        <v>8.1275729527234788E-2</v>
      </c>
      <c r="J974" s="4" t="str">
        <f>VLOOKUP(CONCATENATE(B974,C974,D974),'EPA Source to Industry Map'!$D$2:$E$35,2,FALSE)</f>
        <v>natural gas and petroleum systems</v>
      </c>
      <c r="K974" s="4" t="str">
        <f t="shared" si="15"/>
        <v>CH4</v>
      </c>
    </row>
    <row r="975" spans="1:11">
      <c r="A975" t="s">
        <v>68</v>
      </c>
      <c r="B975" t="s">
        <v>2</v>
      </c>
      <c r="C975" t="s">
        <v>258</v>
      </c>
      <c r="D975" t="s">
        <v>259</v>
      </c>
      <c r="E975" t="s">
        <v>11</v>
      </c>
      <c r="F975">
        <v>2035</v>
      </c>
      <c r="G975" t="s">
        <v>250</v>
      </c>
      <c r="H975">
        <v>11.524726831475199</v>
      </c>
      <c r="I975">
        <f>IF(K975="N2O",H975*About!$B$66,IF('EPA non-CO2 Data'!K975="CH4",'EPA non-CO2 Data'!H975*About!$B$65,'EPA non-CO2 Data'!H975))</f>
        <v>13.445514636721066</v>
      </c>
      <c r="J975" s="4" t="str">
        <f>VLOOKUP(CONCATENATE(B975,C975,D975),'EPA Source to Industry Map'!$D$2:$E$35,2,FALSE)</f>
        <v>natural gas and petroleum systems</v>
      </c>
      <c r="K975" s="4" t="str">
        <f t="shared" si="15"/>
        <v>CH4</v>
      </c>
    </row>
    <row r="976" spans="1:11">
      <c r="A976" t="s">
        <v>68</v>
      </c>
      <c r="B976" t="s">
        <v>2</v>
      </c>
      <c r="C976" t="s">
        <v>258</v>
      </c>
      <c r="D976" t="s">
        <v>260</v>
      </c>
      <c r="E976" t="s">
        <v>11</v>
      </c>
      <c r="F976">
        <v>2035</v>
      </c>
      <c r="G976" t="s">
        <v>250</v>
      </c>
      <c r="H976">
        <v>4.3755067661511404</v>
      </c>
      <c r="I976">
        <f>IF(K976="N2O",H976*About!$B$66,IF('EPA non-CO2 Data'!K976="CH4",'EPA non-CO2 Data'!H976*About!$B$65,'EPA non-CO2 Data'!H976))</f>
        <v>5.1047578938429972</v>
      </c>
      <c r="J976" s="4" t="str">
        <f>VLOOKUP(CONCATENATE(B976,C976,D976),'EPA Source to Industry Map'!$D$2:$E$35,2,FALSE)</f>
        <v>natural gas and petroleum systems</v>
      </c>
      <c r="K976" s="4" t="str">
        <f t="shared" si="15"/>
        <v>CH4</v>
      </c>
    </row>
    <row r="977" spans="1:11">
      <c r="A977" t="s">
        <v>68</v>
      </c>
      <c r="B977" t="s">
        <v>2</v>
      </c>
      <c r="C977" t="s">
        <v>258</v>
      </c>
      <c r="D977" t="s">
        <v>261</v>
      </c>
      <c r="E977" t="s">
        <v>11</v>
      </c>
      <c r="F977">
        <v>2035</v>
      </c>
      <c r="G977" t="s">
        <v>250</v>
      </c>
      <c r="H977">
        <v>20.901262853382502</v>
      </c>
      <c r="I977">
        <f>IF(K977="N2O",H977*About!$B$66,IF('EPA non-CO2 Data'!K977="CH4",'EPA non-CO2 Data'!H977*About!$B$65,'EPA non-CO2 Data'!H977))</f>
        <v>24.384806662279587</v>
      </c>
      <c r="J977" s="4" t="str">
        <f>VLOOKUP(CONCATENATE(B977,C977,D977),'EPA Source to Industry Map'!$D$2:$E$35,2,FALSE)</f>
        <v>natural gas and petroleum systems</v>
      </c>
      <c r="K977" s="4" t="str">
        <f t="shared" si="15"/>
        <v>CH4</v>
      </c>
    </row>
    <row r="978" spans="1:11">
      <c r="A978" t="s">
        <v>68</v>
      </c>
      <c r="B978" t="s">
        <v>2</v>
      </c>
      <c r="C978" t="s">
        <v>258</v>
      </c>
      <c r="D978" t="s">
        <v>262</v>
      </c>
      <c r="E978" t="s">
        <v>11</v>
      </c>
      <c r="F978">
        <v>2035</v>
      </c>
      <c r="G978" t="s">
        <v>250</v>
      </c>
      <c r="H978">
        <v>7.1588829904397994E-2</v>
      </c>
      <c r="I978">
        <f>IF(K978="N2O",H978*About!$B$66,IF('EPA non-CO2 Data'!K978="CH4",'EPA non-CO2 Data'!H978*About!$B$65,'EPA non-CO2 Data'!H978))</f>
        <v>8.3520301555131002E-2</v>
      </c>
      <c r="J978" s="4" t="str">
        <f>VLOOKUP(CONCATENATE(B978,C978,D978),'EPA Source to Industry Map'!$D$2:$E$35,2,FALSE)</f>
        <v>natural gas and petroleum systems</v>
      </c>
      <c r="K978" s="4" t="str">
        <f t="shared" si="15"/>
        <v>CH4</v>
      </c>
    </row>
    <row r="979" spans="1:11">
      <c r="A979" t="s">
        <v>68</v>
      </c>
      <c r="B979" t="s">
        <v>2</v>
      </c>
      <c r="C979" t="s">
        <v>258</v>
      </c>
      <c r="D979" t="s">
        <v>259</v>
      </c>
      <c r="E979" t="s">
        <v>11</v>
      </c>
      <c r="F979">
        <v>2036</v>
      </c>
      <c r="G979" t="s">
        <v>250</v>
      </c>
      <c r="H979">
        <v>12.0956077591281</v>
      </c>
      <c r="I979">
        <f>IF(K979="N2O",H979*About!$B$66,IF('EPA non-CO2 Data'!K979="CH4",'EPA non-CO2 Data'!H979*About!$B$65,'EPA non-CO2 Data'!H979))</f>
        <v>14.111542385649452</v>
      </c>
      <c r="J979" s="4" t="str">
        <f>VLOOKUP(CONCATENATE(B979,C979,D979),'EPA Source to Industry Map'!$D$2:$E$35,2,FALSE)</f>
        <v>natural gas and petroleum systems</v>
      </c>
      <c r="K979" s="4" t="str">
        <f t="shared" si="15"/>
        <v>CH4</v>
      </c>
    </row>
    <row r="980" spans="1:11">
      <c r="A980" t="s">
        <v>68</v>
      </c>
      <c r="B980" t="s">
        <v>2</v>
      </c>
      <c r="C980" t="s">
        <v>258</v>
      </c>
      <c r="D980" t="s">
        <v>260</v>
      </c>
      <c r="E980" t="s">
        <v>11</v>
      </c>
      <c r="F980">
        <v>2036</v>
      </c>
      <c r="G980" t="s">
        <v>250</v>
      </c>
      <c r="H980">
        <v>4.5349583766021997</v>
      </c>
      <c r="I980">
        <f>IF(K980="N2O",H980*About!$B$66,IF('EPA non-CO2 Data'!K980="CH4",'EPA non-CO2 Data'!H980*About!$B$65,'EPA non-CO2 Data'!H980))</f>
        <v>5.2907847727025663</v>
      </c>
      <c r="J980" s="4" t="str">
        <f>VLOOKUP(CONCATENATE(B980,C980,D980),'EPA Source to Industry Map'!$D$2:$E$35,2,FALSE)</f>
        <v>natural gas and petroleum systems</v>
      </c>
      <c r="K980" s="4" t="str">
        <f t="shared" si="15"/>
        <v>CH4</v>
      </c>
    </row>
    <row r="981" spans="1:11">
      <c r="A981" t="s">
        <v>68</v>
      </c>
      <c r="B981" t="s">
        <v>2</v>
      </c>
      <c r="C981" t="s">
        <v>258</v>
      </c>
      <c r="D981" t="s">
        <v>261</v>
      </c>
      <c r="E981" t="s">
        <v>11</v>
      </c>
      <c r="F981">
        <v>2036</v>
      </c>
      <c r="G981" t="s">
        <v>250</v>
      </c>
      <c r="H981">
        <v>21.079140184997399</v>
      </c>
      <c r="I981">
        <f>IF(K981="N2O",H981*About!$B$66,IF('EPA non-CO2 Data'!K981="CH4",'EPA non-CO2 Data'!H981*About!$B$65,'EPA non-CO2 Data'!H981))</f>
        <v>24.592330215830302</v>
      </c>
      <c r="J981" s="4" t="str">
        <f>VLOOKUP(CONCATENATE(B981,C981,D981),'EPA Source to Industry Map'!$D$2:$E$35,2,FALSE)</f>
        <v>natural gas and petroleum systems</v>
      </c>
      <c r="K981" s="4" t="str">
        <f t="shared" si="15"/>
        <v>CH4</v>
      </c>
    </row>
    <row r="982" spans="1:11">
      <c r="A982" t="s">
        <v>68</v>
      </c>
      <c r="B982" t="s">
        <v>2</v>
      </c>
      <c r="C982" t="s">
        <v>258</v>
      </c>
      <c r="D982" t="s">
        <v>262</v>
      </c>
      <c r="E982" t="s">
        <v>11</v>
      </c>
      <c r="F982">
        <v>2036</v>
      </c>
      <c r="G982" t="s">
        <v>250</v>
      </c>
      <c r="H982">
        <v>7.3872890541984801E-2</v>
      </c>
      <c r="I982">
        <f>IF(K982="N2O",H982*About!$B$66,IF('EPA non-CO2 Data'!K982="CH4",'EPA non-CO2 Data'!H982*About!$B$65,'EPA non-CO2 Data'!H982))</f>
        <v>8.6185038965648941E-2</v>
      </c>
      <c r="J982" s="4" t="str">
        <f>VLOOKUP(CONCATENATE(B982,C982,D982),'EPA Source to Industry Map'!$D$2:$E$35,2,FALSE)</f>
        <v>natural gas and petroleum systems</v>
      </c>
      <c r="K982" s="4" t="str">
        <f t="shared" si="15"/>
        <v>CH4</v>
      </c>
    </row>
    <row r="983" spans="1:11">
      <c r="A983" t="s">
        <v>68</v>
      </c>
      <c r="B983" t="s">
        <v>2</v>
      </c>
      <c r="C983" t="s">
        <v>258</v>
      </c>
      <c r="D983" t="s">
        <v>259</v>
      </c>
      <c r="E983" t="s">
        <v>11</v>
      </c>
      <c r="F983">
        <v>2037</v>
      </c>
      <c r="G983" t="s">
        <v>250</v>
      </c>
      <c r="H983">
        <v>12.666488686780999</v>
      </c>
      <c r="I983">
        <f>IF(K983="N2O",H983*About!$B$66,IF('EPA non-CO2 Data'!K983="CH4",'EPA non-CO2 Data'!H983*About!$B$65,'EPA non-CO2 Data'!H983))</f>
        <v>14.777570134577834</v>
      </c>
      <c r="J983" s="4" t="str">
        <f>VLOOKUP(CONCATENATE(B983,C983,D983),'EPA Source to Industry Map'!$D$2:$E$35,2,FALSE)</f>
        <v>natural gas and petroleum systems</v>
      </c>
      <c r="K983" s="4" t="str">
        <f t="shared" si="15"/>
        <v>CH4</v>
      </c>
    </row>
    <row r="984" spans="1:11">
      <c r="A984" t="s">
        <v>68</v>
      </c>
      <c r="B984" t="s">
        <v>2</v>
      </c>
      <c r="C984" t="s">
        <v>258</v>
      </c>
      <c r="D984" t="s">
        <v>260</v>
      </c>
      <c r="E984" t="s">
        <v>11</v>
      </c>
      <c r="F984">
        <v>2037</v>
      </c>
      <c r="G984" t="s">
        <v>250</v>
      </c>
      <c r="H984">
        <v>4.6944099870532696</v>
      </c>
      <c r="I984">
        <f>IF(K984="N2O",H984*About!$B$66,IF('EPA non-CO2 Data'!K984="CH4",'EPA non-CO2 Data'!H984*About!$B$65,'EPA non-CO2 Data'!H984))</f>
        <v>5.4768116515621479</v>
      </c>
      <c r="J984" s="4" t="str">
        <f>VLOOKUP(CONCATENATE(B984,C984,D984),'EPA Source to Industry Map'!$D$2:$E$35,2,FALSE)</f>
        <v>natural gas and petroleum systems</v>
      </c>
      <c r="K984" s="4" t="str">
        <f t="shared" si="15"/>
        <v>CH4</v>
      </c>
    </row>
    <row r="985" spans="1:11">
      <c r="A985" t="s">
        <v>68</v>
      </c>
      <c r="B985" t="s">
        <v>2</v>
      </c>
      <c r="C985" t="s">
        <v>258</v>
      </c>
      <c r="D985" t="s">
        <v>261</v>
      </c>
      <c r="E985" t="s">
        <v>11</v>
      </c>
      <c r="F985">
        <v>2037</v>
      </c>
      <c r="G985" t="s">
        <v>250</v>
      </c>
      <c r="H985">
        <v>21.2570175166124</v>
      </c>
      <c r="I985">
        <f>IF(K985="N2O",H985*About!$B$66,IF('EPA non-CO2 Data'!K985="CH4",'EPA non-CO2 Data'!H985*About!$B$65,'EPA non-CO2 Data'!H985))</f>
        <v>24.799853769381134</v>
      </c>
      <c r="J985" s="4" t="str">
        <f>VLOOKUP(CONCATENATE(B985,C985,D985),'EPA Source to Industry Map'!$D$2:$E$35,2,FALSE)</f>
        <v>natural gas and petroleum systems</v>
      </c>
      <c r="K985" s="4" t="str">
        <f t="shared" si="15"/>
        <v>CH4</v>
      </c>
    </row>
    <row r="986" spans="1:11">
      <c r="A986" t="s">
        <v>68</v>
      </c>
      <c r="B986" t="s">
        <v>2</v>
      </c>
      <c r="C986" t="s">
        <v>258</v>
      </c>
      <c r="D986" t="s">
        <v>262</v>
      </c>
      <c r="E986" t="s">
        <v>11</v>
      </c>
      <c r="F986">
        <v>2037</v>
      </c>
      <c r="G986" t="s">
        <v>250</v>
      </c>
      <c r="H986">
        <v>7.6156951179571594E-2</v>
      </c>
      <c r="I986">
        <f>IF(K986="N2O",H986*About!$B$66,IF('EPA non-CO2 Data'!K986="CH4",'EPA non-CO2 Data'!H986*About!$B$65,'EPA non-CO2 Data'!H986))</f>
        <v>8.8849776376166867E-2</v>
      </c>
      <c r="J986" s="4" t="str">
        <f>VLOOKUP(CONCATENATE(B986,C986,D986),'EPA Source to Industry Map'!$D$2:$E$35,2,FALSE)</f>
        <v>natural gas and petroleum systems</v>
      </c>
      <c r="K986" s="4" t="str">
        <f t="shared" si="15"/>
        <v>CH4</v>
      </c>
    </row>
    <row r="987" spans="1:11">
      <c r="A987" t="s">
        <v>68</v>
      </c>
      <c r="B987" t="s">
        <v>2</v>
      </c>
      <c r="C987" t="s">
        <v>258</v>
      </c>
      <c r="D987" t="s">
        <v>259</v>
      </c>
      <c r="E987" t="s">
        <v>11</v>
      </c>
      <c r="F987">
        <v>2038</v>
      </c>
      <c r="G987" t="s">
        <v>250</v>
      </c>
      <c r="H987">
        <v>13.2373696144339</v>
      </c>
      <c r="I987">
        <f>IF(K987="N2O",H987*About!$B$66,IF('EPA non-CO2 Data'!K987="CH4",'EPA non-CO2 Data'!H987*About!$B$65,'EPA non-CO2 Data'!H987))</f>
        <v>15.443597883506218</v>
      </c>
      <c r="J987" s="4" t="str">
        <f>VLOOKUP(CONCATENATE(B987,C987,D987),'EPA Source to Industry Map'!$D$2:$E$35,2,FALSE)</f>
        <v>natural gas and petroleum systems</v>
      </c>
      <c r="K987" s="4" t="str">
        <f t="shared" si="15"/>
        <v>CH4</v>
      </c>
    </row>
    <row r="988" spans="1:11">
      <c r="A988" t="s">
        <v>68</v>
      </c>
      <c r="B988" t="s">
        <v>2</v>
      </c>
      <c r="C988" t="s">
        <v>258</v>
      </c>
      <c r="D988" t="s">
        <v>260</v>
      </c>
      <c r="E988" t="s">
        <v>11</v>
      </c>
      <c r="F988">
        <v>2038</v>
      </c>
      <c r="G988" t="s">
        <v>250</v>
      </c>
      <c r="H988">
        <v>4.8538615975043298</v>
      </c>
      <c r="I988">
        <f>IF(K988="N2O",H988*About!$B$66,IF('EPA non-CO2 Data'!K988="CH4",'EPA non-CO2 Data'!H988*About!$B$65,'EPA non-CO2 Data'!H988))</f>
        <v>5.6628385304217188</v>
      </c>
      <c r="J988" s="4" t="str">
        <f>VLOOKUP(CONCATENATE(B988,C988,D988),'EPA Source to Industry Map'!$D$2:$E$35,2,FALSE)</f>
        <v>natural gas and petroleum systems</v>
      </c>
      <c r="K988" s="4" t="str">
        <f t="shared" si="15"/>
        <v>CH4</v>
      </c>
    </row>
    <row r="989" spans="1:11">
      <c r="A989" t="s">
        <v>68</v>
      </c>
      <c r="B989" t="s">
        <v>2</v>
      </c>
      <c r="C989" t="s">
        <v>258</v>
      </c>
      <c r="D989" t="s">
        <v>261</v>
      </c>
      <c r="E989" t="s">
        <v>11</v>
      </c>
      <c r="F989">
        <v>2038</v>
      </c>
      <c r="G989" t="s">
        <v>250</v>
      </c>
      <c r="H989">
        <v>21.434894848227401</v>
      </c>
      <c r="I989">
        <f>IF(K989="N2O",H989*About!$B$66,IF('EPA non-CO2 Data'!K989="CH4",'EPA non-CO2 Data'!H989*About!$B$65,'EPA non-CO2 Data'!H989))</f>
        <v>25.007377322931969</v>
      </c>
      <c r="J989" s="4" t="str">
        <f>VLOOKUP(CONCATENATE(B989,C989,D989),'EPA Source to Industry Map'!$D$2:$E$35,2,FALSE)</f>
        <v>natural gas and petroleum systems</v>
      </c>
      <c r="K989" s="4" t="str">
        <f t="shared" si="15"/>
        <v>CH4</v>
      </c>
    </row>
    <row r="990" spans="1:11">
      <c r="A990" t="s">
        <v>68</v>
      </c>
      <c r="B990" t="s">
        <v>2</v>
      </c>
      <c r="C990" t="s">
        <v>258</v>
      </c>
      <c r="D990" t="s">
        <v>262</v>
      </c>
      <c r="E990" t="s">
        <v>11</v>
      </c>
      <c r="F990">
        <v>2038</v>
      </c>
      <c r="G990" t="s">
        <v>250</v>
      </c>
      <c r="H990">
        <v>7.8441011817158499E-2</v>
      </c>
      <c r="I990">
        <f>IF(K990="N2O",H990*About!$B$66,IF('EPA non-CO2 Data'!K990="CH4",'EPA non-CO2 Data'!H990*About!$B$65,'EPA non-CO2 Data'!H990))</f>
        <v>9.1514513786684917E-2</v>
      </c>
      <c r="J990" s="4" t="str">
        <f>VLOOKUP(CONCATENATE(B990,C990,D990),'EPA Source to Industry Map'!$D$2:$E$35,2,FALSE)</f>
        <v>natural gas and petroleum systems</v>
      </c>
      <c r="K990" s="4" t="str">
        <f t="shared" si="15"/>
        <v>CH4</v>
      </c>
    </row>
    <row r="991" spans="1:11">
      <c r="A991" t="s">
        <v>68</v>
      </c>
      <c r="B991" t="s">
        <v>2</v>
      </c>
      <c r="C991" t="s">
        <v>258</v>
      </c>
      <c r="D991" t="s">
        <v>259</v>
      </c>
      <c r="E991" t="s">
        <v>11</v>
      </c>
      <c r="F991">
        <v>2039</v>
      </c>
      <c r="G991" t="s">
        <v>250</v>
      </c>
      <c r="H991">
        <v>13.8082505420868</v>
      </c>
      <c r="I991">
        <f>IF(K991="N2O",H991*About!$B$66,IF('EPA non-CO2 Data'!K991="CH4",'EPA non-CO2 Data'!H991*About!$B$65,'EPA non-CO2 Data'!H991))</f>
        <v>16.1096256324346</v>
      </c>
      <c r="J991" s="4" t="str">
        <f>VLOOKUP(CONCATENATE(B991,C991,D991),'EPA Source to Industry Map'!$D$2:$E$35,2,FALSE)</f>
        <v>natural gas and petroleum systems</v>
      </c>
      <c r="K991" s="4" t="str">
        <f t="shared" si="15"/>
        <v>CH4</v>
      </c>
    </row>
    <row r="992" spans="1:11">
      <c r="A992" t="s">
        <v>68</v>
      </c>
      <c r="B992" t="s">
        <v>2</v>
      </c>
      <c r="C992" t="s">
        <v>258</v>
      </c>
      <c r="D992" t="s">
        <v>260</v>
      </c>
      <c r="E992" t="s">
        <v>11</v>
      </c>
      <c r="F992">
        <v>2039</v>
      </c>
      <c r="G992" t="s">
        <v>250</v>
      </c>
      <c r="H992">
        <v>5.0133132079553899</v>
      </c>
      <c r="I992">
        <f>IF(K992="N2O",H992*About!$B$66,IF('EPA non-CO2 Data'!K992="CH4",'EPA non-CO2 Data'!H992*About!$B$65,'EPA non-CO2 Data'!H992))</f>
        <v>5.8488654092812888</v>
      </c>
      <c r="J992" s="4" t="str">
        <f>VLOOKUP(CONCATENATE(B992,C992,D992),'EPA Source to Industry Map'!$D$2:$E$35,2,FALSE)</f>
        <v>natural gas and petroleum systems</v>
      </c>
      <c r="K992" s="4" t="str">
        <f t="shared" si="15"/>
        <v>CH4</v>
      </c>
    </row>
    <row r="993" spans="1:11">
      <c r="A993" t="s">
        <v>68</v>
      </c>
      <c r="B993" t="s">
        <v>2</v>
      </c>
      <c r="C993" t="s">
        <v>258</v>
      </c>
      <c r="D993" t="s">
        <v>261</v>
      </c>
      <c r="E993" t="s">
        <v>11</v>
      </c>
      <c r="F993">
        <v>2039</v>
      </c>
      <c r="G993" t="s">
        <v>250</v>
      </c>
      <c r="H993">
        <v>21.612772179842398</v>
      </c>
      <c r="I993">
        <f>IF(K993="N2O",H993*About!$B$66,IF('EPA non-CO2 Data'!K993="CH4",'EPA non-CO2 Data'!H993*About!$B$65,'EPA non-CO2 Data'!H993))</f>
        <v>25.214900876482801</v>
      </c>
      <c r="J993" s="4" t="str">
        <f>VLOOKUP(CONCATENATE(B993,C993,D993),'EPA Source to Industry Map'!$D$2:$E$35,2,FALSE)</f>
        <v>natural gas and petroleum systems</v>
      </c>
      <c r="K993" s="4" t="str">
        <f t="shared" si="15"/>
        <v>CH4</v>
      </c>
    </row>
    <row r="994" spans="1:11">
      <c r="A994" t="s">
        <v>68</v>
      </c>
      <c r="B994" t="s">
        <v>2</v>
      </c>
      <c r="C994" t="s">
        <v>258</v>
      </c>
      <c r="D994" t="s">
        <v>262</v>
      </c>
      <c r="E994" t="s">
        <v>11</v>
      </c>
      <c r="F994">
        <v>2039</v>
      </c>
      <c r="G994" t="s">
        <v>250</v>
      </c>
      <c r="H994">
        <v>8.0725072454745306E-2</v>
      </c>
      <c r="I994">
        <f>IF(K994="N2O",H994*About!$B$66,IF('EPA non-CO2 Data'!K994="CH4",'EPA non-CO2 Data'!H994*About!$B$65,'EPA non-CO2 Data'!H994))</f>
        <v>9.4179251197202857E-2</v>
      </c>
      <c r="J994" s="4" t="str">
        <f>VLOOKUP(CONCATENATE(B994,C994,D994),'EPA Source to Industry Map'!$D$2:$E$35,2,FALSE)</f>
        <v>natural gas and petroleum systems</v>
      </c>
      <c r="K994" s="4" t="str">
        <f t="shared" si="15"/>
        <v>CH4</v>
      </c>
    </row>
    <row r="995" spans="1:11">
      <c r="A995" t="s">
        <v>68</v>
      </c>
      <c r="B995" t="s">
        <v>2</v>
      </c>
      <c r="C995" t="s">
        <v>258</v>
      </c>
      <c r="D995" t="s">
        <v>259</v>
      </c>
      <c r="E995" t="s">
        <v>11</v>
      </c>
      <c r="F995">
        <v>2040</v>
      </c>
      <c r="G995" t="s">
        <v>250</v>
      </c>
      <c r="H995">
        <v>14.379131469739701</v>
      </c>
      <c r="I995">
        <f>IF(K995="N2O",H995*About!$B$66,IF('EPA non-CO2 Data'!K995="CH4",'EPA non-CO2 Data'!H995*About!$B$65,'EPA non-CO2 Data'!H995))</f>
        <v>16.775653381362986</v>
      </c>
      <c r="J995" s="4" t="str">
        <f>VLOOKUP(CONCATENATE(B995,C995,D995),'EPA Source to Industry Map'!$D$2:$E$35,2,FALSE)</f>
        <v>natural gas and petroleum systems</v>
      </c>
      <c r="K995" s="4" t="str">
        <f t="shared" si="15"/>
        <v>CH4</v>
      </c>
    </row>
    <row r="996" spans="1:11">
      <c r="A996" t="s">
        <v>68</v>
      </c>
      <c r="B996" t="s">
        <v>2</v>
      </c>
      <c r="C996" t="s">
        <v>258</v>
      </c>
      <c r="D996" t="s">
        <v>260</v>
      </c>
      <c r="E996" t="s">
        <v>11</v>
      </c>
      <c r="F996">
        <v>2040</v>
      </c>
      <c r="G996" t="s">
        <v>250</v>
      </c>
      <c r="H996">
        <v>5.1727648184064599</v>
      </c>
      <c r="I996">
        <f>IF(K996="N2O",H996*About!$B$66,IF('EPA non-CO2 Data'!K996="CH4",'EPA non-CO2 Data'!H996*About!$B$65,'EPA non-CO2 Data'!H996))</f>
        <v>6.0348922881408704</v>
      </c>
      <c r="J996" s="4" t="str">
        <f>VLOOKUP(CONCATENATE(B996,C996,D996),'EPA Source to Industry Map'!$D$2:$E$35,2,FALSE)</f>
        <v>natural gas and petroleum systems</v>
      </c>
      <c r="K996" s="4" t="str">
        <f t="shared" si="15"/>
        <v>CH4</v>
      </c>
    </row>
    <row r="997" spans="1:11">
      <c r="A997" t="s">
        <v>68</v>
      </c>
      <c r="B997" t="s">
        <v>2</v>
      </c>
      <c r="C997" t="s">
        <v>258</v>
      </c>
      <c r="D997" t="s">
        <v>261</v>
      </c>
      <c r="E997" t="s">
        <v>11</v>
      </c>
      <c r="F997">
        <v>2040</v>
      </c>
      <c r="G997" t="s">
        <v>250</v>
      </c>
      <c r="H997">
        <v>21.7906495114573</v>
      </c>
      <c r="I997">
        <f>IF(K997="N2O",H997*About!$B$66,IF('EPA non-CO2 Data'!K997="CH4",'EPA non-CO2 Data'!H997*About!$B$65,'EPA non-CO2 Data'!H997))</f>
        <v>25.422424430033519</v>
      </c>
      <c r="J997" s="4" t="str">
        <f>VLOOKUP(CONCATENATE(B997,C997,D997),'EPA Source to Industry Map'!$D$2:$E$35,2,FALSE)</f>
        <v>natural gas and petroleum systems</v>
      </c>
      <c r="K997" s="4" t="str">
        <f t="shared" si="15"/>
        <v>CH4</v>
      </c>
    </row>
    <row r="998" spans="1:11">
      <c r="A998" t="s">
        <v>68</v>
      </c>
      <c r="B998" t="s">
        <v>2</v>
      </c>
      <c r="C998" t="s">
        <v>258</v>
      </c>
      <c r="D998" t="s">
        <v>262</v>
      </c>
      <c r="E998" t="s">
        <v>11</v>
      </c>
      <c r="F998">
        <v>2040</v>
      </c>
      <c r="G998" t="s">
        <v>250</v>
      </c>
      <c r="H998">
        <v>8.3009133092332099E-2</v>
      </c>
      <c r="I998">
        <f>IF(K998="N2O",H998*About!$B$66,IF('EPA non-CO2 Data'!K998="CH4",'EPA non-CO2 Data'!H998*About!$B$65,'EPA non-CO2 Data'!H998))</f>
        <v>9.6843988607720782E-2</v>
      </c>
      <c r="J998" s="4" t="str">
        <f>VLOOKUP(CONCATENATE(B998,C998,D998),'EPA Source to Industry Map'!$D$2:$E$35,2,FALSE)</f>
        <v>natural gas and petroleum systems</v>
      </c>
      <c r="K998" s="4" t="str">
        <f t="shared" si="15"/>
        <v>CH4</v>
      </c>
    </row>
    <row r="999" spans="1:11">
      <c r="A999" t="s">
        <v>68</v>
      </c>
      <c r="B999" t="s">
        <v>2</v>
      </c>
      <c r="C999" t="s">
        <v>258</v>
      </c>
      <c r="D999" t="s">
        <v>259</v>
      </c>
      <c r="E999" t="s">
        <v>11</v>
      </c>
      <c r="F999">
        <v>2041</v>
      </c>
      <c r="G999" t="s">
        <v>250</v>
      </c>
      <c r="H999">
        <v>14.990816294591299</v>
      </c>
      <c r="I999">
        <f>IF(K999="N2O",H999*About!$B$66,IF('EPA non-CO2 Data'!K999="CH4",'EPA non-CO2 Data'!H999*About!$B$65,'EPA non-CO2 Data'!H999))</f>
        <v>17.489285677023183</v>
      </c>
      <c r="J999" s="4" t="str">
        <f>VLOOKUP(CONCATENATE(B999,C999,D999),'EPA Source to Industry Map'!$D$2:$E$35,2,FALSE)</f>
        <v>natural gas and petroleum systems</v>
      </c>
      <c r="K999" s="4" t="str">
        <f t="shared" si="15"/>
        <v>CH4</v>
      </c>
    </row>
    <row r="1000" spans="1:11">
      <c r="A1000" t="s">
        <v>68</v>
      </c>
      <c r="B1000" t="s">
        <v>2</v>
      </c>
      <c r="C1000" t="s">
        <v>258</v>
      </c>
      <c r="D1000" t="s">
        <v>260</v>
      </c>
      <c r="E1000" t="s">
        <v>11</v>
      </c>
      <c r="F1000">
        <v>2041</v>
      </c>
      <c r="G1000" t="s">
        <v>250</v>
      </c>
      <c r="H1000">
        <v>5.3610311658729897</v>
      </c>
      <c r="I1000">
        <f>IF(K1000="N2O",H1000*About!$B$66,IF('EPA non-CO2 Data'!K1000="CH4",'EPA non-CO2 Data'!H1000*About!$B$65,'EPA non-CO2 Data'!H1000))</f>
        <v>6.2545363601851554</v>
      </c>
      <c r="J1000" s="4" t="str">
        <f>VLOOKUP(CONCATENATE(B1000,C1000,D1000),'EPA Source to Industry Map'!$D$2:$E$35,2,FALSE)</f>
        <v>natural gas and petroleum systems</v>
      </c>
      <c r="K1000" s="4" t="str">
        <f t="shared" si="15"/>
        <v>CH4</v>
      </c>
    </row>
    <row r="1001" spans="1:11">
      <c r="A1001" t="s">
        <v>68</v>
      </c>
      <c r="B1001" t="s">
        <v>2</v>
      </c>
      <c r="C1001" t="s">
        <v>258</v>
      </c>
      <c r="D1001" t="s">
        <v>261</v>
      </c>
      <c r="E1001" t="s">
        <v>11</v>
      </c>
      <c r="F1001">
        <v>2041</v>
      </c>
      <c r="G1001" t="s">
        <v>250</v>
      </c>
      <c r="H1001">
        <v>21.879589418344899</v>
      </c>
      <c r="I1001">
        <f>IF(K1001="N2O",H1001*About!$B$66,IF('EPA non-CO2 Data'!K1001="CH4",'EPA non-CO2 Data'!H1001*About!$B$65,'EPA non-CO2 Data'!H1001))</f>
        <v>25.526187654735718</v>
      </c>
      <c r="J1001" s="4" t="str">
        <f>VLOOKUP(CONCATENATE(B1001,C1001,D1001),'EPA Source to Industry Map'!$D$2:$E$35,2,FALSE)</f>
        <v>natural gas and petroleum systems</v>
      </c>
      <c r="K1001" s="4" t="str">
        <f t="shared" si="15"/>
        <v>CH4</v>
      </c>
    </row>
    <row r="1002" spans="1:11">
      <c r="A1002" t="s">
        <v>68</v>
      </c>
      <c r="B1002" t="s">
        <v>2</v>
      </c>
      <c r="C1002" t="s">
        <v>258</v>
      </c>
      <c r="D1002" t="s">
        <v>262</v>
      </c>
      <c r="E1002" t="s">
        <v>11</v>
      </c>
      <c r="F1002">
        <v>2041</v>
      </c>
      <c r="G1002" t="s">
        <v>250</v>
      </c>
      <c r="H1002">
        <v>8.5098337639845797E-2</v>
      </c>
      <c r="I1002">
        <f>IF(K1002="N2O",H1002*About!$B$66,IF('EPA non-CO2 Data'!K1002="CH4",'EPA non-CO2 Data'!H1002*About!$B$65,'EPA non-CO2 Data'!H1002))</f>
        <v>9.9281393913153437E-2</v>
      </c>
      <c r="J1002" s="4" t="str">
        <f>VLOOKUP(CONCATENATE(B1002,C1002,D1002),'EPA Source to Industry Map'!$D$2:$E$35,2,FALSE)</f>
        <v>natural gas and petroleum systems</v>
      </c>
      <c r="K1002" s="4" t="str">
        <f t="shared" si="15"/>
        <v>CH4</v>
      </c>
    </row>
    <row r="1003" spans="1:11">
      <c r="A1003" t="s">
        <v>68</v>
      </c>
      <c r="B1003" t="s">
        <v>2</v>
      </c>
      <c r="C1003" t="s">
        <v>258</v>
      </c>
      <c r="D1003" t="s">
        <v>259</v>
      </c>
      <c r="E1003" t="s">
        <v>11</v>
      </c>
      <c r="F1003">
        <v>2042</v>
      </c>
      <c r="G1003" t="s">
        <v>250</v>
      </c>
      <c r="H1003">
        <v>15.602501119443</v>
      </c>
      <c r="I1003">
        <f>IF(K1003="N2O",H1003*About!$B$66,IF('EPA non-CO2 Data'!K1003="CH4",'EPA non-CO2 Data'!H1003*About!$B$65,'EPA non-CO2 Data'!H1003))</f>
        <v>18.202917972683501</v>
      </c>
      <c r="J1003" s="4" t="str">
        <f>VLOOKUP(CONCATENATE(B1003,C1003,D1003),'EPA Source to Industry Map'!$D$2:$E$35,2,FALSE)</f>
        <v>natural gas and petroleum systems</v>
      </c>
      <c r="K1003" s="4" t="str">
        <f t="shared" si="15"/>
        <v>CH4</v>
      </c>
    </row>
    <row r="1004" spans="1:11">
      <c r="A1004" t="s">
        <v>68</v>
      </c>
      <c r="B1004" t="s">
        <v>2</v>
      </c>
      <c r="C1004" t="s">
        <v>258</v>
      </c>
      <c r="D1004" t="s">
        <v>260</v>
      </c>
      <c r="E1004" t="s">
        <v>11</v>
      </c>
      <c r="F1004">
        <v>2042</v>
      </c>
      <c r="G1004" t="s">
        <v>250</v>
      </c>
      <c r="H1004">
        <v>5.5492975133395204</v>
      </c>
      <c r="I1004">
        <f>IF(K1004="N2O",H1004*About!$B$66,IF('EPA non-CO2 Data'!K1004="CH4",'EPA non-CO2 Data'!H1004*About!$B$65,'EPA non-CO2 Data'!H1004))</f>
        <v>6.4741804322294412</v>
      </c>
      <c r="J1004" s="4" t="str">
        <f>VLOOKUP(CONCATENATE(B1004,C1004,D1004),'EPA Source to Industry Map'!$D$2:$E$35,2,FALSE)</f>
        <v>natural gas and petroleum systems</v>
      </c>
      <c r="K1004" s="4" t="str">
        <f t="shared" si="15"/>
        <v>CH4</v>
      </c>
    </row>
    <row r="1005" spans="1:11">
      <c r="A1005" t="s">
        <v>68</v>
      </c>
      <c r="B1005" t="s">
        <v>2</v>
      </c>
      <c r="C1005" t="s">
        <v>258</v>
      </c>
      <c r="D1005" t="s">
        <v>261</v>
      </c>
      <c r="E1005" t="s">
        <v>11</v>
      </c>
      <c r="F1005">
        <v>2042</v>
      </c>
      <c r="G1005" t="s">
        <v>250</v>
      </c>
      <c r="H1005">
        <v>21.968529325232399</v>
      </c>
      <c r="I1005">
        <f>IF(K1005="N2O",H1005*About!$B$66,IF('EPA non-CO2 Data'!K1005="CH4",'EPA non-CO2 Data'!H1005*About!$B$65,'EPA non-CO2 Data'!H1005))</f>
        <v>25.6299508794378</v>
      </c>
      <c r="J1005" s="4" t="str">
        <f>VLOOKUP(CONCATENATE(B1005,C1005,D1005),'EPA Source to Industry Map'!$D$2:$E$35,2,FALSE)</f>
        <v>natural gas and petroleum systems</v>
      </c>
      <c r="K1005" s="4" t="str">
        <f t="shared" si="15"/>
        <v>CH4</v>
      </c>
    </row>
    <row r="1006" spans="1:11">
      <c r="A1006" t="s">
        <v>68</v>
      </c>
      <c r="B1006" t="s">
        <v>2</v>
      </c>
      <c r="C1006" t="s">
        <v>258</v>
      </c>
      <c r="D1006" t="s">
        <v>262</v>
      </c>
      <c r="E1006" t="s">
        <v>11</v>
      </c>
      <c r="F1006">
        <v>2042</v>
      </c>
      <c r="G1006" t="s">
        <v>250</v>
      </c>
      <c r="H1006">
        <v>8.7187542187359496E-2</v>
      </c>
      <c r="I1006">
        <f>IF(K1006="N2O",H1006*About!$B$66,IF('EPA non-CO2 Data'!K1006="CH4",'EPA non-CO2 Data'!H1006*About!$B$65,'EPA non-CO2 Data'!H1006))</f>
        <v>0.10171879921858608</v>
      </c>
      <c r="J1006" s="4" t="str">
        <f>VLOOKUP(CONCATENATE(B1006,C1006,D1006),'EPA Source to Industry Map'!$D$2:$E$35,2,FALSE)</f>
        <v>natural gas and petroleum systems</v>
      </c>
      <c r="K1006" s="4" t="str">
        <f t="shared" si="15"/>
        <v>CH4</v>
      </c>
    </row>
    <row r="1007" spans="1:11">
      <c r="A1007" t="s">
        <v>68</v>
      </c>
      <c r="B1007" t="s">
        <v>2</v>
      </c>
      <c r="C1007" t="s">
        <v>258</v>
      </c>
      <c r="D1007" t="s">
        <v>259</v>
      </c>
      <c r="E1007" t="s">
        <v>11</v>
      </c>
      <c r="F1007">
        <v>2043</v>
      </c>
      <c r="G1007" t="s">
        <v>250</v>
      </c>
      <c r="H1007">
        <v>16.214185944294702</v>
      </c>
      <c r="I1007">
        <f>IF(K1007="N2O",H1007*About!$B$66,IF('EPA non-CO2 Data'!K1007="CH4",'EPA non-CO2 Data'!H1007*About!$B$65,'EPA non-CO2 Data'!H1007))</f>
        <v>18.916550268343819</v>
      </c>
      <c r="J1007" s="4" t="str">
        <f>VLOOKUP(CONCATENATE(B1007,C1007,D1007),'EPA Source to Industry Map'!$D$2:$E$35,2,FALSE)</f>
        <v>natural gas and petroleum systems</v>
      </c>
      <c r="K1007" s="4" t="str">
        <f t="shared" si="15"/>
        <v>CH4</v>
      </c>
    </row>
    <row r="1008" spans="1:11">
      <c r="A1008" t="s">
        <v>68</v>
      </c>
      <c r="B1008" t="s">
        <v>2</v>
      </c>
      <c r="C1008" t="s">
        <v>258</v>
      </c>
      <c r="D1008" t="s">
        <v>260</v>
      </c>
      <c r="E1008" t="s">
        <v>11</v>
      </c>
      <c r="F1008">
        <v>2043</v>
      </c>
      <c r="G1008" t="s">
        <v>250</v>
      </c>
      <c r="H1008">
        <v>5.7375638608060502</v>
      </c>
      <c r="I1008">
        <f>IF(K1008="N2O",H1008*About!$B$66,IF('EPA non-CO2 Data'!K1008="CH4",'EPA non-CO2 Data'!H1008*About!$B$65,'EPA non-CO2 Data'!H1008))</f>
        <v>6.6938245042737252</v>
      </c>
      <c r="J1008" s="4" t="str">
        <f>VLOOKUP(CONCATENATE(B1008,C1008,D1008),'EPA Source to Industry Map'!$D$2:$E$35,2,FALSE)</f>
        <v>natural gas and petroleum systems</v>
      </c>
      <c r="K1008" s="4" t="str">
        <f t="shared" si="15"/>
        <v>CH4</v>
      </c>
    </row>
    <row r="1009" spans="1:11">
      <c r="A1009" t="s">
        <v>68</v>
      </c>
      <c r="B1009" t="s">
        <v>2</v>
      </c>
      <c r="C1009" t="s">
        <v>258</v>
      </c>
      <c r="D1009" t="s">
        <v>261</v>
      </c>
      <c r="E1009" t="s">
        <v>11</v>
      </c>
      <c r="F1009">
        <v>2043</v>
      </c>
      <c r="G1009" t="s">
        <v>250</v>
      </c>
      <c r="H1009">
        <v>22.0574692321199</v>
      </c>
      <c r="I1009">
        <f>IF(K1009="N2O",H1009*About!$B$66,IF('EPA non-CO2 Data'!K1009="CH4",'EPA non-CO2 Data'!H1009*About!$B$65,'EPA non-CO2 Data'!H1009))</f>
        <v>25.733714104139885</v>
      </c>
      <c r="J1009" s="4" t="str">
        <f>VLOOKUP(CONCATENATE(B1009,C1009,D1009),'EPA Source to Industry Map'!$D$2:$E$35,2,FALSE)</f>
        <v>natural gas and petroleum systems</v>
      </c>
      <c r="K1009" s="4" t="str">
        <f t="shared" si="15"/>
        <v>CH4</v>
      </c>
    </row>
    <row r="1010" spans="1:11">
      <c r="A1010" t="s">
        <v>68</v>
      </c>
      <c r="B1010" t="s">
        <v>2</v>
      </c>
      <c r="C1010" t="s">
        <v>258</v>
      </c>
      <c r="D1010" t="s">
        <v>262</v>
      </c>
      <c r="E1010" t="s">
        <v>11</v>
      </c>
      <c r="F1010">
        <v>2043</v>
      </c>
      <c r="G1010" t="s">
        <v>250</v>
      </c>
      <c r="H1010">
        <v>8.9276746734873097E-2</v>
      </c>
      <c r="I1010">
        <f>IF(K1010="N2O",H1010*About!$B$66,IF('EPA non-CO2 Data'!K1010="CH4",'EPA non-CO2 Data'!H1010*About!$B$65,'EPA non-CO2 Data'!H1010))</f>
        <v>0.10415620452401862</v>
      </c>
      <c r="J1010" s="4" t="str">
        <f>VLOOKUP(CONCATENATE(B1010,C1010,D1010),'EPA Source to Industry Map'!$D$2:$E$35,2,FALSE)</f>
        <v>natural gas and petroleum systems</v>
      </c>
      <c r="K1010" s="4" t="str">
        <f t="shared" si="15"/>
        <v>CH4</v>
      </c>
    </row>
    <row r="1011" spans="1:11">
      <c r="A1011" t="s">
        <v>68</v>
      </c>
      <c r="B1011" t="s">
        <v>2</v>
      </c>
      <c r="C1011" t="s">
        <v>258</v>
      </c>
      <c r="D1011" t="s">
        <v>259</v>
      </c>
      <c r="E1011" t="s">
        <v>11</v>
      </c>
      <c r="F1011">
        <v>2044</v>
      </c>
      <c r="G1011" t="s">
        <v>250</v>
      </c>
      <c r="H1011">
        <v>16.825870769146398</v>
      </c>
      <c r="I1011">
        <f>IF(K1011="N2O",H1011*About!$B$66,IF('EPA non-CO2 Data'!K1011="CH4",'EPA non-CO2 Data'!H1011*About!$B$65,'EPA non-CO2 Data'!H1011))</f>
        <v>19.630182564004134</v>
      </c>
      <c r="J1011" s="4" t="str">
        <f>VLOOKUP(CONCATENATE(B1011,C1011,D1011),'EPA Source to Industry Map'!$D$2:$E$35,2,FALSE)</f>
        <v>natural gas and petroleum systems</v>
      </c>
      <c r="K1011" s="4" t="str">
        <f t="shared" ref="K1011:K1074" si="16">IF(ISNUMBER(SEARCH("F",E1011)),"F-gases",E1011)</f>
        <v>CH4</v>
      </c>
    </row>
    <row r="1012" spans="1:11">
      <c r="A1012" t="s">
        <v>68</v>
      </c>
      <c r="B1012" t="s">
        <v>2</v>
      </c>
      <c r="C1012" t="s">
        <v>258</v>
      </c>
      <c r="D1012" t="s">
        <v>260</v>
      </c>
      <c r="E1012" t="s">
        <v>11</v>
      </c>
      <c r="F1012">
        <v>2044</v>
      </c>
      <c r="G1012" t="s">
        <v>250</v>
      </c>
      <c r="H1012">
        <v>5.92583020827258</v>
      </c>
      <c r="I1012">
        <f>IF(K1012="N2O",H1012*About!$B$66,IF('EPA non-CO2 Data'!K1012="CH4",'EPA non-CO2 Data'!H1012*About!$B$65,'EPA non-CO2 Data'!H1012))</f>
        <v>6.9134685763180102</v>
      </c>
      <c r="J1012" s="4" t="str">
        <f>VLOOKUP(CONCATENATE(B1012,C1012,D1012),'EPA Source to Industry Map'!$D$2:$E$35,2,FALSE)</f>
        <v>natural gas and petroleum systems</v>
      </c>
      <c r="K1012" s="4" t="str">
        <f t="shared" si="16"/>
        <v>CH4</v>
      </c>
    </row>
    <row r="1013" spans="1:11">
      <c r="A1013" t="s">
        <v>68</v>
      </c>
      <c r="B1013" t="s">
        <v>2</v>
      </c>
      <c r="C1013" t="s">
        <v>258</v>
      </c>
      <c r="D1013" t="s">
        <v>261</v>
      </c>
      <c r="E1013" t="s">
        <v>11</v>
      </c>
      <c r="F1013">
        <v>2044</v>
      </c>
      <c r="G1013" t="s">
        <v>250</v>
      </c>
      <c r="H1013">
        <v>22.146409139007499</v>
      </c>
      <c r="I1013">
        <f>IF(K1013="N2O",H1013*About!$B$66,IF('EPA non-CO2 Data'!K1013="CH4",'EPA non-CO2 Data'!H1013*About!$B$65,'EPA non-CO2 Data'!H1013))</f>
        <v>25.837477328842084</v>
      </c>
      <c r="J1013" s="4" t="str">
        <f>VLOOKUP(CONCATENATE(B1013,C1013,D1013),'EPA Source to Industry Map'!$D$2:$E$35,2,FALSE)</f>
        <v>natural gas and petroleum systems</v>
      </c>
      <c r="K1013" s="4" t="str">
        <f t="shared" si="16"/>
        <v>CH4</v>
      </c>
    </row>
    <row r="1014" spans="1:11">
      <c r="A1014" t="s">
        <v>68</v>
      </c>
      <c r="B1014" t="s">
        <v>2</v>
      </c>
      <c r="C1014" t="s">
        <v>258</v>
      </c>
      <c r="D1014" t="s">
        <v>262</v>
      </c>
      <c r="E1014" t="s">
        <v>11</v>
      </c>
      <c r="F1014">
        <v>2044</v>
      </c>
      <c r="G1014" t="s">
        <v>250</v>
      </c>
      <c r="H1014">
        <v>9.1365951282386795E-2</v>
      </c>
      <c r="I1014">
        <f>IF(K1014="N2O",H1014*About!$B$66,IF('EPA non-CO2 Data'!K1014="CH4",'EPA non-CO2 Data'!H1014*About!$B$65,'EPA non-CO2 Data'!H1014))</f>
        <v>0.10659360982945126</v>
      </c>
      <c r="J1014" s="4" t="str">
        <f>VLOOKUP(CONCATENATE(B1014,C1014,D1014),'EPA Source to Industry Map'!$D$2:$E$35,2,FALSE)</f>
        <v>natural gas and petroleum systems</v>
      </c>
      <c r="K1014" s="4" t="str">
        <f t="shared" si="16"/>
        <v>CH4</v>
      </c>
    </row>
    <row r="1015" spans="1:11">
      <c r="A1015" t="s">
        <v>68</v>
      </c>
      <c r="B1015" t="s">
        <v>2</v>
      </c>
      <c r="C1015" t="s">
        <v>258</v>
      </c>
      <c r="D1015" t="s">
        <v>259</v>
      </c>
      <c r="E1015" t="s">
        <v>11</v>
      </c>
      <c r="F1015">
        <v>2045</v>
      </c>
      <c r="G1015" t="s">
        <v>250</v>
      </c>
      <c r="H1015">
        <v>17.437555593997999</v>
      </c>
      <c r="I1015">
        <f>IF(K1015="N2O",H1015*About!$B$66,IF('EPA non-CO2 Data'!K1015="CH4",'EPA non-CO2 Data'!H1015*About!$B$65,'EPA non-CO2 Data'!H1015))</f>
        <v>20.343814859664334</v>
      </c>
      <c r="J1015" s="4" t="str">
        <f>VLOOKUP(CONCATENATE(B1015,C1015,D1015),'EPA Source to Industry Map'!$D$2:$E$35,2,FALSE)</f>
        <v>natural gas and petroleum systems</v>
      </c>
      <c r="K1015" s="4" t="str">
        <f t="shared" si="16"/>
        <v>CH4</v>
      </c>
    </row>
    <row r="1016" spans="1:11">
      <c r="A1016" t="s">
        <v>68</v>
      </c>
      <c r="B1016" t="s">
        <v>2</v>
      </c>
      <c r="C1016" t="s">
        <v>258</v>
      </c>
      <c r="D1016" t="s">
        <v>260</v>
      </c>
      <c r="E1016" t="s">
        <v>11</v>
      </c>
      <c r="F1016">
        <v>2045</v>
      </c>
      <c r="G1016" t="s">
        <v>250</v>
      </c>
      <c r="H1016">
        <v>6.1140965557391098</v>
      </c>
      <c r="I1016">
        <f>IF(K1016="N2O",H1016*About!$B$66,IF('EPA non-CO2 Data'!K1016="CH4",'EPA non-CO2 Data'!H1016*About!$B$65,'EPA non-CO2 Data'!H1016))</f>
        <v>7.1331126483622951</v>
      </c>
      <c r="J1016" s="4" t="str">
        <f>VLOOKUP(CONCATENATE(B1016,C1016,D1016),'EPA Source to Industry Map'!$D$2:$E$35,2,FALSE)</f>
        <v>natural gas and petroleum systems</v>
      </c>
      <c r="K1016" s="4" t="str">
        <f t="shared" si="16"/>
        <v>CH4</v>
      </c>
    </row>
    <row r="1017" spans="1:11">
      <c r="A1017" t="s">
        <v>68</v>
      </c>
      <c r="B1017" t="s">
        <v>2</v>
      </c>
      <c r="C1017" t="s">
        <v>258</v>
      </c>
      <c r="D1017" t="s">
        <v>261</v>
      </c>
      <c r="E1017" t="s">
        <v>11</v>
      </c>
      <c r="F1017">
        <v>2045</v>
      </c>
      <c r="G1017" t="s">
        <v>250</v>
      </c>
      <c r="H1017">
        <v>22.235349045894999</v>
      </c>
      <c r="I1017">
        <f>IF(K1017="N2O",H1017*About!$B$66,IF('EPA non-CO2 Data'!K1017="CH4",'EPA non-CO2 Data'!H1017*About!$B$65,'EPA non-CO2 Data'!H1017))</f>
        <v>25.941240553544166</v>
      </c>
      <c r="J1017" s="4" t="str">
        <f>VLOOKUP(CONCATENATE(B1017,C1017,D1017),'EPA Source to Industry Map'!$D$2:$E$35,2,FALSE)</f>
        <v>natural gas and petroleum systems</v>
      </c>
      <c r="K1017" s="4" t="str">
        <f t="shared" si="16"/>
        <v>CH4</v>
      </c>
    </row>
    <row r="1018" spans="1:11">
      <c r="A1018" t="s">
        <v>68</v>
      </c>
      <c r="B1018" t="s">
        <v>2</v>
      </c>
      <c r="C1018" t="s">
        <v>258</v>
      </c>
      <c r="D1018" t="s">
        <v>262</v>
      </c>
      <c r="E1018" t="s">
        <v>11</v>
      </c>
      <c r="F1018">
        <v>2045</v>
      </c>
      <c r="G1018" t="s">
        <v>250</v>
      </c>
      <c r="H1018">
        <v>9.3455155829900396E-2</v>
      </c>
      <c r="I1018">
        <f>IF(K1018="N2O",H1018*About!$B$66,IF('EPA non-CO2 Data'!K1018="CH4",'EPA non-CO2 Data'!H1018*About!$B$65,'EPA non-CO2 Data'!H1018))</f>
        <v>0.10903101513488381</v>
      </c>
      <c r="J1018" s="4" t="str">
        <f>VLOOKUP(CONCATENATE(B1018,C1018,D1018),'EPA Source to Industry Map'!$D$2:$E$35,2,FALSE)</f>
        <v>natural gas and petroleum systems</v>
      </c>
      <c r="K1018" s="4" t="str">
        <f t="shared" si="16"/>
        <v>CH4</v>
      </c>
    </row>
    <row r="1019" spans="1:11">
      <c r="A1019" t="s">
        <v>68</v>
      </c>
      <c r="B1019" t="s">
        <v>2</v>
      </c>
      <c r="C1019" t="s">
        <v>258</v>
      </c>
      <c r="D1019" t="s">
        <v>259</v>
      </c>
      <c r="E1019" t="s">
        <v>11</v>
      </c>
      <c r="F1019">
        <v>2046</v>
      </c>
      <c r="G1019" t="s">
        <v>250</v>
      </c>
      <c r="H1019">
        <v>18.171449725833899</v>
      </c>
      <c r="I1019">
        <f>IF(K1019="N2O",H1019*About!$B$66,IF('EPA non-CO2 Data'!K1019="CH4",'EPA non-CO2 Data'!H1019*About!$B$65,'EPA non-CO2 Data'!H1019))</f>
        <v>21.200024680139549</v>
      </c>
      <c r="J1019" s="4" t="str">
        <f>VLOOKUP(CONCATENATE(B1019,C1019,D1019),'EPA Source to Industry Map'!$D$2:$E$35,2,FALSE)</f>
        <v>natural gas and petroleum systems</v>
      </c>
      <c r="K1019" s="4" t="str">
        <f t="shared" si="16"/>
        <v>CH4</v>
      </c>
    </row>
    <row r="1020" spans="1:11">
      <c r="A1020" t="s">
        <v>68</v>
      </c>
      <c r="B1020" t="s">
        <v>2</v>
      </c>
      <c r="C1020" t="s">
        <v>258</v>
      </c>
      <c r="D1020" t="s">
        <v>260</v>
      </c>
      <c r="E1020" t="s">
        <v>11</v>
      </c>
      <c r="F1020">
        <v>2046</v>
      </c>
      <c r="G1020" t="s">
        <v>250</v>
      </c>
      <c r="H1020">
        <v>6.2977800725322997</v>
      </c>
      <c r="I1020">
        <f>IF(K1020="N2O",H1020*About!$B$66,IF('EPA non-CO2 Data'!K1020="CH4",'EPA non-CO2 Data'!H1020*About!$B$65,'EPA non-CO2 Data'!H1020))</f>
        <v>7.3474100846210169</v>
      </c>
      <c r="J1020" s="4" t="str">
        <f>VLOOKUP(CONCATENATE(B1020,C1020,D1020),'EPA Source to Industry Map'!$D$2:$E$35,2,FALSE)</f>
        <v>natural gas and petroleum systems</v>
      </c>
      <c r="K1020" s="4" t="str">
        <f t="shared" si="16"/>
        <v>CH4</v>
      </c>
    </row>
    <row r="1021" spans="1:11">
      <c r="A1021" t="s">
        <v>68</v>
      </c>
      <c r="B1021" t="s">
        <v>2</v>
      </c>
      <c r="C1021" t="s">
        <v>258</v>
      </c>
      <c r="D1021" t="s">
        <v>261</v>
      </c>
      <c r="E1021" t="s">
        <v>11</v>
      </c>
      <c r="F1021">
        <v>2046</v>
      </c>
      <c r="G1021" t="s">
        <v>250</v>
      </c>
      <c r="H1021">
        <v>22.413231341830102</v>
      </c>
      <c r="I1021">
        <f>IF(K1021="N2O",H1021*About!$B$66,IF('EPA non-CO2 Data'!K1021="CH4",'EPA non-CO2 Data'!H1021*About!$B$65,'EPA non-CO2 Data'!H1021))</f>
        <v>26.148769898801788</v>
      </c>
      <c r="J1021" s="4" t="str">
        <f>VLOOKUP(CONCATENATE(B1021,C1021,D1021),'EPA Source to Industry Map'!$D$2:$E$35,2,FALSE)</f>
        <v>natural gas and petroleum systems</v>
      </c>
      <c r="K1021" s="4" t="str">
        <f t="shared" si="16"/>
        <v>CH4</v>
      </c>
    </row>
    <row r="1022" spans="1:11">
      <c r="A1022" t="s">
        <v>68</v>
      </c>
      <c r="B1022" t="s">
        <v>2</v>
      </c>
      <c r="C1022" t="s">
        <v>258</v>
      </c>
      <c r="D1022" t="s">
        <v>262</v>
      </c>
      <c r="E1022" t="s">
        <v>11</v>
      </c>
      <c r="F1022">
        <v>2046</v>
      </c>
      <c r="G1022" t="s">
        <v>250</v>
      </c>
      <c r="H1022">
        <v>9.4945006895387901E-2</v>
      </c>
      <c r="I1022">
        <f>IF(K1022="N2O",H1022*About!$B$66,IF('EPA non-CO2 Data'!K1022="CH4",'EPA non-CO2 Data'!H1022*About!$B$65,'EPA non-CO2 Data'!H1022))</f>
        <v>0.11076917471128589</v>
      </c>
      <c r="J1022" s="4" t="str">
        <f>VLOOKUP(CONCATENATE(B1022,C1022,D1022),'EPA Source to Industry Map'!$D$2:$E$35,2,FALSE)</f>
        <v>natural gas and petroleum systems</v>
      </c>
      <c r="K1022" s="4" t="str">
        <f t="shared" si="16"/>
        <v>CH4</v>
      </c>
    </row>
    <row r="1023" spans="1:11">
      <c r="A1023" t="s">
        <v>68</v>
      </c>
      <c r="B1023" t="s">
        <v>2</v>
      </c>
      <c r="C1023" t="s">
        <v>258</v>
      </c>
      <c r="D1023" t="s">
        <v>259</v>
      </c>
      <c r="E1023" t="s">
        <v>11</v>
      </c>
      <c r="F1023">
        <v>2047</v>
      </c>
      <c r="G1023" t="s">
        <v>250</v>
      </c>
      <c r="H1023">
        <v>18.905343857669799</v>
      </c>
      <c r="I1023">
        <f>IF(K1023="N2O",H1023*About!$B$66,IF('EPA non-CO2 Data'!K1023="CH4",'EPA non-CO2 Data'!H1023*About!$B$65,'EPA non-CO2 Data'!H1023))</f>
        <v>22.056234500614767</v>
      </c>
      <c r="J1023" s="4" t="str">
        <f>VLOOKUP(CONCATENATE(B1023,C1023,D1023),'EPA Source to Industry Map'!$D$2:$E$35,2,FALSE)</f>
        <v>natural gas and petroleum systems</v>
      </c>
      <c r="K1023" s="4" t="str">
        <f t="shared" si="16"/>
        <v>CH4</v>
      </c>
    </row>
    <row r="1024" spans="1:11">
      <c r="A1024" t="s">
        <v>68</v>
      </c>
      <c r="B1024" t="s">
        <v>2</v>
      </c>
      <c r="C1024" t="s">
        <v>258</v>
      </c>
      <c r="D1024" t="s">
        <v>260</v>
      </c>
      <c r="E1024" t="s">
        <v>11</v>
      </c>
      <c r="F1024">
        <v>2047</v>
      </c>
      <c r="G1024" t="s">
        <v>250</v>
      </c>
      <c r="H1024">
        <v>6.4814635893254904</v>
      </c>
      <c r="I1024">
        <f>IF(K1024="N2O",H1024*About!$B$66,IF('EPA non-CO2 Data'!K1024="CH4",'EPA non-CO2 Data'!H1024*About!$B$65,'EPA non-CO2 Data'!H1024))</f>
        <v>7.5617075208797395</v>
      </c>
      <c r="J1024" s="4" t="str">
        <f>VLOOKUP(CONCATENATE(B1024,C1024,D1024),'EPA Source to Industry Map'!$D$2:$E$35,2,FALSE)</f>
        <v>natural gas and petroleum systems</v>
      </c>
      <c r="K1024" s="4" t="str">
        <f t="shared" si="16"/>
        <v>CH4</v>
      </c>
    </row>
    <row r="1025" spans="1:11">
      <c r="A1025" t="s">
        <v>68</v>
      </c>
      <c r="B1025" t="s">
        <v>2</v>
      </c>
      <c r="C1025" t="s">
        <v>258</v>
      </c>
      <c r="D1025" t="s">
        <v>261</v>
      </c>
      <c r="E1025" t="s">
        <v>11</v>
      </c>
      <c r="F1025">
        <v>2047</v>
      </c>
      <c r="G1025" t="s">
        <v>250</v>
      </c>
      <c r="H1025">
        <v>22.5911136377653</v>
      </c>
      <c r="I1025">
        <f>IF(K1025="N2O",H1025*About!$B$66,IF('EPA non-CO2 Data'!K1025="CH4",'EPA non-CO2 Data'!H1025*About!$B$65,'EPA non-CO2 Data'!H1025))</f>
        <v>26.356299244059517</v>
      </c>
      <c r="J1025" s="4" t="str">
        <f>VLOOKUP(CONCATENATE(B1025,C1025,D1025),'EPA Source to Industry Map'!$D$2:$E$35,2,FALSE)</f>
        <v>natural gas and petroleum systems</v>
      </c>
      <c r="K1025" s="4" t="str">
        <f t="shared" si="16"/>
        <v>CH4</v>
      </c>
    </row>
    <row r="1026" spans="1:11">
      <c r="A1026" t="s">
        <v>68</v>
      </c>
      <c r="B1026" t="s">
        <v>2</v>
      </c>
      <c r="C1026" t="s">
        <v>258</v>
      </c>
      <c r="D1026" t="s">
        <v>262</v>
      </c>
      <c r="E1026" t="s">
        <v>11</v>
      </c>
      <c r="F1026">
        <v>2047</v>
      </c>
      <c r="G1026" t="s">
        <v>250</v>
      </c>
      <c r="H1026">
        <v>9.6434857960875406E-2</v>
      </c>
      <c r="I1026">
        <f>IF(K1026="N2O",H1026*About!$B$66,IF('EPA non-CO2 Data'!K1026="CH4",'EPA non-CO2 Data'!H1026*About!$B$65,'EPA non-CO2 Data'!H1026))</f>
        <v>0.11250733428768799</v>
      </c>
      <c r="J1026" s="4" t="str">
        <f>VLOOKUP(CONCATENATE(B1026,C1026,D1026),'EPA Source to Industry Map'!$D$2:$E$35,2,FALSE)</f>
        <v>natural gas and petroleum systems</v>
      </c>
      <c r="K1026" s="4" t="str">
        <f t="shared" si="16"/>
        <v>CH4</v>
      </c>
    </row>
    <row r="1027" spans="1:11">
      <c r="A1027" t="s">
        <v>68</v>
      </c>
      <c r="B1027" t="s">
        <v>2</v>
      </c>
      <c r="C1027" t="s">
        <v>258</v>
      </c>
      <c r="D1027" t="s">
        <v>259</v>
      </c>
      <c r="E1027" t="s">
        <v>11</v>
      </c>
      <c r="F1027">
        <v>2048</v>
      </c>
      <c r="G1027" t="s">
        <v>250</v>
      </c>
      <c r="H1027">
        <v>19.639237989505698</v>
      </c>
      <c r="I1027">
        <f>IF(K1027="N2O",H1027*About!$B$66,IF('EPA non-CO2 Data'!K1027="CH4",'EPA non-CO2 Data'!H1027*About!$B$65,'EPA non-CO2 Data'!H1027))</f>
        <v>22.912444321089982</v>
      </c>
      <c r="J1027" s="4" t="str">
        <f>VLOOKUP(CONCATENATE(B1027,C1027,D1027),'EPA Source to Industry Map'!$D$2:$E$35,2,FALSE)</f>
        <v>natural gas and petroleum systems</v>
      </c>
      <c r="K1027" s="4" t="str">
        <f t="shared" si="16"/>
        <v>CH4</v>
      </c>
    </row>
    <row r="1028" spans="1:11">
      <c r="A1028" t="s">
        <v>68</v>
      </c>
      <c r="B1028" t="s">
        <v>2</v>
      </c>
      <c r="C1028" t="s">
        <v>258</v>
      </c>
      <c r="D1028" t="s">
        <v>260</v>
      </c>
      <c r="E1028" t="s">
        <v>11</v>
      </c>
      <c r="F1028">
        <v>2048</v>
      </c>
      <c r="G1028" t="s">
        <v>250</v>
      </c>
      <c r="H1028">
        <v>6.6651471061186802</v>
      </c>
      <c r="I1028">
        <f>IF(K1028="N2O",H1028*About!$B$66,IF('EPA non-CO2 Data'!K1028="CH4",'EPA non-CO2 Data'!H1028*About!$B$65,'EPA non-CO2 Data'!H1028))</f>
        <v>7.7760049571384604</v>
      </c>
      <c r="J1028" s="4" t="str">
        <f>VLOOKUP(CONCATENATE(B1028,C1028,D1028),'EPA Source to Industry Map'!$D$2:$E$35,2,FALSE)</f>
        <v>natural gas and petroleum systems</v>
      </c>
      <c r="K1028" s="4" t="str">
        <f t="shared" si="16"/>
        <v>CH4</v>
      </c>
    </row>
    <row r="1029" spans="1:11">
      <c r="A1029" t="s">
        <v>68</v>
      </c>
      <c r="B1029" t="s">
        <v>2</v>
      </c>
      <c r="C1029" t="s">
        <v>258</v>
      </c>
      <c r="D1029" t="s">
        <v>261</v>
      </c>
      <c r="E1029" t="s">
        <v>11</v>
      </c>
      <c r="F1029">
        <v>2048</v>
      </c>
      <c r="G1029" t="s">
        <v>250</v>
      </c>
      <c r="H1029">
        <v>22.768995933700399</v>
      </c>
      <c r="I1029">
        <f>IF(K1029="N2O",H1029*About!$B$66,IF('EPA non-CO2 Data'!K1029="CH4",'EPA non-CO2 Data'!H1029*About!$B$65,'EPA non-CO2 Data'!H1029))</f>
        <v>26.563828589317133</v>
      </c>
      <c r="J1029" s="4" t="str">
        <f>VLOOKUP(CONCATENATE(B1029,C1029,D1029),'EPA Source to Industry Map'!$D$2:$E$35,2,FALSE)</f>
        <v>natural gas and petroleum systems</v>
      </c>
      <c r="K1029" s="4" t="str">
        <f t="shared" si="16"/>
        <v>CH4</v>
      </c>
    </row>
    <row r="1030" spans="1:11">
      <c r="A1030" t="s">
        <v>68</v>
      </c>
      <c r="B1030" t="s">
        <v>2</v>
      </c>
      <c r="C1030" t="s">
        <v>258</v>
      </c>
      <c r="D1030" t="s">
        <v>262</v>
      </c>
      <c r="E1030" t="s">
        <v>11</v>
      </c>
      <c r="F1030">
        <v>2048</v>
      </c>
      <c r="G1030" t="s">
        <v>250</v>
      </c>
      <c r="H1030">
        <v>9.7924709026362897E-2</v>
      </c>
      <c r="I1030">
        <f>IF(K1030="N2O",H1030*About!$B$66,IF('EPA non-CO2 Data'!K1030="CH4",'EPA non-CO2 Data'!H1030*About!$B$65,'EPA non-CO2 Data'!H1030))</f>
        <v>0.11424549386409005</v>
      </c>
      <c r="J1030" s="4" t="str">
        <f>VLOOKUP(CONCATENATE(B1030,C1030,D1030),'EPA Source to Industry Map'!$D$2:$E$35,2,FALSE)</f>
        <v>natural gas and petroleum systems</v>
      </c>
      <c r="K1030" s="4" t="str">
        <f t="shared" si="16"/>
        <v>CH4</v>
      </c>
    </row>
    <row r="1031" spans="1:11">
      <c r="A1031" t="s">
        <v>68</v>
      </c>
      <c r="B1031" t="s">
        <v>2</v>
      </c>
      <c r="C1031" t="s">
        <v>258</v>
      </c>
      <c r="D1031" t="s">
        <v>259</v>
      </c>
      <c r="E1031" t="s">
        <v>11</v>
      </c>
      <c r="F1031">
        <v>2049</v>
      </c>
      <c r="G1031" t="s">
        <v>250</v>
      </c>
      <c r="H1031">
        <v>20.373132121341701</v>
      </c>
      <c r="I1031">
        <f>IF(K1031="N2O",H1031*About!$B$66,IF('EPA non-CO2 Data'!K1031="CH4",'EPA non-CO2 Data'!H1031*About!$B$65,'EPA non-CO2 Data'!H1031))</f>
        <v>23.768654141565321</v>
      </c>
      <c r="J1031" s="4" t="str">
        <f>VLOOKUP(CONCATENATE(B1031,C1031,D1031),'EPA Source to Industry Map'!$D$2:$E$35,2,FALSE)</f>
        <v>natural gas and petroleum systems</v>
      </c>
      <c r="K1031" s="4" t="str">
        <f t="shared" si="16"/>
        <v>CH4</v>
      </c>
    </row>
    <row r="1032" spans="1:11">
      <c r="A1032" t="s">
        <v>68</v>
      </c>
      <c r="B1032" t="s">
        <v>2</v>
      </c>
      <c r="C1032" t="s">
        <v>258</v>
      </c>
      <c r="D1032" t="s">
        <v>260</v>
      </c>
      <c r="E1032" t="s">
        <v>11</v>
      </c>
      <c r="F1032">
        <v>2049</v>
      </c>
      <c r="G1032" t="s">
        <v>250</v>
      </c>
      <c r="H1032">
        <v>6.8488306229118798</v>
      </c>
      <c r="I1032">
        <f>IF(K1032="N2O",H1032*About!$B$66,IF('EPA non-CO2 Data'!K1032="CH4",'EPA non-CO2 Data'!H1032*About!$B$65,'EPA non-CO2 Data'!H1032))</f>
        <v>7.9903023933971937</v>
      </c>
      <c r="J1032" s="4" t="str">
        <f>VLOOKUP(CONCATENATE(B1032,C1032,D1032),'EPA Source to Industry Map'!$D$2:$E$35,2,FALSE)</f>
        <v>natural gas and petroleum systems</v>
      </c>
      <c r="K1032" s="4" t="str">
        <f t="shared" si="16"/>
        <v>CH4</v>
      </c>
    </row>
    <row r="1033" spans="1:11">
      <c r="A1033" t="s">
        <v>68</v>
      </c>
      <c r="B1033" t="s">
        <v>2</v>
      </c>
      <c r="C1033" t="s">
        <v>258</v>
      </c>
      <c r="D1033" t="s">
        <v>261</v>
      </c>
      <c r="E1033" t="s">
        <v>11</v>
      </c>
      <c r="F1033">
        <v>2049</v>
      </c>
      <c r="G1033" t="s">
        <v>250</v>
      </c>
      <c r="H1033">
        <v>22.946878229635601</v>
      </c>
      <c r="I1033">
        <f>IF(K1033="N2O",H1033*About!$B$66,IF('EPA non-CO2 Data'!K1033="CH4",'EPA non-CO2 Data'!H1033*About!$B$65,'EPA non-CO2 Data'!H1033))</f>
        <v>26.771357934574869</v>
      </c>
      <c r="J1033" s="4" t="str">
        <f>VLOOKUP(CONCATENATE(B1033,C1033,D1033),'EPA Source to Industry Map'!$D$2:$E$35,2,FALSE)</f>
        <v>natural gas and petroleum systems</v>
      </c>
      <c r="K1033" s="4" t="str">
        <f t="shared" si="16"/>
        <v>CH4</v>
      </c>
    </row>
    <row r="1034" spans="1:11">
      <c r="A1034" t="s">
        <v>68</v>
      </c>
      <c r="B1034" t="s">
        <v>2</v>
      </c>
      <c r="C1034" t="s">
        <v>258</v>
      </c>
      <c r="D1034" t="s">
        <v>262</v>
      </c>
      <c r="E1034" t="s">
        <v>11</v>
      </c>
      <c r="F1034">
        <v>2049</v>
      </c>
      <c r="G1034" t="s">
        <v>250</v>
      </c>
      <c r="H1034">
        <v>9.9414560091850401E-2</v>
      </c>
      <c r="I1034">
        <f>IF(K1034="N2O",H1034*About!$B$66,IF('EPA non-CO2 Data'!K1034="CH4",'EPA non-CO2 Data'!H1034*About!$B$65,'EPA non-CO2 Data'!H1034))</f>
        <v>0.11598365344049215</v>
      </c>
      <c r="J1034" s="4" t="str">
        <f>VLOOKUP(CONCATENATE(B1034,C1034,D1034),'EPA Source to Industry Map'!$D$2:$E$35,2,FALSE)</f>
        <v>natural gas and petroleum systems</v>
      </c>
      <c r="K1034" s="4" t="str">
        <f t="shared" si="16"/>
        <v>CH4</v>
      </c>
    </row>
    <row r="1035" spans="1:11">
      <c r="A1035" t="s">
        <v>68</v>
      </c>
      <c r="B1035" t="s">
        <v>2</v>
      </c>
      <c r="C1035" t="s">
        <v>258</v>
      </c>
      <c r="D1035" t="s">
        <v>259</v>
      </c>
      <c r="E1035" t="s">
        <v>11</v>
      </c>
      <c r="F1035">
        <v>2050</v>
      </c>
      <c r="G1035" t="s">
        <v>250</v>
      </c>
      <c r="H1035">
        <v>21.107026253177601</v>
      </c>
      <c r="I1035">
        <f>IF(K1035="N2O",H1035*About!$B$66,IF('EPA non-CO2 Data'!K1035="CH4",'EPA non-CO2 Data'!H1035*About!$B$65,'EPA non-CO2 Data'!H1035))</f>
        <v>24.624863962040536</v>
      </c>
      <c r="J1035" s="4" t="str">
        <f>VLOOKUP(CONCATENATE(B1035,C1035,D1035),'EPA Source to Industry Map'!$D$2:$E$35,2,FALSE)</f>
        <v>natural gas and petroleum systems</v>
      </c>
      <c r="K1035" s="4" t="str">
        <f t="shared" si="16"/>
        <v>CH4</v>
      </c>
    </row>
    <row r="1036" spans="1:11">
      <c r="A1036" t="s">
        <v>68</v>
      </c>
      <c r="B1036" t="s">
        <v>2</v>
      </c>
      <c r="C1036" t="s">
        <v>258</v>
      </c>
      <c r="D1036" t="s">
        <v>260</v>
      </c>
      <c r="E1036" t="s">
        <v>11</v>
      </c>
      <c r="F1036">
        <v>2050</v>
      </c>
      <c r="G1036" t="s">
        <v>250</v>
      </c>
      <c r="H1036">
        <v>7.0325141397050697</v>
      </c>
      <c r="I1036">
        <f>IF(K1036="N2O",H1036*About!$B$66,IF('EPA non-CO2 Data'!K1036="CH4",'EPA non-CO2 Data'!H1036*About!$B$65,'EPA non-CO2 Data'!H1036))</f>
        <v>8.2045998296559155</v>
      </c>
      <c r="J1036" s="4" t="str">
        <f>VLOOKUP(CONCATENATE(B1036,C1036,D1036),'EPA Source to Industry Map'!$D$2:$E$35,2,FALSE)</f>
        <v>natural gas and petroleum systems</v>
      </c>
      <c r="K1036" s="4" t="str">
        <f t="shared" si="16"/>
        <v>CH4</v>
      </c>
    </row>
    <row r="1037" spans="1:11">
      <c r="A1037" t="s">
        <v>68</v>
      </c>
      <c r="B1037" t="s">
        <v>2</v>
      </c>
      <c r="C1037" t="s">
        <v>258</v>
      </c>
      <c r="D1037" t="s">
        <v>261</v>
      </c>
      <c r="E1037" t="s">
        <v>11</v>
      </c>
      <c r="F1037">
        <v>2050</v>
      </c>
      <c r="G1037" t="s">
        <v>250</v>
      </c>
      <c r="H1037">
        <v>23.1247605255707</v>
      </c>
      <c r="I1037">
        <f>IF(K1037="N2O",H1037*About!$B$66,IF('EPA non-CO2 Data'!K1037="CH4",'EPA non-CO2 Data'!H1037*About!$B$65,'EPA non-CO2 Data'!H1037))</f>
        <v>26.978887279832485</v>
      </c>
      <c r="J1037" s="4" t="str">
        <f>VLOOKUP(CONCATENATE(B1037,C1037,D1037),'EPA Source to Industry Map'!$D$2:$E$35,2,FALSE)</f>
        <v>natural gas and petroleum systems</v>
      </c>
      <c r="K1037" s="4" t="str">
        <f t="shared" si="16"/>
        <v>CH4</v>
      </c>
    </row>
    <row r="1038" spans="1:11">
      <c r="A1038" t="s">
        <v>68</v>
      </c>
      <c r="B1038" t="s">
        <v>2</v>
      </c>
      <c r="C1038" t="s">
        <v>258</v>
      </c>
      <c r="D1038" t="s">
        <v>262</v>
      </c>
      <c r="E1038" t="s">
        <v>11</v>
      </c>
      <c r="F1038">
        <v>2050</v>
      </c>
      <c r="G1038" t="s">
        <v>250</v>
      </c>
      <c r="H1038">
        <v>0.100904411157338</v>
      </c>
      <c r="I1038">
        <f>IF(K1038="N2O",H1038*About!$B$66,IF('EPA non-CO2 Data'!K1038="CH4",'EPA non-CO2 Data'!H1038*About!$B$65,'EPA non-CO2 Data'!H1038))</f>
        <v>0.11772181301689434</v>
      </c>
      <c r="J1038" s="4" t="str">
        <f>VLOOKUP(CONCATENATE(B1038,C1038,D1038),'EPA Source to Industry Map'!$D$2:$E$35,2,FALSE)</f>
        <v>natural gas and petroleum systems</v>
      </c>
      <c r="K1038" s="4" t="str">
        <f t="shared" si="16"/>
        <v>CH4</v>
      </c>
    </row>
    <row r="1039" spans="1:11">
      <c r="A1039" t="s">
        <v>68</v>
      </c>
      <c r="B1039" t="s">
        <v>2</v>
      </c>
      <c r="C1039" t="s">
        <v>229</v>
      </c>
      <c r="E1039" t="s">
        <v>11</v>
      </c>
      <c r="F1039">
        <v>1990</v>
      </c>
      <c r="G1039" t="s">
        <v>250</v>
      </c>
      <c r="H1039">
        <v>0</v>
      </c>
      <c r="I1039">
        <f>IF(K1039="N2O",H1039*About!$B$66,IF('EPA non-CO2 Data'!K1039="CH4",'EPA non-CO2 Data'!H1039*About!$B$65,'EPA non-CO2 Data'!H1039))</f>
        <v>0</v>
      </c>
      <c r="J1039" s="4" t="str">
        <f>VLOOKUP(CONCATENATE(B1039,C1039,D1039),'EPA Source to Industry Map'!$D$2:$E$35,2,FALSE)</f>
        <v>non-industry</v>
      </c>
      <c r="K1039" s="4" t="str">
        <f t="shared" si="16"/>
        <v>CH4</v>
      </c>
    </row>
    <row r="1040" spans="1:11">
      <c r="A1040" t="s">
        <v>68</v>
      </c>
      <c r="B1040" t="s">
        <v>2</v>
      </c>
      <c r="C1040" t="s">
        <v>229</v>
      </c>
      <c r="E1040" t="s">
        <v>11</v>
      </c>
      <c r="F1040">
        <v>1991</v>
      </c>
      <c r="G1040" t="s">
        <v>250</v>
      </c>
      <c r="H1040">
        <v>0</v>
      </c>
      <c r="I1040">
        <f>IF(K1040="N2O",H1040*About!$B$66,IF('EPA non-CO2 Data'!K1040="CH4",'EPA non-CO2 Data'!H1040*About!$B$65,'EPA non-CO2 Data'!H1040))</f>
        <v>0</v>
      </c>
      <c r="J1040" s="4" t="str">
        <f>VLOOKUP(CONCATENATE(B1040,C1040,D1040),'EPA Source to Industry Map'!$D$2:$E$35,2,FALSE)</f>
        <v>non-industry</v>
      </c>
      <c r="K1040" s="4" t="str">
        <f t="shared" si="16"/>
        <v>CH4</v>
      </c>
    </row>
    <row r="1041" spans="1:11">
      <c r="A1041" t="s">
        <v>68</v>
      </c>
      <c r="B1041" t="s">
        <v>2</v>
      </c>
      <c r="C1041" t="s">
        <v>229</v>
      </c>
      <c r="E1041" t="s">
        <v>11</v>
      </c>
      <c r="F1041">
        <v>1992</v>
      </c>
      <c r="G1041" t="s">
        <v>250</v>
      </c>
      <c r="H1041">
        <v>0</v>
      </c>
      <c r="I1041">
        <f>IF(K1041="N2O",H1041*About!$B$66,IF('EPA non-CO2 Data'!K1041="CH4",'EPA non-CO2 Data'!H1041*About!$B$65,'EPA non-CO2 Data'!H1041))</f>
        <v>0</v>
      </c>
      <c r="J1041" s="4" t="str">
        <f>VLOOKUP(CONCATENATE(B1041,C1041,D1041),'EPA Source to Industry Map'!$D$2:$E$35,2,FALSE)</f>
        <v>non-industry</v>
      </c>
      <c r="K1041" s="4" t="str">
        <f t="shared" si="16"/>
        <v>CH4</v>
      </c>
    </row>
    <row r="1042" spans="1:11">
      <c r="A1042" t="s">
        <v>68</v>
      </c>
      <c r="B1042" t="s">
        <v>2</v>
      </c>
      <c r="C1042" t="s">
        <v>229</v>
      </c>
      <c r="E1042" t="s">
        <v>11</v>
      </c>
      <c r="F1042">
        <v>1993</v>
      </c>
      <c r="G1042" t="s">
        <v>250</v>
      </c>
      <c r="H1042">
        <v>0</v>
      </c>
      <c r="I1042">
        <f>IF(K1042="N2O",H1042*About!$B$66,IF('EPA non-CO2 Data'!K1042="CH4",'EPA non-CO2 Data'!H1042*About!$B$65,'EPA non-CO2 Data'!H1042))</f>
        <v>0</v>
      </c>
      <c r="J1042" s="4" t="str">
        <f>VLOOKUP(CONCATENATE(B1042,C1042,D1042),'EPA Source to Industry Map'!$D$2:$E$35,2,FALSE)</f>
        <v>non-industry</v>
      </c>
      <c r="K1042" s="4" t="str">
        <f t="shared" si="16"/>
        <v>CH4</v>
      </c>
    </row>
    <row r="1043" spans="1:11">
      <c r="A1043" t="s">
        <v>68</v>
      </c>
      <c r="B1043" t="s">
        <v>2</v>
      </c>
      <c r="C1043" t="s">
        <v>229</v>
      </c>
      <c r="E1043" t="s">
        <v>11</v>
      </c>
      <c r="F1043">
        <v>1994</v>
      </c>
      <c r="G1043" t="s">
        <v>250</v>
      </c>
      <c r="H1043">
        <v>0</v>
      </c>
      <c r="I1043">
        <f>IF(K1043="N2O",H1043*About!$B$66,IF('EPA non-CO2 Data'!K1043="CH4",'EPA non-CO2 Data'!H1043*About!$B$65,'EPA non-CO2 Data'!H1043))</f>
        <v>0</v>
      </c>
      <c r="J1043" s="4" t="str">
        <f>VLOOKUP(CONCATENATE(B1043,C1043,D1043),'EPA Source to Industry Map'!$D$2:$E$35,2,FALSE)</f>
        <v>non-industry</v>
      </c>
      <c r="K1043" s="4" t="str">
        <f t="shared" si="16"/>
        <v>CH4</v>
      </c>
    </row>
    <row r="1044" spans="1:11">
      <c r="A1044" t="s">
        <v>68</v>
      </c>
      <c r="B1044" t="s">
        <v>2</v>
      </c>
      <c r="C1044" t="s">
        <v>229</v>
      </c>
      <c r="E1044" t="s">
        <v>11</v>
      </c>
      <c r="F1044">
        <v>1995</v>
      </c>
      <c r="G1044" t="s">
        <v>250</v>
      </c>
      <c r="H1044">
        <v>0</v>
      </c>
      <c r="I1044">
        <f>IF(K1044="N2O",H1044*About!$B$66,IF('EPA non-CO2 Data'!K1044="CH4",'EPA non-CO2 Data'!H1044*About!$B$65,'EPA non-CO2 Data'!H1044))</f>
        <v>0</v>
      </c>
      <c r="J1044" s="4" t="str">
        <f>VLOOKUP(CONCATENATE(B1044,C1044,D1044),'EPA Source to Industry Map'!$D$2:$E$35,2,FALSE)</f>
        <v>non-industry</v>
      </c>
      <c r="K1044" s="4" t="str">
        <f t="shared" si="16"/>
        <v>CH4</v>
      </c>
    </row>
    <row r="1045" spans="1:11">
      <c r="A1045" t="s">
        <v>68</v>
      </c>
      <c r="B1045" t="s">
        <v>2</v>
      </c>
      <c r="C1045" t="s">
        <v>229</v>
      </c>
      <c r="E1045" t="s">
        <v>11</v>
      </c>
      <c r="F1045">
        <v>1996</v>
      </c>
      <c r="G1045" t="s">
        <v>250</v>
      </c>
      <c r="H1045">
        <v>0</v>
      </c>
      <c r="I1045">
        <f>IF(K1045="N2O",H1045*About!$B$66,IF('EPA non-CO2 Data'!K1045="CH4",'EPA non-CO2 Data'!H1045*About!$B$65,'EPA non-CO2 Data'!H1045))</f>
        <v>0</v>
      </c>
      <c r="J1045" s="4" t="str">
        <f>VLOOKUP(CONCATENATE(B1045,C1045,D1045),'EPA Source to Industry Map'!$D$2:$E$35,2,FALSE)</f>
        <v>non-industry</v>
      </c>
      <c r="K1045" s="4" t="str">
        <f t="shared" si="16"/>
        <v>CH4</v>
      </c>
    </row>
    <row r="1046" spans="1:11">
      <c r="A1046" t="s">
        <v>68</v>
      </c>
      <c r="B1046" t="s">
        <v>2</v>
      </c>
      <c r="C1046" t="s">
        <v>229</v>
      </c>
      <c r="E1046" t="s">
        <v>11</v>
      </c>
      <c r="F1046">
        <v>1997</v>
      </c>
      <c r="G1046" t="s">
        <v>250</v>
      </c>
      <c r="H1046">
        <v>0</v>
      </c>
      <c r="I1046">
        <f>IF(K1046="N2O",H1046*About!$B$66,IF('EPA non-CO2 Data'!K1046="CH4",'EPA non-CO2 Data'!H1046*About!$B$65,'EPA non-CO2 Data'!H1046))</f>
        <v>0</v>
      </c>
      <c r="J1046" s="4" t="str">
        <f>VLOOKUP(CONCATENATE(B1046,C1046,D1046),'EPA Source to Industry Map'!$D$2:$E$35,2,FALSE)</f>
        <v>non-industry</v>
      </c>
      <c r="K1046" s="4" t="str">
        <f t="shared" si="16"/>
        <v>CH4</v>
      </c>
    </row>
    <row r="1047" spans="1:11">
      <c r="A1047" t="s">
        <v>68</v>
      </c>
      <c r="B1047" t="s">
        <v>2</v>
      </c>
      <c r="C1047" t="s">
        <v>229</v>
      </c>
      <c r="E1047" t="s">
        <v>11</v>
      </c>
      <c r="F1047">
        <v>1998</v>
      </c>
      <c r="G1047" t="s">
        <v>250</v>
      </c>
      <c r="H1047">
        <v>0</v>
      </c>
      <c r="I1047">
        <f>IF(K1047="N2O",H1047*About!$B$66,IF('EPA non-CO2 Data'!K1047="CH4",'EPA non-CO2 Data'!H1047*About!$B$65,'EPA non-CO2 Data'!H1047))</f>
        <v>0</v>
      </c>
      <c r="J1047" s="4" t="str">
        <f>VLOOKUP(CONCATENATE(B1047,C1047,D1047),'EPA Source to Industry Map'!$D$2:$E$35,2,FALSE)</f>
        <v>non-industry</v>
      </c>
      <c r="K1047" s="4" t="str">
        <f t="shared" si="16"/>
        <v>CH4</v>
      </c>
    </row>
    <row r="1048" spans="1:11">
      <c r="A1048" t="s">
        <v>68</v>
      </c>
      <c r="B1048" t="s">
        <v>2</v>
      </c>
      <c r="C1048" t="s">
        <v>229</v>
      </c>
      <c r="E1048" t="s">
        <v>11</v>
      </c>
      <c r="F1048">
        <v>1999</v>
      </c>
      <c r="G1048" t="s">
        <v>250</v>
      </c>
      <c r="H1048">
        <v>0</v>
      </c>
      <c r="I1048">
        <f>IF(K1048="N2O",H1048*About!$B$66,IF('EPA non-CO2 Data'!K1048="CH4",'EPA non-CO2 Data'!H1048*About!$B$65,'EPA non-CO2 Data'!H1048))</f>
        <v>0</v>
      </c>
      <c r="J1048" s="4" t="str">
        <f>VLOOKUP(CONCATENATE(B1048,C1048,D1048),'EPA Source to Industry Map'!$D$2:$E$35,2,FALSE)</f>
        <v>non-industry</v>
      </c>
      <c r="K1048" s="4" t="str">
        <f t="shared" si="16"/>
        <v>CH4</v>
      </c>
    </row>
    <row r="1049" spans="1:11">
      <c r="A1049" t="s">
        <v>68</v>
      </c>
      <c r="B1049" t="s">
        <v>2</v>
      </c>
      <c r="C1049" t="s">
        <v>229</v>
      </c>
      <c r="E1049" t="s">
        <v>11</v>
      </c>
      <c r="F1049">
        <v>2000</v>
      </c>
      <c r="G1049" t="s">
        <v>250</v>
      </c>
      <c r="H1049">
        <v>0</v>
      </c>
      <c r="I1049">
        <f>IF(K1049="N2O",H1049*About!$B$66,IF('EPA non-CO2 Data'!K1049="CH4",'EPA non-CO2 Data'!H1049*About!$B$65,'EPA non-CO2 Data'!H1049))</f>
        <v>0</v>
      </c>
      <c r="J1049" s="4" t="str">
        <f>VLOOKUP(CONCATENATE(B1049,C1049,D1049),'EPA Source to Industry Map'!$D$2:$E$35,2,FALSE)</f>
        <v>non-industry</v>
      </c>
      <c r="K1049" s="4" t="str">
        <f t="shared" si="16"/>
        <v>CH4</v>
      </c>
    </row>
    <row r="1050" spans="1:11">
      <c r="A1050" t="s">
        <v>68</v>
      </c>
      <c r="B1050" t="s">
        <v>2</v>
      </c>
      <c r="C1050" t="s">
        <v>229</v>
      </c>
      <c r="E1050" t="s">
        <v>11</v>
      </c>
      <c r="F1050">
        <v>2001</v>
      </c>
      <c r="G1050" t="s">
        <v>250</v>
      </c>
      <c r="H1050">
        <v>0</v>
      </c>
      <c r="I1050">
        <f>IF(K1050="N2O",H1050*About!$B$66,IF('EPA non-CO2 Data'!K1050="CH4",'EPA non-CO2 Data'!H1050*About!$B$65,'EPA non-CO2 Data'!H1050))</f>
        <v>0</v>
      </c>
      <c r="J1050" s="4" t="str">
        <f>VLOOKUP(CONCATENATE(B1050,C1050,D1050),'EPA Source to Industry Map'!$D$2:$E$35,2,FALSE)</f>
        <v>non-industry</v>
      </c>
      <c r="K1050" s="4" t="str">
        <f t="shared" si="16"/>
        <v>CH4</v>
      </c>
    </row>
    <row r="1051" spans="1:11">
      <c r="A1051" t="s">
        <v>68</v>
      </c>
      <c r="B1051" t="s">
        <v>2</v>
      </c>
      <c r="C1051" t="s">
        <v>229</v>
      </c>
      <c r="E1051" t="s">
        <v>11</v>
      </c>
      <c r="F1051">
        <v>2002</v>
      </c>
      <c r="G1051" t="s">
        <v>250</v>
      </c>
      <c r="H1051">
        <v>0</v>
      </c>
      <c r="I1051">
        <f>IF(K1051="N2O",H1051*About!$B$66,IF('EPA non-CO2 Data'!K1051="CH4",'EPA non-CO2 Data'!H1051*About!$B$65,'EPA non-CO2 Data'!H1051))</f>
        <v>0</v>
      </c>
      <c r="J1051" s="4" t="str">
        <f>VLOOKUP(CONCATENATE(B1051,C1051,D1051),'EPA Source to Industry Map'!$D$2:$E$35,2,FALSE)</f>
        <v>non-industry</v>
      </c>
      <c r="K1051" s="4" t="str">
        <f t="shared" si="16"/>
        <v>CH4</v>
      </c>
    </row>
    <row r="1052" spans="1:11">
      <c r="A1052" t="s">
        <v>68</v>
      </c>
      <c r="B1052" t="s">
        <v>2</v>
      </c>
      <c r="C1052" t="s">
        <v>229</v>
      </c>
      <c r="E1052" t="s">
        <v>11</v>
      </c>
      <c r="F1052">
        <v>2003</v>
      </c>
      <c r="G1052" t="s">
        <v>250</v>
      </c>
      <c r="H1052">
        <v>0</v>
      </c>
      <c r="I1052">
        <f>IF(K1052="N2O",H1052*About!$B$66,IF('EPA non-CO2 Data'!K1052="CH4",'EPA non-CO2 Data'!H1052*About!$B$65,'EPA non-CO2 Data'!H1052))</f>
        <v>0</v>
      </c>
      <c r="J1052" s="4" t="str">
        <f>VLOOKUP(CONCATENATE(B1052,C1052,D1052),'EPA Source to Industry Map'!$D$2:$E$35,2,FALSE)</f>
        <v>non-industry</v>
      </c>
      <c r="K1052" s="4" t="str">
        <f t="shared" si="16"/>
        <v>CH4</v>
      </c>
    </row>
    <row r="1053" spans="1:11">
      <c r="A1053" t="s">
        <v>68</v>
      </c>
      <c r="B1053" t="s">
        <v>2</v>
      </c>
      <c r="C1053" t="s">
        <v>229</v>
      </c>
      <c r="E1053" t="s">
        <v>11</v>
      </c>
      <c r="F1053">
        <v>2004</v>
      </c>
      <c r="G1053" t="s">
        <v>250</v>
      </c>
      <c r="H1053">
        <v>0</v>
      </c>
      <c r="I1053">
        <f>IF(K1053="N2O",H1053*About!$B$66,IF('EPA non-CO2 Data'!K1053="CH4",'EPA non-CO2 Data'!H1053*About!$B$65,'EPA non-CO2 Data'!H1053))</f>
        <v>0</v>
      </c>
      <c r="J1053" s="4" t="str">
        <f>VLOOKUP(CONCATENATE(B1053,C1053,D1053),'EPA Source to Industry Map'!$D$2:$E$35,2,FALSE)</f>
        <v>non-industry</v>
      </c>
      <c r="K1053" s="4" t="str">
        <f t="shared" si="16"/>
        <v>CH4</v>
      </c>
    </row>
    <row r="1054" spans="1:11">
      <c r="A1054" t="s">
        <v>68</v>
      </c>
      <c r="B1054" t="s">
        <v>2</v>
      </c>
      <c r="C1054" t="s">
        <v>229</v>
      </c>
      <c r="E1054" t="s">
        <v>11</v>
      </c>
      <c r="F1054">
        <v>2005</v>
      </c>
      <c r="G1054" t="s">
        <v>250</v>
      </c>
      <c r="H1054">
        <v>0</v>
      </c>
      <c r="I1054">
        <f>IF(K1054="N2O",H1054*About!$B$66,IF('EPA non-CO2 Data'!K1054="CH4",'EPA non-CO2 Data'!H1054*About!$B$65,'EPA non-CO2 Data'!H1054))</f>
        <v>0</v>
      </c>
      <c r="J1054" s="4" t="str">
        <f>VLOOKUP(CONCATENATE(B1054,C1054,D1054),'EPA Source to Industry Map'!$D$2:$E$35,2,FALSE)</f>
        <v>non-industry</v>
      </c>
      <c r="K1054" s="4" t="str">
        <f t="shared" si="16"/>
        <v>CH4</v>
      </c>
    </row>
    <row r="1055" spans="1:11">
      <c r="A1055" t="s">
        <v>68</v>
      </c>
      <c r="B1055" t="s">
        <v>2</v>
      </c>
      <c r="C1055" t="s">
        <v>229</v>
      </c>
      <c r="E1055" t="s">
        <v>11</v>
      </c>
      <c r="F1055">
        <v>2006</v>
      </c>
      <c r="G1055" t="s">
        <v>250</v>
      </c>
      <c r="H1055">
        <v>0</v>
      </c>
      <c r="I1055">
        <f>IF(K1055="N2O",H1055*About!$B$66,IF('EPA non-CO2 Data'!K1055="CH4",'EPA non-CO2 Data'!H1055*About!$B$65,'EPA non-CO2 Data'!H1055))</f>
        <v>0</v>
      </c>
      <c r="J1055" s="4" t="str">
        <f>VLOOKUP(CONCATENATE(B1055,C1055,D1055),'EPA Source to Industry Map'!$D$2:$E$35,2,FALSE)</f>
        <v>non-industry</v>
      </c>
      <c r="K1055" s="4" t="str">
        <f t="shared" si="16"/>
        <v>CH4</v>
      </c>
    </row>
    <row r="1056" spans="1:11">
      <c r="A1056" t="s">
        <v>68</v>
      </c>
      <c r="B1056" t="s">
        <v>2</v>
      </c>
      <c r="C1056" t="s">
        <v>229</v>
      </c>
      <c r="E1056" t="s">
        <v>11</v>
      </c>
      <c r="F1056">
        <v>2007</v>
      </c>
      <c r="G1056" t="s">
        <v>250</v>
      </c>
      <c r="H1056">
        <v>0</v>
      </c>
      <c r="I1056">
        <f>IF(K1056="N2O",H1056*About!$B$66,IF('EPA non-CO2 Data'!K1056="CH4",'EPA non-CO2 Data'!H1056*About!$B$65,'EPA non-CO2 Data'!H1056))</f>
        <v>0</v>
      </c>
      <c r="J1056" s="4" t="str">
        <f>VLOOKUP(CONCATENATE(B1056,C1056,D1056),'EPA Source to Industry Map'!$D$2:$E$35,2,FALSE)</f>
        <v>non-industry</v>
      </c>
      <c r="K1056" s="4" t="str">
        <f t="shared" si="16"/>
        <v>CH4</v>
      </c>
    </row>
    <row r="1057" spans="1:11">
      <c r="A1057" t="s">
        <v>68</v>
      </c>
      <c r="B1057" t="s">
        <v>2</v>
      </c>
      <c r="C1057" t="s">
        <v>229</v>
      </c>
      <c r="E1057" t="s">
        <v>11</v>
      </c>
      <c r="F1057">
        <v>2008</v>
      </c>
      <c r="G1057" t="s">
        <v>250</v>
      </c>
      <c r="H1057">
        <v>0</v>
      </c>
      <c r="I1057">
        <f>IF(K1057="N2O",H1057*About!$B$66,IF('EPA non-CO2 Data'!K1057="CH4",'EPA non-CO2 Data'!H1057*About!$B$65,'EPA non-CO2 Data'!H1057))</f>
        <v>0</v>
      </c>
      <c r="J1057" s="4" t="str">
        <f>VLOOKUP(CONCATENATE(B1057,C1057,D1057),'EPA Source to Industry Map'!$D$2:$E$35,2,FALSE)</f>
        <v>non-industry</v>
      </c>
      <c r="K1057" s="4" t="str">
        <f t="shared" si="16"/>
        <v>CH4</v>
      </c>
    </row>
    <row r="1058" spans="1:11">
      <c r="A1058" t="s">
        <v>68</v>
      </c>
      <c r="B1058" t="s">
        <v>2</v>
      </c>
      <c r="C1058" t="s">
        <v>229</v>
      </c>
      <c r="E1058" t="s">
        <v>11</v>
      </c>
      <c r="F1058">
        <v>2009</v>
      </c>
      <c r="G1058" t="s">
        <v>250</v>
      </c>
      <c r="H1058">
        <v>0</v>
      </c>
      <c r="I1058">
        <f>IF(K1058="N2O",H1058*About!$B$66,IF('EPA non-CO2 Data'!K1058="CH4",'EPA non-CO2 Data'!H1058*About!$B$65,'EPA non-CO2 Data'!H1058))</f>
        <v>0</v>
      </c>
      <c r="J1058" s="4" t="str">
        <f>VLOOKUP(CONCATENATE(B1058,C1058,D1058),'EPA Source to Industry Map'!$D$2:$E$35,2,FALSE)</f>
        <v>non-industry</v>
      </c>
      <c r="K1058" s="4" t="str">
        <f t="shared" si="16"/>
        <v>CH4</v>
      </c>
    </row>
    <row r="1059" spans="1:11">
      <c r="A1059" t="s">
        <v>68</v>
      </c>
      <c r="B1059" t="s">
        <v>2</v>
      </c>
      <c r="C1059" t="s">
        <v>229</v>
      </c>
      <c r="E1059" t="s">
        <v>11</v>
      </c>
      <c r="F1059">
        <v>2010</v>
      </c>
      <c r="G1059" t="s">
        <v>250</v>
      </c>
      <c r="H1059">
        <v>0</v>
      </c>
      <c r="I1059">
        <f>IF(K1059="N2O",H1059*About!$B$66,IF('EPA non-CO2 Data'!K1059="CH4",'EPA non-CO2 Data'!H1059*About!$B$65,'EPA non-CO2 Data'!H1059))</f>
        <v>0</v>
      </c>
      <c r="J1059" s="4" t="str">
        <f>VLOOKUP(CONCATENATE(B1059,C1059,D1059),'EPA Source to Industry Map'!$D$2:$E$35,2,FALSE)</f>
        <v>non-industry</v>
      </c>
      <c r="K1059" s="4" t="str">
        <f t="shared" si="16"/>
        <v>CH4</v>
      </c>
    </row>
    <row r="1060" spans="1:11">
      <c r="A1060" t="s">
        <v>68</v>
      </c>
      <c r="B1060" t="s">
        <v>2</v>
      </c>
      <c r="C1060" t="s">
        <v>229</v>
      </c>
      <c r="E1060" t="s">
        <v>11</v>
      </c>
      <c r="F1060">
        <v>2011</v>
      </c>
      <c r="G1060" t="s">
        <v>250</v>
      </c>
      <c r="H1060">
        <v>0</v>
      </c>
      <c r="I1060">
        <f>IF(K1060="N2O",H1060*About!$B$66,IF('EPA non-CO2 Data'!K1060="CH4",'EPA non-CO2 Data'!H1060*About!$B$65,'EPA non-CO2 Data'!H1060))</f>
        <v>0</v>
      </c>
      <c r="J1060" s="4" t="str">
        <f>VLOOKUP(CONCATENATE(B1060,C1060,D1060),'EPA Source to Industry Map'!$D$2:$E$35,2,FALSE)</f>
        <v>non-industry</v>
      </c>
      <c r="K1060" s="4" t="str">
        <f t="shared" si="16"/>
        <v>CH4</v>
      </c>
    </row>
    <row r="1061" spans="1:11">
      <c r="A1061" t="s">
        <v>68</v>
      </c>
      <c r="B1061" t="s">
        <v>2</v>
      </c>
      <c r="C1061" t="s">
        <v>229</v>
      </c>
      <c r="E1061" t="s">
        <v>11</v>
      </c>
      <c r="F1061">
        <v>2012</v>
      </c>
      <c r="G1061" t="s">
        <v>250</v>
      </c>
      <c r="H1061">
        <v>0</v>
      </c>
      <c r="I1061">
        <f>IF(K1061="N2O",H1061*About!$B$66,IF('EPA non-CO2 Data'!K1061="CH4",'EPA non-CO2 Data'!H1061*About!$B$65,'EPA non-CO2 Data'!H1061))</f>
        <v>0</v>
      </c>
      <c r="J1061" s="4" t="str">
        <f>VLOOKUP(CONCATENATE(B1061,C1061,D1061),'EPA Source to Industry Map'!$D$2:$E$35,2,FALSE)</f>
        <v>non-industry</v>
      </c>
      <c r="K1061" s="4" t="str">
        <f t="shared" si="16"/>
        <v>CH4</v>
      </c>
    </row>
    <row r="1062" spans="1:11">
      <c r="A1062" t="s">
        <v>68</v>
      </c>
      <c r="B1062" t="s">
        <v>2</v>
      </c>
      <c r="C1062" t="s">
        <v>229</v>
      </c>
      <c r="E1062" t="s">
        <v>11</v>
      </c>
      <c r="F1062">
        <v>2013</v>
      </c>
      <c r="G1062" t="s">
        <v>250</v>
      </c>
      <c r="H1062">
        <v>0</v>
      </c>
      <c r="I1062">
        <f>IF(K1062="N2O",H1062*About!$B$66,IF('EPA non-CO2 Data'!K1062="CH4",'EPA non-CO2 Data'!H1062*About!$B$65,'EPA non-CO2 Data'!H1062))</f>
        <v>0</v>
      </c>
      <c r="J1062" s="4" t="str">
        <f>VLOOKUP(CONCATENATE(B1062,C1062,D1062),'EPA Source to Industry Map'!$D$2:$E$35,2,FALSE)</f>
        <v>non-industry</v>
      </c>
      <c r="K1062" s="4" t="str">
        <f t="shared" si="16"/>
        <v>CH4</v>
      </c>
    </row>
    <row r="1063" spans="1:11">
      <c r="A1063" t="s">
        <v>68</v>
      </c>
      <c r="B1063" t="s">
        <v>2</v>
      </c>
      <c r="C1063" t="s">
        <v>229</v>
      </c>
      <c r="E1063" t="s">
        <v>11</v>
      </c>
      <c r="F1063">
        <v>2014</v>
      </c>
      <c r="G1063" t="s">
        <v>250</v>
      </c>
      <c r="H1063">
        <v>0</v>
      </c>
      <c r="I1063">
        <f>IF(K1063="N2O",H1063*About!$B$66,IF('EPA non-CO2 Data'!K1063="CH4",'EPA non-CO2 Data'!H1063*About!$B$65,'EPA non-CO2 Data'!H1063))</f>
        <v>0</v>
      </c>
      <c r="J1063" s="4" t="str">
        <f>VLOOKUP(CONCATENATE(B1063,C1063,D1063),'EPA Source to Industry Map'!$D$2:$E$35,2,FALSE)</f>
        <v>non-industry</v>
      </c>
      <c r="K1063" s="4" t="str">
        <f t="shared" si="16"/>
        <v>CH4</v>
      </c>
    </row>
    <row r="1064" spans="1:11">
      <c r="A1064" t="s">
        <v>68</v>
      </c>
      <c r="B1064" t="s">
        <v>2</v>
      </c>
      <c r="C1064" t="s">
        <v>229</v>
      </c>
      <c r="E1064" t="s">
        <v>11</v>
      </c>
      <c r="F1064">
        <v>2015</v>
      </c>
      <c r="G1064" t="s">
        <v>250</v>
      </c>
      <c r="H1064">
        <v>0</v>
      </c>
      <c r="I1064">
        <f>IF(K1064="N2O",H1064*About!$B$66,IF('EPA non-CO2 Data'!K1064="CH4",'EPA non-CO2 Data'!H1064*About!$B$65,'EPA non-CO2 Data'!H1064))</f>
        <v>0</v>
      </c>
      <c r="J1064" s="4" t="str">
        <f>VLOOKUP(CONCATENATE(B1064,C1064,D1064),'EPA Source to Industry Map'!$D$2:$E$35,2,FALSE)</f>
        <v>non-industry</v>
      </c>
      <c r="K1064" s="4" t="str">
        <f t="shared" si="16"/>
        <v>CH4</v>
      </c>
    </row>
    <row r="1065" spans="1:11">
      <c r="A1065" t="s">
        <v>68</v>
      </c>
      <c r="B1065" t="s">
        <v>2</v>
      </c>
      <c r="C1065" t="s">
        <v>229</v>
      </c>
      <c r="E1065" t="s">
        <v>11</v>
      </c>
      <c r="F1065">
        <v>2016</v>
      </c>
      <c r="G1065" t="s">
        <v>250</v>
      </c>
      <c r="H1065">
        <v>0</v>
      </c>
      <c r="I1065">
        <f>IF(K1065="N2O",H1065*About!$B$66,IF('EPA non-CO2 Data'!K1065="CH4",'EPA non-CO2 Data'!H1065*About!$B$65,'EPA non-CO2 Data'!H1065))</f>
        <v>0</v>
      </c>
      <c r="J1065" s="4" t="str">
        <f>VLOOKUP(CONCATENATE(B1065,C1065,D1065),'EPA Source to Industry Map'!$D$2:$E$35,2,FALSE)</f>
        <v>non-industry</v>
      </c>
      <c r="K1065" s="4" t="str">
        <f t="shared" si="16"/>
        <v>CH4</v>
      </c>
    </row>
    <row r="1066" spans="1:11">
      <c r="A1066" t="s">
        <v>68</v>
      </c>
      <c r="B1066" t="s">
        <v>2</v>
      </c>
      <c r="C1066" t="s">
        <v>229</v>
      </c>
      <c r="E1066" t="s">
        <v>11</v>
      </c>
      <c r="F1066">
        <v>2017</v>
      </c>
      <c r="G1066" t="s">
        <v>250</v>
      </c>
      <c r="H1066">
        <v>0</v>
      </c>
      <c r="I1066">
        <f>IF(K1066="N2O",H1066*About!$B$66,IF('EPA non-CO2 Data'!K1066="CH4",'EPA non-CO2 Data'!H1066*About!$B$65,'EPA non-CO2 Data'!H1066))</f>
        <v>0</v>
      </c>
      <c r="J1066" s="4" t="str">
        <f>VLOOKUP(CONCATENATE(B1066,C1066,D1066),'EPA Source to Industry Map'!$D$2:$E$35,2,FALSE)</f>
        <v>non-industry</v>
      </c>
      <c r="K1066" s="4" t="str">
        <f t="shared" si="16"/>
        <v>CH4</v>
      </c>
    </row>
    <row r="1067" spans="1:11">
      <c r="A1067" t="s">
        <v>68</v>
      </c>
      <c r="B1067" t="s">
        <v>2</v>
      </c>
      <c r="C1067" t="s">
        <v>229</v>
      </c>
      <c r="E1067" t="s">
        <v>11</v>
      </c>
      <c r="F1067">
        <v>2018</v>
      </c>
      <c r="G1067" t="s">
        <v>250</v>
      </c>
      <c r="H1067">
        <v>0</v>
      </c>
      <c r="I1067">
        <f>IF(K1067="N2O",H1067*About!$B$66,IF('EPA non-CO2 Data'!K1067="CH4",'EPA non-CO2 Data'!H1067*About!$B$65,'EPA non-CO2 Data'!H1067))</f>
        <v>0</v>
      </c>
      <c r="J1067" s="4" t="str">
        <f>VLOOKUP(CONCATENATE(B1067,C1067,D1067),'EPA Source to Industry Map'!$D$2:$E$35,2,FALSE)</f>
        <v>non-industry</v>
      </c>
      <c r="K1067" s="4" t="str">
        <f t="shared" si="16"/>
        <v>CH4</v>
      </c>
    </row>
    <row r="1068" spans="1:11">
      <c r="A1068" t="s">
        <v>68</v>
      </c>
      <c r="B1068" t="s">
        <v>2</v>
      </c>
      <c r="C1068" t="s">
        <v>229</v>
      </c>
      <c r="E1068" t="s">
        <v>11</v>
      </c>
      <c r="F1068">
        <v>2019</v>
      </c>
      <c r="G1068" t="s">
        <v>250</v>
      </c>
      <c r="H1068">
        <v>0</v>
      </c>
      <c r="I1068">
        <f>IF(K1068="N2O",H1068*About!$B$66,IF('EPA non-CO2 Data'!K1068="CH4",'EPA non-CO2 Data'!H1068*About!$B$65,'EPA non-CO2 Data'!H1068))</f>
        <v>0</v>
      </c>
      <c r="J1068" s="4" t="str">
        <f>VLOOKUP(CONCATENATE(B1068,C1068,D1068),'EPA Source to Industry Map'!$D$2:$E$35,2,FALSE)</f>
        <v>non-industry</v>
      </c>
      <c r="K1068" s="4" t="str">
        <f t="shared" si="16"/>
        <v>CH4</v>
      </c>
    </row>
    <row r="1069" spans="1:11">
      <c r="A1069" t="s">
        <v>68</v>
      </c>
      <c r="B1069" t="s">
        <v>2</v>
      </c>
      <c r="C1069" t="s">
        <v>229</v>
      </c>
      <c r="E1069" t="s">
        <v>11</v>
      </c>
      <c r="F1069">
        <v>2020</v>
      </c>
      <c r="G1069" t="s">
        <v>250</v>
      </c>
      <c r="H1069">
        <v>0</v>
      </c>
      <c r="I1069">
        <f>IF(K1069="N2O",H1069*About!$B$66,IF('EPA non-CO2 Data'!K1069="CH4",'EPA non-CO2 Data'!H1069*About!$B$65,'EPA non-CO2 Data'!H1069))</f>
        <v>0</v>
      </c>
      <c r="J1069" s="4" t="str">
        <f>VLOOKUP(CONCATENATE(B1069,C1069,D1069),'EPA Source to Industry Map'!$D$2:$E$35,2,FALSE)</f>
        <v>non-industry</v>
      </c>
      <c r="K1069" s="4" t="str">
        <f t="shared" si="16"/>
        <v>CH4</v>
      </c>
    </row>
    <row r="1070" spans="1:11">
      <c r="A1070" t="s">
        <v>68</v>
      </c>
      <c r="B1070" t="s">
        <v>2</v>
      </c>
      <c r="C1070" t="s">
        <v>229</v>
      </c>
      <c r="E1070" t="s">
        <v>11</v>
      </c>
      <c r="F1070">
        <v>2021</v>
      </c>
      <c r="G1070" t="s">
        <v>250</v>
      </c>
      <c r="H1070">
        <v>0</v>
      </c>
      <c r="I1070">
        <f>IF(K1070="N2O",H1070*About!$B$66,IF('EPA non-CO2 Data'!K1070="CH4",'EPA non-CO2 Data'!H1070*About!$B$65,'EPA non-CO2 Data'!H1070))</f>
        <v>0</v>
      </c>
      <c r="J1070" s="4" t="str">
        <f>VLOOKUP(CONCATENATE(B1070,C1070,D1070),'EPA Source to Industry Map'!$D$2:$E$35,2,FALSE)</f>
        <v>non-industry</v>
      </c>
      <c r="K1070" s="4" t="str">
        <f t="shared" si="16"/>
        <v>CH4</v>
      </c>
    </row>
    <row r="1071" spans="1:11">
      <c r="A1071" t="s">
        <v>68</v>
      </c>
      <c r="B1071" t="s">
        <v>2</v>
      </c>
      <c r="C1071" t="s">
        <v>229</v>
      </c>
      <c r="E1071" t="s">
        <v>11</v>
      </c>
      <c r="F1071">
        <v>2022</v>
      </c>
      <c r="G1071" t="s">
        <v>250</v>
      </c>
      <c r="H1071">
        <v>0</v>
      </c>
      <c r="I1071">
        <f>IF(K1071="N2O",H1071*About!$B$66,IF('EPA non-CO2 Data'!K1071="CH4",'EPA non-CO2 Data'!H1071*About!$B$65,'EPA non-CO2 Data'!H1071))</f>
        <v>0</v>
      </c>
      <c r="J1071" s="4" t="str">
        <f>VLOOKUP(CONCATENATE(B1071,C1071,D1071),'EPA Source to Industry Map'!$D$2:$E$35,2,FALSE)</f>
        <v>non-industry</v>
      </c>
      <c r="K1071" s="4" t="str">
        <f t="shared" si="16"/>
        <v>CH4</v>
      </c>
    </row>
    <row r="1072" spans="1:11">
      <c r="A1072" t="s">
        <v>68</v>
      </c>
      <c r="B1072" t="s">
        <v>2</v>
      </c>
      <c r="C1072" t="s">
        <v>229</v>
      </c>
      <c r="E1072" t="s">
        <v>11</v>
      </c>
      <c r="F1072">
        <v>2023</v>
      </c>
      <c r="G1072" t="s">
        <v>250</v>
      </c>
      <c r="H1072">
        <v>0</v>
      </c>
      <c r="I1072">
        <f>IF(K1072="N2O",H1072*About!$B$66,IF('EPA non-CO2 Data'!K1072="CH4",'EPA non-CO2 Data'!H1072*About!$B$65,'EPA non-CO2 Data'!H1072))</f>
        <v>0</v>
      </c>
      <c r="J1072" s="4" t="str">
        <f>VLOOKUP(CONCATENATE(B1072,C1072,D1072),'EPA Source to Industry Map'!$D$2:$E$35,2,FALSE)</f>
        <v>non-industry</v>
      </c>
      <c r="K1072" s="4" t="str">
        <f t="shared" si="16"/>
        <v>CH4</v>
      </c>
    </row>
    <row r="1073" spans="1:11">
      <c r="A1073" t="s">
        <v>68</v>
      </c>
      <c r="B1073" t="s">
        <v>2</v>
      </c>
      <c r="C1073" t="s">
        <v>229</v>
      </c>
      <c r="E1073" t="s">
        <v>11</v>
      </c>
      <c r="F1073">
        <v>2024</v>
      </c>
      <c r="G1073" t="s">
        <v>250</v>
      </c>
      <c r="H1073">
        <v>0</v>
      </c>
      <c r="I1073">
        <f>IF(K1073="N2O",H1073*About!$B$66,IF('EPA non-CO2 Data'!K1073="CH4",'EPA non-CO2 Data'!H1073*About!$B$65,'EPA non-CO2 Data'!H1073))</f>
        <v>0</v>
      </c>
      <c r="J1073" s="4" t="str">
        <f>VLOOKUP(CONCATENATE(B1073,C1073,D1073),'EPA Source to Industry Map'!$D$2:$E$35,2,FALSE)</f>
        <v>non-industry</v>
      </c>
      <c r="K1073" s="4" t="str">
        <f t="shared" si="16"/>
        <v>CH4</v>
      </c>
    </row>
    <row r="1074" spans="1:11">
      <c r="A1074" t="s">
        <v>68</v>
      </c>
      <c r="B1074" t="s">
        <v>2</v>
      </c>
      <c r="C1074" t="s">
        <v>229</v>
      </c>
      <c r="E1074" t="s">
        <v>11</v>
      </c>
      <c r="F1074">
        <v>2025</v>
      </c>
      <c r="G1074" t="s">
        <v>250</v>
      </c>
      <c r="H1074">
        <v>0</v>
      </c>
      <c r="I1074">
        <f>IF(K1074="N2O",H1074*About!$B$66,IF('EPA non-CO2 Data'!K1074="CH4",'EPA non-CO2 Data'!H1074*About!$B$65,'EPA non-CO2 Data'!H1074))</f>
        <v>0</v>
      </c>
      <c r="J1074" s="4" t="str">
        <f>VLOOKUP(CONCATENATE(B1074,C1074,D1074),'EPA Source to Industry Map'!$D$2:$E$35,2,FALSE)</f>
        <v>non-industry</v>
      </c>
      <c r="K1074" s="4" t="str">
        <f t="shared" si="16"/>
        <v>CH4</v>
      </c>
    </row>
    <row r="1075" spans="1:11">
      <c r="A1075" t="s">
        <v>68</v>
      </c>
      <c r="B1075" t="s">
        <v>2</v>
      </c>
      <c r="C1075" t="s">
        <v>229</v>
      </c>
      <c r="E1075" t="s">
        <v>11</v>
      </c>
      <c r="F1075">
        <v>2026</v>
      </c>
      <c r="G1075" t="s">
        <v>250</v>
      </c>
      <c r="H1075">
        <v>0</v>
      </c>
      <c r="I1075">
        <f>IF(K1075="N2O",H1075*About!$B$66,IF('EPA non-CO2 Data'!K1075="CH4",'EPA non-CO2 Data'!H1075*About!$B$65,'EPA non-CO2 Data'!H1075))</f>
        <v>0</v>
      </c>
      <c r="J1075" s="4" t="str">
        <f>VLOOKUP(CONCATENATE(B1075,C1075,D1075),'EPA Source to Industry Map'!$D$2:$E$35,2,FALSE)</f>
        <v>non-industry</v>
      </c>
      <c r="K1075" s="4" t="str">
        <f t="shared" ref="K1075:K1138" si="17">IF(ISNUMBER(SEARCH("F",E1075)),"F-gases",E1075)</f>
        <v>CH4</v>
      </c>
    </row>
    <row r="1076" spans="1:11">
      <c r="A1076" t="s">
        <v>68</v>
      </c>
      <c r="B1076" t="s">
        <v>2</v>
      </c>
      <c r="C1076" t="s">
        <v>229</v>
      </c>
      <c r="E1076" t="s">
        <v>11</v>
      </c>
      <c r="F1076">
        <v>2027</v>
      </c>
      <c r="G1076" t="s">
        <v>250</v>
      </c>
      <c r="H1076">
        <v>0</v>
      </c>
      <c r="I1076">
        <f>IF(K1076="N2O",H1076*About!$B$66,IF('EPA non-CO2 Data'!K1076="CH4",'EPA non-CO2 Data'!H1076*About!$B$65,'EPA non-CO2 Data'!H1076))</f>
        <v>0</v>
      </c>
      <c r="J1076" s="4" t="str">
        <f>VLOOKUP(CONCATENATE(B1076,C1076,D1076),'EPA Source to Industry Map'!$D$2:$E$35,2,FALSE)</f>
        <v>non-industry</v>
      </c>
      <c r="K1076" s="4" t="str">
        <f t="shared" si="17"/>
        <v>CH4</v>
      </c>
    </row>
    <row r="1077" spans="1:11">
      <c r="A1077" t="s">
        <v>68</v>
      </c>
      <c r="B1077" t="s">
        <v>2</v>
      </c>
      <c r="C1077" t="s">
        <v>229</v>
      </c>
      <c r="E1077" t="s">
        <v>11</v>
      </c>
      <c r="F1077">
        <v>2028</v>
      </c>
      <c r="G1077" t="s">
        <v>250</v>
      </c>
      <c r="H1077">
        <v>0</v>
      </c>
      <c r="I1077">
        <f>IF(K1077="N2O",H1077*About!$B$66,IF('EPA non-CO2 Data'!K1077="CH4",'EPA non-CO2 Data'!H1077*About!$B$65,'EPA non-CO2 Data'!H1077))</f>
        <v>0</v>
      </c>
      <c r="J1077" s="4" t="str">
        <f>VLOOKUP(CONCATENATE(B1077,C1077,D1077),'EPA Source to Industry Map'!$D$2:$E$35,2,FALSE)</f>
        <v>non-industry</v>
      </c>
      <c r="K1077" s="4" t="str">
        <f t="shared" si="17"/>
        <v>CH4</v>
      </c>
    </row>
    <row r="1078" spans="1:11">
      <c r="A1078" t="s">
        <v>68</v>
      </c>
      <c r="B1078" t="s">
        <v>2</v>
      </c>
      <c r="C1078" t="s">
        <v>229</v>
      </c>
      <c r="E1078" t="s">
        <v>11</v>
      </c>
      <c r="F1078">
        <v>2029</v>
      </c>
      <c r="G1078" t="s">
        <v>250</v>
      </c>
      <c r="H1078">
        <v>0</v>
      </c>
      <c r="I1078">
        <f>IF(K1078="N2O",H1078*About!$B$66,IF('EPA non-CO2 Data'!K1078="CH4",'EPA non-CO2 Data'!H1078*About!$B$65,'EPA non-CO2 Data'!H1078))</f>
        <v>0</v>
      </c>
      <c r="J1078" s="4" t="str">
        <f>VLOOKUP(CONCATENATE(B1078,C1078,D1078),'EPA Source to Industry Map'!$D$2:$E$35,2,FALSE)</f>
        <v>non-industry</v>
      </c>
      <c r="K1078" s="4" t="str">
        <f t="shared" si="17"/>
        <v>CH4</v>
      </c>
    </row>
    <row r="1079" spans="1:11">
      <c r="A1079" t="s">
        <v>68</v>
      </c>
      <c r="B1079" t="s">
        <v>2</v>
      </c>
      <c r="C1079" t="s">
        <v>229</v>
      </c>
      <c r="E1079" t="s">
        <v>11</v>
      </c>
      <c r="F1079">
        <v>2030</v>
      </c>
      <c r="G1079" t="s">
        <v>250</v>
      </c>
      <c r="H1079">
        <v>0</v>
      </c>
      <c r="I1079">
        <f>IF(K1079="N2O",H1079*About!$B$66,IF('EPA non-CO2 Data'!K1079="CH4",'EPA non-CO2 Data'!H1079*About!$B$65,'EPA non-CO2 Data'!H1079))</f>
        <v>0</v>
      </c>
      <c r="J1079" s="4" t="str">
        <f>VLOOKUP(CONCATENATE(B1079,C1079,D1079),'EPA Source to Industry Map'!$D$2:$E$35,2,FALSE)</f>
        <v>non-industry</v>
      </c>
      <c r="K1079" s="4" t="str">
        <f t="shared" si="17"/>
        <v>CH4</v>
      </c>
    </row>
    <row r="1080" spans="1:11">
      <c r="A1080" t="s">
        <v>68</v>
      </c>
      <c r="B1080" t="s">
        <v>2</v>
      </c>
      <c r="C1080" t="s">
        <v>229</v>
      </c>
      <c r="E1080" t="s">
        <v>11</v>
      </c>
      <c r="F1080">
        <v>2031</v>
      </c>
      <c r="G1080" t="s">
        <v>250</v>
      </c>
      <c r="H1080">
        <v>0</v>
      </c>
      <c r="I1080">
        <f>IF(K1080="N2O",H1080*About!$B$66,IF('EPA non-CO2 Data'!K1080="CH4",'EPA non-CO2 Data'!H1080*About!$B$65,'EPA non-CO2 Data'!H1080))</f>
        <v>0</v>
      </c>
      <c r="J1080" s="4" t="str">
        <f>VLOOKUP(CONCATENATE(B1080,C1080,D1080),'EPA Source to Industry Map'!$D$2:$E$35,2,FALSE)</f>
        <v>non-industry</v>
      </c>
      <c r="K1080" s="4" t="str">
        <f t="shared" si="17"/>
        <v>CH4</v>
      </c>
    </row>
    <row r="1081" spans="1:11">
      <c r="A1081" t="s">
        <v>68</v>
      </c>
      <c r="B1081" t="s">
        <v>2</v>
      </c>
      <c r="C1081" t="s">
        <v>229</v>
      </c>
      <c r="E1081" t="s">
        <v>11</v>
      </c>
      <c r="F1081">
        <v>2032</v>
      </c>
      <c r="G1081" t="s">
        <v>250</v>
      </c>
      <c r="H1081">
        <v>0</v>
      </c>
      <c r="I1081">
        <f>IF(K1081="N2O",H1081*About!$B$66,IF('EPA non-CO2 Data'!K1081="CH4",'EPA non-CO2 Data'!H1081*About!$B$65,'EPA non-CO2 Data'!H1081))</f>
        <v>0</v>
      </c>
      <c r="J1081" s="4" t="str">
        <f>VLOOKUP(CONCATENATE(B1081,C1081,D1081),'EPA Source to Industry Map'!$D$2:$E$35,2,FALSE)</f>
        <v>non-industry</v>
      </c>
      <c r="K1081" s="4" t="str">
        <f t="shared" si="17"/>
        <v>CH4</v>
      </c>
    </row>
    <row r="1082" spans="1:11">
      <c r="A1082" t="s">
        <v>68</v>
      </c>
      <c r="B1082" t="s">
        <v>2</v>
      </c>
      <c r="C1082" t="s">
        <v>229</v>
      </c>
      <c r="E1082" t="s">
        <v>11</v>
      </c>
      <c r="F1082">
        <v>2033</v>
      </c>
      <c r="G1082" t="s">
        <v>250</v>
      </c>
      <c r="H1082">
        <v>0</v>
      </c>
      <c r="I1082">
        <f>IF(K1082="N2O",H1082*About!$B$66,IF('EPA non-CO2 Data'!K1082="CH4",'EPA non-CO2 Data'!H1082*About!$B$65,'EPA non-CO2 Data'!H1082))</f>
        <v>0</v>
      </c>
      <c r="J1082" s="4" t="str">
        <f>VLOOKUP(CONCATENATE(B1082,C1082,D1082),'EPA Source to Industry Map'!$D$2:$E$35,2,FALSE)</f>
        <v>non-industry</v>
      </c>
      <c r="K1082" s="4" t="str">
        <f t="shared" si="17"/>
        <v>CH4</v>
      </c>
    </row>
    <row r="1083" spans="1:11">
      <c r="A1083" t="s">
        <v>68</v>
      </c>
      <c r="B1083" t="s">
        <v>2</v>
      </c>
      <c r="C1083" t="s">
        <v>229</v>
      </c>
      <c r="E1083" t="s">
        <v>11</v>
      </c>
      <c r="F1083">
        <v>2034</v>
      </c>
      <c r="G1083" t="s">
        <v>250</v>
      </c>
      <c r="H1083">
        <v>0</v>
      </c>
      <c r="I1083">
        <f>IF(K1083="N2O",H1083*About!$B$66,IF('EPA non-CO2 Data'!K1083="CH4",'EPA non-CO2 Data'!H1083*About!$B$65,'EPA non-CO2 Data'!H1083))</f>
        <v>0</v>
      </c>
      <c r="J1083" s="4" t="str">
        <f>VLOOKUP(CONCATENATE(B1083,C1083,D1083),'EPA Source to Industry Map'!$D$2:$E$35,2,FALSE)</f>
        <v>non-industry</v>
      </c>
      <c r="K1083" s="4" t="str">
        <f t="shared" si="17"/>
        <v>CH4</v>
      </c>
    </row>
    <row r="1084" spans="1:11">
      <c r="A1084" t="s">
        <v>68</v>
      </c>
      <c r="B1084" t="s">
        <v>2</v>
      </c>
      <c r="C1084" t="s">
        <v>229</v>
      </c>
      <c r="E1084" t="s">
        <v>11</v>
      </c>
      <c r="F1084">
        <v>2035</v>
      </c>
      <c r="G1084" t="s">
        <v>250</v>
      </c>
      <c r="H1084">
        <v>0</v>
      </c>
      <c r="I1084">
        <f>IF(K1084="N2O",H1084*About!$B$66,IF('EPA non-CO2 Data'!K1084="CH4",'EPA non-CO2 Data'!H1084*About!$B$65,'EPA non-CO2 Data'!H1084))</f>
        <v>0</v>
      </c>
      <c r="J1084" s="4" t="str">
        <f>VLOOKUP(CONCATENATE(B1084,C1084,D1084),'EPA Source to Industry Map'!$D$2:$E$35,2,FALSE)</f>
        <v>non-industry</v>
      </c>
      <c r="K1084" s="4" t="str">
        <f t="shared" si="17"/>
        <v>CH4</v>
      </c>
    </row>
    <row r="1085" spans="1:11">
      <c r="A1085" t="s">
        <v>68</v>
      </c>
      <c r="B1085" t="s">
        <v>2</v>
      </c>
      <c r="C1085" t="s">
        <v>229</v>
      </c>
      <c r="E1085" t="s">
        <v>11</v>
      </c>
      <c r="F1085">
        <v>2036</v>
      </c>
      <c r="G1085" t="s">
        <v>250</v>
      </c>
      <c r="H1085">
        <v>0</v>
      </c>
      <c r="I1085">
        <f>IF(K1085="N2O",H1085*About!$B$66,IF('EPA non-CO2 Data'!K1085="CH4",'EPA non-CO2 Data'!H1085*About!$B$65,'EPA non-CO2 Data'!H1085))</f>
        <v>0</v>
      </c>
      <c r="J1085" s="4" t="str">
        <f>VLOOKUP(CONCATENATE(B1085,C1085,D1085),'EPA Source to Industry Map'!$D$2:$E$35,2,FALSE)</f>
        <v>non-industry</v>
      </c>
      <c r="K1085" s="4" t="str">
        <f t="shared" si="17"/>
        <v>CH4</v>
      </c>
    </row>
    <row r="1086" spans="1:11">
      <c r="A1086" t="s">
        <v>68</v>
      </c>
      <c r="B1086" t="s">
        <v>2</v>
      </c>
      <c r="C1086" t="s">
        <v>229</v>
      </c>
      <c r="E1086" t="s">
        <v>11</v>
      </c>
      <c r="F1086">
        <v>2037</v>
      </c>
      <c r="G1086" t="s">
        <v>250</v>
      </c>
      <c r="H1086">
        <v>0</v>
      </c>
      <c r="I1086">
        <f>IF(K1086="N2O",H1086*About!$B$66,IF('EPA non-CO2 Data'!K1086="CH4",'EPA non-CO2 Data'!H1086*About!$B$65,'EPA non-CO2 Data'!H1086))</f>
        <v>0</v>
      </c>
      <c r="J1086" s="4" t="str">
        <f>VLOOKUP(CONCATENATE(B1086,C1086,D1086),'EPA Source to Industry Map'!$D$2:$E$35,2,FALSE)</f>
        <v>non-industry</v>
      </c>
      <c r="K1086" s="4" t="str">
        <f t="shared" si="17"/>
        <v>CH4</v>
      </c>
    </row>
    <row r="1087" spans="1:11">
      <c r="A1087" t="s">
        <v>68</v>
      </c>
      <c r="B1087" t="s">
        <v>2</v>
      </c>
      <c r="C1087" t="s">
        <v>229</v>
      </c>
      <c r="E1087" t="s">
        <v>11</v>
      </c>
      <c r="F1087">
        <v>2038</v>
      </c>
      <c r="G1087" t="s">
        <v>250</v>
      </c>
      <c r="H1087">
        <v>0</v>
      </c>
      <c r="I1087">
        <f>IF(K1087="N2O",H1087*About!$B$66,IF('EPA non-CO2 Data'!K1087="CH4",'EPA non-CO2 Data'!H1087*About!$B$65,'EPA non-CO2 Data'!H1087))</f>
        <v>0</v>
      </c>
      <c r="J1087" s="4" t="str">
        <f>VLOOKUP(CONCATENATE(B1087,C1087,D1087),'EPA Source to Industry Map'!$D$2:$E$35,2,FALSE)</f>
        <v>non-industry</v>
      </c>
      <c r="K1087" s="4" t="str">
        <f t="shared" si="17"/>
        <v>CH4</v>
      </c>
    </row>
    <row r="1088" spans="1:11">
      <c r="A1088" t="s">
        <v>68</v>
      </c>
      <c r="B1088" t="s">
        <v>2</v>
      </c>
      <c r="C1088" t="s">
        <v>229</v>
      </c>
      <c r="E1088" t="s">
        <v>11</v>
      </c>
      <c r="F1088">
        <v>2039</v>
      </c>
      <c r="G1088" t="s">
        <v>250</v>
      </c>
      <c r="H1088">
        <v>0</v>
      </c>
      <c r="I1088">
        <f>IF(K1088="N2O",H1088*About!$B$66,IF('EPA non-CO2 Data'!K1088="CH4",'EPA non-CO2 Data'!H1088*About!$B$65,'EPA non-CO2 Data'!H1088))</f>
        <v>0</v>
      </c>
      <c r="J1088" s="4" t="str">
        <f>VLOOKUP(CONCATENATE(B1088,C1088,D1088),'EPA Source to Industry Map'!$D$2:$E$35,2,FALSE)</f>
        <v>non-industry</v>
      </c>
      <c r="K1088" s="4" t="str">
        <f t="shared" si="17"/>
        <v>CH4</v>
      </c>
    </row>
    <row r="1089" spans="1:11">
      <c r="A1089" t="s">
        <v>68</v>
      </c>
      <c r="B1089" t="s">
        <v>2</v>
      </c>
      <c r="C1089" t="s">
        <v>229</v>
      </c>
      <c r="E1089" t="s">
        <v>11</v>
      </c>
      <c r="F1089">
        <v>2040</v>
      </c>
      <c r="G1089" t="s">
        <v>250</v>
      </c>
      <c r="H1089">
        <v>0</v>
      </c>
      <c r="I1089">
        <f>IF(K1089="N2O",H1089*About!$B$66,IF('EPA non-CO2 Data'!K1089="CH4",'EPA non-CO2 Data'!H1089*About!$B$65,'EPA non-CO2 Data'!H1089))</f>
        <v>0</v>
      </c>
      <c r="J1089" s="4" t="str">
        <f>VLOOKUP(CONCATENATE(B1089,C1089,D1089),'EPA Source to Industry Map'!$D$2:$E$35,2,FALSE)</f>
        <v>non-industry</v>
      </c>
      <c r="K1089" s="4" t="str">
        <f t="shared" si="17"/>
        <v>CH4</v>
      </c>
    </row>
    <row r="1090" spans="1:11">
      <c r="A1090" t="s">
        <v>68</v>
      </c>
      <c r="B1090" t="s">
        <v>2</v>
      </c>
      <c r="C1090" t="s">
        <v>229</v>
      </c>
      <c r="E1090" t="s">
        <v>11</v>
      </c>
      <c r="F1090">
        <v>2041</v>
      </c>
      <c r="G1090" t="s">
        <v>250</v>
      </c>
      <c r="H1090">
        <v>0</v>
      </c>
      <c r="I1090">
        <f>IF(K1090="N2O",H1090*About!$B$66,IF('EPA non-CO2 Data'!K1090="CH4",'EPA non-CO2 Data'!H1090*About!$B$65,'EPA non-CO2 Data'!H1090))</f>
        <v>0</v>
      </c>
      <c r="J1090" s="4" t="str">
        <f>VLOOKUP(CONCATENATE(B1090,C1090,D1090),'EPA Source to Industry Map'!$D$2:$E$35,2,FALSE)</f>
        <v>non-industry</v>
      </c>
      <c r="K1090" s="4" t="str">
        <f t="shared" si="17"/>
        <v>CH4</v>
      </c>
    </row>
    <row r="1091" spans="1:11">
      <c r="A1091" t="s">
        <v>68</v>
      </c>
      <c r="B1091" t="s">
        <v>2</v>
      </c>
      <c r="C1091" t="s">
        <v>229</v>
      </c>
      <c r="E1091" t="s">
        <v>11</v>
      </c>
      <c r="F1091">
        <v>2042</v>
      </c>
      <c r="G1091" t="s">
        <v>250</v>
      </c>
      <c r="H1091">
        <v>0</v>
      </c>
      <c r="I1091">
        <f>IF(K1091="N2O",H1091*About!$B$66,IF('EPA non-CO2 Data'!K1091="CH4",'EPA non-CO2 Data'!H1091*About!$B$65,'EPA non-CO2 Data'!H1091))</f>
        <v>0</v>
      </c>
      <c r="J1091" s="4" t="str">
        <f>VLOOKUP(CONCATENATE(B1091,C1091,D1091),'EPA Source to Industry Map'!$D$2:$E$35,2,FALSE)</f>
        <v>non-industry</v>
      </c>
      <c r="K1091" s="4" t="str">
        <f t="shared" si="17"/>
        <v>CH4</v>
      </c>
    </row>
    <row r="1092" spans="1:11">
      <c r="A1092" t="s">
        <v>68</v>
      </c>
      <c r="B1092" t="s">
        <v>2</v>
      </c>
      <c r="C1092" t="s">
        <v>229</v>
      </c>
      <c r="E1092" t="s">
        <v>11</v>
      </c>
      <c r="F1092">
        <v>2043</v>
      </c>
      <c r="G1092" t="s">
        <v>250</v>
      </c>
      <c r="H1092">
        <v>0</v>
      </c>
      <c r="I1092">
        <f>IF(K1092="N2O",H1092*About!$B$66,IF('EPA non-CO2 Data'!K1092="CH4",'EPA non-CO2 Data'!H1092*About!$B$65,'EPA non-CO2 Data'!H1092))</f>
        <v>0</v>
      </c>
      <c r="J1092" s="4" t="str">
        <f>VLOOKUP(CONCATENATE(B1092,C1092,D1092),'EPA Source to Industry Map'!$D$2:$E$35,2,FALSE)</f>
        <v>non-industry</v>
      </c>
      <c r="K1092" s="4" t="str">
        <f t="shared" si="17"/>
        <v>CH4</v>
      </c>
    </row>
    <row r="1093" spans="1:11">
      <c r="A1093" t="s">
        <v>68</v>
      </c>
      <c r="B1093" t="s">
        <v>2</v>
      </c>
      <c r="C1093" t="s">
        <v>229</v>
      </c>
      <c r="E1093" t="s">
        <v>11</v>
      </c>
      <c r="F1093">
        <v>2044</v>
      </c>
      <c r="G1093" t="s">
        <v>250</v>
      </c>
      <c r="H1093">
        <v>0</v>
      </c>
      <c r="I1093">
        <f>IF(K1093="N2O",H1093*About!$B$66,IF('EPA non-CO2 Data'!K1093="CH4",'EPA non-CO2 Data'!H1093*About!$B$65,'EPA non-CO2 Data'!H1093))</f>
        <v>0</v>
      </c>
      <c r="J1093" s="4" t="str">
        <f>VLOOKUP(CONCATENATE(B1093,C1093,D1093),'EPA Source to Industry Map'!$D$2:$E$35,2,FALSE)</f>
        <v>non-industry</v>
      </c>
      <c r="K1093" s="4" t="str">
        <f t="shared" si="17"/>
        <v>CH4</v>
      </c>
    </row>
    <row r="1094" spans="1:11">
      <c r="A1094" t="s">
        <v>68</v>
      </c>
      <c r="B1094" t="s">
        <v>2</v>
      </c>
      <c r="C1094" t="s">
        <v>229</v>
      </c>
      <c r="E1094" t="s">
        <v>11</v>
      </c>
      <c r="F1094">
        <v>2045</v>
      </c>
      <c r="G1094" t="s">
        <v>250</v>
      </c>
      <c r="H1094">
        <v>0</v>
      </c>
      <c r="I1094">
        <f>IF(K1094="N2O",H1094*About!$B$66,IF('EPA non-CO2 Data'!K1094="CH4",'EPA non-CO2 Data'!H1094*About!$B$65,'EPA non-CO2 Data'!H1094))</f>
        <v>0</v>
      </c>
      <c r="J1094" s="4" t="str">
        <f>VLOOKUP(CONCATENATE(B1094,C1094,D1094),'EPA Source to Industry Map'!$D$2:$E$35,2,FALSE)</f>
        <v>non-industry</v>
      </c>
      <c r="K1094" s="4" t="str">
        <f t="shared" si="17"/>
        <v>CH4</v>
      </c>
    </row>
    <row r="1095" spans="1:11">
      <c r="A1095" t="s">
        <v>68</v>
      </c>
      <c r="B1095" t="s">
        <v>2</v>
      </c>
      <c r="C1095" t="s">
        <v>229</v>
      </c>
      <c r="E1095" t="s">
        <v>11</v>
      </c>
      <c r="F1095">
        <v>2046</v>
      </c>
      <c r="G1095" t="s">
        <v>250</v>
      </c>
      <c r="H1095">
        <v>0</v>
      </c>
      <c r="I1095">
        <f>IF(K1095="N2O",H1095*About!$B$66,IF('EPA non-CO2 Data'!K1095="CH4",'EPA non-CO2 Data'!H1095*About!$B$65,'EPA non-CO2 Data'!H1095))</f>
        <v>0</v>
      </c>
      <c r="J1095" s="4" t="str">
        <f>VLOOKUP(CONCATENATE(B1095,C1095,D1095),'EPA Source to Industry Map'!$D$2:$E$35,2,FALSE)</f>
        <v>non-industry</v>
      </c>
      <c r="K1095" s="4" t="str">
        <f t="shared" si="17"/>
        <v>CH4</v>
      </c>
    </row>
    <row r="1096" spans="1:11">
      <c r="A1096" t="s">
        <v>68</v>
      </c>
      <c r="B1096" t="s">
        <v>2</v>
      </c>
      <c r="C1096" t="s">
        <v>229</v>
      </c>
      <c r="E1096" t="s">
        <v>11</v>
      </c>
      <c r="F1096">
        <v>2047</v>
      </c>
      <c r="G1096" t="s">
        <v>250</v>
      </c>
      <c r="H1096">
        <v>0</v>
      </c>
      <c r="I1096">
        <f>IF(K1096="N2O",H1096*About!$B$66,IF('EPA non-CO2 Data'!K1096="CH4",'EPA non-CO2 Data'!H1096*About!$B$65,'EPA non-CO2 Data'!H1096))</f>
        <v>0</v>
      </c>
      <c r="J1096" s="4" t="str">
        <f>VLOOKUP(CONCATENATE(B1096,C1096,D1096),'EPA Source to Industry Map'!$D$2:$E$35,2,FALSE)</f>
        <v>non-industry</v>
      </c>
      <c r="K1096" s="4" t="str">
        <f t="shared" si="17"/>
        <v>CH4</v>
      </c>
    </row>
    <row r="1097" spans="1:11">
      <c r="A1097" t="s">
        <v>68</v>
      </c>
      <c r="B1097" t="s">
        <v>2</v>
      </c>
      <c r="C1097" t="s">
        <v>229</v>
      </c>
      <c r="E1097" t="s">
        <v>11</v>
      </c>
      <c r="F1097">
        <v>2048</v>
      </c>
      <c r="G1097" t="s">
        <v>250</v>
      </c>
      <c r="H1097">
        <v>0</v>
      </c>
      <c r="I1097">
        <f>IF(K1097="N2O",H1097*About!$B$66,IF('EPA non-CO2 Data'!K1097="CH4",'EPA non-CO2 Data'!H1097*About!$B$65,'EPA non-CO2 Data'!H1097))</f>
        <v>0</v>
      </c>
      <c r="J1097" s="4" t="str">
        <f>VLOOKUP(CONCATENATE(B1097,C1097,D1097),'EPA Source to Industry Map'!$D$2:$E$35,2,FALSE)</f>
        <v>non-industry</v>
      </c>
      <c r="K1097" s="4" t="str">
        <f t="shared" si="17"/>
        <v>CH4</v>
      </c>
    </row>
    <row r="1098" spans="1:11">
      <c r="A1098" t="s">
        <v>68</v>
      </c>
      <c r="B1098" t="s">
        <v>2</v>
      </c>
      <c r="C1098" t="s">
        <v>229</v>
      </c>
      <c r="E1098" t="s">
        <v>11</v>
      </c>
      <c r="F1098">
        <v>2049</v>
      </c>
      <c r="G1098" t="s">
        <v>250</v>
      </c>
      <c r="H1098">
        <v>0</v>
      </c>
      <c r="I1098">
        <f>IF(K1098="N2O",H1098*About!$B$66,IF('EPA non-CO2 Data'!K1098="CH4",'EPA non-CO2 Data'!H1098*About!$B$65,'EPA non-CO2 Data'!H1098))</f>
        <v>0</v>
      </c>
      <c r="J1098" s="4" t="str">
        <f>VLOOKUP(CONCATENATE(B1098,C1098,D1098),'EPA Source to Industry Map'!$D$2:$E$35,2,FALSE)</f>
        <v>non-industry</v>
      </c>
      <c r="K1098" s="4" t="str">
        <f t="shared" si="17"/>
        <v>CH4</v>
      </c>
    </row>
    <row r="1099" spans="1:11">
      <c r="A1099" t="s">
        <v>68</v>
      </c>
      <c r="B1099" t="s">
        <v>2</v>
      </c>
      <c r="C1099" t="s">
        <v>229</v>
      </c>
      <c r="E1099" t="s">
        <v>11</v>
      </c>
      <c r="F1099">
        <v>2050</v>
      </c>
      <c r="G1099" t="s">
        <v>250</v>
      </c>
      <c r="H1099">
        <v>0</v>
      </c>
      <c r="I1099">
        <f>IF(K1099="N2O",H1099*About!$B$66,IF('EPA non-CO2 Data'!K1099="CH4",'EPA non-CO2 Data'!H1099*About!$B$65,'EPA non-CO2 Data'!H1099))</f>
        <v>0</v>
      </c>
      <c r="J1099" s="4" t="str">
        <f>VLOOKUP(CONCATENATE(B1099,C1099,D1099),'EPA Source to Industry Map'!$D$2:$E$35,2,FALSE)</f>
        <v>non-industry</v>
      </c>
      <c r="K1099" s="4" t="str">
        <f t="shared" si="17"/>
        <v>CH4</v>
      </c>
    </row>
    <row r="1100" spans="1:11">
      <c r="A1100" t="s">
        <v>68</v>
      </c>
      <c r="B1100" t="s">
        <v>2</v>
      </c>
      <c r="C1100" t="s">
        <v>229</v>
      </c>
      <c r="E1100" t="s">
        <v>12</v>
      </c>
      <c r="F1100">
        <v>1990</v>
      </c>
      <c r="G1100" t="s">
        <v>250</v>
      </c>
      <c r="H1100">
        <v>0</v>
      </c>
      <c r="I1100">
        <f>IF(K1100="N2O",H1100*About!$B$66,IF('EPA non-CO2 Data'!K1100="CH4",'EPA non-CO2 Data'!H1100*About!$B$65,'EPA non-CO2 Data'!H1100))</f>
        <v>0</v>
      </c>
      <c r="J1100" s="4" t="str">
        <f>VLOOKUP(CONCATENATE(B1100,C1100,D1100),'EPA Source to Industry Map'!$D$2:$E$35,2,FALSE)</f>
        <v>non-industry</v>
      </c>
      <c r="K1100" s="4" t="str">
        <f t="shared" si="17"/>
        <v>N2O</v>
      </c>
    </row>
    <row r="1101" spans="1:11">
      <c r="A1101" t="s">
        <v>68</v>
      </c>
      <c r="B1101" t="s">
        <v>2</v>
      </c>
      <c r="C1101" t="s">
        <v>229</v>
      </c>
      <c r="E1101" t="s">
        <v>12</v>
      </c>
      <c r="F1101">
        <v>1991</v>
      </c>
      <c r="G1101" t="s">
        <v>250</v>
      </c>
      <c r="H1101">
        <v>0</v>
      </c>
      <c r="I1101">
        <f>IF(K1101="N2O",H1101*About!$B$66,IF('EPA non-CO2 Data'!K1101="CH4",'EPA non-CO2 Data'!H1101*About!$B$65,'EPA non-CO2 Data'!H1101))</f>
        <v>0</v>
      </c>
      <c r="J1101" s="4" t="str">
        <f>VLOOKUP(CONCATENATE(B1101,C1101,D1101),'EPA Source to Industry Map'!$D$2:$E$35,2,FALSE)</f>
        <v>non-industry</v>
      </c>
      <c r="K1101" s="4" t="str">
        <f t="shared" si="17"/>
        <v>N2O</v>
      </c>
    </row>
    <row r="1102" spans="1:11">
      <c r="A1102" t="s">
        <v>68</v>
      </c>
      <c r="B1102" t="s">
        <v>2</v>
      </c>
      <c r="C1102" t="s">
        <v>229</v>
      </c>
      <c r="E1102" t="s">
        <v>12</v>
      </c>
      <c r="F1102">
        <v>1992</v>
      </c>
      <c r="G1102" t="s">
        <v>250</v>
      </c>
      <c r="H1102">
        <v>0</v>
      </c>
      <c r="I1102">
        <f>IF(K1102="N2O",H1102*About!$B$66,IF('EPA non-CO2 Data'!K1102="CH4",'EPA non-CO2 Data'!H1102*About!$B$65,'EPA non-CO2 Data'!H1102))</f>
        <v>0</v>
      </c>
      <c r="J1102" s="4" t="str">
        <f>VLOOKUP(CONCATENATE(B1102,C1102,D1102),'EPA Source to Industry Map'!$D$2:$E$35,2,FALSE)</f>
        <v>non-industry</v>
      </c>
      <c r="K1102" s="4" t="str">
        <f t="shared" si="17"/>
        <v>N2O</v>
      </c>
    </row>
    <row r="1103" spans="1:11">
      <c r="A1103" t="s">
        <v>68</v>
      </c>
      <c r="B1103" t="s">
        <v>2</v>
      </c>
      <c r="C1103" t="s">
        <v>229</v>
      </c>
      <c r="E1103" t="s">
        <v>12</v>
      </c>
      <c r="F1103">
        <v>1993</v>
      </c>
      <c r="G1103" t="s">
        <v>250</v>
      </c>
      <c r="H1103">
        <v>0</v>
      </c>
      <c r="I1103">
        <f>IF(K1103="N2O",H1103*About!$B$66,IF('EPA non-CO2 Data'!K1103="CH4",'EPA non-CO2 Data'!H1103*About!$B$65,'EPA non-CO2 Data'!H1103))</f>
        <v>0</v>
      </c>
      <c r="J1103" s="4" t="str">
        <f>VLOOKUP(CONCATENATE(B1103,C1103,D1103),'EPA Source to Industry Map'!$D$2:$E$35,2,FALSE)</f>
        <v>non-industry</v>
      </c>
      <c r="K1103" s="4" t="str">
        <f t="shared" si="17"/>
        <v>N2O</v>
      </c>
    </row>
    <row r="1104" spans="1:11">
      <c r="A1104" t="s">
        <v>68</v>
      </c>
      <c r="B1104" t="s">
        <v>2</v>
      </c>
      <c r="C1104" t="s">
        <v>229</v>
      </c>
      <c r="E1104" t="s">
        <v>12</v>
      </c>
      <c r="F1104">
        <v>1994</v>
      </c>
      <c r="G1104" t="s">
        <v>250</v>
      </c>
      <c r="H1104">
        <v>0</v>
      </c>
      <c r="I1104">
        <f>IF(K1104="N2O",H1104*About!$B$66,IF('EPA non-CO2 Data'!K1104="CH4",'EPA non-CO2 Data'!H1104*About!$B$65,'EPA non-CO2 Data'!H1104))</f>
        <v>0</v>
      </c>
      <c r="J1104" s="4" t="str">
        <f>VLOOKUP(CONCATENATE(B1104,C1104,D1104),'EPA Source to Industry Map'!$D$2:$E$35,2,FALSE)</f>
        <v>non-industry</v>
      </c>
      <c r="K1104" s="4" t="str">
        <f t="shared" si="17"/>
        <v>N2O</v>
      </c>
    </row>
    <row r="1105" spans="1:11">
      <c r="A1105" t="s">
        <v>68</v>
      </c>
      <c r="B1105" t="s">
        <v>2</v>
      </c>
      <c r="C1105" t="s">
        <v>229</v>
      </c>
      <c r="E1105" t="s">
        <v>12</v>
      </c>
      <c r="F1105">
        <v>1995</v>
      </c>
      <c r="G1105" t="s">
        <v>250</v>
      </c>
      <c r="H1105">
        <v>0</v>
      </c>
      <c r="I1105">
        <f>IF(K1105="N2O",H1105*About!$B$66,IF('EPA non-CO2 Data'!K1105="CH4",'EPA non-CO2 Data'!H1105*About!$B$65,'EPA non-CO2 Data'!H1105))</f>
        <v>0</v>
      </c>
      <c r="J1105" s="4" t="str">
        <f>VLOOKUP(CONCATENATE(B1105,C1105,D1105),'EPA Source to Industry Map'!$D$2:$E$35,2,FALSE)</f>
        <v>non-industry</v>
      </c>
      <c r="K1105" s="4" t="str">
        <f t="shared" si="17"/>
        <v>N2O</v>
      </c>
    </row>
    <row r="1106" spans="1:11">
      <c r="A1106" t="s">
        <v>68</v>
      </c>
      <c r="B1106" t="s">
        <v>2</v>
      </c>
      <c r="C1106" t="s">
        <v>229</v>
      </c>
      <c r="E1106" t="s">
        <v>12</v>
      </c>
      <c r="F1106">
        <v>1996</v>
      </c>
      <c r="G1106" t="s">
        <v>250</v>
      </c>
      <c r="H1106">
        <v>0</v>
      </c>
      <c r="I1106">
        <f>IF(K1106="N2O",H1106*About!$B$66,IF('EPA non-CO2 Data'!K1106="CH4",'EPA non-CO2 Data'!H1106*About!$B$65,'EPA non-CO2 Data'!H1106))</f>
        <v>0</v>
      </c>
      <c r="J1106" s="4" t="str">
        <f>VLOOKUP(CONCATENATE(B1106,C1106,D1106),'EPA Source to Industry Map'!$D$2:$E$35,2,FALSE)</f>
        <v>non-industry</v>
      </c>
      <c r="K1106" s="4" t="str">
        <f t="shared" si="17"/>
        <v>N2O</v>
      </c>
    </row>
    <row r="1107" spans="1:11">
      <c r="A1107" t="s">
        <v>68</v>
      </c>
      <c r="B1107" t="s">
        <v>2</v>
      </c>
      <c r="C1107" t="s">
        <v>229</v>
      </c>
      <c r="E1107" t="s">
        <v>12</v>
      </c>
      <c r="F1107">
        <v>1997</v>
      </c>
      <c r="G1107" t="s">
        <v>250</v>
      </c>
      <c r="H1107">
        <v>0</v>
      </c>
      <c r="I1107">
        <f>IF(K1107="N2O",H1107*About!$B$66,IF('EPA non-CO2 Data'!K1107="CH4",'EPA non-CO2 Data'!H1107*About!$B$65,'EPA non-CO2 Data'!H1107))</f>
        <v>0</v>
      </c>
      <c r="J1107" s="4" t="str">
        <f>VLOOKUP(CONCATENATE(B1107,C1107,D1107),'EPA Source to Industry Map'!$D$2:$E$35,2,FALSE)</f>
        <v>non-industry</v>
      </c>
      <c r="K1107" s="4" t="str">
        <f t="shared" si="17"/>
        <v>N2O</v>
      </c>
    </row>
    <row r="1108" spans="1:11">
      <c r="A1108" t="s">
        <v>68</v>
      </c>
      <c r="B1108" t="s">
        <v>2</v>
      </c>
      <c r="C1108" t="s">
        <v>229</v>
      </c>
      <c r="E1108" t="s">
        <v>12</v>
      </c>
      <c r="F1108">
        <v>1998</v>
      </c>
      <c r="G1108" t="s">
        <v>250</v>
      </c>
      <c r="H1108">
        <v>0</v>
      </c>
      <c r="I1108">
        <f>IF(K1108="N2O",H1108*About!$B$66,IF('EPA non-CO2 Data'!K1108="CH4",'EPA non-CO2 Data'!H1108*About!$B$65,'EPA non-CO2 Data'!H1108))</f>
        <v>0</v>
      </c>
      <c r="J1108" s="4" t="str">
        <f>VLOOKUP(CONCATENATE(B1108,C1108,D1108),'EPA Source to Industry Map'!$D$2:$E$35,2,FALSE)</f>
        <v>non-industry</v>
      </c>
      <c r="K1108" s="4" t="str">
        <f t="shared" si="17"/>
        <v>N2O</v>
      </c>
    </row>
    <row r="1109" spans="1:11">
      <c r="A1109" t="s">
        <v>68</v>
      </c>
      <c r="B1109" t="s">
        <v>2</v>
      </c>
      <c r="C1109" t="s">
        <v>229</v>
      </c>
      <c r="E1109" t="s">
        <v>12</v>
      </c>
      <c r="F1109">
        <v>1999</v>
      </c>
      <c r="G1109" t="s">
        <v>250</v>
      </c>
      <c r="H1109">
        <v>0</v>
      </c>
      <c r="I1109">
        <f>IF(K1109="N2O",H1109*About!$B$66,IF('EPA non-CO2 Data'!K1109="CH4",'EPA non-CO2 Data'!H1109*About!$B$65,'EPA non-CO2 Data'!H1109))</f>
        <v>0</v>
      </c>
      <c r="J1109" s="4" t="str">
        <f>VLOOKUP(CONCATENATE(B1109,C1109,D1109),'EPA Source to Industry Map'!$D$2:$E$35,2,FALSE)</f>
        <v>non-industry</v>
      </c>
      <c r="K1109" s="4" t="str">
        <f t="shared" si="17"/>
        <v>N2O</v>
      </c>
    </row>
    <row r="1110" spans="1:11">
      <c r="A1110" t="s">
        <v>68</v>
      </c>
      <c r="B1110" t="s">
        <v>2</v>
      </c>
      <c r="C1110" t="s">
        <v>229</v>
      </c>
      <c r="E1110" t="s">
        <v>12</v>
      </c>
      <c r="F1110">
        <v>2000</v>
      </c>
      <c r="G1110" t="s">
        <v>250</v>
      </c>
      <c r="H1110">
        <v>0</v>
      </c>
      <c r="I1110">
        <f>IF(K1110="N2O",H1110*About!$B$66,IF('EPA non-CO2 Data'!K1110="CH4",'EPA non-CO2 Data'!H1110*About!$B$65,'EPA non-CO2 Data'!H1110))</f>
        <v>0</v>
      </c>
      <c r="J1110" s="4" t="str">
        <f>VLOOKUP(CONCATENATE(B1110,C1110,D1110),'EPA Source to Industry Map'!$D$2:$E$35,2,FALSE)</f>
        <v>non-industry</v>
      </c>
      <c r="K1110" s="4" t="str">
        <f t="shared" si="17"/>
        <v>N2O</v>
      </c>
    </row>
    <row r="1111" spans="1:11">
      <c r="A1111" t="s">
        <v>68</v>
      </c>
      <c r="B1111" t="s">
        <v>2</v>
      </c>
      <c r="C1111" t="s">
        <v>229</v>
      </c>
      <c r="E1111" t="s">
        <v>12</v>
      </c>
      <c r="F1111">
        <v>2001</v>
      </c>
      <c r="G1111" t="s">
        <v>250</v>
      </c>
      <c r="H1111">
        <v>0</v>
      </c>
      <c r="I1111">
        <f>IF(K1111="N2O",H1111*About!$B$66,IF('EPA non-CO2 Data'!K1111="CH4",'EPA non-CO2 Data'!H1111*About!$B$65,'EPA non-CO2 Data'!H1111))</f>
        <v>0</v>
      </c>
      <c r="J1111" s="4" t="str">
        <f>VLOOKUP(CONCATENATE(B1111,C1111,D1111),'EPA Source to Industry Map'!$D$2:$E$35,2,FALSE)</f>
        <v>non-industry</v>
      </c>
      <c r="K1111" s="4" t="str">
        <f t="shared" si="17"/>
        <v>N2O</v>
      </c>
    </row>
    <row r="1112" spans="1:11">
      <c r="A1112" t="s">
        <v>68</v>
      </c>
      <c r="B1112" t="s">
        <v>2</v>
      </c>
      <c r="C1112" t="s">
        <v>229</v>
      </c>
      <c r="E1112" t="s">
        <v>12</v>
      </c>
      <c r="F1112">
        <v>2002</v>
      </c>
      <c r="G1112" t="s">
        <v>250</v>
      </c>
      <c r="H1112">
        <v>0</v>
      </c>
      <c r="I1112">
        <f>IF(K1112="N2O",H1112*About!$B$66,IF('EPA non-CO2 Data'!K1112="CH4",'EPA non-CO2 Data'!H1112*About!$B$65,'EPA non-CO2 Data'!H1112))</f>
        <v>0</v>
      </c>
      <c r="J1112" s="4" t="str">
        <f>VLOOKUP(CONCATENATE(B1112,C1112,D1112),'EPA Source to Industry Map'!$D$2:$E$35,2,FALSE)</f>
        <v>non-industry</v>
      </c>
      <c r="K1112" s="4" t="str">
        <f t="shared" si="17"/>
        <v>N2O</v>
      </c>
    </row>
    <row r="1113" spans="1:11">
      <c r="A1113" t="s">
        <v>68</v>
      </c>
      <c r="B1113" t="s">
        <v>2</v>
      </c>
      <c r="C1113" t="s">
        <v>229</v>
      </c>
      <c r="E1113" t="s">
        <v>12</v>
      </c>
      <c r="F1113">
        <v>2003</v>
      </c>
      <c r="G1113" t="s">
        <v>250</v>
      </c>
      <c r="H1113">
        <v>0</v>
      </c>
      <c r="I1113">
        <f>IF(K1113="N2O",H1113*About!$B$66,IF('EPA non-CO2 Data'!K1113="CH4",'EPA non-CO2 Data'!H1113*About!$B$65,'EPA non-CO2 Data'!H1113))</f>
        <v>0</v>
      </c>
      <c r="J1113" s="4" t="str">
        <f>VLOOKUP(CONCATENATE(B1113,C1113,D1113),'EPA Source to Industry Map'!$D$2:$E$35,2,FALSE)</f>
        <v>non-industry</v>
      </c>
      <c r="K1113" s="4" t="str">
        <f t="shared" si="17"/>
        <v>N2O</v>
      </c>
    </row>
    <row r="1114" spans="1:11">
      <c r="A1114" t="s">
        <v>68</v>
      </c>
      <c r="B1114" t="s">
        <v>2</v>
      </c>
      <c r="C1114" t="s">
        <v>229</v>
      </c>
      <c r="E1114" t="s">
        <v>12</v>
      </c>
      <c r="F1114">
        <v>2004</v>
      </c>
      <c r="G1114" t="s">
        <v>250</v>
      </c>
      <c r="H1114">
        <v>0</v>
      </c>
      <c r="I1114">
        <f>IF(K1114="N2O",H1114*About!$B$66,IF('EPA non-CO2 Data'!K1114="CH4",'EPA non-CO2 Data'!H1114*About!$B$65,'EPA non-CO2 Data'!H1114))</f>
        <v>0</v>
      </c>
      <c r="J1114" s="4" t="str">
        <f>VLOOKUP(CONCATENATE(B1114,C1114,D1114),'EPA Source to Industry Map'!$D$2:$E$35,2,FALSE)</f>
        <v>non-industry</v>
      </c>
      <c r="K1114" s="4" t="str">
        <f t="shared" si="17"/>
        <v>N2O</v>
      </c>
    </row>
    <row r="1115" spans="1:11">
      <c r="A1115" t="s">
        <v>68</v>
      </c>
      <c r="B1115" t="s">
        <v>2</v>
      </c>
      <c r="C1115" t="s">
        <v>229</v>
      </c>
      <c r="E1115" t="s">
        <v>12</v>
      </c>
      <c r="F1115">
        <v>2005</v>
      </c>
      <c r="G1115" t="s">
        <v>250</v>
      </c>
      <c r="H1115">
        <v>0</v>
      </c>
      <c r="I1115">
        <f>IF(K1115="N2O",H1115*About!$B$66,IF('EPA non-CO2 Data'!K1115="CH4",'EPA non-CO2 Data'!H1115*About!$B$65,'EPA non-CO2 Data'!H1115))</f>
        <v>0</v>
      </c>
      <c r="J1115" s="4" t="str">
        <f>VLOOKUP(CONCATENATE(B1115,C1115,D1115),'EPA Source to Industry Map'!$D$2:$E$35,2,FALSE)</f>
        <v>non-industry</v>
      </c>
      <c r="K1115" s="4" t="str">
        <f t="shared" si="17"/>
        <v>N2O</v>
      </c>
    </row>
    <row r="1116" spans="1:11">
      <c r="A1116" t="s">
        <v>68</v>
      </c>
      <c r="B1116" t="s">
        <v>2</v>
      </c>
      <c r="C1116" t="s">
        <v>229</v>
      </c>
      <c r="E1116" t="s">
        <v>12</v>
      </c>
      <c r="F1116">
        <v>2006</v>
      </c>
      <c r="G1116" t="s">
        <v>250</v>
      </c>
      <c r="H1116">
        <v>0</v>
      </c>
      <c r="I1116">
        <f>IF(K1116="N2O",H1116*About!$B$66,IF('EPA non-CO2 Data'!K1116="CH4",'EPA non-CO2 Data'!H1116*About!$B$65,'EPA non-CO2 Data'!H1116))</f>
        <v>0</v>
      </c>
      <c r="J1116" s="4" t="str">
        <f>VLOOKUP(CONCATENATE(B1116,C1116,D1116),'EPA Source to Industry Map'!$D$2:$E$35,2,FALSE)</f>
        <v>non-industry</v>
      </c>
      <c r="K1116" s="4" t="str">
        <f t="shared" si="17"/>
        <v>N2O</v>
      </c>
    </row>
    <row r="1117" spans="1:11">
      <c r="A1117" t="s">
        <v>68</v>
      </c>
      <c r="B1117" t="s">
        <v>2</v>
      </c>
      <c r="C1117" t="s">
        <v>229</v>
      </c>
      <c r="E1117" t="s">
        <v>12</v>
      </c>
      <c r="F1117">
        <v>2007</v>
      </c>
      <c r="G1117" t="s">
        <v>250</v>
      </c>
      <c r="H1117">
        <v>0</v>
      </c>
      <c r="I1117">
        <f>IF(K1117="N2O",H1117*About!$B$66,IF('EPA non-CO2 Data'!K1117="CH4",'EPA non-CO2 Data'!H1117*About!$B$65,'EPA non-CO2 Data'!H1117))</f>
        <v>0</v>
      </c>
      <c r="J1117" s="4" t="str">
        <f>VLOOKUP(CONCATENATE(B1117,C1117,D1117),'EPA Source to Industry Map'!$D$2:$E$35,2,FALSE)</f>
        <v>non-industry</v>
      </c>
      <c r="K1117" s="4" t="str">
        <f t="shared" si="17"/>
        <v>N2O</v>
      </c>
    </row>
    <row r="1118" spans="1:11">
      <c r="A1118" t="s">
        <v>68</v>
      </c>
      <c r="B1118" t="s">
        <v>2</v>
      </c>
      <c r="C1118" t="s">
        <v>229</v>
      </c>
      <c r="E1118" t="s">
        <v>12</v>
      </c>
      <c r="F1118">
        <v>2008</v>
      </c>
      <c r="G1118" t="s">
        <v>250</v>
      </c>
      <c r="H1118">
        <v>0</v>
      </c>
      <c r="I1118">
        <f>IF(K1118="N2O",H1118*About!$B$66,IF('EPA non-CO2 Data'!K1118="CH4",'EPA non-CO2 Data'!H1118*About!$B$65,'EPA non-CO2 Data'!H1118))</f>
        <v>0</v>
      </c>
      <c r="J1118" s="4" t="str">
        <f>VLOOKUP(CONCATENATE(B1118,C1118,D1118),'EPA Source to Industry Map'!$D$2:$E$35,2,FALSE)</f>
        <v>non-industry</v>
      </c>
      <c r="K1118" s="4" t="str">
        <f t="shared" si="17"/>
        <v>N2O</v>
      </c>
    </row>
    <row r="1119" spans="1:11">
      <c r="A1119" t="s">
        <v>68</v>
      </c>
      <c r="B1119" t="s">
        <v>2</v>
      </c>
      <c r="C1119" t="s">
        <v>229</v>
      </c>
      <c r="E1119" t="s">
        <v>12</v>
      </c>
      <c r="F1119">
        <v>2009</v>
      </c>
      <c r="G1119" t="s">
        <v>250</v>
      </c>
      <c r="H1119">
        <v>0</v>
      </c>
      <c r="I1119">
        <f>IF(K1119="N2O",H1119*About!$B$66,IF('EPA non-CO2 Data'!K1119="CH4",'EPA non-CO2 Data'!H1119*About!$B$65,'EPA non-CO2 Data'!H1119))</f>
        <v>0</v>
      </c>
      <c r="J1119" s="4" t="str">
        <f>VLOOKUP(CONCATENATE(B1119,C1119,D1119),'EPA Source to Industry Map'!$D$2:$E$35,2,FALSE)</f>
        <v>non-industry</v>
      </c>
      <c r="K1119" s="4" t="str">
        <f t="shared" si="17"/>
        <v>N2O</v>
      </c>
    </row>
    <row r="1120" spans="1:11">
      <c r="A1120" t="s">
        <v>68</v>
      </c>
      <c r="B1120" t="s">
        <v>2</v>
      </c>
      <c r="C1120" t="s">
        <v>229</v>
      </c>
      <c r="E1120" t="s">
        <v>12</v>
      </c>
      <c r="F1120">
        <v>2010</v>
      </c>
      <c r="G1120" t="s">
        <v>250</v>
      </c>
      <c r="H1120">
        <v>0</v>
      </c>
      <c r="I1120">
        <f>IF(K1120="N2O",H1120*About!$B$66,IF('EPA non-CO2 Data'!K1120="CH4",'EPA non-CO2 Data'!H1120*About!$B$65,'EPA non-CO2 Data'!H1120))</f>
        <v>0</v>
      </c>
      <c r="J1120" s="4" t="str">
        <f>VLOOKUP(CONCATENATE(B1120,C1120,D1120),'EPA Source to Industry Map'!$D$2:$E$35,2,FALSE)</f>
        <v>non-industry</v>
      </c>
      <c r="K1120" s="4" t="str">
        <f t="shared" si="17"/>
        <v>N2O</v>
      </c>
    </row>
    <row r="1121" spans="1:11">
      <c r="A1121" t="s">
        <v>68</v>
      </c>
      <c r="B1121" t="s">
        <v>2</v>
      </c>
      <c r="C1121" t="s">
        <v>229</v>
      </c>
      <c r="E1121" t="s">
        <v>12</v>
      </c>
      <c r="F1121">
        <v>2011</v>
      </c>
      <c r="G1121" t="s">
        <v>250</v>
      </c>
      <c r="H1121">
        <v>0</v>
      </c>
      <c r="I1121">
        <f>IF(K1121="N2O",H1121*About!$B$66,IF('EPA non-CO2 Data'!K1121="CH4",'EPA non-CO2 Data'!H1121*About!$B$65,'EPA non-CO2 Data'!H1121))</f>
        <v>0</v>
      </c>
      <c r="J1121" s="4" t="str">
        <f>VLOOKUP(CONCATENATE(B1121,C1121,D1121),'EPA Source to Industry Map'!$D$2:$E$35,2,FALSE)</f>
        <v>non-industry</v>
      </c>
      <c r="K1121" s="4" t="str">
        <f t="shared" si="17"/>
        <v>N2O</v>
      </c>
    </row>
    <row r="1122" spans="1:11">
      <c r="A1122" t="s">
        <v>68</v>
      </c>
      <c r="B1122" t="s">
        <v>2</v>
      </c>
      <c r="C1122" t="s">
        <v>229</v>
      </c>
      <c r="E1122" t="s">
        <v>12</v>
      </c>
      <c r="F1122">
        <v>2012</v>
      </c>
      <c r="G1122" t="s">
        <v>250</v>
      </c>
      <c r="H1122">
        <v>0</v>
      </c>
      <c r="I1122">
        <f>IF(K1122="N2O",H1122*About!$B$66,IF('EPA non-CO2 Data'!K1122="CH4",'EPA non-CO2 Data'!H1122*About!$B$65,'EPA non-CO2 Data'!H1122))</f>
        <v>0</v>
      </c>
      <c r="J1122" s="4" t="str">
        <f>VLOOKUP(CONCATENATE(B1122,C1122,D1122),'EPA Source to Industry Map'!$D$2:$E$35,2,FALSE)</f>
        <v>non-industry</v>
      </c>
      <c r="K1122" s="4" t="str">
        <f t="shared" si="17"/>
        <v>N2O</v>
      </c>
    </row>
    <row r="1123" spans="1:11">
      <c r="A1123" t="s">
        <v>68</v>
      </c>
      <c r="B1123" t="s">
        <v>2</v>
      </c>
      <c r="C1123" t="s">
        <v>229</v>
      </c>
      <c r="E1123" t="s">
        <v>12</v>
      </c>
      <c r="F1123">
        <v>2013</v>
      </c>
      <c r="G1123" t="s">
        <v>250</v>
      </c>
      <c r="H1123">
        <v>0</v>
      </c>
      <c r="I1123">
        <f>IF(K1123="N2O",H1123*About!$B$66,IF('EPA non-CO2 Data'!K1123="CH4",'EPA non-CO2 Data'!H1123*About!$B$65,'EPA non-CO2 Data'!H1123))</f>
        <v>0</v>
      </c>
      <c r="J1123" s="4" t="str">
        <f>VLOOKUP(CONCATENATE(B1123,C1123,D1123),'EPA Source to Industry Map'!$D$2:$E$35,2,FALSE)</f>
        <v>non-industry</v>
      </c>
      <c r="K1123" s="4" t="str">
        <f t="shared" si="17"/>
        <v>N2O</v>
      </c>
    </row>
    <row r="1124" spans="1:11">
      <c r="A1124" t="s">
        <v>68</v>
      </c>
      <c r="B1124" t="s">
        <v>2</v>
      </c>
      <c r="C1124" t="s">
        <v>229</v>
      </c>
      <c r="E1124" t="s">
        <v>12</v>
      </c>
      <c r="F1124">
        <v>2014</v>
      </c>
      <c r="G1124" t="s">
        <v>250</v>
      </c>
      <c r="H1124">
        <v>0</v>
      </c>
      <c r="I1124">
        <f>IF(K1124="N2O",H1124*About!$B$66,IF('EPA non-CO2 Data'!K1124="CH4",'EPA non-CO2 Data'!H1124*About!$B$65,'EPA non-CO2 Data'!H1124))</f>
        <v>0</v>
      </c>
      <c r="J1124" s="4" t="str">
        <f>VLOOKUP(CONCATENATE(B1124,C1124,D1124),'EPA Source to Industry Map'!$D$2:$E$35,2,FALSE)</f>
        <v>non-industry</v>
      </c>
      <c r="K1124" s="4" t="str">
        <f t="shared" si="17"/>
        <v>N2O</v>
      </c>
    </row>
    <row r="1125" spans="1:11">
      <c r="A1125" t="s">
        <v>68</v>
      </c>
      <c r="B1125" t="s">
        <v>2</v>
      </c>
      <c r="C1125" t="s">
        <v>229</v>
      </c>
      <c r="E1125" t="s">
        <v>12</v>
      </c>
      <c r="F1125">
        <v>2015</v>
      </c>
      <c r="G1125" t="s">
        <v>250</v>
      </c>
      <c r="H1125">
        <v>0</v>
      </c>
      <c r="I1125">
        <f>IF(K1125="N2O",H1125*About!$B$66,IF('EPA non-CO2 Data'!K1125="CH4",'EPA non-CO2 Data'!H1125*About!$B$65,'EPA non-CO2 Data'!H1125))</f>
        <v>0</v>
      </c>
      <c r="J1125" s="4" t="str">
        <f>VLOOKUP(CONCATENATE(B1125,C1125,D1125),'EPA Source to Industry Map'!$D$2:$E$35,2,FALSE)</f>
        <v>non-industry</v>
      </c>
      <c r="K1125" s="4" t="str">
        <f t="shared" si="17"/>
        <v>N2O</v>
      </c>
    </row>
    <row r="1126" spans="1:11">
      <c r="A1126" t="s">
        <v>68</v>
      </c>
      <c r="B1126" t="s">
        <v>2</v>
      </c>
      <c r="C1126" t="s">
        <v>229</v>
      </c>
      <c r="E1126" t="s">
        <v>12</v>
      </c>
      <c r="F1126">
        <v>2016</v>
      </c>
      <c r="G1126" t="s">
        <v>250</v>
      </c>
      <c r="H1126">
        <v>0</v>
      </c>
      <c r="I1126">
        <f>IF(K1126="N2O",H1126*About!$B$66,IF('EPA non-CO2 Data'!K1126="CH4",'EPA non-CO2 Data'!H1126*About!$B$65,'EPA non-CO2 Data'!H1126))</f>
        <v>0</v>
      </c>
      <c r="J1126" s="4" t="str">
        <f>VLOOKUP(CONCATENATE(B1126,C1126,D1126),'EPA Source to Industry Map'!$D$2:$E$35,2,FALSE)</f>
        <v>non-industry</v>
      </c>
      <c r="K1126" s="4" t="str">
        <f t="shared" si="17"/>
        <v>N2O</v>
      </c>
    </row>
    <row r="1127" spans="1:11">
      <c r="A1127" t="s">
        <v>68</v>
      </c>
      <c r="B1127" t="s">
        <v>2</v>
      </c>
      <c r="C1127" t="s">
        <v>229</v>
      </c>
      <c r="E1127" t="s">
        <v>12</v>
      </c>
      <c r="F1127">
        <v>2017</v>
      </c>
      <c r="G1127" t="s">
        <v>250</v>
      </c>
      <c r="H1127">
        <v>0</v>
      </c>
      <c r="I1127">
        <f>IF(K1127="N2O",H1127*About!$B$66,IF('EPA non-CO2 Data'!K1127="CH4",'EPA non-CO2 Data'!H1127*About!$B$65,'EPA non-CO2 Data'!H1127))</f>
        <v>0</v>
      </c>
      <c r="J1127" s="4" t="str">
        <f>VLOOKUP(CONCATENATE(B1127,C1127,D1127),'EPA Source to Industry Map'!$D$2:$E$35,2,FALSE)</f>
        <v>non-industry</v>
      </c>
      <c r="K1127" s="4" t="str">
        <f t="shared" si="17"/>
        <v>N2O</v>
      </c>
    </row>
    <row r="1128" spans="1:11">
      <c r="A1128" t="s">
        <v>68</v>
      </c>
      <c r="B1128" t="s">
        <v>2</v>
      </c>
      <c r="C1128" t="s">
        <v>229</v>
      </c>
      <c r="E1128" t="s">
        <v>12</v>
      </c>
      <c r="F1128">
        <v>2018</v>
      </c>
      <c r="G1128" t="s">
        <v>250</v>
      </c>
      <c r="H1128">
        <v>0</v>
      </c>
      <c r="I1128">
        <f>IF(K1128="N2O",H1128*About!$B$66,IF('EPA non-CO2 Data'!K1128="CH4",'EPA non-CO2 Data'!H1128*About!$B$65,'EPA non-CO2 Data'!H1128))</f>
        <v>0</v>
      </c>
      <c r="J1128" s="4" t="str">
        <f>VLOOKUP(CONCATENATE(B1128,C1128,D1128),'EPA Source to Industry Map'!$D$2:$E$35,2,FALSE)</f>
        <v>non-industry</v>
      </c>
      <c r="K1128" s="4" t="str">
        <f t="shared" si="17"/>
        <v>N2O</v>
      </c>
    </row>
    <row r="1129" spans="1:11">
      <c r="A1129" t="s">
        <v>68</v>
      </c>
      <c r="B1129" t="s">
        <v>2</v>
      </c>
      <c r="C1129" t="s">
        <v>229</v>
      </c>
      <c r="E1129" t="s">
        <v>12</v>
      </c>
      <c r="F1129">
        <v>2019</v>
      </c>
      <c r="G1129" t="s">
        <v>250</v>
      </c>
      <c r="H1129">
        <v>0</v>
      </c>
      <c r="I1129">
        <f>IF(K1129="N2O",H1129*About!$B$66,IF('EPA non-CO2 Data'!K1129="CH4",'EPA non-CO2 Data'!H1129*About!$B$65,'EPA non-CO2 Data'!H1129))</f>
        <v>0</v>
      </c>
      <c r="J1129" s="4" t="str">
        <f>VLOOKUP(CONCATENATE(B1129,C1129,D1129),'EPA Source to Industry Map'!$D$2:$E$35,2,FALSE)</f>
        <v>non-industry</v>
      </c>
      <c r="K1129" s="4" t="str">
        <f t="shared" si="17"/>
        <v>N2O</v>
      </c>
    </row>
    <row r="1130" spans="1:11">
      <c r="A1130" t="s">
        <v>68</v>
      </c>
      <c r="B1130" t="s">
        <v>2</v>
      </c>
      <c r="C1130" t="s">
        <v>229</v>
      </c>
      <c r="E1130" t="s">
        <v>12</v>
      </c>
      <c r="F1130">
        <v>2020</v>
      </c>
      <c r="G1130" t="s">
        <v>250</v>
      </c>
      <c r="H1130">
        <v>0</v>
      </c>
      <c r="I1130">
        <f>IF(K1130="N2O",H1130*About!$B$66,IF('EPA non-CO2 Data'!K1130="CH4",'EPA non-CO2 Data'!H1130*About!$B$65,'EPA non-CO2 Data'!H1130))</f>
        <v>0</v>
      </c>
      <c r="J1130" s="4" t="str">
        <f>VLOOKUP(CONCATENATE(B1130,C1130,D1130),'EPA Source to Industry Map'!$D$2:$E$35,2,FALSE)</f>
        <v>non-industry</v>
      </c>
      <c r="K1130" s="4" t="str">
        <f t="shared" si="17"/>
        <v>N2O</v>
      </c>
    </row>
    <row r="1131" spans="1:11">
      <c r="A1131" t="s">
        <v>68</v>
      </c>
      <c r="B1131" t="s">
        <v>2</v>
      </c>
      <c r="C1131" t="s">
        <v>229</v>
      </c>
      <c r="E1131" t="s">
        <v>12</v>
      </c>
      <c r="F1131">
        <v>2021</v>
      </c>
      <c r="G1131" t="s">
        <v>250</v>
      </c>
      <c r="H1131">
        <v>0</v>
      </c>
      <c r="I1131">
        <f>IF(K1131="N2O",H1131*About!$B$66,IF('EPA non-CO2 Data'!K1131="CH4",'EPA non-CO2 Data'!H1131*About!$B$65,'EPA non-CO2 Data'!H1131))</f>
        <v>0</v>
      </c>
      <c r="J1131" s="4" t="str">
        <f>VLOOKUP(CONCATENATE(B1131,C1131,D1131),'EPA Source to Industry Map'!$D$2:$E$35,2,FALSE)</f>
        <v>non-industry</v>
      </c>
      <c r="K1131" s="4" t="str">
        <f t="shared" si="17"/>
        <v>N2O</v>
      </c>
    </row>
    <row r="1132" spans="1:11">
      <c r="A1132" t="s">
        <v>68</v>
      </c>
      <c r="B1132" t="s">
        <v>2</v>
      </c>
      <c r="C1132" t="s">
        <v>229</v>
      </c>
      <c r="E1132" t="s">
        <v>12</v>
      </c>
      <c r="F1132">
        <v>2022</v>
      </c>
      <c r="G1132" t="s">
        <v>250</v>
      </c>
      <c r="H1132">
        <v>0</v>
      </c>
      <c r="I1132">
        <f>IF(K1132="N2O",H1132*About!$B$66,IF('EPA non-CO2 Data'!K1132="CH4",'EPA non-CO2 Data'!H1132*About!$B$65,'EPA non-CO2 Data'!H1132))</f>
        <v>0</v>
      </c>
      <c r="J1132" s="4" t="str">
        <f>VLOOKUP(CONCATENATE(B1132,C1132,D1132),'EPA Source to Industry Map'!$D$2:$E$35,2,FALSE)</f>
        <v>non-industry</v>
      </c>
      <c r="K1132" s="4" t="str">
        <f t="shared" si="17"/>
        <v>N2O</v>
      </c>
    </row>
    <row r="1133" spans="1:11">
      <c r="A1133" t="s">
        <v>68</v>
      </c>
      <c r="B1133" t="s">
        <v>2</v>
      </c>
      <c r="C1133" t="s">
        <v>229</v>
      </c>
      <c r="E1133" t="s">
        <v>12</v>
      </c>
      <c r="F1133">
        <v>2023</v>
      </c>
      <c r="G1133" t="s">
        <v>250</v>
      </c>
      <c r="H1133">
        <v>0</v>
      </c>
      <c r="I1133">
        <f>IF(K1133="N2O",H1133*About!$B$66,IF('EPA non-CO2 Data'!K1133="CH4",'EPA non-CO2 Data'!H1133*About!$B$65,'EPA non-CO2 Data'!H1133))</f>
        <v>0</v>
      </c>
      <c r="J1133" s="4" t="str">
        <f>VLOOKUP(CONCATENATE(B1133,C1133,D1133),'EPA Source to Industry Map'!$D$2:$E$35,2,FALSE)</f>
        <v>non-industry</v>
      </c>
      <c r="K1133" s="4" t="str">
        <f t="shared" si="17"/>
        <v>N2O</v>
      </c>
    </row>
    <row r="1134" spans="1:11">
      <c r="A1134" t="s">
        <v>68</v>
      </c>
      <c r="B1134" t="s">
        <v>2</v>
      </c>
      <c r="C1134" t="s">
        <v>229</v>
      </c>
      <c r="E1134" t="s">
        <v>12</v>
      </c>
      <c r="F1134">
        <v>2024</v>
      </c>
      <c r="G1134" t="s">
        <v>250</v>
      </c>
      <c r="H1134">
        <v>0</v>
      </c>
      <c r="I1134">
        <f>IF(K1134="N2O",H1134*About!$B$66,IF('EPA non-CO2 Data'!K1134="CH4",'EPA non-CO2 Data'!H1134*About!$B$65,'EPA non-CO2 Data'!H1134))</f>
        <v>0</v>
      </c>
      <c r="J1134" s="4" t="str">
        <f>VLOOKUP(CONCATENATE(B1134,C1134,D1134),'EPA Source to Industry Map'!$D$2:$E$35,2,FALSE)</f>
        <v>non-industry</v>
      </c>
      <c r="K1134" s="4" t="str">
        <f t="shared" si="17"/>
        <v>N2O</v>
      </c>
    </row>
    <row r="1135" spans="1:11">
      <c r="A1135" t="s">
        <v>68</v>
      </c>
      <c r="B1135" t="s">
        <v>2</v>
      </c>
      <c r="C1135" t="s">
        <v>229</v>
      </c>
      <c r="E1135" t="s">
        <v>12</v>
      </c>
      <c r="F1135">
        <v>2025</v>
      </c>
      <c r="G1135" t="s">
        <v>250</v>
      </c>
      <c r="H1135">
        <v>0</v>
      </c>
      <c r="I1135">
        <f>IF(K1135="N2O",H1135*About!$B$66,IF('EPA non-CO2 Data'!K1135="CH4",'EPA non-CO2 Data'!H1135*About!$B$65,'EPA non-CO2 Data'!H1135))</f>
        <v>0</v>
      </c>
      <c r="J1135" s="4" t="str">
        <f>VLOOKUP(CONCATENATE(B1135,C1135,D1135),'EPA Source to Industry Map'!$D$2:$E$35,2,FALSE)</f>
        <v>non-industry</v>
      </c>
      <c r="K1135" s="4" t="str">
        <f t="shared" si="17"/>
        <v>N2O</v>
      </c>
    </row>
    <row r="1136" spans="1:11">
      <c r="A1136" t="s">
        <v>68</v>
      </c>
      <c r="B1136" t="s">
        <v>2</v>
      </c>
      <c r="C1136" t="s">
        <v>229</v>
      </c>
      <c r="E1136" t="s">
        <v>12</v>
      </c>
      <c r="F1136">
        <v>2026</v>
      </c>
      <c r="G1136" t="s">
        <v>250</v>
      </c>
      <c r="H1136">
        <v>0</v>
      </c>
      <c r="I1136">
        <f>IF(K1136="N2O",H1136*About!$B$66,IF('EPA non-CO2 Data'!K1136="CH4",'EPA non-CO2 Data'!H1136*About!$B$65,'EPA non-CO2 Data'!H1136))</f>
        <v>0</v>
      </c>
      <c r="J1136" s="4" t="str">
        <f>VLOOKUP(CONCATENATE(B1136,C1136,D1136),'EPA Source to Industry Map'!$D$2:$E$35,2,FALSE)</f>
        <v>non-industry</v>
      </c>
      <c r="K1136" s="4" t="str">
        <f t="shared" si="17"/>
        <v>N2O</v>
      </c>
    </row>
    <row r="1137" spans="1:11">
      <c r="A1137" t="s">
        <v>68</v>
      </c>
      <c r="B1137" t="s">
        <v>2</v>
      </c>
      <c r="C1137" t="s">
        <v>229</v>
      </c>
      <c r="E1137" t="s">
        <v>12</v>
      </c>
      <c r="F1137">
        <v>2027</v>
      </c>
      <c r="G1137" t="s">
        <v>250</v>
      </c>
      <c r="H1137">
        <v>0</v>
      </c>
      <c r="I1137">
        <f>IF(K1137="N2O",H1137*About!$B$66,IF('EPA non-CO2 Data'!K1137="CH4",'EPA non-CO2 Data'!H1137*About!$B$65,'EPA non-CO2 Data'!H1137))</f>
        <v>0</v>
      </c>
      <c r="J1137" s="4" t="str">
        <f>VLOOKUP(CONCATENATE(B1137,C1137,D1137),'EPA Source to Industry Map'!$D$2:$E$35,2,FALSE)</f>
        <v>non-industry</v>
      </c>
      <c r="K1137" s="4" t="str">
        <f t="shared" si="17"/>
        <v>N2O</v>
      </c>
    </row>
    <row r="1138" spans="1:11">
      <c r="A1138" t="s">
        <v>68</v>
      </c>
      <c r="B1138" t="s">
        <v>2</v>
      </c>
      <c r="C1138" t="s">
        <v>229</v>
      </c>
      <c r="E1138" t="s">
        <v>12</v>
      </c>
      <c r="F1138">
        <v>2028</v>
      </c>
      <c r="G1138" t="s">
        <v>250</v>
      </c>
      <c r="H1138">
        <v>0</v>
      </c>
      <c r="I1138">
        <f>IF(K1138="N2O",H1138*About!$B$66,IF('EPA non-CO2 Data'!K1138="CH4",'EPA non-CO2 Data'!H1138*About!$B$65,'EPA non-CO2 Data'!H1138))</f>
        <v>0</v>
      </c>
      <c r="J1138" s="4" t="str">
        <f>VLOOKUP(CONCATENATE(B1138,C1138,D1138),'EPA Source to Industry Map'!$D$2:$E$35,2,FALSE)</f>
        <v>non-industry</v>
      </c>
      <c r="K1138" s="4" t="str">
        <f t="shared" si="17"/>
        <v>N2O</v>
      </c>
    </row>
    <row r="1139" spans="1:11">
      <c r="A1139" t="s">
        <v>68</v>
      </c>
      <c r="B1139" t="s">
        <v>2</v>
      </c>
      <c r="C1139" t="s">
        <v>229</v>
      </c>
      <c r="E1139" t="s">
        <v>12</v>
      </c>
      <c r="F1139">
        <v>2029</v>
      </c>
      <c r="G1139" t="s">
        <v>250</v>
      </c>
      <c r="H1139">
        <v>0</v>
      </c>
      <c r="I1139">
        <f>IF(K1139="N2O",H1139*About!$B$66,IF('EPA non-CO2 Data'!K1139="CH4",'EPA non-CO2 Data'!H1139*About!$B$65,'EPA non-CO2 Data'!H1139))</f>
        <v>0</v>
      </c>
      <c r="J1139" s="4" t="str">
        <f>VLOOKUP(CONCATENATE(B1139,C1139,D1139),'EPA Source to Industry Map'!$D$2:$E$35,2,FALSE)</f>
        <v>non-industry</v>
      </c>
      <c r="K1139" s="4" t="str">
        <f t="shared" ref="K1139:K1202" si="18">IF(ISNUMBER(SEARCH("F",E1139)),"F-gases",E1139)</f>
        <v>N2O</v>
      </c>
    </row>
    <row r="1140" spans="1:11">
      <c r="A1140" t="s">
        <v>68</v>
      </c>
      <c r="B1140" t="s">
        <v>2</v>
      </c>
      <c r="C1140" t="s">
        <v>229</v>
      </c>
      <c r="E1140" t="s">
        <v>12</v>
      </c>
      <c r="F1140">
        <v>2030</v>
      </c>
      <c r="G1140" t="s">
        <v>250</v>
      </c>
      <c r="H1140">
        <v>0</v>
      </c>
      <c r="I1140">
        <f>IF(K1140="N2O",H1140*About!$B$66,IF('EPA non-CO2 Data'!K1140="CH4",'EPA non-CO2 Data'!H1140*About!$B$65,'EPA non-CO2 Data'!H1140))</f>
        <v>0</v>
      </c>
      <c r="J1140" s="4" t="str">
        <f>VLOOKUP(CONCATENATE(B1140,C1140,D1140),'EPA Source to Industry Map'!$D$2:$E$35,2,FALSE)</f>
        <v>non-industry</v>
      </c>
      <c r="K1140" s="4" t="str">
        <f t="shared" si="18"/>
        <v>N2O</v>
      </c>
    </row>
    <row r="1141" spans="1:11">
      <c r="A1141" t="s">
        <v>68</v>
      </c>
      <c r="B1141" t="s">
        <v>2</v>
      </c>
      <c r="C1141" t="s">
        <v>229</v>
      </c>
      <c r="E1141" t="s">
        <v>12</v>
      </c>
      <c r="F1141">
        <v>2031</v>
      </c>
      <c r="G1141" t="s">
        <v>250</v>
      </c>
      <c r="H1141">
        <v>0</v>
      </c>
      <c r="I1141">
        <f>IF(K1141="N2O",H1141*About!$B$66,IF('EPA non-CO2 Data'!K1141="CH4",'EPA non-CO2 Data'!H1141*About!$B$65,'EPA non-CO2 Data'!H1141))</f>
        <v>0</v>
      </c>
      <c r="J1141" s="4" t="str">
        <f>VLOOKUP(CONCATENATE(B1141,C1141,D1141),'EPA Source to Industry Map'!$D$2:$E$35,2,FALSE)</f>
        <v>non-industry</v>
      </c>
      <c r="K1141" s="4" t="str">
        <f t="shared" si="18"/>
        <v>N2O</v>
      </c>
    </row>
    <row r="1142" spans="1:11">
      <c r="A1142" t="s">
        <v>68</v>
      </c>
      <c r="B1142" t="s">
        <v>2</v>
      </c>
      <c r="C1142" t="s">
        <v>229</v>
      </c>
      <c r="E1142" t="s">
        <v>12</v>
      </c>
      <c r="F1142">
        <v>2032</v>
      </c>
      <c r="G1142" t="s">
        <v>250</v>
      </c>
      <c r="H1142">
        <v>0</v>
      </c>
      <c r="I1142">
        <f>IF(K1142="N2O",H1142*About!$B$66,IF('EPA non-CO2 Data'!K1142="CH4",'EPA non-CO2 Data'!H1142*About!$B$65,'EPA non-CO2 Data'!H1142))</f>
        <v>0</v>
      </c>
      <c r="J1142" s="4" t="str">
        <f>VLOOKUP(CONCATENATE(B1142,C1142,D1142),'EPA Source to Industry Map'!$D$2:$E$35,2,FALSE)</f>
        <v>non-industry</v>
      </c>
      <c r="K1142" s="4" t="str">
        <f t="shared" si="18"/>
        <v>N2O</v>
      </c>
    </row>
    <row r="1143" spans="1:11">
      <c r="A1143" t="s">
        <v>68</v>
      </c>
      <c r="B1143" t="s">
        <v>2</v>
      </c>
      <c r="C1143" t="s">
        <v>229</v>
      </c>
      <c r="E1143" t="s">
        <v>12</v>
      </c>
      <c r="F1143">
        <v>2033</v>
      </c>
      <c r="G1143" t="s">
        <v>250</v>
      </c>
      <c r="H1143">
        <v>0</v>
      </c>
      <c r="I1143">
        <f>IF(K1143="N2O",H1143*About!$B$66,IF('EPA non-CO2 Data'!K1143="CH4",'EPA non-CO2 Data'!H1143*About!$B$65,'EPA non-CO2 Data'!H1143))</f>
        <v>0</v>
      </c>
      <c r="J1143" s="4" t="str">
        <f>VLOOKUP(CONCATENATE(B1143,C1143,D1143),'EPA Source to Industry Map'!$D$2:$E$35,2,FALSE)</f>
        <v>non-industry</v>
      </c>
      <c r="K1143" s="4" t="str">
        <f t="shared" si="18"/>
        <v>N2O</v>
      </c>
    </row>
    <row r="1144" spans="1:11">
      <c r="A1144" t="s">
        <v>68</v>
      </c>
      <c r="B1144" t="s">
        <v>2</v>
      </c>
      <c r="C1144" t="s">
        <v>229</v>
      </c>
      <c r="E1144" t="s">
        <v>12</v>
      </c>
      <c r="F1144">
        <v>2034</v>
      </c>
      <c r="G1144" t="s">
        <v>250</v>
      </c>
      <c r="H1144">
        <v>0</v>
      </c>
      <c r="I1144">
        <f>IF(K1144="N2O",H1144*About!$B$66,IF('EPA non-CO2 Data'!K1144="CH4",'EPA non-CO2 Data'!H1144*About!$B$65,'EPA non-CO2 Data'!H1144))</f>
        <v>0</v>
      </c>
      <c r="J1144" s="4" t="str">
        <f>VLOOKUP(CONCATENATE(B1144,C1144,D1144),'EPA Source to Industry Map'!$D$2:$E$35,2,FALSE)</f>
        <v>non-industry</v>
      </c>
      <c r="K1144" s="4" t="str">
        <f t="shared" si="18"/>
        <v>N2O</v>
      </c>
    </row>
    <row r="1145" spans="1:11">
      <c r="A1145" t="s">
        <v>68</v>
      </c>
      <c r="B1145" t="s">
        <v>2</v>
      </c>
      <c r="C1145" t="s">
        <v>229</v>
      </c>
      <c r="E1145" t="s">
        <v>12</v>
      </c>
      <c r="F1145">
        <v>2035</v>
      </c>
      <c r="G1145" t="s">
        <v>250</v>
      </c>
      <c r="H1145">
        <v>0</v>
      </c>
      <c r="I1145">
        <f>IF(K1145="N2O",H1145*About!$B$66,IF('EPA non-CO2 Data'!K1145="CH4",'EPA non-CO2 Data'!H1145*About!$B$65,'EPA non-CO2 Data'!H1145))</f>
        <v>0</v>
      </c>
      <c r="J1145" s="4" t="str">
        <f>VLOOKUP(CONCATENATE(B1145,C1145,D1145),'EPA Source to Industry Map'!$D$2:$E$35,2,FALSE)</f>
        <v>non-industry</v>
      </c>
      <c r="K1145" s="4" t="str">
        <f t="shared" si="18"/>
        <v>N2O</v>
      </c>
    </row>
    <row r="1146" spans="1:11">
      <c r="A1146" t="s">
        <v>68</v>
      </c>
      <c r="B1146" t="s">
        <v>2</v>
      </c>
      <c r="C1146" t="s">
        <v>229</v>
      </c>
      <c r="E1146" t="s">
        <v>12</v>
      </c>
      <c r="F1146">
        <v>2036</v>
      </c>
      <c r="G1146" t="s">
        <v>250</v>
      </c>
      <c r="H1146">
        <v>0</v>
      </c>
      <c r="I1146">
        <f>IF(K1146="N2O",H1146*About!$B$66,IF('EPA non-CO2 Data'!K1146="CH4",'EPA non-CO2 Data'!H1146*About!$B$65,'EPA non-CO2 Data'!H1146))</f>
        <v>0</v>
      </c>
      <c r="J1146" s="4" t="str">
        <f>VLOOKUP(CONCATENATE(B1146,C1146,D1146),'EPA Source to Industry Map'!$D$2:$E$35,2,FALSE)</f>
        <v>non-industry</v>
      </c>
      <c r="K1146" s="4" t="str">
        <f t="shared" si="18"/>
        <v>N2O</v>
      </c>
    </row>
    <row r="1147" spans="1:11">
      <c r="A1147" t="s">
        <v>68</v>
      </c>
      <c r="B1147" t="s">
        <v>2</v>
      </c>
      <c r="C1147" t="s">
        <v>229</v>
      </c>
      <c r="E1147" t="s">
        <v>12</v>
      </c>
      <c r="F1147">
        <v>2037</v>
      </c>
      <c r="G1147" t="s">
        <v>250</v>
      </c>
      <c r="H1147">
        <v>0</v>
      </c>
      <c r="I1147">
        <f>IF(K1147="N2O",H1147*About!$B$66,IF('EPA non-CO2 Data'!K1147="CH4",'EPA non-CO2 Data'!H1147*About!$B$65,'EPA non-CO2 Data'!H1147))</f>
        <v>0</v>
      </c>
      <c r="J1147" s="4" t="str">
        <f>VLOOKUP(CONCATENATE(B1147,C1147,D1147),'EPA Source to Industry Map'!$D$2:$E$35,2,FALSE)</f>
        <v>non-industry</v>
      </c>
      <c r="K1147" s="4" t="str">
        <f t="shared" si="18"/>
        <v>N2O</v>
      </c>
    </row>
    <row r="1148" spans="1:11">
      <c r="A1148" t="s">
        <v>68</v>
      </c>
      <c r="B1148" t="s">
        <v>2</v>
      </c>
      <c r="C1148" t="s">
        <v>229</v>
      </c>
      <c r="E1148" t="s">
        <v>12</v>
      </c>
      <c r="F1148">
        <v>2038</v>
      </c>
      <c r="G1148" t="s">
        <v>250</v>
      </c>
      <c r="H1148">
        <v>0</v>
      </c>
      <c r="I1148">
        <f>IF(K1148="N2O",H1148*About!$B$66,IF('EPA non-CO2 Data'!K1148="CH4",'EPA non-CO2 Data'!H1148*About!$B$65,'EPA non-CO2 Data'!H1148))</f>
        <v>0</v>
      </c>
      <c r="J1148" s="4" t="str">
        <f>VLOOKUP(CONCATENATE(B1148,C1148,D1148),'EPA Source to Industry Map'!$D$2:$E$35,2,FALSE)</f>
        <v>non-industry</v>
      </c>
      <c r="K1148" s="4" t="str">
        <f t="shared" si="18"/>
        <v>N2O</v>
      </c>
    </row>
    <row r="1149" spans="1:11">
      <c r="A1149" t="s">
        <v>68</v>
      </c>
      <c r="B1149" t="s">
        <v>2</v>
      </c>
      <c r="C1149" t="s">
        <v>229</v>
      </c>
      <c r="E1149" t="s">
        <v>12</v>
      </c>
      <c r="F1149">
        <v>2039</v>
      </c>
      <c r="G1149" t="s">
        <v>250</v>
      </c>
      <c r="H1149">
        <v>0</v>
      </c>
      <c r="I1149">
        <f>IF(K1149="N2O",H1149*About!$B$66,IF('EPA non-CO2 Data'!K1149="CH4",'EPA non-CO2 Data'!H1149*About!$B$65,'EPA non-CO2 Data'!H1149))</f>
        <v>0</v>
      </c>
      <c r="J1149" s="4" t="str">
        <f>VLOOKUP(CONCATENATE(B1149,C1149,D1149),'EPA Source to Industry Map'!$D$2:$E$35,2,FALSE)</f>
        <v>non-industry</v>
      </c>
      <c r="K1149" s="4" t="str">
        <f t="shared" si="18"/>
        <v>N2O</v>
      </c>
    </row>
    <row r="1150" spans="1:11">
      <c r="A1150" t="s">
        <v>68</v>
      </c>
      <c r="B1150" t="s">
        <v>2</v>
      </c>
      <c r="C1150" t="s">
        <v>229</v>
      </c>
      <c r="E1150" t="s">
        <v>12</v>
      </c>
      <c r="F1150">
        <v>2040</v>
      </c>
      <c r="G1150" t="s">
        <v>250</v>
      </c>
      <c r="H1150">
        <v>0</v>
      </c>
      <c r="I1150">
        <f>IF(K1150="N2O",H1150*About!$B$66,IF('EPA non-CO2 Data'!K1150="CH4",'EPA non-CO2 Data'!H1150*About!$B$65,'EPA non-CO2 Data'!H1150))</f>
        <v>0</v>
      </c>
      <c r="J1150" s="4" t="str">
        <f>VLOOKUP(CONCATENATE(B1150,C1150,D1150),'EPA Source to Industry Map'!$D$2:$E$35,2,FALSE)</f>
        <v>non-industry</v>
      </c>
      <c r="K1150" s="4" t="str">
        <f t="shared" si="18"/>
        <v>N2O</v>
      </c>
    </row>
    <row r="1151" spans="1:11">
      <c r="A1151" t="s">
        <v>68</v>
      </c>
      <c r="B1151" t="s">
        <v>2</v>
      </c>
      <c r="C1151" t="s">
        <v>229</v>
      </c>
      <c r="E1151" t="s">
        <v>12</v>
      </c>
      <c r="F1151">
        <v>2041</v>
      </c>
      <c r="G1151" t="s">
        <v>250</v>
      </c>
      <c r="H1151">
        <v>0</v>
      </c>
      <c r="I1151">
        <f>IF(K1151="N2O",H1151*About!$B$66,IF('EPA non-CO2 Data'!K1151="CH4",'EPA non-CO2 Data'!H1151*About!$B$65,'EPA non-CO2 Data'!H1151))</f>
        <v>0</v>
      </c>
      <c r="J1151" s="4" t="str">
        <f>VLOOKUP(CONCATENATE(B1151,C1151,D1151),'EPA Source to Industry Map'!$D$2:$E$35,2,FALSE)</f>
        <v>non-industry</v>
      </c>
      <c r="K1151" s="4" t="str">
        <f t="shared" si="18"/>
        <v>N2O</v>
      </c>
    </row>
    <row r="1152" spans="1:11">
      <c r="A1152" t="s">
        <v>68</v>
      </c>
      <c r="B1152" t="s">
        <v>2</v>
      </c>
      <c r="C1152" t="s">
        <v>229</v>
      </c>
      <c r="E1152" t="s">
        <v>12</v>
      </c>
      <c r="F1152">
        <v>2042</v>
      </c>
      <c r="G1152" t="s">
        <v>250</v>
      </c>
      <c r="H1152">
        <v>0</v>
      </c>
      <c r="I1152">
        <f>IF(K1152="N2O",H1152*About!$B$66,IF('EPA non-CO2 Data'!K1152="CH4",'EPA non-CO2 Data'!H1152*About!$B$65,'EPA non-CO2 Data'!H1152))</f>
        <v>0</v>
      </c>
      <c r="J1152" s="4" t="str">
        <f>VLOOKUP(CONCATENATE(B1152,C1152,D1152),'EPA Source to Industry Map'!$D$2:$E$35,2,FALSE)</f>
        <v>non-industry</v>
      </c>
      <c r="K1152" s="4" t="str">
        <f t="shared" si="18"/>
        <v>N2O</v>
      </c>
    </row>
    <row r="1153" spans="1:11">
      <c r="A1153" t="s">
        <v>68</v>
      </c>
      <c r="B1153" t="s">
        <v>2</v>
      </c>
      <c r="C1153" t="s">
        <v>229</v>
      </c>
      <c r="E1153" t="s">
        <v>12</v>
      </c>
      <c r="F1153">
        <v>2043</v>
      </c>
      <c r="G1153" t="s">
        <v>250</v>
      </c>
      <c r="H1153">
        <v>0</v>
      </c>
      <c r="I1153">
        <f>IF(K1153="N2O",H1153*About!$B$66,IF('EPA non-CO2 Data'!K1153="CH4",'EPA non-CO2 Data'!H1153*About!$B$65,'EPA non-CO2 Data'!H1153))</f>
        <v>0</v>
      </c>
      <c r="J1153" s="4" t="str">
        <f>VLOOKUP(CONCATENATE(B1153,C1153,D1153),'EPA Source to Industry Map'!$D$2:$E$35,2,FALSE)</f>
        <v>non-industry</v>
      </c>
      <c r="K1153" s="4" t="str">
        <f t="shared" si="18"/>
        <v>N2O</v>
      </c>
    </row>
    <row r="1154" spans="1:11">
      <c r="A1154" t="s">
        <v>68</v>
      </c>
      <c r="B1154" t="s">
        <v>2</v>
      </c>
      <c r="C1154" t="s">
        <v>229</v>
      </c>
      <c r="E1154" t="s">
        <v>12</v>
      </c>
      <c r="F1154">
        <v>2044</v>
      </c>
      <c r="G1154" t="s">
        <v>250</v>
      </c>
      <c r="H1154">
        <v>0</v>
      </c>
      <c r="I1154">
        <f>IF(K1154="N2O",H1154*About!$B$66,IF('EPA non-CO2 Data'!K1154="CH4",'EPA non-CO2 Data'!H1154*About!$B$65,'EPA non-CO2 Data'!H1154))</f>
        <v>0</v>
      </c>
      <c r="J1154" s="4" t="str">
        <f>VLOOKUP(CONCATENATE(B1154,C1154,D1154),'EPA Source to Industry Map'!$D$2:$E$35,2,FALSE)</f>
        <v>non-industry</v>
      </c>
      <c r="K1154" s="4" t="str">
        <f t="shared" si="18"/>
        <v>N2O</v>
      </c>
    </row>
    <row r="1155" spans="1:11">
      <c r="A1155" t="s">
        <v>68</v>
      </c>
      <c r="B1155" t="s">
        <v>2</v>
      </c>
      <c r="C1155" t="s">
        <v>229</v>
      </c>
      <c r="E1155" t="s">
        <v>12</v>
      </c>
      <c r="F1155">
        <v>2045</v>
      </c>
      <c r="G1155" t="s">
        <v>250</v>
      </c>
      <c r="H1155">
        <v>0</v>
      </c>
      <c r="I1155">
        <f>IF(K1155="N2O",H1155*About!$B$66,IF('EPA non-CO2 Data'!K1155="CH4",'EPA non-CO2 Data'!H1155*About!$B$65,'EPA non-CO2 Data'!H1155))</f>
        <v>0</v>
      </c>
      <c r="J1155" s="4" t="str">
        <f>VLOOKUP(CONCATENATE(B1155,C1155,D1155),'EPA Source to Industry Map'!$D$2:$E$35,2,FALSE)</f>
        <v>non-industry</v>
      </c>
      <c r="K1155" s="4" t="str">
        <f t="shared" si="18"/>
        <v>N2O</v>
      </c>
    </row>
    <row r="1156" spans="1:11">
      <c r="A1156" t="s">
        <v>68</v>
      </c>
      <c r="B1156" t="s">
        <v>2</v>
      </c>
      <c r="C1156" t="s">
        <v>229</v>
      </c>
      <c r="E1156" t="s">
        <v>12</v>
      </c>
      <c r="F1156">
        <v>2046</v>
      </c>
      <c r="G1156" t="s">
        <v>250</v>
      </c>
      <c r="H1156">
        <v>0</v>
      </c>
      <c r="I1156">
        <f>IF(K1156="N2O",H1156*About!$B$66,IF('EPA non-CO2 Data'!K1156="CH4",'EPA non-CO2 Data'!H1156*About!$B$65,'EPA non-CO2 Data'!H1156))</f>
        <v>0</v>
      </c>
      <c r="J1156" s="4" t="str">
        <f>VLOOKUP(CONCATENATE(B1156,C1156,D1156),'EPA Source to Industry Map'!$D$2:$E$35,2,FALSE)</f>
        <v>non-industry</v>
      </c>
      <c r="K1156" s="4" t="str">
        <f t="shared" si="18"/>
        <v>N2O</v>
      </c>
    </row>
    <row r="1157" spans="1:11">
      <c r="A1157" t="s">
        <v>68</v>
      </c>
      <c r="B1157" t="s">
        <v>2</v>
      </c>
      <c r="C1157" t="s">
        <v>229</v>
      </c>
      <c r="E1157" t="s">
        <v>12</v>
      </c>
      <c r="F1157">
        <v>2047</v>
      </c>
      <c r="G1157" t="s">
        <v>250</v>
      </c>
      <c r="H1157">
        <v>0</v>
      </c>
      <c r="I1157">
        <f>IF(K1157="N2O",H1157*About!$B$66,IF('EPA non-CO2 Data'!K1157="CH4",'EPA non-CO2 Data'!H1157*About!$B$65,'EPA non-CO2 Data'!H1157))</f>
        <v>0</v>
      </c>
      <c r="J1157" s="4" t="str">
        <f>VLOOKUP(CONCATENATE(B1157,C1157,D1157),'EPA Source to Industry Map'!$D$2:$E$35,2,FALSE)</f>
        <v>non-industry</v>
      </c>
      <c r="K1157" s="4" t="str">
        <f t="shared" si="18"/>
        <v>N2O</v>
      </c>
    </row>
    <row r="1158" spans="1:11">
      <c r="A1158" t="s">
        <v>68</v>
      </c>
      <c r="B1158" t="s">
        <v>2</v>
      </c>
      <c r="C1158" t="s">
        <v>229</v>
      </c>
      <c r="E1158" t="s">
        <v>12</v>
      </c>
      <c r="F1158">
        <v>2048</v>
      </c>
      <c r="G1158" t="s">
        <v>250</v>
      </c>
      <c r="H1158">
        <v>0</v>
      </c>
      <c r="I1158">
        <f>IF(K1158="N2O",H1158*About!$B$66,IF('EPA non-CO2 Data'!K1158="CH4",'EPA non-CO2 Data'!H1158*About!$B$65,'EPA non-CO2 Data'!H1158))</f>
        <v>0</v>
      </c>
      <c r="J1158" s="4" t="str">
        <f>VLOOKUP(CONCATENATE(B1158,C1158,D1158),'EPA Source to Industry Map'!$D$2:$E$35,2,FALSE)</f>
        <v>non-industry</v>
      </c>
      <c r="K1158" s="4" t="str">
        <f t="shared" si="18"/>
        <v>N2O</v>
      </c>
    </row>
    <row r="1159" spans="1:11">
      <c r="A1159" t="s">
        <v>68</v>
      </c>
      <c r="B1159" t="s">
        <v>2</v>
      </c>
      <c r="C1159" t="s">
        <v>229</v>
      </c>
      <c r="E1159" t="s">
        <v>12</v>
      </c>
      <c r="F1159">
        <v>2049</v>
      </c>
      <c r="G1159" t="s">
        <v>250</v>
      </c>
      <c r="H1159">
        <v>0</v>
      </c>
      <c r="I1159">
        <f>IF(K1159="N2O",H1159*About!$B$66,IF('EPA non-CO2 Data'!K1159="CH4",'EPA non-CO2 Data'!H1159*About!$B$65,'EPA non-CO2 Data'!H1159))</f>
        <v>0</v>
      </c>
      <c r="J1159" s="4" t="str">
        <f>VLOOKUP(CONCATENATE(B1159,C1159,D1159),'EPA Source to Industry Map'!$D$2:$E$35,2,FALSE)</f>
        <v>non-industry</v>
      </c>
      <c r="K1159" s="4" t="str">
        <f t="shared" si="18"/>
        <v>N2O</v>
      </c>
    </row>
    <row r="1160" spans="1:11">
      <c r="A1160" t="s">
        <v>68</v>
      </c>
      <c r="B1160" t="s">
        <v>2</v>
      </c>
      <c r="C1160" t="s">
        <v>229</v>
      </c>
      <c r="E1160" t="s">
        <v>12</v>
      </c>
      <c r="F1160">
        <v>2050</v>
      </c>
      <c r="G1160" t="s">
        <v>250</v>
      </c>
      <c r="H1160">
        <v>0</v>
      </c>
      <c r="I1160">
        <f>IF(K1160="N2O",H1160*About!$B$66,IF('EPA non-CO2 Data'!K1160="CH4",'EPA non-CO2 Data'!H1160*About!$B$65,'EPA non-CO2 Data'!H1160))</f>
        <v>0</v>
      </c>
      <c r="J1160" s="4" t="str">
        <f>VLOOKUP(CONCATENATE(B1160,C1160,D1160),'EPA Source to Industry Map'!$D$2:$E$35,2,FALSE)</f>
        <v>non-industry</v>
      </c>
      <c r="K1160" s="4" t="str">
        <f t="shared" si="18"/>
        <v>N2O</v>
      </c>
    </row>
    <row r="1161" spans="1:11">
      <c r="A1161" t="s">
        <v>68</v>
      </c>
      <c r="B1161" t="s">
        <v>2</v>
      </c>
      <c r="C1161" t="s">
        <v>254</v>
      </c>
      <c r="D1161" t="s">
        <v>230</v>
      </c>
      <c r="E1161" t="s">
        <v>11</v>
      </c>
      <c r="F1161">
        <v>1990</v>
      </c>
      <c r="G1161" t="s">
        <v>250</v>
      </c>
      <c r="H1161">
        <v>0</v>
      </c>
      <c r="I1161">
        <f>IF(K1161="N2O",H1161*About!$B$66,IF('EPA non-CO2 Data'!K1161="CH4",'EPA non-CO2 Data'!H1161*About!$B$65,'EPA non-CO2 Data'!H1161))</f>
        <v>0</v>
      </c>
      <c r="J1161" s="4" t="str">
        <f>VLOOKUP(CONCATENATE(B1161,C1161,D1161),'EPA Source to Industry Map'!$D$2:$E$35,2,FALSE)</f>
        <v>non-industry</v>
      </c>
      <c r="K1161" s="4" t="str">
        <f t="shared" si="18"/>
        <v>CH4</v>
      </c>
    </row>
    <row r="1162" spans="1:11">
      <c r="A1162" t="s">
        <v>68</v>
      </c>
      <c r="B1162" t="s">
        <v>2</v>
      </c>
      <c r="C1162" t="s">
        <v>254</v>
      </c>
      <c r="D1162" t="s">
        <v>230</v>
      </c>
      <c r="E1162" t="s">
        <v>11</v>
      </c>
      <c r="F1162">
        <v>1991</v>
      </c>
      <c r="G1162" t="s">
        <v>250</v>
      </c>
      <c r="H1162">
        <v>0</v>
      </c>
      <c r="I1162">
        <f>IF(K1162="N2O",H1162*About!$B$66,IF('EPA non-CO2 Data'!K1162="CH4",'EPA non-CO2 Data'!H1162*About!$B$65,'EPA non-CO2 Data'!H1162))</f>
        <v>0</v>
      </c>
      <c r="J1162" s="4" t="str">
        <f>VLOOKUP(CONCATENATE(B1162,C1162,D1162),'EPA Source to Industry Map'!$D$2:$E$35,2,FALSE)</f>
        <v>non-industry</v>
      </c>
      <c r="K1162" s="4" t="str">
        <f t="shared" si="18"/>
        <v>CH4</v>
      </c>
    </row>
    <row r="1163" spans="1:11">
      <c r="A1163" t="s">
        <v>68</v>
      </c>
      <c r="B1163" t="s">
        <v>2</v>
      </c>
      <c r="C1163" t="s">
        <v>254</v>
      </c>
      <c r="D1163" t="s">
        <v>230</v>
      </c>
      <c r="E1163" t="s">
        <v>11</v>
      </c>
      <c r="F1163">
        <v>1992</v>
      </c>
      <c r="G1163" t="s">
        <v>250</v>
      </c>
      <c r="H1163">
        <v>0</v>
      </c>
      <c r="I1163">
        <f>IF(K1163="N2O",H1163*About!$B$66,IF('EPA non-CO2 Data'!K1163="CH4",'EPA non-CO2 Data'!H1163*About!$B$65,'EPA non-CO2 Data'!H1163))</f>
        <v>0</v>
      </c>
      <c r="J1163" s="4" t="str">
        <f>VLOOKUP(CONCATENATE(B1163,C1163,D1163),'EPA Source to Industry Map'!$D$2:$E$35,2,FALSE)</f>
        <v>non-industry</v>
      </c>
      <c r="K1163" s="4" t="str">
        <f t="shared" si="18"/>
        <v>CH4</v>
      </c>
    </row>
    <row r="1164" spans="1:11">
      <c r="A1164" t="s">
        <v>68</v>
      </c>
      <c r="B1164" t="s">
        <v>2</v>
      </c>
      <c r="C1164" t="s">
        <v>254</v>
      </c>
      <c r="D1164" t="s">
        <v>230</v>
      </c>
      <c r="E1164" t="s">
        <v>11</v>
      </c>
      <c r="F1164">
        <v>1993</v>
      </c>
      <c r="G1164" t="s">
        <v>250</v>
      </c>
      <c r="H1164">
        <v>0</v>
      </c>
      <c r="I1164">
        <f>IF(K1164="N2O",H1164*About!$B$66,IF('EPA non-CO2 Data'!K1164="CH4",'EPA non-CO2 Data'!H1164*About!$B$65,'EPA non-CO2 Data'!H1164))</f>
        <v>0</v>
      </c>
      <c r="J1164" s="4" t="str">
        <f>VLOOKUP(CONCATENATE(B1164,C1164,D1164),'EPA Source to Industry Map'!$D$2:$E$35,2,FALSE)</f>
        <v>non-industry</v>
      </c>
      <c r="K1164" s="4" t="str">
        <f t="shared" si="18"/>
        <v>CH4</v>
      </c>
    </row>
    <row r="1165" spans="1:11">
      <c r="A1165" t="s">
        <v>68</v>
      </c>
      <c r="B1165" t="s">
        <v>2</v>
      </c>
      <c r="C1165" t="s">
        <v>254</v>
      </c>
      <c r="D1165" t="s">
        <v>230</v>
      </c>
      <c r="E1165" t="s">
        <v>11</v>
      </c>
      <c r="F1165">
        <v>1994</v>
      </c>
      <c r="G1165" t="s">
        <v>250</v>
      </c>
      <c r="H1165">
        <v>0</v>
      </c>
      <c r="I1165">
        <f>IF(K1165="N2O",H1165*About!$B$66,IF('EPA non-CO2 Data'!K1165="CH4",'EPA non-CO2 Data'!H1165*About!$B$65,'EPA non-CO2 Data'!H1165))</f>
        <v>0</v>
      </c>
      <c r="J1165" s="4" t="str">
        <f>VLOOKUP(CONCATENATE(B1165,C1165,D1165),'EPA Source to Industry Map'!$D$2:$E$35,2,FALSE)</f>
        <v>non-industry</v>
      </c>
      <c r="K1165" s="4" t="str">
        <f t="shared" si="18"/>
        <v>CH4</v>
      </c>
    </row>
    <row r="1166" spans="1:11">
      <c r="A1166" t="s">
        <v>68</v>
      </c>
      <c r="B1166" t="s">
        <v>2</v>
      </c>
      <c r="C1166" t="s">
        <v>254</v>
      </c>
      <c r="D1166" t="s">
        <v>230</v>
      </c>
      <c r="E1166" t="s">
        <v>11</v>
      </c>
      <c r="F1166">
        <v>1995</v>
      </c>
      <c r="G1166" t="s">
        <v>250</v>
      </c>
      <c r="H1166">
        <v>0.29545454545454503</v>
      </c>
      <c r="I1166">
        <f>IF(K1166="N2O",H1166*About!$B$66,IF('EPA non-CO2 Data'!K1166="CH4",'EPA non-CO2 Data'!H1166*About!$B$65,'EPA non-CO2 Data'!H1166))</f>
        <v>0.34469696969696922</v>
      </c>
      <c r="J1166" s="4" t="str">
        <f>VLOOKUP(CONCATENATE(B1166,C1166,D1166),'EPA Source to Industry Map'!$D$2:$E$35,2,FALSE)</f>
        <v>non-industry</v>
      </c>
      <c r="K1166" s="4" t="str">
        <f t="shared" si="18"/>
        <v>CH4</v>
      </c>
    </row>
    <row r="1167" spans="1:11">
      <c r="A1167" t="s">
        <v>68</v>
      </c>
      <c r="B1167" t="s">
        <v>2</v>
      </c>
      <c r="C1167" t="s">
        <v>254</v>
      </c>
      <c r="D1167" t="s">
        <v>230</v>
      </c>
      <c r="E1167" t="s">
        <v>11</v>
      </c>
      <c r="F1167">
        <v>1996</v>
      </c>
      <c r="G1167" t="s">
        <v>250</v>
      </c>
      <c r="H1167">
        <v>0.59090909090909105</v>
      </c>
      <c r="I1167">
        <f>IF(K1167="N2O",H1167*About!$B$66,IF('EPA non-CO2 Data'!K1167="CH4",'EPA non-CO2 Data'!H1167*About!$B$65,'EPA non-CO2 Data'!H1167))</f>
        <v>0.68939393939393956</v>
      </c>
      <c r="J1167" s="4" t="str">
        <f>VLOOKUP(CONCATENATE(B1167,C1167,D1167),'EPA Source to Industry Map'!$D$2:$E$35,2,FALSE)</f>
        <v>non-industry</v>
      </c>
      <c r="K1167" s="4" t="str">
        <f t="shared" si="18"/>
        <v>CH4</v>
      </c>
    </row>
    <row r="1168" spans="1:11">
      <c r="A1168" t="s">
        <v>68</v>
      </c>
      <c r="B1168" t="s">
        <v>2</v>
      </c>
      <c r="C1168" t="s">
        <v>254</v>
      </c>
      <c r="D1168" t="s">
        <v>230</v>
      </c>
      <c r="E1168" t="s">
        <v>11</v>
      </c>
      <c r="F1168">
        <v>1997</v>
      </c>
      <c r="G1168" t="s">
        <v>250</v>
      </c>
      <c r="H1168">
        <v>0.88636363636363602</v>
      </c>
      <c r="I1168">
        <f>IF(K1168="N2O",H1168*About!$B$66,IF('EPA non-CO2 Data'!K1168="CH4",'EPA non-CO2 Data'!H1168*About!$B$65,'EPA non-CO2 Data'!H1168))</f>
        <v>1.0340909090909087</v>
      </c>
      <c r="J1168" s="4" t="str">
        <f>VLOOKUP(CONCATENATE(B1168,C1168,D1168),'EPA Source to Industry Map'!$D$2:$E$35,2,FALSE)</f>
        <v>non-industry</v>
      </c>
      <c r="K1168" s="4" t="str">
        <f t="shared" si="18"/>
        <v>CH4</v>
      </c>
    </row>
    <row r="1169" spans="1:11">
      <c r="A1169" t="s">
        <v>68</v>
      </c>
      <c r="B1169" t="s">
        <v>2</v>
      </c>
      <c r="C1169" t="s">
        <v>254</v>
      </c>
      <c r="D1169" t="s">
        <v>230</v>
      </c>
      <c r="E1169" t="s">
        <v>11</v>
      </c>
      <c r="F1169">
        <v>1998</v>
      </c>
      <c r="G1169" t="s">
        <v>250</v>
      </c>
      <c r="H1169">
        <v>1.1818181818181801</v>
      </c>
      <c r="I1169">
        <f>IF(K1169="N2O",H1169*About!$B$66,IF('EPA non-CO2 Data'!K1169="CH4",'EPA non-CO2 Data'!H1169*About!$B$65,'EPA non-CO2 Data'!H1169))</f>
        <v>1.3787878787878769</v>
      </c>
      <c r="J1169" s="4" t="str">
        <f>VLOOKUP(CONCATENATE(B1169,C1169,D1169),'EPA Source to Industry Map'!$D$2:$E$35,2,FALSE)</f>
        <v>non-industry</v>
      </c>
      <c r="K1169" s="4" t="str">
        <f t="shared" si="18"/>
        <v>CH4</v>
      </c>
    </row>
    <row r="1170" spans="1:11">
      <c r="A1170" t="s">
        <v>68</v>
      </c>
      <c r="B1170" t="s">
        <v>2</v>
      </c>
      <c r="C1170" t="s">
        <v>254</v>
      </c>
      <c r="D1170" t="s">
        <v>230</v>
      </c>
      <c r="E1170" t="s">
        <v>11</v>
      </c>
      <c r="F1170">
        <v>1999</v>
      </c>
      <c r="G1170" t="s">
        <v>250</v>
      </c>
      <c r="H1170">
        <v>1.47727272727273</v>
      </c>
      <c r="I1170">
        <f>IF(K1170="N2O",H1170*About!$B$66,IF('EPA non-CO2 Data'!K1170="CH4",'EPA non-CO2 Data'!H1170*About!$B$65,'EPA non-CO2 Data'!H1170))</f>
        <v>1.7234848484848517</v>
      </c>
      <c r="J1170" s="4" t="str">
        <f>VLOOKUP(CONCATENATE(B1170,C1170,D1170),'EPA Source to Industry Map'!$D$2:$E$35,2,FALSE)</f>
        <v>non-industry</v>
      </c>
      <c r="K1170" s="4" t="str">
        <f t="shared" si="18"/>
        <v>CH4</v>
      </c>
    </row>
    <row r="1171" spans="1:11">
      <c r="A1171" t="s">
        <v>68</v>
      </c>
      <c r="B1171" t="s">
        <v>2</v>
      </c>
      <c r="C1171" t="s">
        <v>254</v>
      </c>
      <c r="D1171" t="s">
        <v>230</v>
      </c>
      <c r="E1171" t="s">
        <v>11</v>
      </c>
      <c r="F1171">
        <v>2000</v>
      </c>
      <c r="G1171" t="s">
        <v>250</v>
      </c>
      <c r="H1171">
        <v>1.77272727272727</v>
      </c>
      <c r="I1171">
        <f>IF(K1171="N2O",H1171*About!$B$66,IF('EPA non-CO2 Data'!K1171="CH4",'EPA non-CO2 Data'!H1171*About!$B$65,'EPA non-CO2 Data'!H1171))</f>
        <v>2.0681818181818152</v>
      </c>
      <c r="J1171" s="4" t="str">
        <f>VLOOKUP(CONCATENATE(B1171,C1171,D1171),'EPA Source to Industry Map'!$D$2:$E$35,2,FALSE)</f>
        <v>non-industry</v>
      </c>
      <c r="K1171" s="4" t="str">
        <f t="shared" si="18"/>
        <v>CH4</v>
      </c>
    </row>
    <row r="1172" spans="1:11">
      <c r="A1172" t="s">
        <v>68</v>
      </c>
      <c r="B1172" t="s">
        <v>2</v>
      </c>
      <c r="C1172" t="s">
        <v>254</v>
      </c>
      <c r="D1172" t="s">
        <v>230</v>
      </c>
      <c r="E1172" t="s">
        <v>11</v>
      </c>
      <c r="F1172">
        <v>2001</v>
      </c>
      <c r="G1172" t="s">
        <v>250</v>
      </c>
      <c r="H1172">
        <v>2.0681818181818201</v>
      </c>
      <c r="I1172">
        <f>IF(K1172="N2O",H1172*About!$B$66,IF('EPA non-CO2 Data'!K1172="CH4",'EPA non-CO2 Data'!H1172*About!$B$65,'EPA non-CO2 Data'!H1172))</f>
        <v>2.4128787878787903</v>
      </c>
      <c r="J1172" s="4" t="str">
        <f>VLOOKUP(CONCATENATE(B1172,C1172,D1172),'EPA Source to Industry Map'!$D$2:$E$35,2,FALSE)</f>
        <v>non-industry</v>
      </c>
      <c r="K1172" s="4" t="str">
        <f t="shared" si="18"/>
        <v>CH4</v>
      </c>
    </row>
    <row r="1173" spans="1:11">
      <c r="A1173" t="s">
        <v>68</v>
      </c>
      <c r="B1173" t="s">
        <v>2</v>
      </c>
      <c r="C1173" t="s">
        <v>254</v>
      </c>
      <c r="D1173" t="s">
        <v>230</v>
      </c>
      <c r="E1173" t="s">
        <v>11</v>
      </c>
      <c r="F1173">
        <v>2002</v>
      </c>
      <c r="G1173" t="s">
        <v>250</v>
      </c>
      <c r="H1173">
        <v>2.3636363636363602</v>
      </c>
      <c r="I1173">
        <f>IF(K1173="N2O",H1173*About!$B$66,IF('EPA non-CO2 Data'!K1173="CH4",'EPA non-CO2 Data'!H1173*About!$B$65,'EPA non-CO2 Data'!H1173))</f>
        <v>2.7575757575757538</v>
      </c>
      <c r="J1173" s="4" t="str">
        <f>VLOOKUP(CONCATENATE(B1173,C1173,D1173),'EPA Source to Industry Map'!$D$2:$E$35,2,FALSE)</f>
        <v>non-industry</v>
      </c>
      <c r="K1173" s="4" t="str">
        <f t="shared" si="18"/>
        <v>CH4</v>
      </c>
    </row>
    <row r="1174" spans="1:11">
      <c r="A1174" t="s">
        <v>68</v>
      </c>
      <c r="B1174" t="s">
        <v>2</v>
      </c>
      <c r="C1174" t="s">
        <v>254</v>
      </c>
      <c r="D1174" t="s">
        <v>230</v>
      </c>
      <c r="E1174" t="s">
        <v>11</v>
      </c>
      <c r="F1174">
        <v>2003</v>
      </c>
      <c r="G1174" t="s">
        <v>250</v>
      </c>
      <c r="H1174">
        <v>2.6590909090909101</v>
      </c>
      <c r="I1174">
        <f>IF(K1174="N2O",H1174*About!$B$66,IF('EPA non-CO2 Data'!K1174="CH4",'EPA non-CO2 Data'!H1174*About!$B$65,'EPA non-CO2 Data'!H1174))</f>
        <v>3.1022727272727284</v>
      </c>
      <c r="J1174" s="4" t="str">
        <f>VLOOKUP(CONCATENATE(B1174,C1174,D1174),'EPA Source to Industry Map'!$D$2:$E$35,2,FALSE)</f>
        <v>non-industry</v>
      </c>
      <c r="K1174" s="4" t="str">
        <f t="shared" si="18"/>
        <v>CH4</v>
      </c>
    </row>
    <row r="1175" spans="1:11">
      <c r="A1175" t="s">
        <v>68</v>
      </c>
      <c r="B1175" t="s">
        <v>2</v>
      </c>
      <c r="C1175" t="s">
        <v>254</v>
      </c>
      <c r="D1175" t="s">
        <v>230</v>
      </c>
      <c r="E1175" t="s">
        <v>11</v>
      </c>
      <c r="F1175">
        <v>2004</v>
      </c>
      <c r="G1175" t="s">
        <v>250</v>
      </c>
      <c r="H1175">
        <v>2.9545454545454501</v>
      </c>
      <c r="I1175">
        <f>IF(K1175="N2O",H1175*About!$B$66,IF('EPA non-CO2 Data'!K1175="CH4",'EPA non-CO2 Data'!H1175*About!$B$65,'EPA non-CO2 Data'!H1175))</f>
        <v>3.4469696969696919</v>
      </c>
      <c r="J1175" s="4" t="str">
        <f>VLOOKUP(CONCATENATE(B1175,C1175,D1175),'EPA Source to Industry Map'!$D$2:$E$35,2,FALSE)</f>
        <v>non-industry</v>
      </c>
      <c r="K1175" s="4" t="str">
        <f t="shared" si="18"/>
        <v>CH4</v>
      </c>
    </row>
    <row r="1176" spans="1:11">
      <c r="A1176" t="s">
        <v>68</v>
      </c>
      <c r="B1176" t="s">
        <v>2</v>
      </c>
      <c r="C1176" t="s">
        <v>254</v>
      </c>
      <c r="D1176" t="s">
        <v>230</v>
      </c>
      <c r="E1176" t="s">
        <v>11</v>
      </c>
      <c r="F1176">
        <v>2005</v>
      </c>
      <c r="G1176" t="s">
        <v>250</v>
      </c>
      <c r="H1176">
        <v>3.25</v>
      </c>
      <c r="I1176">
        <f>IF(K1176="N2O",H1176*About!$B$66,IF('EPA non-CO2 Data'!K1176="CH4",'EPA non-CO2 Data'!H1176*About!$B$65,'EPA non-CO2 Data'!H1176))</f>
        <v>3.791666666666667</v>
      </c>
      <c r="J1176" s="4" t="str">
        <f>VLOOKUP(CONCATENATE(B1176,C1176,D1176),'EPA Source to Industry Map'!$D$2:$E$35,2,FALSE)</f>
        <v>non-industry</v>
      </c>
      <c r="K1176" s="4" t="str">
        <f t="shared" si="18"/>
        <v>CH4</v>
      </c>
    </row>
    <row r="1177" spans="1:11">
      <c r="A1177" t="s">
        <v>68</v>
      </c>
      <c r="B1177" t="s">
        <v>2</v>
      </c>
      <c r="C1177" t="s">
        <v>254</v>
      </c>
      <c r="D1177" t="s">
        <v>230</v>
      </c>
      <c r="E1177" t="s">
        <v>11</v>
      </c>
      <c r="F1177">
        <v>2006</v>
      </c>
      <c r="G1177" t="s">
        <v>250</v>
      </c>
      <c r="H1177">
        <v>3.5254882232979599</v>
      </c>
      <c r="I1177">
        <f>IF(K1177="N2O",H1177*About!$B$66,IF('EPA non-CO2 Data'!K1177="CH4",'EPA non-CO2 Data'!H1177*About!$B$65,'EPA non-CO2 Data'!H1177))</f>
        <v>4.1130695938476203</v>
      </c>
      <c r="J1177" s="4" t="str">
        <f>VLOOKUP(CONCATENATE(B1177,C1177,D1177),'EPA Source to Industry Map'!$D$2:$E$35,2,FALSE)</f>
        <v>non-industry</v>
      </c>
      <c r="K1177" s="4" t="str">
        <f t="shared" si="18"/>
        <v>CH4</v>
      </c>
    </row>
    <row r="1178" spans="1:11">
      <c r="A1178" t="s">
        <v>68</v>
      </c>
      <c r="B1178" t="s">
        <v>2</v>
      </c>
      <c r="C1178" t="s">
        <v>254</v>
      </c>
      <c r="D1178" t="s">
        <v>230</v>
      </c>
      <c r="E1178" t="s">
        <v>11</v>
      </c>
      <c r="F1178">
        <v>2007</v>
      </c>
      <c r="G1178" t="s">
        <v>250</v>
      </c>
      <c r="H1178">
        <v>3.8009764465959099</v>
      </c>
      <c r="I1178">
        <f>IF(K1178="N2O",H1178*About!$B$66,IF('EPA non-CO2 Data'!K1178="CH4",'EPA non-CO2 Data'!H1178*About!$B$65,'EPA non-CO2 Data'!H1178))</f>
        <v>4.434472521028562</v>
      </c>
      <c r="J1178" s="4" t="str">
        <f>VLOOKUP(CONCATENATE(B1178,C1178,D1178),'EPA Source to Industry Map'!$D$2:$E$35,2,FALSE)</f>
        <v>non-industry</v>
      </c>
      <c r="K1178" s="4" t="str">
        <f t="shared" si="18"/>
        <v>CH4</v>
      </c>
    </row>
    <row r="1179" spans="1:11">
      <c r="A1179" t="s">
        <v>68</v>
      </c>
      <c r="B1179" t="s">
        <v>2</v>
      </c>
      <c r="C1179" t="s">
        <v>254</v>
      </c>
      <c r="D1179" t="s">
        <v>230</v>
      </c>
      <c r="E1179" t="s">
        <v>11</v>
      </c>
      <c r="F1179">
        <v>2008</v>
      </c>
      <c r="G1179" t="s">
        <v>250</v>
      </c>
      <c r="H1179">
        <v>4.0764646698938698</v>
      </c>
      <c r="I1179">
        <f>IF(K1179="N2O",H1179*About!$B$66,IF('EPA non-CO2 Data'!K1179="CH4",'EPA non-CO2 Data'!H1179*About!$B$65,'EPA non-CO2 Data'!H1179))</f>
        <v>4.7558754482095154</v>
      </c>
      <c r="J1179" s="4" t="str">
        <f>VLOOKUP(CONCATENATE(B1179,C1179,D1179),'EPA Source to Industry Map'!$D$2:$E$35,2,FALSE)</f>
        <v>non-industry</v>
      </c>
      <c r="K1179" s="4" t="str">
        <f t="shared" si="18"/>
        <v>CH4</v>
      </c>
    </row>
    <row r="1180" spans="1:11">
      <c r="A1180" t="s">
        <v>68</v>
      </c>
      <c r="B1180" t="s">
        <v>2</v>
      </c>
      <c r="C1180" t="s">
        <v>254</v>
      </c>
      <c r="D1180" t="s">
        <v>230</v>
      </c>
      <c r="E1180" t="s">
        <v>11</v>
      </c>
      <c r="F1180">
        <v>2009</v>
      </c>
      <c r="G1180" t="s">
        <v>250</v>
      </c>
      <c r="H1180">
        <v>4.3519528931918199</v>
      </c>
      <c r="I1180">
        <f>IF(K1180="N2O",H1180*About!$B$66,IF('EPA non-CO2 Data'!K1180="CH4",'EPA non-CO2 Data'!H1180*About!$B$65,'EPA non-CO2 Data'!H1180))</f>
        <v>5.0772783753904571</v>
      </c>
      <c r="J1180" s="4" t="str">
        <f>VLOOKUP(CONCATENATE(B1180,C1180,D1180),'EPA Source to Industry Map'!$D$2:$E$35,2,FALSE)</f>
        <v>non-industry</v>
      </c>
      <c r="K1180" s="4" t="str">
        <f t="shared" si="18"/>
        <v>CH4</v>
      </c>
    </row>
    <row r="1181" spans="1:11">
      <c r="A1181" t="s">
        <v>68</v>
      </c>
      <c r="B1181" t="s">
        <v>2</v>
      </c>
      <c r="C1181" t="s">
        <v>254</v>
      </c>
      <c r="D1181" t="s">
        <v>230</v>
      </c>
      <c r="E1181" t="s">
        <v>11</v>
      </c>
      <c r="F1181">
        <v>2010</v>
      </c>
      <c r="G1181" t="s">
        <v>250</v>
      </c>
      <c r="H1181">
        <v>4.6274411164897797</v>
      </c>
      <c r="I1181">
        <f>IF(K1181="N2O",H1181*About!$B$66,IF('EPA non-CO2 Data'!K1181="CH4",'EPA non-CO2 Data'!H1181*About!$B$65,'EPA non-CO2 Data'!H1181))</f>
        <v>5.3986813025714104</v>
      </c>
      <c r="J1181" s="4" t="str">
        <f>VLOOKUP(CONCATENATE(B1181,C1181,D1181),'EPA Source to Industry Map'!$D$2:$E$35,2,FALSE)</f>
        <v>non-industry</v>
      </c>
      <c r="K1181" s="4" t="str">
        <f t="shared" si="18"/>
        <v>CH4</v>
      </c>
    </row>
    <row r="1182" spans="1:11">
      <c r="A1182" t="s">
        <v>68</v>
      </c>
      <c r="B1182" t="s">
        <v>2</v>
      </c>
      <c r="C1182" t="s">
        <v>254</v>
      </c>
      <c r="D1182" t="s">
        <v>230</v>
      </c>
      <c r="E1182" t="s">
        <v>11</v>
      </c>
      <c r="F1182">
        <v>2011</v>
      </c>
      <c r="G1182" t="s">
        <v>250</v>
      </c>
      <c r="H1182">
        <v>4.9010579256323403</v>
      </c>
      <c r="I1182">
        <f>IF(K1182="N2O",H1182*About!$B$66,IF('EPA non-CO2 Data'!K1182="CH4",'EPA non-CO2 Data'!H1182*About!$B$65,'EPA non-CO2 Data'!H1182))</f>
        <v>5.717900913237731</v>
      </c>
      <c r="J1182" s="4" t="str">
        <f>VLOOKUP(CONCATENATE(B1182,C1182,D1182),'EPA Source to Industry Map'!$D$2:$E$35,2,FALSE)</f>
        <v>non-industry</v>
      </c>
      <c r="K1182" s="4" t="str">
        <f t="shared" si="18"/>
        <v>CH4</v>
      </c>
    </row>
    <row r="1183" spans="1:11">
      <c r="A1183" t="s">
        <v>68</v>
      </c>
      <c r="B1183" t="s">
        <v>2</v>
      </c>
      <c r="C1183" t="s">
        <v>254</v>
      </c>
      <c r="D1183" t="s">
        <v>230</v>
      </c>
      <c r="E1183" t="s">
        <v>11</v>
      </c>
      <c r="F1183">
        <v>2012</v>
      </c>
      <c r="G1183" t="s">
        <v>250</v>
      </c>
      <c r="H1183">
        <v>5.1746747347749098</v>
      </c>
      <c r="I1183">
        <f>IF(K1183="N2O",H1183*About!$B$66,IF('EPA non-CO2 Data'!K1183="CH4",'EPA non-CO2 Data'!H1183*About!$B$65,'EPA non-CO2 Data'!H1183))</f>
        <v>6.0371205239040622</v>
      </c>
      <c r="J1183" s="4" t="str">
        <f>VLOOKUP(CONCATENATE(B1183,C1183,D1183),'EPA Source to Industry Map'!$D$2:$E$35,2,FALSE)</f>
        <v>non-industry</v>
      </c>
      <c r="K1183" s="4" t="str">
        <f t="shared" si="18"/>
        <v>CH4</v>
      </c>
    </row>
    <row r="1184" spans="1:11">
      <c r="A1184" t="s">
        <v>68</v>
      </c>
      <c r="B1184" t="s">
        <v>2</v>
      </c>
      <c r="C1184" t="s">
        <v>254</v>
      </c>
      <c r="D1184" t="s">
        <v>230</v>
      </c>
      <c r="E1184" t="s">
        <v>11</v>
      </c>
      <c r="F1184">
        <v>2013</v>
      </c>
      <c r="G1184" t="s">
        <v>250</v>
      </c>
      <c r="H1184">
        <v>5.4482915439174704</v>
      </c>
      <c r="I1184">
        <f>IF(K1184="N2O",H1184*About!$B$66,IF('EPA non-CO2 Data'!K1184="CH4",'EPA non-CO2 Data'!H1184*About!$B$65,'EPA non-CO2 Data'!H1184))</f>
        <v>6.3563401345703827</v>
      </c>
      <c r="J1184" s="4" t="str">
        <f>VLOOKUP(CONCATENATE(B1184,C1184,D1184),'EPA Source to Industry Map'!$D$2:$E$35,2,FALSE)</f>
        <v>non-industry</v>
      </c>
      <c r="K1184" s="4" t="str">
        <f t="shared" si="18"/>
        <v>CH4</v>
      </c>
    </row>
    <row r="1185" spans="1:11">
      <c r="A1185" t="s">
        <v>68</v>
      </c>
      <c r="B1185" t="s">
        <v>2</v>
      </c>
      <c r="C1185" t="s">
        <v>254</v>
      </c>
      <c r="D1185" t="s">
        <v>230</v>
      </c>
      <c r="E1185" t="s">
        <v>11</v>
      </c>
      <c r="F1185">
        <v>2014</v>
      </c>
      <c r="G1185" t="s">
        <v>250</v>
      </c>
      <c r="H1185">
        <v>5.7219083530600399</v>
      </c>
      <c r="I1185">
        <f>IF(K1185="N2O",H1185*About!$B$66,IF('EPA non-CO2 Data'!K1185="CH4",'EPA non-CO2 Data'!H1185*About!$B$65,'EPA non-CO2 Data'!H1185))</f>
        <v>6.6755597452367139</v>
      </c>
      <c r="J1185" s="4" t="str">
        <f>VLOOKUP(CONCATENATE(B1185,C1185,D1185),'EPA Source to Industry Map'!$D$2:$E$35,2,FALSE)</f>
        <v>non-industry</v>
      </c>
      <c r="K1185" s="4" t="str">
        <f t="shared" si="18"/>
        <v>CH4</v>
      </c>
    </row>
    <row r="1186" spans="1:11">
      <c r="A1186" t="s">
        <v>68</v>
      </c>
      <c r="B1186" t="s">
        <v>2</v>
      </c>
      <c r="C1186" t="s">
        <v>254</v>
      </c>
      <c r="D1186" t="s">
        <v>230</v>
      </c>
      <c r="E1186" t="s">
        <v>11</v>
      </c>
      <c r="F1186">
        <v>2015</v>
      </c>
      <c r="G1186" t="s">
        <v>250</v>
      </c>
      <c r="H1186">
        <v>5.9955251622025996</v>
      </c>
      <c r="I1186">
        <f>IF(K1186="N2O",H1186*About!$B$66,IF('EPA non-CO2 Data'!K1186="CH4",'EPA non-CO2 Data'!H1186*About!$B$65,'EPA non-CO2 Data'!H1186))</f>
        <v>6.9947793559030336</v>
      </c>
      <c r="J1186" s="4" t="str">
        <f>VLOOKUP(CONCATENATE(B1186,C1186,D1186),'EPA Source to Industry Map'!$D$2:$E$35,2,FALSE)</f>
        <v>non-industry</v>
      </c>
      <c r="K1186" s="4" t="str">
        <f t="shared" si="18"/>
        <v>CH4</v>
      </c>
    </row>
    <row r="1187" spans="1:11">
      <c r="A1187" t="s">
        <v>68</v>
      </c>
      <c r="B1187" t="s">
        <v>2</v>
      </c>
      <c r="C1187" t="s">
        <v>254</v>
      </c>
      <c r="D1187" t="s">
        <v>230</v>
      </c>
      <c r="E1187" t="s">
        <v>11</v>
      </c>
      <c r="F1187">
        <v>2016</v>
      </c>
      <c r="G1187" t="s">
        <v>250</v>
      </c>
      <c r="H1187">
        <v>6.1317751036930703</v>
      </c>
      <c r="I1187">
        <f>IF(K1187="N2O",H1187*About!$B$66,IF('EPA non-CO2 Data'!K1187="CH4",'EPA non-CO2 Data'!H1187*About!$B$65,'EPA non-CO2 Data'!H1187))</f>
        <v>7.1537376209752495</v>
      </c>
      <c r="J1187" s="4" t="str">
        <f>VLOOKUP(CONCATENATE(B1187,C1187,D1187),'EPA Source to Industry Map'!$D$2:$E$35,2,FALSE)</f>
        <v>non-industry</v>
      </c>
      <c r="K1187" s="4" t="str">
        <f t="shared" si="18"/>
        <v>CH4</v>
      </c>
    </row>
    <row r="1188" spans="1:11">
      <c r="A1188" t="s">
        <v>68</v>
      </c>
      <c r="B1188" t="s">
        <v>2</v>
      </c>
      <c r="C1188" t="s">
        <v>254</v>
      </c>
      <c r="D1188" t="s">
        <v>230</v>
      </c>
      <c r="E1188" t="s">
        <v>11</v>
      </c>
      <c r="F1188">
        <v>2017</v>
      </c>
      <c r="G1188" t="s">
        <v>250</v>
      </c>
      <c r="H1188">
        <v>6.2680250451835304</v>
      </c>
      <c r="I1188">
        <f>IF(K1188="N2O",H1188*About!$B$66,IF('EPA non-CO2 Data'!K1188="CH4",'EPA non-CO2 Data'!H1188*About!$B$65,'EPA non-CO2 Data'!H1188))</f>
        <v>7.3126958860474529</v>
      </c>
      <c r="J1188" s="4" t="str">
        <f>VLOOKUP(CONCATENATE(B1188,C1188,D1188),'EPA Source to Industry Map'!$D$2:$E$35,2,FALSE)</f>
        <v>non-industry</v>
      </c>
      <c r="K1188" s="4" t="str">
        <f t="shared" si="18"/>
        <v>CH4</v>
      </c>
    </row>
    <row r="1189" spans="1:11">
      <c r="A1189" t="s">
        <v>68</v>
      </c>
      <c r="B1189" t="s">
        <v>2</v>
      </c>
      <c r="C1189" t="s">
        <v>254</v>
      </c>
      <c r="D1189" t="s">
        <v>230</v>
      </c>
      <c r="E1189" t="s">
        <v>11</v>
      </c>
      <c r="F1189">
        <v>2018</v>
      </c>
      <c r="G1189" t="s">
        <v>250</v>
      </c>
      <c r="H1189">
        <v>6.4042749866739896</v>
      </c>
      <c r="I1189">
        <f>IF(K1189="N2O",H1189*About!$B$66,IF('EPA non-CO2 Data'!K1189="CH4",'EPA non-CO2 Data'!H1189*About!$B$65,'EPA non-CO2 Data'!H1189))</f>
        <v>7.4716541511196555</v>
      </c>
      <c r="J1189" s="4" t="str">
        <f>VLOOKUP(CONCATENATE(B1189,C1189,D1189),'EPA Source to Industry Map'!$D$2:$E$35,2,FALSE)</f>
        <v>non-industry</v>
      </c>
      <c r="K1189" s="4" t="str">
        <f t="shared" si="18"/>
        <v>CH4</v>
      </c>
    </row>
    <row r="1190" spans="1:11">
      <c r="A1190" t="s">
        <v>68</v>
      </c>
      <c r="B1190" t="s">
        <v>2</v>
      </c>
      <c r="C1190" t="s">
        <v>254</v>
      </c>
      <c r="D1190" t="s">
        <v>230</v>
      </c>
      <c r="E1190" t="s">
        <v>11</v>
      </c>
      <c r="F1190">
        <v>2019</v>
      </c>
      <c r="G1190" t="s">
        <v>250</v>
      </c>
      <c r="H1190">
        <v>6.5405249281644604</v>
      </c>
      <c r="I1190">
        <f>IF(K1190="N2O",H1190*About!$B$66,IF('EPA non-CO2 Data'!K1190="CH4",'EPA non-CO2 Data'!H1190*About!$B$65,'EPA non-CO2 Data'!H1190))</f>
        <v>7.6306124161918714</v>
      </c>
      <c r="J1190" s="4" t="str">
        <f>VLOOKUP(CONCATENATE(B1190,C1190,D1190),'EPA Source to Industry Map'!$D$2:$E$35,2,FALSE)</f>
        <v>non-industry</v>
      </c>
      <c r="K1190" s="4" t="str">
        <f t="shared" si="18"/>
        <v>CH4</v>
      </c>
    </row>
    <row r="1191" spans="1:11">
      <c r="A1191" t="s">
        <v>68</v>
      </c>
      <c r="B1191" t="s">
        <v>2</v>
      </c>
      <c r="C1191" t="s">
        <v>254</v>
      </c>
      <c r="D1191" t="s">
        <v>230</v>
      </c>
      <c r="E1191" t="s">
        <v>11</v>
      </c>
      <c r="F1191">
        <v>2020</v>
      </c>
      <c r="G1191" t="s">
        <v>250</v>
      </c>
      <c r="H1191">
        <v>6.6767748696549196</v>
      </c>
      <c r="I1191">
        <f>IF(K1191="N2O",H1191*About!$B$66,IF('EPA non-CO2 Data'!K1191="CH4",'EPA non-CO2 Data'!H1191*About!$B$65,'EPA non-CO2 Data'!H1191))</f>
        <v>7.789570681264073</v>
      </c>
      <c r="J1191" s="4" t="str">
        <f>VLOOKUP(CONCATENATE(B1191,C1191,D1191),'EPA Source to Industry Map'!$D$2:$E$35,2,FALSE)</f>
        <v>non-industry</v>
      </c>
      <c r="K1191" s="4" t="str">
        <f t="shared" si="18"/>
        <v>CH4</v>
      </c>
    </row>
    <row r="1192" spans="1:11">
      <c r="A1192" t="s">
        <v>68</v>
      </c>
      <c r="B1192" t="s">
        <v>2</v>
      </c>
      <c r="C1192" t="s">
        <v>254</v>
      </c>
      <c r="D1192" t="s">
        <v>230</v>
      </c>
      <c r="E1192" t="s">
        <v>11</v>
      </c>
      <c r="F1192">
        <v>2021</v>
      </c>
      <c r="G1192" t="s">
        <v>250</v>
      </c>
      <c r="H1192">
        <v>6.8146173409625801</v>
      </c>
      <c r="I1192">
        <f>IF(K1192="N2O",H1192*About!$B$66,IF('EPA non-CO2 Data'!K1192="CH4",'EPA non-CO2 Data'!H1192*About!$B$65,'EPA non-CO2 Data'!H1192))</f>
        <v>7.9503868977896772</v>
      </c>
      <c r="J1192" s="4" t="str">
        <f>VLOOKUP(CONCATENATE(B1192,C1192,D1192),'EPA Source to Industry Map'!$D$2:$E$35,2,FALSE)</f>
        <v>non-industry</v>
      </c>
      <c r="K1192" s="4" t="str">
        <f t="shared" si="18"/>
        <v>CH4</v>
      </c>
    </row>
    <row r="1193" spans="1:11">
      <c r="A1193" t="s">
        <v>68</v>
      </c>
      <c r="B1193" t="s">
        <v>2</v>
      </c>
      <c r="C1193" t="s">
        <v>254</v>
      </c>
      <c r="D1193" t="s">
        <v>230</v>
      </c>
      <c r="E1193" t="s">
        <v>11</v>
      </c>
      <c r="F1193">
        <v>2022</v>
      </c>
      <c r="G1193" t="s">
        <v>250</v>
      </c>
      <c r="H1193">
        <v>6.9524598122702397</v>
      </c>
      <c r="I1193">
        <f>IF(K1193="N2O",H1193*About!$B$66,IF('EPA non-CO2 Data'!K1193="CH4",'EPA non-CO2 Data'!H1193*About!$B$65,'EPA non-CO2 Data'!H1193))</f>
        <v>8.1112031143152805</v>
      </c>
      <c r="J1193" s="4" t="str">
        <f>VLOOKUP(CONCATENATE(B1193,C1193,D1193),'EPA Source to Industry Map'!$D$2:$E$35,2,FALSE)</f>
        <v>non-industry</v>
      </c>
      <c r="K1193" s="4" t="str">
        <f t="shared" si="18"/>
        <v>CH4</v>
      </c>
    </row>
    <row r="1194" spans="1:11">
      <c r="A1194" t="s">
        <v>68</v>
      </c>
      <c r="B1194" t="s">
        <v>2</v>
      </c>
      <c r="C1194" t="s">
        <v>254</v>
      </c>
      <c r="D1194" t="s">
        <v>230</v>
      </c>
      <c r="E1194" t="s">
        <v>11</v>
      </c>
      <c r="F1194">
        <v>2023</v>
      </c>
      <c r="G1194" t="s">
        <v>250</v>
      </c>
      <c r="H1194">
        <v>7.0903022835779002</v>
      </c>
      <c r="I1194">
        <f>IF(K1194="N2O",H1194*About!$B$66,IF('EPA non-CO2 Data'!K1194="CH4",'EPA non-CO2 Data'!H1194*About!$B$65,'EPA non-CO2 Data'!H1194))</f>
        <v>8.2720193308408838</v>
      </c>
      <c r="J1194" s="4" t="str">
        <f>VLOOKUP(CONCATENATE(B1194,C1194,D1194),'EPA Source to Industry Map'!$D$2:$E$35,2,FALSE)</f>
        <v>non-industry</v>
      </c>
      <c r="K1194" s="4" t="str">
        <f t="shared" si="18"/>
        <v>CH4</v>
      </c>
    </row>
    <row r="1195" spans="1:11">
      <c r="A1195" t="s">
        <v>68</v>
      </c>
      <c r="B1195" t="s">
        <v>2</v>
      </c>
      <c r="C1195" t="s">
        <v>254</v>
      </c>
      <c r="D1195" t="s">
        <v>230</v>
      </c>
      <c r="E1195" t="s">
        <v>11</v>
      </c>
      <c r="F1195">
        <v>2024</v>
      </c>
      <c r="G1195" t="s">
        <v>250</v>
      </c>
      <c r="H1195">
        <v>7.2281447548855704</v>
      </c>
      <c r="I1195">
        <f>IF(K1195="N2O",H1195*About!$B$66,IF('EPA non-CO2 Data'!K1195="CH4",'EPA non-CO2 Data'!H1195*About!$B$65,'EPA non-CO2 Data'!H1195))</f>
        <v>8.4328355473664995</v>
      </c>
      <c r="J1195" s="4" t="str">
        <f>VLOOKUP(CONCATENATE(B1195,C1195,D1195),'EPA Source to Industry Map'!$D$2:$E$35,2,FALSE)</f>
        <v>non-industry</v>
      </c>
      <c r="K1195" s="4" t="str">
        <f t="shared" si="18"/>
        <v>CH4</v>
      </c>
    </row>
    <row r="1196" spans="1:11">
      <c r="A1196" t="s">
        <v>68</v>
      </c>
      <c r="B1196" t="s">
        <v>2</v>
      </c>
      <c r="C1196" t="s">
        <v>254</v>
      </c>
      <c r="D1196" t="s">
        <v>230</v>
      </c>
      <c r="E1196" t="s">
        <v>11</v>
      </c>
      <c r="F1196">
        <v>2025</v>
      </c>
      <c r="G1196" t="s">
        <v>250</v>
      </c>
      <c r="H1196">
        <v>7.36598722619323</v>
      </c>
      <c r="I1196">
        <f>IF(K1196="N2O",H1196*About!$B$66,IF('EPA non-CO2 Data'!K1196="CH4",'EPA non-CO2 Data'!H1196*About!$B$65,'EPA non-CO2 Data'!H1196))</f>
        <v>8.5936517638921028</v>
      </c>
      <c r="J1196" s="4" t="str">
        <f>VLOOKUP(CONCATENATE(B1196,C1196,D1196),'EPA Source to Industry Map'!$D$2:$E$35,2,FALSE)</f>
        <v>non-industry</v>
      </c>
      <c r="K1196" s="4" t="str">
        <f t="shared" si="18"/>
        <v>CH4</v>
      </c>
    </row>
    <row r="1197" spans="1:11">
      <c r="A1197" t="s">
        <v>68</v>
      </c>
      <c r="B1197" t="s">
        <v>2</v>
      </c>
      <c r="C1197" t="s">
        <v>254</v>
      </c>
      <c r="D1197" t="s">
        <v>230</v>
      </c>
      <c r="E1197" t="s">
        <v>11</v>
      </c>
      <c r="F1197">
        <v>2026</v>
      </c>
      <c r="G1197" t="s">
        <v>250</v>
      </c>
      <c r="H1197">
        <v>7.4353134449879699</v>
      </c>
      <c r="I1197">
        <f>IF(K1197="N2O",H1197*About!$B$66,IF('EPA non-CO2 Data'!K1197="CH4",'EPA non-CO2 Data'!H1197*About!$B$65,'EPA non-CO2 Data'!H1197))</f>
        <v>8.674532352485965</v>
      </c>
      <c r="J1197" s="4" t="str">
        <f>VLOOKUP(CONCATENATE(B1197,C1197,D1197),'EPA Source to Industry Map'!$D$2:$E$35,2,FALSE)</f>
        <v>non-industry</v>
      </c>
      <c r="K1197" s="4" t="str">
        <f t="shared" si="18"/>
        <v>CH4</v>
      </c>
    </row>
    <row r="1198" spans="1:11">
      <c r="A1198" t="s">
        <v>68</v>
      </c>
      <c r="B1198" t="s">
        <v>2</v>
      </c>
      <c r="C1198" t="s">
        <v>254</v>
      </c>
      <c r="D1198" t="s">
        <v>230</v>
      </c>
      <c r="E1198" t="s">
        <v>11</v>
      </c>
      <c r="F1198">
        <v>2027</v>
      </c>
      <c r="G1198" t="s">
        <v>250</v>
      </c>
      <c r="H1198">
        <v>7.5046396637827204</v>
      </c>
      <c r="I1198">
        <f>IF(K1198="N2O",H1198*About!$B$66,IF('EPA non-CO2 Data'!K1198="CH4",'EPA non-CO2 Data'!H1198*About!$B$65,'EPA non-CO2 Data'!H1198))</f>
        <v>8.7554129410798414</v>
      </c>
      <c r="J1198" s="4" t="str">
        <f>VLOOKUP(CONCATENATE(B1198,C1198,D1198),'EPA Source to Industry Map'!$D$2:$E$35,2,FALSE)</f>
        <v>non-industry</v>
      </c>
      <c r="K1198" s="4" t="str">
        <f t="shared" si="18"/>
        <v>CH4</v>
      </c>
    </row>
    <row r="1199" spans="1:11">
      <c r="A1199" t="s">
        <v>68</v>
      </c>
      <c r="B1199" t="s">
        <v>2</v>
      </c>
      <c r="C1199" t="s">
        <v>254</v>
      </c>
      <c r="D1199" t="s">
        <v>230</v>
      </c>
      <c r="E1199" t="s">
        <v>11</v>
      </c>
      <c r="F1199">
        <v>2028</v>
      </c>
      <c r="G1199" t="s">
        <v>250</v>
      </c>
      <c r="H1199">
        <v>7.5739658825774701</v>
      </c>
      <c r="I1199">
        <f>IF(K1199="N2O",H1199*About!$B$66,IF('EPA non-CO2 Data'!K1199="CH4",'EPA non-CO2 Data'!H1199*About!$B$65,'EPA non-CO2 Data'!H1199))</f>
        <v>8.836293529673716</v>
      </c>
      <c r="J1199" s="4" t="str">
        <f>VLOOKUP(CONCATENATE(B1199,C1199,D1199),'EPA Source to Industry Map'!$D$2:$E$35,2,FALSE)</f>
        <v>non-industry</v>
      </c>
      <c r="K1199" s="4" t="str">
        <f t="shared" si="18"/>
        <v>CH4</v>
      </c>
    </row>
    <row r="1200" spans="1:11">
      <c r="A1200" t="s">
        <v>68</v>
      </c>
      <c r="B1200" t="s">
        <v>2</v>
      </c>
      <c r="C1200" t="s">
        <v>254</v>
      </c>
      <c r="D1200" t="s">
        <v>230</v>
      </c>
      <c r="E1200" t="s">
        <v>11</v>
      </c>
      <c r="F1200">
        <v>2029</v>
      </c>
      <c r="G1200" t="s">
        <v>250</v>
      </c>
      <c r="H1200">
        <v>7.6432921013722099</v>
      </c>
      <c r="I1200">
        <f>IF(K1200="N2O",H1200*About!$B$66,IF('EPA non-CO2 Data'!K1200="CH4",'EPA non-CO2 Data'!H1200*About!$B$65,'EPA non-CO2 Data'!H1200))</f>
        <v>8.9171741182675781</v>
      </c>
      <c r="J1200" s="4" t="str">
        <f>VLOOKUP(CONCATENATE(B1200,C1200,D1200),'EPA Source to Industry Map'!$D$2:$E$35,2,FALSE)</f>
        <v>non-industry</v>
      </c>
      <c r="K1200" s="4" t="str">
        <f t="shared" si="18"/>
        <v>CH4</v>
      </c>
    </row>
    <row r="1201" spans="1:11">
      <c r="A1201" t="s">
        <v>68</v>
      </c>
      <c r="B1201" t="s">
        <v>2</v>
      </c>
      <c r="C1201" t="s">
        <v>254</v>
      </c>
      <c r="D1201" t="s">
        <v>230</v>
      </c>
      <c r="E1201" t="s">
        <v>11</v>
      </c>
      <c r="F1201">
        <v>2030</v>
      </c>
      <c r="G1201" t="s">
        <v>250</v>
      </c>
      <c r="H1201">
        <v>7.7126183201669596</v>
      </c>
      <c r="I1201">
        <f>IF(K1201="N2O",H1201*About!$B$66,IF('EPA non-CO2 Data'!K1201="CH4",'EPA non-CO2 Data'!H1201*About!$B$65,'EPA non-CO2 Data'!H1201))</f>
        <v>8.9980547068614527</v>
      </c>
      <c r="J1201" s="4" t="str">
        <f>VLOOKUP(CONCATENATE(B1201,C1201,D1201),'EPA Source to Industry Map'!$D$2:$E$35,2,FALSE)</f>
        <v>non-industry</v>
      </c>
      <c r="K1201" s="4" t="str">
        <f t="shared" si="18"/>
        <v>CH4</v>
      </c>
    </row>
    <row r="1202" spans="1:11">
      <c r="A1202" t="s">
        <v>68</v>
      </c>
      <c r="B1202" t="s">
        <v>2</v>
      </c>
      <c r="C1202" t="s">
        <v>254</v>
      </c>
      <c r="D1202" t="s">
        <v>230</v>
      </c>
      <c r="E1202" t="s">
        <v>11</v>
      </c>
      <c r="F1202">
        <v>2031</v>
      </c>
      <c r="G1202" t="s">
        <v>250</v>
      </c>
      <c r="H1202">
        <v>7.7499700215044296</v>
      </c>
      <c r="I1202">
        <f>IF(K1202="N2O",H1202*About!$B$66,IF('EPA non-CO2 Data'!K1202="CH4",'EPA non-CO2 Data'!H1202*About!$B$65,'EPA non-CO2 Data'!H1202))</f>
        <v>9.0416316917551676</v>
      </c>
      <c r="J1202" s="4" t="str">
        <f>VLOOKUP(CONCATENATE(B1202,C1202,D1202),'EPA Source to Industry Map'!$D$2:$E$35,2,FALSE)</f>
        <v>non-industry</v>
      </c>
      <c r="K1202" s="4" t="str">
        <f t="shared" si="18"/>
        <v>CH4</v>
      </c>
    </row>
    <row r="1203" spans="1:11">
      <c r="A1203" t="s">
        <v>68</v>
      </c>
      <c r="B1203" t="s">
        <v>2</v>
      </c>
      <c r="C1203" t="s">
        <v>254</v>
      </c>
      <c r="D1203" t="s">
        <v>230</v>
      </c>
      <c r="E1203" t="s">
        <v>11</v>
      </c>
      <c r="F1203">
        <v>2032</v>
      </c>
      <c r="G1203" t="s">
        <v>250</v>
      </c>
      <c r="H1203">
        <v>7.7873217228418996</v>
      </c>
      <c r="I1203">
        <f>IF(K1203="N2O",H1203*About!$B$66,IF('EPA non-CO2 Data'!K1203="CH4",'EPA non-CO2 Data'!H1203*About!$B$65,'EPA non-CO2 Data'!H1203))</f>
        <v>9.0852086766488842</v>
      </c>
      <c r="J1203" s="4" t="str">
        <f>VLOOKUP(CONCATENATE(B1203,C1203,D1203),'EPA Source to Industry Map'!$D$2:$E$35,2,FALSE)</f>
        <v>non-industry</v>
      </c>
      <c r="K1203" s="4" t="str">
        <f t="shared" ref="K1203:K1266" si="19">IF(ISNUMBER(SEARCH("F",E1203)),"F-gases",E1203)</f>
        <v>CH4</v>
      </c>
    </row>
    <row r="1204" spans="1:11">
      <c r="A1204" t="s">
        <v>68</v>
      </c>
      <c r="B1204" t="s">
        <v>2</v>
      </c>
      <c r="C1204" t="s">
        <v>254</v>
      </c>
      <c r="D1204" t="s">
        <v>230</v>
      </c>
      <c r="E1204" t="s">
        <v>11</v>
      </c>
      <c r="F1204">
        <v>2033</v>
      </c>
      <c r="G1204" t="s">
        <v>250</v>
      </c>
      <c r="H1204">
        <v>7.8246734241793696</v>
      </c>
      <c r="I1204">
        <f>IF(K1204="N2O",H1204*About!$B$66,IF('EPA non-CO2 Data'!K1204="CH4",'EPA non-CO2 Data'!H1204*About!$B$65,'EPA non-CO2 Data'!H1204))</f>
        <v>9.1287856615425991</v>
      </c>
      <c r="J1204" s="4" t="str">
        <f>VLOOKUP(CONCATENATE(B1204,C1204,D1204),'EPA Source to Industry Map'!$D$2:$E$35,2,FALSE)</f>
        <v>non-industry</v>
      </c>
      <c r="K1204" s="4" t="str">
        <f t="shared" si="19"/>
        <v>CH4</v>
      </c>
    </row>
    <row r="1205" spans="1:11">
      <c r="A1205" t="s">
        <v>68</v>
      </c>
      <c r="B1205" t="s">
        <v>2</v>
      </c>
      <c r="C1205" t="s">
        <v>254</v>
      </c>
      <c r="D1205" t="s">
        <v>230</v>
      </c>
      <c r="E1205" t="s">
        <v>11</v>
      </c>
      <c r="F1205">
        <v>2034</v>
      </c>
      <c r="G1205" t="s">
        <v>250</v>
      </c>
      <c r="H1205">
        <v>7.8620251255168396</v>
      </c>
      <c r="I1205">
        <f>IF(K1205="N2O",H1205*About!$B$66,IF('EPA non-CO2 Data'!K1205="CH4",'EPA non-CO2 Data'!H1205*About!$B$65,'EPA non-CO2 Data'!H1205))</f>
        <v>9.1723626464363139</v>
      </c>
      <c r="J1205" s="4" t="str">
        <f>VLOOKUP(CONCATENATE(B1205,C1205,D1205),'EPA Source to Industry Map'!$D$2:$E$35,2,FALSE)</f>
        <v>non-industry</v>
      </c>
      <c r="K1205" s="4" t="str">
        <f t="shared" si="19"/>
        <v>CH4</v>
      </c>
    </row>
    <row r="1206" spans="1:11">
      <c r="A1206" t="s">
        <v>68</v>
      </c>
      <c r="B1206" t="s">
        <v>2</v>
      </c>
      <c r="C1206" t="s">
        <v>254</v>
      </c>
      <c r="D1206" t="s">
        <v>230</v>
      </c>
      <c r="E1206" t="s">
        <v>11</v>
      </c>
      <c r="F1206">
        <v>2035</v>
      </c>
      <c r="G1206" t="s">
        <v>250</v>
      </c>
      <c r="H1206">
        <v>7.8993768268543096</v>
      </c>
      <c r="I1206">
        <f>IF(K1206="N2O",H1206*About!$B$66,IF('EPA non-CO2 Data'!K1206="CH4",'EPA non-CO2 Data'!H1206*About!$B$65,'EPA non-CO2 Data'!H1206))</f>
        <v>9.2159396313300288</v>
      </c>
      <c r="J1206" s="4" t="str">
        <f>VLOOKUP(CONCATENATE(B1206,C1206,D1206),'EPA Source to Industry Map'!$D$2:$E$35,2,FALSE)</f>
        <v>non-industry</v>
      </c>
      <c r="K1206" s="4" t="str">
        <f t="shared" si="19"/>
        <v>CH4</v>
      </c>
    </row>
    <row r="1207" spans="1:11">
      <c r="A1207" t="s">
        <v>68</v>
      </c>
      <c r="B1207" t="s">
        <v>2</v>
      </c>
      <c r="C1207" t="s">
        <v>254</v>
      </c>
      <c r="D1207" t="s">
        <v>230</v>
      </c>
      <c r="E1207" t="s">
        <v>11</v>
      </c>
      <c r="F1207">
        <v>2036</v>
      </c>
      <c r="G1207" t="s">
        <v>250</v>
      </c>
      <c r="H1207">
        <v>7.9073337962402501</v>
      </c>
      <c r="I1207">
        <f>IF(K1207="N2O",H1207*About!$B$66,IF('EPA non-CO2 Data'!K1207="CH4",'EPA non-CO2 Data'!H1207*About!$B$65,'EPA non-CO2 Data'!H1207))</f>
        <v>9.2252227622802927</v>
      </c>
      <c r="J1207" s="4" t="str">
        <f>VLOOKUP(CONCATENATE(B1207,C1207,D1207),'EPA Source to Industry Map'!$D$2:$E$35,2,FALSE)</f>
        <v>non-industry</v>
      </c>
      <c r="K1207" s="4" t="str">
        <f t="shared" si="19"/>
        <v>CH4</v>
      </c>
    </row>
    <row r="1208" spans="1:11">
      <c r="A1208" t="s">
        <v>68</v>
      </c>
      <c r="B1208" t="s">
        <v>2</v>
      </c>
      <c r="C1208" t="s">
        <v>254</v>
      </c>
      <c r="D1208" t="s">
        <v>230</v>
      </c>
      <c r="E1208" t="s">
        <v>11</v>
      </c>
      <c r="F1208">
        <v>2037</v>
      </c>
      <c r="G1208" t="s">
        <v>250</v>
      </c>
      <c r="H1208">
        <v>7.9152907656261897</v>
      </c>
      <c r="I1208">
        <f>IF(K1208="N2O",H1208*About!$B$66,IF('EPA non-CO2 Data'!K1208="CH4",'EPA non-CO2 Data'!H1208*About!$B$65,'EPA non-CO2 Data'!H1208))</f>
        <v>9.2345058932305548</v>
      </c>
      <c r="J1208" s="4" t="str">
        <f>VLOOKUP(CONCATENATE(B1208,C1208,D1208),'EPA Source to Industry Map'!$D$2:$E$35,2,FALSE)</f>
        <v>non-industry</v>
      </c>
      <c r="K1208" s="4" t="str">
        <f t="shared" si="19"/>
        <v>CH4</v>
      </c>
    </row>
    <row r="1209" spans="1:11">
      <c r="A1209" t="s">
        <v>68</v>
      </c>
      <c r="B1209" t="s">
        <v>2</v>
      </c>
      <c r="C1209" t="s">
        <v>254</v>
      </c>
      <c r="D1209" t="s">
        <v>230</v>
      </c>
      <c r="E1209" t="s">
        <v>11</v>
      </c>
      <c r="F1209">
        <v>2038</v>
      </c>
      <c r="G1209" t="s">
        <v>250</v>
      </c>
      <c r="H1209">
        <v>7.9232477350121302</v>
      </c>
      <c r="I1209">
        <f>IF(K1209="N2O",H1209*About!$B$66,IF('EPA non-CO2 Data'!K1209="CH4",'EPA non-CO2 Data'!H1209*About!$B$65,'EPA non-CO2 Data'!H1209))</f>
        <v>9.2437890241808187</v>
      </c>
      <c r="J1209" s="4" t="str">
        <f>VLOOKUP(CONCATENATE(B1209,C1209,D1209),'EPA Source to Industry Map'!$D$2:$E$35,2,FALSE)</f>
        <v>non-industry</v>
      </c>
      <c r="K1209" s="4" t="str">
        <f t="shared" si="19"/>
        <v>CH4</v>
      </c>
    </row>
    <row r="1210" spans="1:11">
      <c r="A1210" t="s">
        <v>68</v>
      </c>
      <c r="B1210" t="s">
        <v>2</v>
      </c>
      <c r="C1210" t="s">
        <v>254</v>
      </c>
      <c r="D1210" t="s">
        <v>230</v>
      </c>
      <c r="E1210" t="s">
        <v>11</v>
      </c>
      <c r="F1210">
        <v>2039</v>
      </c>
      <c r="G1210" t="s">
        <v>250</v>
      </c>
      <c r="H1210">
        <v>7.9312047043980698</v>
      </c>
      <c r="I1210">
        <f>IF(K1210="N2O",H1210*About!$B$66,IF('EPA non-CO2 Data'!K1210="CH4",'EPA non-CO2 Data'!H1210*About!$B$65,'EPA non-CO2 Data'!H1210))</f>
        <v>9.2530721551310826</v>
      </c>
      <c r="J1210" s="4" t="str">
        <f>VLOOKUP(CONCATENATE(B1210,C1210,D1210),'EPA Source to Industry Map'!$D$2:$E$35,2,FALSE)</f>
        <v>non-industry</v>
      </c>
      <c r="K1210" s="4" t="str">
        <f t="shared" si="19"/>
        <v>CH4</v>
      </c>
    </row>
    <row r="1211" spans="1:11">
      <c r="A1211" t="s">
        <v>68</v>
      </c>
      <c r="B1211" t="s">
        <v>2</v>
      </c>
      <c r="C1211" t="s">
        <v>254</v>
      </c>
      <c r="D1211" t="s">
        <v>230</v>
      </c>
      <c r="E1211" t="s">
        <v>11</v>
      </c>
      <c r="F1211">
        <v>2040</v>
      </c>
      <c r="G1211" t="s">
        <v>250</v>
      </c>
      <c r="H1211">
        <v>7.9391616737839996</v>
      </c>
      <c r="I1211">
        <f>IF(K1211="N2O",H1211*About!$B$66,IF('EPA non-CO2 Data'!K1211="CH4",'EPA non-CO2 Data'!H1211*About!$B$65,'EPA non-CO2 Data'!H1211))</f>
        <v>9.2623552860813341</v>
      </c>
      <c r="J1211" s="4" t="str">
        <f>VLOOKUP(CONCATENATE(B1211,C1211,D1211),'EPA Source to Industry Map'!$D$2:$E$35,2,FALSE)</f>
        <v>non-industry</v>
      </c>
      <c r="K1211" s="4" t="str">
        <f t="shared" si="19"/>
        <v>CH4</v>
      </c>
    </row>
    <row r="1212" spans="1:11">
      <c r="A1212" t="s">
        <v>68</v>
      </c>
      <c r="B1212" t="s">
        <v>2</v>
      </c>
      <c r="C1212" t="s">
        <v>254</v>
      </c>
      <c r="D1212" t="s">
        <v>230</v>
      </c>
      <c r="E1212" t="s">
        <v>11</v>
      </c>
      <c r="F1212">
        <v>2041</v>
      </c>
      <c r="G1212" t="s">
        <v>250</v>
      </c>
      <c r="H1212">
        <v>7.9410490728509</v>
      </c>
      <c r="I1212">
        <f>IF(K1212="N2O",H1212*About!$B$66,IF('EPA non-CO2 Data'!K1212="CH4",'EPA non-CO2 Data'!H1212*About!$B$65,'EPA non-CO2 Data'!H1212))</f>
        <v>9.264557251659383</v>
      </c>
      <c r="J1212" s="4" t="str">
        <f>VLOOKUP(CONCATENATE(B1212,C1212,D1212),'EPA Source to Industry Map'!$D$2:$E$35,2,FALSE)</f>
        <v>non-industry</v>
      </c>
      <c r="K1212" s="4" t="str">
        <f t="shared" si="19"/>
        <v>CH4</v>
      </c>
    </row>
    <row r="1213" spans="1:11">
      <c r="A1213" t="s">
        <v>68</v>
      </c>
      <c r="B1213" t="s">
        <v>2</v>
      </c>
      <c r="C1213" t="s">
        <v>254</v>
      </c>
      <c r="D1213" t="s">
        <v>230</v>
      </c>
      <c r="E1213" t="s">
        <v>11</v>
      </c>
      <c r="F1213">
        <v>2042</v>
      </c>
      <c r="G1213" t="s">
        <v>250</v>
      </c>
      <c r="H1213">
        <v>7.9429364719177897</v>
      </c>
      <c r="I1213">
        <f>IF(K1213="N2O",H1213*About!$B$66,IF('EPA non-CO2 Data'!K1213="CH4",'EPA non-CO2 Data'!H1213*About!$B$65,'EPA non-CO2 Data'!H1213))</f>
        <v>9.2667592172374214</v>
      </c>
      <c r="J1213" s="4" t="str">
        <f>VLOOKUP(CONCATENATE(B1213,C1213,D1213),'EPA Source to Industry Map'!$D$2:$E$35,2,FALSE)</f>
        <v>non-industry</v>
      </c>
      <c r="K1213" s="4" t="str">
        <f t="shared" si="19"/>
        <v>CH4</v>
      </c>
    </row>
    <row r="1214" spans="1:11">
      <c r="A1214" t="s">
        <v>68</v>
      </c>
      <c r="B1214" t="s">
        <v>2</v>
      </c>
      <c r="C1214" t="s">
        <v>254</v>
      </c>
      <c r="D1214" t="s">
        <v>230</v>
      </c>
      <c r="E1214" t="s">
        <v>11</v>
      </c>
      <c r="F1214">
        <v>2043</v>
      </c>
      <c r="G1214" t="s">
        <v>250</v>
      </c>
      <c r="H1214">
        <v>7.9448238709846803</v>
      </c>
      <c r="I1214">
        <f>IF(K1214="N2O",H1214*About!$B$66,IF('EPA non-CO2 Data'!K1214="CH4",'EPA non-CO2 Data'!H1214*About!$B$65,'EPA non-CO2 Data'!H1214))</f>
        <v>9.2689611828154614</v>
      </c>
      <c r="J1214" s="4" t="str">
        <f>VLOOKUP(CONCATENATE(B1214,C1214,D1214),'EPA Source to Industry Map'!$D$2:$E$35,2,FALSE)</f>
        <v>non-industry</v>
      </c>
      <c r="K1214" s="4" t="str">
        <f t="shared" si="19"/>
        <v>CH4</v>
      </c>
    </row>
    <row r="1215" spans="1:11">
      <c r="A1215" t="s">
        <v>68</v>
      </c>
      <c r="B1215" t="s">
        <v>2</v>
      </c>
      <c r="C1215" t="s">
        <v>254</v>
      </c>
      <c r="D1215" t="s">
        <v>230</v>
      </c>
      <c r="E1215" t="s">
        <v>11</v>
      </c>
      <c r="F1215">
        <v>2044</v>
      </c>
      <c r="G1215" t="s">
        <v>250</v>
      </c>
      <c r="H1215">
        <v>7.9467112700515701</v>
      </c>
      <c r="I1215">
        <f>IF(K1215="N2O",H1215*About!$B$66,IF('EPA non-CO2 Data'!K1215="CH4",'EPA non-CO2 Data'!H1215*About!$B$65,'EPA non-CO2 Data'!H1215))</f>
        <v>9.2711631483934998</v>
      </c>
      <c r="J1215" s="4" t="str">
        <f>VLOOKUP(CONCATENATE(B1215,C1215,D1215),'EPA Source to Industry Map'!$D$2:$E$35,2,FALSE)</f>
        <v>non-industry</v>
      </c>
      <c r="K1215" s="4" t="str">
        <f t="shared" si="19"/>
        <v>CH4</v>
      </c>
    </row>
    <row r="1216" spans="1:11">
      <c r="A1216" t="s">
        <v>68</v>
      </c>
      <c r="B1216" t="s">
        <v>2</v>
      </c>
      <c r="C1216" t="s">
        <v>254</v>
      </c>
      <c r="D1216" t="s">
        <v>230</v>
      </c>
      <c r="E1216" t="s">
        <v>11</v>
      </c>
      <c r="F1216">
        <v>2045</v>
      </c>
      <c r="G1216" t="s">
        <v>250</v>
      </c>
      <c r="H1216">
        <v>7.9485986691184598</v>
      </c>
      <c r="I1216">
        <f>IF(K1216="N2O",H1216*About!$B$66,IF('EPA non-CO2 Data'!K1216="CH4",'EPA non-CO2 Data'!H1216*About!$B$65,'EPA non-CO2 Data'!H1216))</f>
        <v>9.2733651139715363</v>
      </c>
      <c r="J1216" s="4" t="str">
        <f>VLOOKUP(CONCATENATE(B1216,C1216,D1216),'EPA Source to Industry Map'!$D$2:$E$35,2,FALSE)</f>
        <v>non-industry</v>
      </c>
      <c r="K1216" s="4" t="str">
        <f t="shared" si="19"/>
        <v>CH4</v>
      </c>
    </row>
    <row r="1217" spans="1:11">
      <c r="A1217" t="s">
        <v>68</v>
      </c>
      <c r="B1217" t="s">
        <v>2</v>
      </c>
      <c r="C1217" t="s">
        <v>254</v>
      </c>
      <c r="D1217" t="s">
        <v>230</v>
      </c>
      <c r="E1217" t="s">
        <v>11</v>
      </c>
      <c r="F1217">
        <v>2046</v>
      </c>
      <c r="G1217" t="s">
        <v>250</v>
      </c>
      <c r="H1217">
        <v>7.9034830913431904</v>
      </c>
      <c r="I1217">
        <f>IF(K1217="N2O",H1217*About!$B$66,IF('EPA non-CO2 Data'!K1217="CH4",'EPA non-CO2 Data'!H1217*About!$B$65,'EPA non-CO2 Data'!H1217))</f>
        <v>9.2207302732337233</v>
      </c>
      <c r="J1217" s="4" t="str">
        <f>VLOOKUP(CONCATENATE(B1217,C1217,D1217),'EPA Source to Industry Map'!$D$2:$E$35,2,FALSE)</f>
        <v>non-industry</v>
      </c>
      <c r="K1217" s="4" t="str">
        <f t="shared" si="19"/>
        <v>CH4</v>
      </c>
    </row>
    <row r="1218" spans="1:11">
      <c r="A1218" t="s">
        <v>68</v>
      </c>
      <c r="B1218" t="s">
        <v>2</v>
      </c>
      <c r="C1218" t="s">
        <v>254</v>
      </c>
      <c r="D1218" t="s">
        <v>230</v>
      </c>
      <c r="E1218" t="s">
        <v>11</v>
      </c>
      <c r="F1218">
        <v>2047</v>
      </c>
      <c r="G1218" t="s">
        <v>250</v>
      </c>
      <c r="H1218">
        <v>7.8583675135679298</v>
      </c>
      <c r="I1218">
        <f>IF(K1218="N2O",H1218*About!$B$66,IF('EPA non-CO2 Data'!K1218="CH4",'EPA non-CO2 Data'!H1218*About!$B$65,'EPA non-CO2 Data'!H1218))</f>
        <v>9.1680954324959192</v>
      </c>
      <c r="J1218" s="4" t="str">
        <f>VLOOKUP(CONCATENATE(B1218,C1218,D1218),'EPA Source to Industry Map'!$D$2:$E$35,2,FALSE)</f>
        <v>non-industry</v>
      </c>
      <c r="K1218" s="4" t="str">
        <f t="shared" si="19"/>
        <v>CH4</v>
      </c>
    </row>
    <row r="1219" spans="1:11">
      <c r="A1219" t="s">
        <v>68</v>
      </c>
      <c r="B1219" t="s">
        <v>2</v>
      </c>
      <c r="C1219" t="s">
        <v>254</v>
      </c>
      <c r="D1219" t="s">
        <v>230</v>
      </c>
      <c r="E1219" t="s">
        <v>11</v>
      </c>
      <c r="F1219">
        <v>2048</v>
      </c>
      <c r="G1219" t="s">
        <v>250</v>
      </c>
      <c r="H1219">
        <v>7.8132519357926604</v>
      </c>
      <c r="I1219">
        <f>IF(K1219="N2O",H1219*About!$B$66,IF('EPA non-CO2 Data'!K1219="CH4",'EPA non-CO2 Data'!H1219*About!$B$65,'EPA non-CO2 Data'!H1219))</f>
        <v>9.1154605917581044</v>
      </c>
      <c r="J1219" s="4" t="str">
        <f>VLOOKUP(CONCATENATE(B1219,C1219,D1219),'EPA Source to Industry Map'!$D$2:$E$35,2,FALSE)</f>
        <v>non-industry</v>
      </c>
      <c r="K1219" s="4" t="str">
        <f t="shared" si="19"/>
        <v>CH4</v>
      </c>
    </row>
    <row r="1220" spans="1:11">
      <c r="A1220" t="s">
        <v>68</v>
      </c>
      <c r="B1220" t="s">
        <v>2</v>
      </c>
      <c r="C1220" t="s">
        <v>254</v>
      </c>
      <c r="D1220" t="s">
        <v>230</v>
      </c>
      <c r="E1220" t="s">
        <v>11</v>
      </c>
      <c r="F1220">
        <v>2049</v>
      </c>
      <c r="G1220" t="s">
        <v>250</v>
      </c>
      <c r="H1220">
        <v>7.7681363580173901</v>
      </c>
      <c r="I1220">
        <f>IF(K1220="N2O",H1220*About!$B$66,IF('EPA non-CO2 Data'!K1220="CH4",'EPA non-CO2 Data'!H1220*About!$B$65,'EPA non-CO2 Data'!H1220))</f>
        <v>9.0628257510202896</v>
      </c>
      <c r="J1220" s="4" t="str">
        <f>VLOOKUP(CONCATENATE(B1220,C1220,D1220),'EPA Source to Industry Map'!$D$2:$E$35,2,FALSE)</f>
        <v>non-industry</v>
      </c>
      <c r="K1220" s="4" t="str">
        <f t="shared" si="19"/>
        <v>CH4</v>
      </c>
    </row>
    <row r="1221" spans="1:11">
      <c r="A1221" t="s">
        <v>68</v>
      </c>
      <c r="B1221" t="s">
        <v>2</v>
      </c>
      <c r="C1221" t="s">
        <v>254</v>
      </c>
      <c r="D1221" t="s">
        <v>230</v>
      </c>
      <c r="E1221" t="s">
        <v>11</v>
      </c>
      <c r="F1221">
        <v>2050</v>
      </c>
      <c r="G1221" t="s">
        <v>250</v>
      </c>
      <c r="H1221">
        <v>7.7230207802421198</v>
      </c>
      <c r="I1221">
        <f>IF(K1221="N2O",H1221*About!$B$66,IF('EPA non-CO2 Data'!K1221="CH4",'EPA non-CO2 Data'!H1221*About!$B$65,'EPA non-CO2 Data'!H1221))</f>
        <v>9.0101909102824731</v>
      </c>
      <c r="J1221" s="4" t="str">
        <f>VLOOKUP(CONCATENATE(B1221,C1221,D1221),'EPA Source to Industry Map'!$D$2:$E$35,2,FALSE)</f>
        <v>non-industry</v>
      </c>
      <c r="K1221" s="4" t="str">
        <f t="shared" si="19"/>
        <v>CH4</v>
      </c>
    </row>
    <row r="1222" spans="1:11">
      <c r="A1222" t="s">
        <v>68</v>
      </c>
      <c r="B1222" t="s">
        <v>2</v>
      </c>
      <c r="C1222" t="s">
        <v>254</v>
      </c>
      <c r="D1222" t="s">
        <v>230</v>
      </c>
      <c r="E1222" t="s">
        <v>12</v>
      </c>
      <c r="F1222">
        <v>1990</v>
      </c>
      <c r="G1222" t="s">
        <v>250</v>
      </c>
      <c r="H1222">
        <v>12.5116397067478</v>
      </c>
      <c r="I1222">
        <f>IF(K1222="N2O",H1222*About!$B$66,IF('EPA non-CO2 Data'!K1222="CH4",'EPA non-CO2 Data'!H1222*About!$B$65,'EPA non-CO2 Data'!H1222))</f>
        <v>11.126122558013984</v>
      </c>
      <c r="J1222" s="4" t="str">
        <f>VLOOKUP(CONCATENATE(B1222,C1222,D1222),'EPA Source to Industry Map'!$D$2:$E$35,2,FALSE)</f>
        <v>non-industry</v>
      </c>
      <c r="K1222" s="4" t="str">
        <f t="shared" si="19"/>
        <v>N2O</v>
      </c>
    </row>
    <row r="1223" spans="1:11">
      <c r="A1223" t="s">
        <v>68</v>
      </c>
      <c r="B1223" t="s">
        <v>2</v>
      </c>
      <c r="C1223" t="s">
        <v>254</v>
      </c>
      <c r="D1223" t="s">
        <v>230</v>
      </c>
      <c r="E1223" t="s">
        <v>12</v>
      </c>
      <c r="F1223">
        <v>1991</v>
      </c>
      <c r="G1223" t="s">
        <v>250</v>
      </c>
      <c r="H1223">
        <v>13.1087297800608</v>
      </c>
      <c r="I1223">
        <f>IF(K1223="N2O",H1223*About!$B$66,IF('EPA non-CO2 Data'!K1223="CH4",'EPA non-CO2 Data'!H1223*About!$B$65,'EPA non-CO2 Data'!H1223))</f>
        <v>11.657091918510442</v>
      </c>
      <c r="J1223" s="4" t="str">
        <f>VLOOKUP(CONCATENATE(B1223,C1223,D1223),'EPA Source to Industry Map'!$D$2:$E$35,2,FALSE)</f>
        <v>non-industry</v>
      </c>
      <c r="K1223" s="4" t="str">
        <f t="shared" si="19"/>
        <v>N2O</v>
      </c>
    </row>
    <row r="1224" spans="1:11">
      <c r="A1224" t="s">
        <v>68</v>
      </c>
      <c r="B1224" t="s">
        <v>2</v>
      </c>
      <c r="C1224" t="s">
        <v>254</v>
      </c>
      <c r="D1224" t="s">
        <v>230</v>
      </c>
      <c r="E1224" t="s">
        <v>12</v>
      </c>
      <c r="F1224">
        <v>1992</v>
      </c>
      <c r="G1224" t="s">
        <v>250</v>
      </c>
      <c r="H1224">
        <v>13.7058198533739</v>
      </c>
      <c r="I1224">
        <f>IF(K1224="N2O",H1224*About!$B$66,IF('EPA non-CO2 Data'!K1224="CH4",'EPA non-CO2 Data'!H1224*About!$B$65,'EPA non-CO2 Data'!H1224))</f>
        <v>12.188061279006991</v>
      </c>
      <c r="J1224" s="4" t="str">
        <f>VLOOKUP(CONCATENATE(B1224,C1224,D1224),'EPA Source to Industry Map'!$D$2:$E$35,2,FALSE)</f>
        <v>non-industry</v>
      </c>
      <c r="K1224" s="4" t="str">
        <f t="shared" si="19"/>
        <v>N2O</v>
      </c>
    </row>
    <row r="1225" spans="1:11">
      <c r="A1225" t="s">
        <v>68</v>
      </c>
      <c r="B1225" t="s">
        <v>2</v>
      </c>
      <c r="C1225" t="s">
        <v>254</v>
      </c>
      <c r="D1225" t="s">
        <v>230</v>
      </c>
      <c r="E1225" t="s">
        <v>12</v>
      </c>
      <c r="F1225">
        <v>1993</v>
      </c>
      <c r="G1225" t="s">
        <v>250</v>
      </c>
      <c r="H1225">
        <v>14.302909926686899</v>
      </c>
      <c r="I1225">
        <f>IF(K1225="N2O",H1225*About!$B$66,IF('EPA non-CO2 Data'!K1225="CH4",'EPA non-CO2 Data'!H1225*About!$B$65,'EPA non-CO2 Data'!H1225))</f>
        <v>12.719030639503451</v>
      </c>
      <c r="J1225" s="4" t="str">
        <f>VLOOKUP(CONCATENATE(B1225,C1225,D1225),'EPA Source to Industry Map'!$D$2:$E$35,2,FALSE)</f>
        <v>non-industry</v>
      </c>
      <c r="K1225" s="4" t="str">
        <f t="shared" si="19"/>
        <v>N2O</v>
      </c>
    </row>
    <row r="1226" spans="1:11">
      <c r="A1226" t="s">
        <v>68</v>
      </c>
      <c r="B1226" t="s">
        <v>2</v>
      </c>
      <c r="C1226" t="s">
        <v>254</v>
      </c>
      <c r="D1226" t="s">
        <v>230</v>
      </c>
      <c r="E1226" t="s">
        <v>12</v>
      </c>
      <c r="F1226">
        <v>1994</v>
      </c>
      <c r="G1226" t="s">
        <v>250</v>
      </c>
      <c r="H1226">
        <v>14.9</v>
      </c>
      <c r="I1226">
        <f>IF(K1226="N2O",H1226*About!$B$66,IF('EPA non-CO2 Data'!K1226="CH4",'EPA non-CO2 Data'!H1226*About!$B$65,'EPA non-CO2 Data'!H1226))</f>
        <v>13.25</v>
      </c>
      <c r="J1226" s="4" t="str">
        <f>VLOOKUP(CONCATENATE(B1226,C1226,D1226),'EPA Source to Industry Map'!$D$2:$E$35,2,FALSE)</f>
        <v>non-industry</v>
      </c>
      <c r="K1226" s="4" t="str">
        <f t="shared" si="19"/>
        <v>N2O</v>
      </c>
    </row>
    <row r="1227" spans="1:11">
      <c r="A1227" t="s">
        <v>68</v>
      </c>
      <c r="B1227" t="s">
        <v>2</v>
      </c>
      <c r="C1227" t="s">
        <v>254</v>
      </c>
      <c r="D1227" t="s">
        <v>230</v>
      </c>
      <c r="E1227" t="s">
        <v>12</v>
      </c>
      <c r="F1227">
        <v>1995</v>
      </c>
      <c r="G1227" t="s">
        <v>250</v>
      </c>
      <c r="H1227">
        <v>15.441818181818199</v>
      </c>
      <c r="I1227">
        <f>IF(K1227="N2O",H1227*About!$B$66,IF('EPA non-CO2 Data'!K1227="CH4",'EPA non-CO2 Data'!H1227*About!$B$65,'EPA non-CO2 Data'!H1227))</f>
        <v>13.731818181818197</v>
      </c>
      <c r="J1227" s="4" t="str">
        <f>VLOOKUP(CONCATENATE(B1227,C1227,D1227),'EPA Source to Industry Map'!$D$2:$E$35,2,FALSE)</f>
        <v>non-industry</v>
      </c>
      <c r="K1227" s="4" t="str">
        <f t="shared" si="19"/>
        <v>N2O</v>
      </c>
    </row>
    <row r="1228" spans="1:11">
      <c r="A1228" t="s">
        <v>68</v>
      </c>
      <c r="B1228" t="s">
        <v>2</v>
      </c>
      <c r="C1228" t="s">
        <v>254</v>
      </c>
      <c r="D1228" t="s">
        <v>230</v>
      </c>
      <c r="E1228" t="s">
        <v>12</v>
      </c>
      <c r="F1228">
        <v>1996</v>
      </c>
      <c r="G1228" t="s">
        <v>250</v>
      </c>
      <c r="H1228">
        <v>15.9836363636364</v>
      </c>
      <c r="I1228">
        <f>IF(K1228="N2O",H1228*About!$B$66,IF('EPA non-CO2 Data'!K1228="CH4",'EPA non-CO2 Data'!H1228*About!$B$65,'EPA non-CO2 Data'!H1228))</f>
        <v>14.213636363636395</v>
      </c>
      <c r="J1228" s="4" t="str">
        <f>VLOOKUP(CONCATENATE(B1228,C1228,D1228),'EPA Source to Industry Map'!$D$2:$E$35,2,FALSE)</f>
        <v>non-industry</v>
      </c>
      <c r="K1228" s="4" t="str">
        <f t="shared" si="19"/>
        <v>N2O</v>
      </c>
    </row>
    <row r="1229" spans="1:11">
      <c r="A1229" t="s">
        <v>68</v>
      </c>
      <c r="B1229" t="s">
        <v>2</v>
      </c>
      <c r="C1229" t="s">
        <v>254</v>
      </c>
      <c r="D1229" t="s">
        <v>230</v>
      </c>
      <c r="E1229" t="s">
        <v>12</v>
      </c>
      <c r="F1229">
        <v>1997</v>
      </c>
      <c r="G1229" t="s">
        <v>250</v>
      </c>
      <c r="H1229">
        <v>16.525454545454501</v>
      </c>
      <c r="I1229">
        <f>IF(K1229="N2O",H1229*About!$B$66,IF('EPA non-CO2 Data'!K1229="CH4",'EPA non-CO2 Data'!H1229*About!$B$65,'EPA non-CO2 Data'!H1229))</f>
        <v>14.695454545454506</v>
      </c>
      <c r="J1229" s="4" t="str">
        <f>VLOOKUP(CONCATENATE(B1229,C1229,D1229),'EPA Source to Industry Map'!$D$2:$E$35,2,FALSE)</f>
        <v>non-industry</v>
      </c>
      <c r="K1229" s="4" t="str">
        <f t="shared" si="19"/>
        <v>N2O</v>
      </c>
    </row>
    <row r="1230" spans="1:11">
      <c r="A1230" t="s">
        <v>68</v>
      </c>
      <c r="B1230" t="s">
        <v>2</v>
      </c>
      <c r="C1230" t="s">
        <v>254</v>
      </c>
      <c r="D1230" t="s">
        <v>230</v>
      </c>
      <c r="E1230" t="s">
        <v>12</v>
      </c>
      <c r="F1230">
        <v>1998</v>
      </c>
      <c r="G1230" t="s">
        <v>250</v>
      </c>
      <c r="H1230">
        <v>17.067272727272702</v>
      </c>
      <c r="I1230">
        <f>IF(K1230="N2O",H1230*About!$B$66,IF('EPA non-CO2 Data'!K1230="CH4",'EPA non-CO2 Data'!H1230*About!$B$65,'EPA non-CO2 Data'!H1230))</f>
        <v>15.177272727272705</v>
      </c>
      <c r="J1230" s="4" t="str">
        <f>VLOOKUP(CONCATENATE(B1230,C1230,D1230),'EPA Source to Industry Map'!$D$2:$E$35,2,FALSE)</f>
        <v>non-industry</v>
      </c>
      <c r="K1230" s="4" t="str">
        <f t="shared" si="19"/>
        <v>N2O</v>
      </c>
    </row>
    <row r="1231" spans="1:11">
      <c r="A1231" t="s">
        <v>68</v>
      </c>
      <c r="B1231" t="s">
        <v>2</v>
      </c>
      <c r="C1231" t="s">
        <v>254</v>
      </c>
      <c r="D1231" t="s">
        <v>230</v>
      </c>
      <c r="E1231" t="s">
        <v>12</v>
      </c>
      <c r="F1231">
        <v>1999</v>
      </c>
      <c r="G1231" t="s">
        <v>250</v>
      </c>
      <c r="H1231">
        <v>17.609090909090899</v>
      </c>
      <c r="I1231">
        <f>IF(K1231="N2O",H1231*About!$B$66,IF('EPA non-CO2 Data'!K1231="CH4",'EPA non-CO2 Data'!H1231*About!$B$65,'EPA non-CO2 Data'!H1231))</f>
        <v>15.659090909090899</v>
      </c>
      <c r="J1231" s="4" t="str">
        <f>VLOOKUP(CONCATENATE(B1231,C1231,D1231),'EPA Source to Industry Map'!$D$2:$E$35,2,FALSE)</f>
        <v>non-industry</v>
      </c>
      <c r="K1231" s="4" t="str">
        <f t="shared" si="19"/>
        <v>N2O</v>
      </c>
    </row>
    <row r="1232" spans="1:11">
      <c r="A1232" t="s">
        <v>68</v>
      </c>
      <c r="B1232" t="s">
        <v>2</v>
      </c>
      <c r="C1232" t="s">
        <v>254</v>
      </c>
      <c r="D1232" t="s">
        <v>230</v>
      </c>
      <c r="E1232" t="s">
        <v>12</v>
      </c>
      <c r="F1232">
        <v>2000</v>
      </c>
      <c r="G1232" t="s">
        <v>250</v>
      </c>
      <c r="H1232">
        <v>18.150909090909099</v>
      </c>
      <c r="I1232">
        <f>IF(K1232="N2O",H1232*About!$B$66,IF('EPA non-CO2 Data'!K1232="CH4",'EPA non-CO2 Data'!H1232*About!$B$65,'EPA non-CO2 Data'!H1232))</f>
        <v>16.140909090909098</v>
      </c>
      <c r="J1232" s="4" t="str">
        <f>VLOOKUP(CONCATENATE(B1232,C1232,D1232),'EPA Source to Industry Map'!$D$2:$E$35,2,FALSE)</f>
        <v>non-industry</v>
      </c>
      <c r="K1232" s="4" t="str">
        <f t="shared" si="19"/>
        <v>N2O</v>
      </c>
    </row>
    <row r="1233" spans="1:11">
      <c r="A1233" t="s">
        <v>68</v>
      </c>
      <c r="B1233" t="s">
        <v>2</v>
      </c>
      <c r="C1233" t="s">
        <v>254</v>
      </c>
      <c r="D1233" t="s">
        <v>230</v>
      </c>
      <c r="E1233" t="s">
        <v>12</v>
      </c>
      <c r="F1233">
        <v>2001</v>
      </c>
      <c r="G1233" t="s">
        <v>250</v>
      </c>
      <c r="H1233">
        <v>18.6927272727273</v>
      </c>
      <c r="I1233">
        <f>IF(K1233="N2O",H1233*About!$B$66,IF('EPA non-CO2 Data'!K1233="CH4",'EPA non-CO2 Data'!H1233*About!$B$65,'EPA non-CO2 Data'!H1233))</f>
        <v>16.622727272727296</v>
      </c>
      <c r="J1233" s="4" t="str">
        <f>VLOOKUP(CONCATENATE(B1233,C1233,D1233),'EPA Source to Industry Map'!$D$2:$E$35,2,FALSE)</f>
        <v>non-industry</v>
      </c>
      <c r="K1233" s="4" t="str">
        <f t="shared" si="19"/>
        <v>N2O</v>
      </c>
    </row>
    <row r="1234" spans="1:11">
      <c r="A1234" t="s">
        <v>68</v>
      </c>
      <c r="B1234" t="s">
        <v>2</v>
      </c>
      <c r="C1234" t="s">
        <v>254</v>
      </c>
      <c r="D1234" t="s">
        <v>230</v>
      </c>
      <c r="E1234" t="s">
        <v>12</v>
      </c>
      <c r="F1234">
        <v>2002</v>
      </c>
      <c r="G1234" t="s">
        <v>250</v>
      </c>
      <c r="H1234">
        <v>19.234545454545501</v>
      </c>
      <c r="I1234">
        <f>IF(K1234="N2O",H1234*About!$B$66,IF('EPA non-CO2 Data'!K1234="CH4",'EPA non-CO2 Data'!H1234*About!$B$65,'EPA non-CO2 Data'!H1234))</f>
        <v>17.104545454545494</v>
      </c>
      <c r="J1234" s="4" t="str">
        <f>VLOOKUP(CONCATENATE(B1234,C1234,D1234),'EPA Source to Industry Map'!$D$2:$E$35,2,FALSE)</f>
        <v>non-industry</v>
      </c>
      <c r="K1234" s="4" t="str">
        <f t="shared" si="19"/>
        <v>N2O</v>
      </c>
    </row>
    <row r="1235" spans="1:11">
      <c r="A1235" t="s">
        <v>68</v>
      </c>
      <c r="B1235" t="s">
        <v>2</v>
      </c>
      <c r="C1235" t="s">
        <v>254</v>
      </c>
      <c r="D1235" t="s">
        <v>230</v>
      </c>
      <c r="E1235" t="s">
        <v>12</v>
      </c>
      <c r="F1235">
        <v>2003</v>
      </c>
      <c r="G1235" t="s">
        <v>250</v>
      </c>
      <c r="H1235">
        <v>19.776363636363602</v>
      </c>
      <c r="I1235">
        <f>IF(K1235="N2O",H1235*About!$B$66,IF('EPA non-CO2 Data'!K1235="CH4",'EPA non-CO2 Data'!H1235*About!$B$65,'EPA non-CO2 Data'!H1235))</f>
        <v>17.586363636363604</v>
      </c>
      <c r="J1235" s="4" t="str">
        <f>VLOOKUP(CONCATENATE(B1235,C1235,D1235),'EPA Source to Industry Map'!$D$2:$E$35,2,FALSE)</f>
        <v>non-industry</v>
      </c>
      <c r="K1235" s="4" t="str">
        <f t="shared" si="19"/>
        <v>N2O</v>
      </c>
    </row>
    <row r="1236" spans="1:11">
      <c r="A1236" t="s">
        <v>68</v>
      </c>
      <c r="B1236" t="s">
        <v>2</v>
      </c>
      <c r="C1236" t="s">
        <v>254</v>
      </c>
      <c r="D1236" t="s">
        <v>230</v>
      </c>
      <c r="E1236" t="s">
        <v>12</v>
      </c>
      <c r="F1236">
        <v>2004</v>
      </c>
      <c r="G1236" t="s">
        <v>250</v>
      </c>
      <c r="H1236">
        <v>20.318181818181799</v>
      </c>
      <c r="I1236">
        <f>IF(K1236="N2O",H1236*About!$B$66,IF('EPA non-CO2 Data'!K1236="CH4",'EPA non-CO2 Data'!H1236*About!$B$65,'EPA non-CO2 Data'!H1236))</f>
        <v>18.068181818181802</v>
      </c>
      <c r="J1236" s="4" t="str">
        <f>VLOOKUP(CONCATENATE(B1236,C1236,D1236),'EPA Source to Industry Map'!$D$2:$E$35,2,FALSE)</f>
        <v>non-industry</v>
      </c>
      <c r="K1236" s="4" t="str">
        <f t="shared" si="19"/>
        <v>N2O</v>
      </c>
    </row>
    <row r="1237" spans="1:11">
      <c r="A1237" t="s">
        <v>68</v>
      </c>
      <c r="B1237" t="s">
        <v>2</v>
      </c>
      <c r="C1237" t="s">
        <v>254</v>
      </c>
      <c r="D1237" t="s">
        <v>230</v>
      </c>
      <c r="E1237" t="s">
        <v>12</v>
      </c>
      <c r="F1237">
        <v>2005</v>
      </c>
      <c r="G1237" t="s">
        <v>250</v>
      </c>
      <c r="H1237">
        <v>20.86</v>
      </c>
      <c r="I1237">
        <f>IF(K1237="N2O",H1237*About!$B$66,IF('EPA non-CO2 Data'!K1237="CH4",'EPA non-CO2 Data'!H1237*About!$B$65,'EPA non-CO2 Data'!H1237))</f>
        <v>18.55</v>
      </c>
      <c r="J1237" s="4" t="str">
        <f>VLOOKUP(CONCATENATE(B1237,C1237,D1237),'EPA Source to Industry Map'!$D$2:$E$35,2,FALSE)</f>
        <v>non-industry</v>
      </c>
      <c r="K1237" s="4" t="str">
        <f t="shared" si="19"/>
        <v>N2O</v>
      </c>
    </row>
    <row r="1238" spans="1:11">
      <c r="A1238" t="s">
        <v>68</v>
      </c>
      <c r="B1238" t="s">
        <v>2</v>
      </c>
      <c r="C1238" t="s">
        <v>254</v>
      </c>
      <c r="D1238" t="s">
        <v>230</v>
      </c>
      <c r="E1238" t="s">
        <v>12</v>
      </c>
      <c r="F1238">
        <v>2006</v>
      </c>
      <c r="G1238" t="s">
        <v>250</v>
      </c>
      <c r="H1238">
        <v>22.573537344611001</v>
      </c>
      <c r="I1238">
        <f>IF(K1238="N2O",H1238*About!$B$66,IF('EPA non-CO2 Data'!K1238="CH4",'EPA non-CO2 Data'!H1238*About!$B$65,'EPA non-CO2 Data'!H1238))</f>
        <v>20.073783209133943</v>
      </c>
      <c r="J1238" s="4" t="str">
        <f>VLOOKUP(CONCATENATE(B1238,C1238,D1238),'EPA Source to Industry Map'!$D$2:$E$35,2,FALSE)</f>
        <v>non-industry</v>
      </c>
      <c r="K1238" s="4" t="str">
        <f t="shared" si="19"/>
        <v>N2O</v>
      </c>
    </row>
    <row r="1239" spans="1:11">
      <c r="A1239" t="s">
        <v>68</v>
      </c>
      <c r="B1239" t="s">
        <v>2</v>
      </c>
      <c r="C1239" t="s">
        <v>254</v>
      </c>
      <c r="D1239" t="s">
        <v>230</v>
      </c>
      <c r="E1239" t="s">
        <v>12</v>
      </c>
      <c r="F1239">
        <v>2007</v>
      </c>
      <c r="G1239" t="s">
        <v>250</v>
      </c>
      <c r="H1239">
        <v>24.287074689221999</v>
      </c>
      <c r="I1239">
        <f>IF(K1239="N2O",H1239*About!$B$66,IF('EPA non-CO2 Data'!K1239="CH4",'EPA non-CO2 Data'!H1239*About!$B$65,'EPA non-CO2 Data'!H1239))</f>
        <v>21.597566418267885</v>
      </c>
      <c r="J1239" s="4" t="str">
        <f>VLOOKUP(CONCATENATE(B1239,C1239,D1239),'EPA Source to Industry Map'!$D$2:$E$35,2,FALSE)</f>
        <v>non-industry</v>
      </c>
      <c r="K1239" s="4" t="str">
        <f t="shared" si="19"/>
        <v>N2O</v>
      </c>
    </row>
    <row r="1240" spans="1:11">
      <c r="A1240" t="s">
        <v>68</v>
      </c>
      <c r="B1240" t="s">
        <v>2</v>
      </c>
      <c r="C1240" t="s">
        <v>254</v>
      </c>
      <c r="D1240" t="s">
        <v>230</v>
      </c>
      <c r="E1240" t="s">
        <v>12</v>
      </c>
      <c r="F1240">
        <v>2008</v>
      </c>
      <c r="G1240" t="s">
        <v>250</v>
      </c>
      <c r="H1240">
        <v>26.0006120338331</v>
      </c>
      <c r="I1240">
        <f>IF(K1240="N2O",H1240*About!$B$66,IF('EPA non-CO2 Data'!K1240="CH4",'EPA non-CO2 Data'!H1240*About!$B$65,'EPA non-CO2 Data'!H1240))</f>
        <v>23.121349627401919</v>
      </c>
      <c r="J1240" s="4" t="str">
        <f>VLOOKUP(CONCATENATE(B1240,C1240,D1240),'EPA Source to Industry Map'!$D$2:$E$35,2,FALSE)</f>
        <v>non-industry</v>
      </c>
      <c r="K1240" s="4" t="str">
        <f t="shared" si="19"/>
        <v>N2O</v>
      </c>
    </row>
    <row r="1241" spans="1:11">
      <c r="A1241" t="s">
        <v>68</v>
      </c>
      <c r="B1241" t="s">
        <v>2</v>
      </c>
      <c r="C1241" t="s">
        <v>254</v>
      </c>
      <c r="D1241" t="s">
        <v>230</v>
      </c>
      <c r="E1241" t="s">
        <v>12</v>
      </c>
      <c r="F1241">
        <v>2009</v>
      </c>
      <c r="G1241" t="s">
        <v>250</v>
      </c>
      <c r="H1241">
        <v>27.714149378444102</v>
      </c>
      <c r="I1241">
        <f>IF(K1241="N2O",H1241*About!$B$66,IF('EPA non-CO2 Data'!K1241="CH4",'EPA non-CO2 Data'!H1241*About!$B$65,'EPA non-CO2 Data'!H1241))</f>
        <v>24.645132836535861</v>
      </c>
      <c r="J1241" s="4" t="str">
        <f>VLOOKUP(CONCATENATE(B1241,C1241,D1241),'EPA Source to Industry Map'!$D$2:$E$35,2,FALSE)</f>
        <v>non-industry</v>
      </c>
      <c r="K1241" s="4" t="str">
        <f t="shared" si="19"/>
        <v>N2O</v>
      </c>
    </row>
    <row r="1242" spans="1:11">
      <c r="A1242" t="s">
        <v>68</v>
      </c>
      <c r="B1242" t="s">
        <v>2</v>
      </c>
      <c r="C1242" t="s">
        <v>254</v>
      </c>
      <c r="D1242" t="s">
        <v>230</v>
      </c>
      <c r="E1242" t="s">
        <v>12</v>
      </c>
      <c r="F1242">
        <v>2010</v>
      </c>
      <c r="G1242" t="s">
        <v>250</v>
      </c>
      <c r="H1242">
        <v>29.4276867230551</v>
      </c>
      <c r="I1242">
        <f>IF(K1242="N2O",H1242*About!$B$66,IF('EPA non-CO2 Data'!K1242="CH4",'EPA non-CO2 Data'!H1242*About!$B$65,'EPA non-CO2 Data'!H1242))</f>
        <v>26.168916045669803</v>
      </c>
      <c r="J1242" s="4" t="str">
        <f>VLOOKUP(CONCATENATE(B1242,C1242,D1242),'EPA Source to Industry Map'!$D$2:$E$35,2,FALSE)</f>
        <v>non-industry</v>
      </c>
      <c r="K1242" s="4" t="str">
        <f t="shared" si="19"/>
        <v>N2O</v>
      </c>
    </row>
    <row r="1243" spans="1:11">
      <c r="A1243" t="s">
        <v>68</v>
      </c>
      <c r="B1243" t="s">
        <v>2</v>
      </c>
      <c r="C1243" t="s">
        <v>254</v>
      </c>
      <c r="D1243" t="s">
        <v>230</v>
      </c>
      <c r="E1243" t="s">
        <v>12</v>
      </c>
      <c r="F1243">
        <v>2011</v>
      </c>
      <c r="G1243" t="s">
        <v>250</v>
      </c>
      <c r="H1243">
        <v>30.031313078912198</v>
      </c>
      <c r="I1243">
        <f>IF(K1243="N2O",H1243*About!$B$66,IF('EPA non-CO2 Data'!K1243="CH4",'EPA non-CO2 Data'!H1243*About!$B$65,'EPA non-CO2 Data'!H1243))</f>
        <v>26.70569787218702</v>
      </c>
      <c r="J1243" s="4" t="str">
        <f>VLOOKUP(CONCATENATE(B1243,C1243,D1243),'EPA Source to Industry Map'!$D$2:$E$35,2,FALSE)</f>
        <v>non-industry</v>
      </c>
      <c r="K1243" s="4" t="str">
        <f t="shared" si="19"/>
        <v>N2O</v>
      </c>
    </row>
    <row r="1244" spans="1:11">
      <c r="A1244" t="s">
        <v>68</v>
      </c>
      <c r="B1244" t="s">
        <v>2</v>
      </c>
      <c r="C1244" t="s">
        <v>254</v>
      </c>
      <c r="D1244" t="s">
        <v>230</v>
      </c>
      <c r="E1244" t="s">
        <v>12</v>
      </c>
      <c r="F1244">
        <v>2012</v>
      </c>
      <c r="G1244" t="s">
        <v>250</v>
      </c>
      <c r="H1244">
        <v>30.634939434769201</v>
      </c>
      <c r="I1244">
        <f>IF(K1244="N2O",H1244*About!$B$66,IF('EPA non-CO2 Data'!K1244="CH4",'EPA non-CO2 Data'!H1244*About!$B$65,'EPA non-CO2 Data'!H1244))</f>
        <v>27.242479698704155</v>
      </c>
      <c r="J1244" s="4" t="str">
        <f>VLOOKUP(CONCATENATE(B1244,C1244,D1244),'EPA Source to Industry Map'!$D$2:$E$35,2,FALSE)</f>
        <v>non-industry</v>
      </c>
      <c r="K1244" s="4" t="str">
        <f t="shared" si="19"/>
        <v>N2O</v>
      </c>
    </row>
    <row r="1245" spans="1:11">
      <c r="A1245" t="s">
        <v>68</v>
      </c>
      <c r="B1245" t="s">
        <v>2</v>
      </c>
      <c r="C1245" t="s">
        <v>254</v>
      </c>
      <c r="D1245" t="s">
        <v>230</v>
      </c>
      <c r="E1245" t="s">
        <v>12</v>
      </c>
      <c r="F1245">
        <v>2013</v>
      </c>
      <c r="G1245" t="s">
        <v>250</v>
      </c>
      <c r="H1245">
        <v>31.2385657906263</v>
      </c>
      <c r="I1245">
        <f>IF(K1245="N2O",H1245*About!$B$66,IF('EPA non-CO2 Data'!K1245="CH4",'EPA non-CO2 Data'!H1245*About!$B$65,'EPA non-CO2 Data'!H1245))</f>
        <v>27.779261525221372</v>
      </c>
      <c r="J1245" s="4" t="str">
        <f>VLOOKUP(CONCATENATE(B1245,C1245,D1245),'EPA Source to Industry Map'!$D$2:$E$35,2,FALSE)</f>
        <v>non-industry</v>
      </c>
      <c r="K1245" s="4" t="str">
        <f t="shared" si="19"/>
        <v>N2O</v>
      </c>
    </row>
    <row r="1246" spans="1:11">
      <c r="A1246" t="s">
        <v>68</v>
      </c>
      <c r="B1246" t="s">
        <v>2</v>
      </c>
      <c r="C1246" t="s">
        <v>254</v>
      </c>
      <c r="D1246" t="s">
        <v>230</v>
      </c>
      <c r="E1246" t="s">
        <v>12</v>
      </c>
      <c r="F1246">
        <v>2014</v>
      </c>
      <c r="G1246" t="s">
        <v>250</v>
      </c>
      <c r="H1246">
        <v>31.842192146483299</v>
      </c>
      <c r="I1246">
        <f>IF(K1246="N2O",H1246*About!$B$66,IF('EPA non-CO2 Data'!K1246="CH4",'EPA non-CO2 Data'!H1246*About!$B$65,'EPA non-CO2 Data'!H1246))</f>
        <v>28.316043351738504</v>
      </c>
      <c r="J1246" s="4" t="str">
        <f>VLOOKUP(CONCATENATE(B1246,C1246,D1246),'EPA Source to Industry Map'!$D$2:$E$35,2,FALSE)</f>
        <v>non-industry</v>
      </c>
      <c r="K1246" s="4" t="str">
        <f t="shared" si="19"/>
        <v>N2O</v>
      </c>
    </row>
    <row r="1247" spans="1:11">
      <c r="A1247" t="s">
        <v>68</v>
      </c>
      <c r="B1247" t="s">
        <v>2</v>
      </c>
      <c r="C1247" t="s">
        <v>254</v>
      </c>
      <c r="D1247" t="s">
        <v>230</v>
      </c>
      <c r="E1247" t="s">
        <v>12</v>
      </c>
      <c r="F1247">
        <v>2015</v>
      </c>
      <c r="G1247" t="s">
        <v>250</v>
      </c>
      <c r="H1247">
        <v>32.445818502340401</v>
      </c>
      <c r="I1247">
        <f>IF(K1247="N2O",H1247*About!$B$66,IF('EPA non-CO2 Data'!K1247="CH4",'EPA non-CO2 Data'!H1247*About!$B$65,'EPA non-CO2 Data'!H1247))</f>
        <v>28.852825178255724</v>
      </c>
      <c r="J1247" s="4" t="str">
        <f>VLOOKUP(CONCATENATE(B1247,C1247,D1247),'EPA Source to Industry Map'!$D$2:$E$35,2,FALSE)</f>
        <v>non-industry</v>
      </c>
      <c r="K1247" s="4" t="str">
        <f t="shared" si="19"/>
        <v>N2O</v>
      </c>
    </row>
    <row r="1248" spans="1:11">
      <c r="A1248" t="s">
        <v>68</v>
      </c>
      <c r="B1248" t="s">
        <v>2</v>
      </c>
      <c r="C1248" t="s">
        <v>254</v>
      </c>
      <c r="D1248" t="s">
        <v>230</v>
      </c>
      <c r="E1248" t="s">
        <v>12</v>
      </c>
      <c r="F1248">
        <v>2016</v>
      </c>
      <c r="G1248" t="s">
        <v>250</v>
      </c>
      <c r="H1248">
        <v>32.717686321137499</v>
      </c>
      <c r="I1248">
        <f>IF(K1248="N2O",H1248*About!$B$66,IF('EPA non-CO2 Data'!K1248="CH4",'EPA non-CO2 Data'!H1248*About!$B$65,'EPA non-CO2 Data'!H1248))</f>
        <v>29.094586829199454</v>
      </c>
      <c r="J1248" s="4" t="str">
        <f>VLOOKUP(CONCATENATE(B1248,C1248,D1248),'EPA Source to Industry Map'!$D$2:$E$35,2,FALSE)</f>
        <v>non-industry</v>
      </c>
      <c r="K1248" s="4" t="str">
        <f t="shared" si="19"/>
        <v>N2O</v>
      </c>
    </row>
    <row r="1249" spans="1:11">
      <c r="A1249" t="s">
        <v>68</v>
      </c>
      <c r="B1249" t="s">
        <v>2</v>
      </c>
      <c r="C1249" t="s">
        <v>254</v>
      </c>
      <c r="D1249" t="s">
        <v>230</v>
      </c>
      <c r="E1249" t="s">
        <v>12</v>
      </c>
      <c r="F1249">
        <v>2017</v>
      </c>
      <c r="G1249" t="s">
        <v>250</v>
      </c>
      <c r="H1249">
        <v>32.989554139934597</v>
      </c>
      <c r="I1249">
        <f>IF(K1249="N2O",H1249*About!$B$66,IF('EPA non-CO2 Data'!K1249="CH4",'EPA non-CO2 Data'!H1249*About!$B$65,'EPA non-CO2 Data'!H1249))</f>
        <v>29.336348480143183</v>
      </c>
      <c r="J1249" s="4" t="str">
        <f>VLOOKUP(CONCATENATE(B1249,C1249,D1249),'EPA Source to Industry Map'!$D$2:$E$35,2,FALSE)</f>
        <v>non-industry</v>
      </c>
      <c r="K1249" s="4" t="str">
        <f t="shared" si="19"/>
        <v>N2O</v>
      </c>
    </row>
    <row r="1250" spans="1:11">
      <c r="A1250" t="s">
        <v>68</v>
      </c>
      <c r="B1250" t="s">
        <v>2</v>
      </c>
      <c r="C1250" t="s">
        <v>254</v>
      </c>
      <c r="D1250" t="s">
        <v>230</v>
      </c>
      <c r="E1250" t="s">
        <v>12</v>
      </c>
      <c r="F1250">
        <v>2018</v>
      </c>
      <c r="G1250" t="s">
        <v>250</v>
      </c>
      <c r="H1250">
        <v>33.261421958731702</v>
      </c>
      <c r="I1250">
        <f>IF(K1250="N2O",H1250*About!$B$66,IF('EPA non-CO2 Data'!K1250="CH4",'EPA non-CO2 Data'!H1250*About!$B$65,'EPA non-CO2 Data'!H1250))</f>
        <v>29.578110131086916</v>
      </c>
      <c r="J1250" s="4" t="str">
        <f>VLOOKUP(CONCATENATE(B1250,C1250,D1250),'EPA Source to Industry Map'!$D$2:$E$35,2,FALSE)</f>
        <v>non-industry</v>
      </c>
      <c r="K1250" s="4" t="str">
        <f t="shared" si="19"/>
        <v>N2O</v>
      </c>
    </row>
    <row r="1251" spans="1:11">
      <c r="A1251" t="s">
        <v>68</v>
      </c>
      <c r="B1251" t="s">
        <v>2</v>
      </c>
      <c r="C1251" t="s">
        <v>254</v>
      </c>
      <c r="D1251" t="s">
        <v>230</v>
      </c>
      <c r="E1251" t="s">
        <v>12</v>
      </c>
      <c r="F1251">
        <v>2019</v>
      </c>
      <c r="G1251" t="s">
        <v>250</v>
      </c>
      <c r="H1251">
        <v>33.5332897775289</v>
      </c>
      <c r="I1251">
        <f>IF(K1251="N2O",H1251*About!$B$66,IF('EPA non-CO2 Data'!K1251="CH4",'EPA non-CO2 Data'!H1251*About!$B$65,'EPA non-CO2 Data'!H1251))</f>
        <v>29.819871782030734</v>
      </c>
      <c r="J1251" s="4" t="str">
        <f>VLOOKUP(CONCATENATE(B1251,C1251,D1251),'EPA Source to Industry Map'!$D$2:$E$35,2,FALSE)</f>
        <v>non-industry</v>
      </c>
      <c r="K1251" s="4" t="str">
        <f t="shared" si="19"/>
        <v>N2O</v>
      </c>
    </row>
    <row r="1252" spans="1:11">
      <c r="A1252" t="s">
        <v>68</v>
      </c>
      <c r="B1252" t="s">
        <v>2</v>
      </c>
      <c r="C1252" t="s">
        <v>254</v>
      </c>
      <c r="D1252" t="s">
        <v>230</v>
      </c>
      <c r="E1252" t="s">
        <v>12</v>
      </c>
      <c r="F1252">
        <v>2020</v>
      </c>
      <c r="G1252" t="s">
        <v>250</v>
      </c>
      <c r="H1252">
        <v>33.805157596325998</v>
      </c>
      <c r="I1252">
        <f>IF(K1252="N2O",H1252*About!$B$66,IF('EPA non-CO2 Data'!K1252="CH4",'EPA non-CO2 Data'!H1252*About!$B$65,'EPA non-CO2 Data'!H1252))</f>
        <v>30.06163343297446</v>
      </c>
      <c r="J1252" s="4" t="str">
        <f>VLOOKUP(CONCATENATE(B1252,C1252,D1252),'EPA Source to Industry Map'!$D$2:$E$35,2,FALSE)</f>
        <v>non-industry</v>
      </c>
      <c r="K1252" s="4" t="str">
        <f t="shared" si="19"/>
        <v>N2O</v>
      </c>
    </row>
    <row r="1253" spans="1:11">
      <c r="A1253" t="s">
        <v>68</v>
      </c>
      <c r="B1253" t="s">
        <v>2</v>
      </c>
      <c r="C1253" t="s">
        <v>254</v>
      </c>
      <c r="D1253" t="s">
        <v>230</v>
      </c>
      <c r="E1253" t="s">
        <v>12</v>
      </c>
      <c r="F1253">
        <v>2021</v>
      </c>
      <c r="G1253" t="s">
        <v>250</v>
      </c>
      <c r="H1253">
        <v>34.045594906458099</v>
      </c>
      <c r="I1253">
        <f>IF(K1253="N2O",H1253*About!$B$66,IF('EPA non-CO2 Data'!K1253="CH4",'EPA non-CO2 Data'!H1253*About!$B$65,'EPA non-CO2 Data'!H1253))</f>
        <v>30.27544513493757</v>
      </c>
      <c r="J1253" s="4" t="str">
        <f>VLOOKUP(CONCATENATE(B1253,C1253,D1253),'EPA Source to Industry Map'!$D$2:$E$35,2,FALSE)</f>
        <v>non-industry</v>
      </c>
      <c r="K1253" s="4" t="str">
        <f t="shared" si="19"/>
        <v>N2O</v>
      </c>
    </row>
    <row r="1254" spans="1:11">
      <c r="A1254" t="s">
        <v>68</v>
      </c>
      <c r="B1254" t="s">
        <v>2</v>
      </c>
      <c r="C1254" t="s">
        <v>254</v>
      </c>
      <c r="D1254" t="s">
        <v>230</v>
      </c>
      <c r="E1254" t="s">
        <v>12</v>
      </c>
      <c r="F1254">
        <v>2022</v>
      </c>
      <c r="G1254" t="s">
        <v>250</v>
      </c>
      <c r="H1254">
        <v>34.286032216590201</v>
      </c>
      <c r="I1254">
        <f>IF(K1254="N2O",H1254*About!$B$66,IF('EPA non-CO2 Data'!K1254="CH4",'EPA non-CO2 Data'!H1254*About!$B$65,'EPA non-CO2 Data'!H1254))</f>
        <v>30.489256836900683</v>
      </c>
      <c r="J1254" s="4" t="str">
        <f>VLOOKUP(CONCATENATE(B1254,C1254,D1254),'EPA Source to Industry Map'!$D$2:$E$35,2,FALSE)</f>
        <v>non-industry</v>
      </c>
      <c r="K1254" s="4" t="str">
        <f t="shared" si="19"/>
        <v>N2O</v>
      </c>
    </row>
    <row r="1255" spans="1:11">
      <c r="A1255" t="s">
        <v>68</v>
      </c>
      <c r="B1255" t="s">
        <v>2</v>
      </c>
      <c r="C1255" t="s">
        <v>254</v>
      </c>
      <c r="D1255" t="s">
        <v>230</v>
      </c>
      <c r="E1255" t="s">
        <v>12</v>
      </c>
      <c r="F1255">
        <v>2023</v>
      </c>
      <c r="G1255" t="s">
        <v>250</v>
      </c>
      <c r="H1255">
        <v>34.526469526722302</v>
      </c>
      <c r="I1255">
        <f>IF(K1255="N2O",H1255*About!$B$66,IF('EPA non-CO2 Data'!K1255="CH4",'EPA non-CO2 Data'!H1255*About!$B$65,'EPA non-CO2 Data'!H1255))</f>
        <v>30.703068538863793</v>
      </c>
      <c r="J1255" s="4" t="str">
        <f>VLOOKUP(CONCATENATE(B1255,C1255,D1255),'EPA Source to Industry Map'!$D$2:$E$35,2,FALSE)</f>
        <v>non-industry</v>
      </c>
      <c r="K1255" s="4" t="str">
        <f t="shared" si="19"/>
        <v>N2O</v>
      </c>
    </row>
    <row r="1256" spans="1:11">
      <c r="A1256" t="s">
        <v>68</v>
      </c>
      <c r="B1256" t="s">
        <v>2</v>
      </c>
      <c r="C1256" t="s">
        <v>254</v>
      </c>
      <c r="D1256" t="s">
        <v>230</v>
      </c>
      <c r="E1256" t="s">
        <v>12</v>
      </c>
      <c r="F1256">
        <v>2024</v>
      </c>
      <c r="G1256" t="s">
        <v>250</v>
      </c>
      <c r="H1256">
        <v>34.766906836854297</v>
      </c>
      <c r="I1256">
        <f>IF(K1256="N2O",H1256*About!$B$66,IF('EPA non-CO2 Data'!K1256="CH4",'EPA non-CO2 Data'!H1256*About!$B$65,'EPA non-CO2 Data'!H1256))</f>
        <v>30.916880240826806</v>
      </c>
      <c r="J1256" s="4" t="str">
        <f>VLOOKUP(CONCATENATE(B1256,C1256,D1256),'EPA Source to Industry Map'!$D$2:$E$35,2,FALSE)</f>
        <v>non-industry</v>
      </c>
      <c r="K1256" s="4" t="str">
        <f t="shared" si="19"/>
        <v>N2O</v>
      </c>
    </row>
    <row r="1257" spans="1:11">
      <c r="A1257" t="s">
        <v>68</v>
      </c>
      <c r="B1257" t="s">
        <v>2</v>
      </c>
      <c r="C1257" t="s">
        <v>254</v>
      </c>
      <c r="D1257" t="s">
        <v>230</v>
      </c>
      <c r="E1257" t="s">
        <v>12</v>
      </c>
      <c r="F1257">
        <v>2025</v>
      </c>
      <c r="G1257" t="s">
        <v>250</v>
      </c>
      <c r="H1257">
        <v>35.007344146986398</v>
      </c>
      <c r="I1257">
        <f>IF(K1257="N2O",H1257*About!$B$66,IF('EPA non-CO2 Data'!K1257="CH4",'EPA non-CO2 Data'!H1257*About!$B$65,'EPA non-CO2 Data'!H1257))</f>
        <v>31.130691942789916</v>
      </c>
      <c r="J1257" s="4" t="str">
        <f>VLOOKUP(CONCATENATE(B1257,C1257,D1257),'EPA Source to Industry Map'!$D$2:$E$35,2,FALSE)</f>
        <v>non-industry</v>
      </c>
      <c r="K1257" s="4" t="str">
        <f t="shared" si="19"/>
        <v>N2O</v>
      </c>
    </row>
    <row r="1258" spans="1:11">
      <c r="A1258" t="s">
        <v>68</v>
      </c>
      <c r="B1258" t="s">
        <v>2</v>
      </c>
      <c r="C1258" t="s">
        <v>254</v>
      </c>
      <c r="D1258" t="s">
        <v>230</v>
      </c>
      <c r="E1258" t="s">
        <v>12</v>
      </c>
      <c r="F1258">
        <v>2026</v>
      </c>
      <c r="G1258" t="s">
        <v>250</v>
      </c>
      <c r="H1258">
        <v>35.010551822236998</v>
      </c>
      <c r="I1258">
        <f>IF(K1258="N2O",H1258*About!$B$66,IF('EPA non-CO2 Data'!K1258="CH4",'EPA non-CO2 Data'!H1258*About!$B$65,'EPA non-CO2 Data'!H1258))</f>
        <v>31.133544405680553</v>
      </c>
      <c r="J1258" s="4" t="str">
        <f>VLOOKUP(CONCATENATE(B1258,C1258,D1258),'EPA Source to Industry Map'!$D$2:$E$35,2,FALSE)</f>
        <v>non-industry</v>
      </c>
      <c r="K1258" s="4" t="str">
        <f t="shared" si="19"/>
        <v>N2O</v>
      </c>
    </row>
    <row r="1259" spans="1:11">
      <c r="A1259" t="s">
        <v>68</v>
      </c>
      <c r="B1259" t="s">
        <v>2</v>
      </c>
      <c r="C1259" t="s">
        <v>254</v>
      </c>
      <c r="D1259" t="s">
        <v>230</v>
      </c>
      <c r="E1259" t="s">
        <v>12</v>
      </c>
      <c r="F1259">
        <v>2027</v>
      </c>
      <c r="G1259" t="s">
        <v>250</v>
      </c>
      <c r="H1259">
        <v>35.013759497487499</v>
      </c>
      <c r="I1259">
        <f>IF(K1259="N2O",H1259*About!$B$66,IF('EPA non-CO2 Data'!K1259="CH4",'EPA non-CO2 Data'!H1259*About!$B$65,'EPA non-CO2 Data'!H1259))</f>
        <v>31.136396868571097</v>
      </c>
      <c r="J1259" s="4" t="str">
        <f>VLOOKUP(CONCATENATE(B1259,C1259,D1259),'EPA Source to Industry Map'!$D$2:$E$35,2,FALSE)</f>
        <v>non-industry</v>
      </c>
      <c r="K1259" s="4" t="str">
        <f t="shared" si="19"/>
        <v>N2O</v>
      </c>
    </row>
    <row r="1260" spans="1:11">
      <c r="A1260" t="s">
        <v>68</v>
      </c>
      <c r="B1260" t="s">
        <v>2</v>
      </c>
      <c r="C1260" t="s">
        <v>254</v>
      </c>
      <c r="D1260" t="s">
        <v>230</v>
      </c>
      <c r="E1260" t="s">
        <v>12</v>
      </c>
      <c r="F1260">
        <v>2028</v>
      </c>
      <c r="G1260" t="s">
        <v>250</v>
      </c>
      <c r="H1260">
        <v>35.016967172738099</v>
      </c>
      <c r="I1260">
        <f>IF(K1260="N2O",H1260*About!$B$66,IF('EPA non-CO2 Data'!K1260="CH4",'EPA non-CO2 Data'!H1260*About!$B$65,'EPA non-CO2 Data'!H1260))</f>
        <v>31.13924933146173</v>
      </c>
      <c r="J1260" s="4" t="str">
        <f>VLOOKUP(CONCATENATE(B1260,C1260,D1260),'EPA Source to Industry Map'!$D$2:$E$35,2,FALSE)</f>
        <v>non-industry</v>
      </c>
      <c r="K1260" s="4" t="str">
        <f t="shared" si="19"/>
        <v>N2O</v>
      </c>
    </row>
    <row r="1261" spans="1:11">
      <c r="A1261" t="s">
        <v>68</v>
      </c>
      <c r="B1261" t="s">
        <v>2</v>
      </c>
      <c r="C1261" t="s">
        <v>254</v>
      </c>
      <c r="D1261" t="s">
        <v>230</v>
      </c>
      <c r="E1261" t="s">
        <v>12</v>
      </c>
      <c r="F1261">
        <v>2029</v>
      </c>
      <c r="G1261" t="s">
        <v>250</v>
      </c>
      <c r="H1261">
        <v>35.020174847988599</v>
      </c>
      <c r="I1261">
        <f>IF(K1261="N2O",H1261*About!$B$66,IF('EPA non-CO2 Data'!K1261="CH4",'EPA non-CO2 Data'!H1261*About!$B$65,'EPA non-CO2 Data'!H1261))</f>
        <v>31.142101794352278</v>
      </c>
      <c r="J1261" s="4" t="str">
        <f>VLOOKUP(CONCATENATE(B1261,C1261,D1261),'EPA Source to Industry Map'!$D$2:$E$35,2,FALSE)</f>
        <v>non-industry</v>
      </c>
      <c r="K1261" s="4" t="str">
        <f t="shared" si="19"/>
        <v>N2O</v>
      </c>
    </row>
    <row r="1262" spans="1:11">
      <c r="A1262" t="s">
        <v>68</v>
      </c>
      <c r="B1262" t="s">
        <v>2</v>
      </c>
      <c r="C1262" t="s">
        <v>254</v>
      </c>
      <c r="D1262" t="s">
        <v>230</v>
      </c>
      <c r="E1262" t="s">
        <v>12</v>
      </c>
      <c r="F1262">
        <v>2030</v>
      </c>
      <c r="G1262" t="s">
        <v>250</v>
      </c>
      <c r="H1262">
        <v>35.023382523239199</v>
      </c>
      <c r="I1262">
        <f>IF(K1262="N2O",H1262*About!$B$66,IF('EPA non-CO2 Data'!K1262="CH4",'EPA non-CO2 Data'!H1262*About!$B$65,'EPA non-CO2 Data'!H1262))</f>
        <v>31.144954257242912</v>
      </c>
      <c r="J1262" s="4" t="str">
        <f>VLOOKUP(CONCATENATE(B1262,C1262,D1262),'EPA Source to Industry Map'!$D$2:$E$35,2,FALSE)</f>
        <v>non-industry</v>
      </c>
      <c r="K1262" s="4" t="str">
        <f t="shared" si="19"/>
        <v>N2O</v>
      </c>
    </row>
    <row r="1263" spans="1:11">
      <c r="A1263" t="s">
        <v>68</v>
      </c>
      <c r="B1263" t="s">
        <v>2</v>
      </c>
      <c r="C1263" t="s">
        <v>254</v>
      </c>
      <c r="D1263" t="s">
        <v>230</v>
      </c>
      <c r="E1263" t="s">
        <v>12</v>
      </c>
      <c r="F1263">
        <v>2031</v>
      </c>
      <c r="G1263" t="s">
        <v>250</v>
      </c>
      <c r="H1263">
        <v>34.927408294631903</v>
      </c>
      <c r="I1263">
        <f>IF(K1263="N2O",H1263*About!$B$66,IF('EPA non-CO2 Data'!K1263="CH4",'EPA non-CO2 Data'!H1263*About!$B$65,'EPA non-CO2 Data'!H1263))</f>
        <v>31.059608047239777</v>
      </c>
      <c r="J1263" s="4" t="str">
        <f>VLOOKUP(CONCATENATE(B1263,C1263,D1263),'EPA Source to Industry Map'!$D$2:$E$35,2,FALSE)</f>
        <v>non-industry</v>
      </c>
      <c r="K1263" s="4" t="str">
        <f t="shared" si="19"/>
        <v>N2O</v>
      </c>
    </row>
    <row r="1264" spans="1:11">
      <c r="A1264" t="s">
        <v>68</v>
      </c>
      <c r="B1264" t="s">
        <v>2</v>
      </c>
      <c r="C1264" t="s">
        <v>254</v>
      </c>
      <c r="D1264" t="s">
        <v>230</v>
      </c>
      <c r="E1264" t="s">
        <v>12</v>
      </c>
      <c r="F1264">
        <v>2032</v>
      </c>
      <c r="G1264" t="s">
        <v>250</v>
      </c>
      <c r="H1264">
        <v>34.831434066024499</v>
      </c>
      <c r="I1264">
        <f>IF(K1264="N2O",H1264*About!$B$66,IF('EPA non-CO2 Data'!K1264="CH4",'EPA non-CO2 Data'!H1264*About!$B$65,'EPA non-CO2 Data'!H1264))</f>
        <v>30.974261837236551</v>
      </c>
      <c r="J1264" s="4" t="str">
        <f>VLOOKUP(CONCATENATE(B1264,C1264,D1264),'EPA Source to Industry Map'!$D$2:$E$35,2,FALSE)</f>
        <v>non-industry</v>
      </c>
      <c r="K1264" s="4" t="str">
        <f t="shared" si="19"/>
        <v>N2O</v>
      </c>
    </row>
    <row r="1265" spans="1:11">
      <c r="A1265" t="s">
        <v>68</v>
      </c>
      <c r="B1265" t="s">
        <v>2</v>
      </c>
      <c r="C1265" t="s">
        <v>254</v>
      </c>
      <c r="D1265" t="s">
        <v>230</v>
      </c>
      <c r="E1265" t="s">
        <v>12</v>
      </c>
      <c r="F1265">
        <v>2033</v>
      </c>
      <c r="G1265" t="s">
        <v>250</v>
      </c>
      <c r="H1265">
        <v>34.735459837417203</v>
      </c>
      <c r="I1265">
        <f>IF(K1265="N2O",H1265*About!$B$66,IF('EPA non-CO2 Data'!K1265="CH4",'EPA non-CO2 Data'!H1265*About!$B$65,'EPA non-CO2 Data'!H1265))</f>
        <v>30.88891562723342</v>
      </c>
      <c r="J1265" s="4" t="str">
        <f>VLOOKUP(CONCATENATE(B1265,C1265,D1265),'EPA Source to Industry Map'!$D$2:$E$35,2,FALSE)</f>
        <v>non-industry</v>
      </c>
      <c r="K1265" s="4" t="str">
        <f t="shared" si="19"/>
        <v>N2O</v>
      </c>
    </row>
    <row r="1266" spans="1:11">
      <c r="A1266" t="s">
        <v>68</v>
      </c>
      <c r="B1266" t="s">
        <v>2</v>
      </c>
      <c r="C1266" t="s">
        <v>254</v>
      </c>
      <c r="D1266" t="s">
        <v>230</v>
      </c>
      <c r="E1266" t="s">
        <v>12</v>
      </c>
      <c r="F1266">
        <v>2034</v>
      </c>
      <c r="G1266" t="s">
        <v>250</v>
      </c>
      <c r="H1266">
        <v>34.639485608809899</v>
      </c>
      <c r="I1266">
        <f>IF(K1266="N2O",H1266*About!$B$66,IF('EPA non-CO2 Data'!K1266="CH4",'EPA non-CO2 Data'!H1266*About!$B$65,'EPA non-CO2 Data'!H1266))</f>
        <v>30.803569417230278</v>
      </c>
      <c r="J1266" s="4" t="str">
        <f>VLOOKUP(CONCATENATE(B1266,C1266,D1266),'EPA Source to Industry Map'!$D$2:$E$35,2,FALSE)</f>
        <v>non-industry</v>
      </c>
      <c r="K1266" s="4" t="str">
        <f t="shared" si="19"/>
        <v>N2O</v>
      </c>
    </row>
    <row r="1267" spans="1:11">
      <c r="A1267" t="s">
        <v>68</v>
      </c>
      <c r="B1267" t="s">
        <v>2</v>
      </c>
      <c r="C1267" t="s">
        <v>254</v>
      </c>
      <c r="D1267" t="s">
        <v>230</v>
      </c>
      <c r="E1267" t="s">
        <v>12</v>
      </c>
      <c r="F1267">
        <v>2035</v>
      </c>
      <c r="G1267" t="s">
        <v>250</v>
      </c>
      <c r="H1267">
        <v>34.543511380202602</v>
      </c>
      <c r="I1267">
        <f>IF(K1267="N2O",H1267*About!$B$66,IF('EPA non-CO2 Data'!K1267="CH4",'EPA non-CO2 Data'!H1267*About!$B$65,'EPA non-CO2 Data'!H1267))</f>
        <v>30.718223207227147</v>
      </c>
      <c r="J1267" s="4" t="str">
        <f>VLOOKUP(CONCATENATE(B1267,C1267,D1267),'EPA Source to Industry Map'!$D$2:$E$35,2,FALSE)</f>
        <v>non-industry</v>
      </c>
      <c r="K1267" s="4" t="str">
        <f t="shared" ref="K1267:K1330" si="20">IF(ISNUMBER(SEARCH("F",E1267)),"F-gases",E1267)</f>
        <v>N2O</v>
      </c>
    </row>
    <row r="1268" spans="1:11">
      <c r="A1268" t="s">
        <v>68</v>
      </c>
      <c r="B1268" t="s">
        <v>2</v>
      </c>
      <c r="C1268" t="s">
        <v>254</v>
      </c>
      <c r="D1268" t="s">
        <v>230</v>
      </c>
      <c r="E1268" t="s">
        <v>12</v>
      </c>
      <c r="F1268">
        <v>2036</v>
      </c>
      <c r="G1268" t="s">
        <v>250</v>
      </c>
      <c r="H1268">
        <v>34.389586770855203</v>
      </c>
      <c r="I1268">
        <f>IF(K1268="N2O",H1268*About!$B$66,IF('EPA non-CO2 Data'!K1268="CH4",'EPA non-CO2 Data'!H1268*About!$B$65,'EPA non-CO2 Data'!H1268))</f>
        <v>30.581343940525599</v>
      </c>
      <c r="J1268" s="4" t="str">
        <f>VLOOKUP(CONCATENATE(B1268,C1268,D1268),'EPA Source to Industry Map'!$D$2:$E$35,2,FALSE)</f>
        <v>non-industry</v>
      </c>
      <c r="K1268" s="4" t="str">
        <f t="shared" si="20"/>
        <v>N2O</v>
      </c>
    </row>
    <row r="1269" spans="1:11">
      <c r="A1269" t="s">
        <v>68</v>
      </c>
      <c r="B1269" t="s">
        <v>2</v>
      </c>
      <c r="C1269" t="s">
        <v>254</v>
      </c>
      <c r="D1269" t="s">
        <v>230</v>
      </c>
      <c r="E1269" t="s">
        <v>12</v>
      </c>
      <c r="F1269">
        <v>2037</v>
      </c>
      <c r="G1269" t="s">
        <v>250</v>
      </c>
      <c r="H1269">
        <v>34.235662161507697</v>
      </c>
      <c r="I1269">
        <f>IF(K1269="N2O",H1269*About!$B$66,IF('EPA non-CO2 Data'!K1269="CH4",'EPA non-CO2 Data'!H1269*About!$B$65,'EPA non-CO2 Data'!H1269))</f>
        <v>30.444464673823958</v>
      </c>
      <c r="J1269" s="4" t="str">
        <f>VLOOKUP(CONCATENATE(B1269,C1269,D1269),'EPA Source to Industry Map'!$D$2:$E$35,2,FALSE)</f>
        <v>non-industry</v>
      </c>
      <c r="K1269" s="4" t="str">
        <f t="shared" si="20"/>
        <v>N2O</v>
      </c>
    </row>
    <row r="1270" spans="1:11">
      <c r="A1270" t="s">
        <v>68</v>
      </c>
      <c r="B1270" t="s">
        <v>2</v>
      </c>
      <c r="C1270" t="s">
        <v>254</v>
      </c>
      <c r="D1270" t="s">
        <v>230</v>
      </c>
      <c r="E1270" t="s">
        <v>12</v>
      </c>
      <c r="F1270">
        <v>2038</v>
      </c>
      <c r="G1270" t="s">
        <v>250</v>
      </c>
      <c r="H1270">
        <v>34.081737552160298</v>
      </c>
      <c r="I1270">
        <f>IF(K1270="N2O",H1270*About!$B$66,IF('EPA non-CO2 Data'!K1270="CH4",'EPA non-CO2 Data'!H1270*About!$B$65,'EPA non-CO2 Data'!H1270))</f>
        <v>30.307585407122414</v>
      </c>
      <c r="J1270" s="4" t="str">
        <f>VLOOKUP(CONCATENATE(B1270,C1270,D1270),'EPA Source to Industry Map'!$D$2:$E$35,2,FALSE)</f>
        <v>non-industry</v>
      </c>
      <c r="K1270" s="4" t="str">
        <f t="shared" si="20"/>
        <v>N2O</v>
      </c>
    </row>
    <row r="1271" spans="1:11">
      <c r="A1271" t="s">
        <v>68</v>
      </c>
      <c r="B1271" t="s">
        <v>2</v>
      </c>
      <c r="C1271" t="s">
        <v>254</v>
      </c>
      <c r="D1271" t="s">
        <v>230</v>
      </c>
      <c r="E1271" t="s">
        <v>12</v>
      </c>
      <c r="F1271">
        <v>2039</v>
      </c>
      <c r="G1271" t="s">
        <v>250</v>
      </c>
      <c r="H1271">
        <v>33.927812942812899</v>
      </c>
      <c r="I1271">
        <f>IF(K1271="N2O",H1271*About!$B$66,IF('EPA non-CO2 Data'!K1271="CH4",'EPA non-CO2 Data'!H1271*About!$B$65,'EPA non-CO2 Data'!H1271))</f>
        <v>30.170706140420865</v>
      </c>
      <c r="J1271" s="4" t="str">
        <f>VLOOKUP(CONCATENATE(B1271,C1271,D1271),'EPA Source to Industry Map'!$D$2:$E$35,2,FALSE)</f>
        <v>non-industry</v>
      </c>
      <c r="K1271" s="4" t="str">
        <f t="shared" si="20"/>
        <v>N2O</v>
      </c>
    </row>
    <row r="1272" spans="1:11">
      <c r="A1272" t="s">
        <v>68</v>
      </c>
      <c r="B1272" t="s">
        <v>2</v>
      </c>
      <c r="C1272" t="s">
        <v>254</v>
      </c>
      <c r="D1272" t="s">
        <v>230</v>
      </c>
      <c r="E1272" t="s">
        <v>12</v>
      </c>
      <c r="F1272">
        <v>2040</v>
      </c>
      <c r="G1272" t="s">
        <v>250</v>
      </c>
      <c r="H1272">
        <v>33.773888333465401</v>
      </c>
      <c r="I1272">
        <f>IF(K1272="N2O",H1272*About!$B$66,IF('EPA non-CO2 Data'!K1272="CH4",'EPA non-CO2 Data'!H1272*About!$B$65,'EPA non-CO2 Data'!H1272))</f>
        <v>30.033826873719232</v>
      </c>
      <c r="J1272" s="4" t="str">
        <f>VLOOKUP(CONCATENATE(B1272,C1272,D1272),'EPA Source to Industry Map'!$D$2:$E$35,2,FALSE)</f>
        <v>non-industry</v>
      </c>
      <c r="K1272" s="4" t="str">
        <f t="shared" si="20"/>
        <v>N2O</v>
      </c>
    </row>
    <row r="1273" spans="1:11">
      <c r="A1273" t="s">
        <v>68</v>
      </c>
      <c r="B1273" t="s">
        <v>2</v>
      </c>
      <c r="C1273" t="s">
        <v>254</v>
      </c>
      <c r="D1273" t="s">
        <v>230</v>
      </c>
      <c r="E1273" t="s">
        <v>12</v>
      </c>
      <c r="F1273">
        <v>2041</v>
      </c>
      <c r="G1273" t="s">
        <v>250</v>
      </c>
      <c r="H1273">
        <v>33.599873089103497</v>
      </c>
      <c r="I1273">
        <f>IF(K1273="N2O",H1273*About!$B$66,IF('EPA non-CO2 Data'!K1273="CH4",'EPA non-CO2 Data'!H1273*About!$B$65,'EPA non-CO2 Data'!H1273))</f>
        <v>29.879081773867203</v>
      </c>
      <c r="J1273" s="4" t="str">
        <f>VLOOKUP(CONCATENATE(B1273,C1273,D1273),'EPA Source to Industry Map'!$D$2:$E$35,2,FALSE)</f>
        <v>non-industry</v>
      </c>
      <c r="K1273" s="4" t="str">
        <f t="shared" si="20"/>
        <v>N2O</v>
      </c>
    </row>
    <row r="1274" spans="1:11">
      <c r="A1274" t="s">
        <v>68</v>
      </c>
      <c r="B1274" t="s">
        <v>2</v>
      </c>
      <c r="C1274" t="s">
        <v>254</v>
      </c>
      <c r="D1274" t="s">
        <v>230</v>
      </c>
      <c r="E1274" t="s">
        <v>12</v>
      </c>
      <c r="F1274">
        <v>2042</v>
      </c>
      <c r="G1274" t="s">
        <v>250</v>
      </c>
      <c r="H1274">
        <v>33.4258578447416</v>
      </c>
      <c r="I1274">
        <f>IF(K1274="N2O",H1274*About!$B$66,IF('EPA non-CO2 Data'!K1274="CH4",'EPA non-CO2 Data'!H1274*About!$B$65,'EPA non-CO2 Data'!H1274))</f>
        <v>29.724336674015181</v>
      </c>
      <c r="J1274" s="4" t="str">
        <f>VLOOKUP(CONCATENATE(B1274,C1274,D1274),'EPA Source to Industry Map'!$D$2:$E$35,2,FALSE)</f>
        <v>non-industry</v>
      </c>
      <c r="K1274" s="4" t="str">
        <f t="shared" si="20"/>
        <v>N2O</v>
      </c>
    </row>
    <row r="1275" spans="1:11">
      <c r="A1275" t="s">
        <v>68</v>
      </c>
      <c r="B1275" t="s">
        <v>2</v>
      </c>
      <c r="C1275" t="s">
        <v>254</v>
      </c>
      <c r="D1275" t="s">
        <v>230</v>
      </c>
      <c r="E1275" t="s">
        <v>12</v>
      </c>
      <c r="F1275">
        <v>2043</v>
      </c>
      <c r="G1275" t="s">
        <v>250</v>
      </c>
      <c r="H1275">
        <v>33.251842600379703</v>
      </c>
      <c r="I1275">
        <f>IF(K1275="N2O",H1275*About!$B$66,IF('EPA non-CO2 Data'!K1275="CH4",'EPA non-CO2 Data'!H1275*About!$B$65,'EPA non-CO2 Data'!H1275))</f>
        <v>29.569591574163159</v>
      </c>
      <c r="J1275" s="4" t="str">
        <f>VLOOKUP(CONCATENATE(B1275,C1275,D1275),'EPA Source to Industry Map'!$D$2:$E$35,2,FALSE)</f>
        <v>non-industry</v>
      </c>
      <c r="K1275" s="4" t="str">
        <f t="shared" si="20"/>
        <v>N2O</v>
      </c>
    </row>
    <row r="1276" spans="1:11">
      <c r="A1276" t="s">
        <v>68</v>
      </c>
      <c r="B1276" t="s">
        <v>2</v>
      </c>
      <c r="C1276" t="s">
        <v>254</v>
      </c>
      <c r="D1276" t="s">
        <v>230</v>
      </c>
      <c r="E1276" t="s">
        <v>12</v>
      </c>
      <c r="F1276">
        <v>2044</v>
      </c>
      <c r="G1276" t="s">
        <v>250</v>
      </c>
      <c r="H1276">
        <v>33.077827356017899</v>
      </c>
      <c r="I1276">
        <f>IF(K1276="N2O",H1276*About!$B$66,IF('EPA non-CO2 Data'!K1276="CH4",'EPA non-CO2 Data'!H1276*About!$B$65,'EPA non-CO2 Data'!H1276))</f>
        <v>29.414846474311219</v>
      </c>
      <c r="J1276" s="4" t="str">
        <f>VLOOKUP(CONCATENATE(B1276,C1276,D1276),'EPA Source to Industry Map'!$D$2:$E$35,2,FALSE)</f>
        <v>non-industry</v>
      </c>
      <c r="K1276" s="4" t="str">
        <f t="shared" si="20"/>
        <v>N2O</v>
      </c>
    </row>
    <row r="1277" spans="1:11">
      <c r="A1277" t="s">
        <v>68</v>
      </c>
      <c r="B1277" t="s">
        <v>2</v>
      </c>
      <c r="C1277" t="s">
        <v>254</v>
      </c>
      <c r="D1277" t="s">
        <v>230</v>
      </c>
      <c r="E1277" t="s">
        <v>12</v>
      </c>
      <c r="F1277">
        <v>2045</v>
      </c>
      <c r="G1277" t="s">
        <v>250</v>
      </c>
      <c r="H1277">
        <v>32.903812111656002</v>
      </c>
      <c r="I1277">
        <f>IF(K1277="N2O",H1277*About!$B$66,IF('EPA non-CO2 Data'!K1277="CH4",'EPA non-CO2 Data'!H1277*About!$B$65,'EPA non-CO2 Data'!H1277))</f>
        <v>29.260101374459197</v>
      </c>
      <c r="J1277" s="4" t="str">
        <f>VLOOKUP(CONCATENATE(B1277,C1277,D1277),'EPA Source to Industry Map'!$D$2:$E$35,2,FALSE)</f>
        <v>non-industry</v>
      </c>
      <c r="K1277" s="4" t="str">
        <f t="shared" si="20"/>
        <v>N2O</v>
      </c>
    </row>
    <row r="1278" spans="1:11">
      <c r="A1278" t="s">
        <v>68</v>
      </c>
      <c r="B1278" t="s">
        <v>2</v>
      </c>
      <c r="C1278" t="s">
        <v>254</v>
      </c>
      <c r="D1278" t="s">
        <v>230</v>
      </c>
      <c r="E1278" t="s">
        <v>12</v>
      </c>
      <c r="F1278">
        <v>2046</v>
      </c>
      <c r="G1278" t="s">
        <v>250</v>
      </c>
      <c r="H1278">
        <v>32.620298871861699</v>
      </c>
      <c r="I1278">
        <f>IF(K1278="N2O",H1278*About!$B$66,IF('EPA non-CO2 Data'!K1278="CH4",'EPA non-CO2 Data'!H1278*About!$B$65,'EPA non-CO2 Data'!H1278))</f>
        <v>29.007983896118624</v>
      </c>
      <c r="J1278" s="4" t="str">
        <f>VLOOKUP(CONCATENATE(B1278,C1278,D1278),'EPA Source to Industry Map'!$D$2:$E$35,2,FALSE)</f>
        <v>non-industry</v>
      </c>
      <c r="K1278" s="4" t="str">
        <f t="shared" si="20"/>
        <v>N2O</v>
      </c>
    </row>
    <row r="1279" spans="1:11">
      <c r="A1279" t="s">
        <v>68</v>
      </c>
      <c r="B1279" t="s">
        <v>2</v>
      </c>
      <c r="C1279" t="s">
        <v>254</v>
      </c>
      <c r="D1279" t="s">
        <v>230</v>
      </c>
      <c r="E1279" t="s">
        <v>12</v>
      </c>
      <c r="F1279">
        <v>2047</v>
      </c>
      <c r="G1279" t="s">
        <v>250</v>
      </c>
      <c r="H1279">
        <v>32.336785632067397</v>
      </c>
      <c r="I1279">
        <f>IF(K1279="N2O",H1279*About!$B$66,IF('EPA non-CO2 Data'!K1279="CH4",'EPA non-CO2 Data'!H1279*About!$B$65,'EPA non-CO2 Data'!H1279))</f>
        <v>28.755866417778055</v>
      </c>
      <c r="J1279" s="4" t="str">
        <f>VLOOKUP(CONCATENATE(B1279,C1279,D1279),'EPA Source to Industry Map'!$D$2:$E$35,2,FALSE)</f>
        <v>non-industry</v>
      </c>
      <c r="K1279" s="4" t="str">
        <f t="shared" si="20"/>
        <v>N2O</v>
      </c>
    </row>
    <row r="1280" spans="1:11">
      <c r="A1280" t="s">
        <v>68</v>
      </c>
      <c r="B1280" t="s">
        <v>2</v>
      </c>
      <c r="C1280" t="s">
        <v>254</v>
      </c>
      <c r="D1280" t="s">
        <v>230</v>
      </c>
      <c r="E1280" t="s">
        <v>12</v>
      </c>
      <c r="F1280">
        <v>2048</v>
      </c>
      <c r="G1280" t="s">
        <v>250</v>
      </c>
      <c r="H1280">
        <v>32.053272392273001</v>
      </c>
      <c r="I1280">
        <f>IF(K1280="N2O",H1280*About!$B$66,IF('EPA non-CO2 Data'!K1280="CH4",'EPA non-CO2 Data'!H1280*About!$B$65,'EPA non-CO2 Data'!H1280))</f>
        <v>28.503748939437401</v>
      </c>
      <c r="J1280" s="4" t="str">
        <f>VLOOKUP(CONCATENATE(B1280,C1280,D1280),'EPA Source to Industry Map'!$D$2:$E$35,2,FALSE)</f>
        <v>non-industry</v>
      </c>
      <c r="K1280" s="4" t="str">
        <f t="shared" si="20"/>
        <v>N2O</v>
      </c>
    </row>
    <row r="1281" spans="1:11">
      <c r="A1281" t="s">
        <v>68</v>
      </c>
      <c r="B1281" t="s">
        <v>2</v>
      </c>
      <c r="C1281" t="s">
        <v>254</v>
      </c>
      <c r="D1281" t="s">
        <v>230</v>
      </c>
      <c r="E1281" t="s">
        <v>12</v>
      </c>
      <c r="F1281">
        <v>2049</v>
      </c>
      <c r="G1281" t="s">
        <v>250</v>
      </c>
      <c r="H1281">
        <v>31.769759152478699</v>
      </c>
      <c r="I1281">
        <f>IF(K1281="N2O",H1281*About!$B$66,IF('EPA non-CO2 Data'!K1281="CH4",'EPA non-CO2 Data'!H1281*About!$B$65,'EPA non-CO2 Data'!H1281))</f>
        <v>28.251631461096828</v>
      </c>
      <c r="J1281" s="4" t="str">
        <f>VLOOKUP(CONCATENATE(B1281,C1281,D1281),'EPA Source to Industry Map'!$D$2:$E$35,2,FALSE)</f>
        <v>non-industry</v>
      </c>
      <c r="K1281" s="4" t="str">
        <f t="shared" si="20"/>
        <v>N2O</v>
      </c>
    </row>
    <row r="1282" spans="1:11">
      <c r="A1282" t="s">
        <v>68</v>
      </c>
      <c r="B1282" t="s">
        <v>2</v>
      </c>
      <c r="C1282" t="s">
        <v>254</v>
      </c>
      <c r="D1282" t="s">
        <v>230</v>
      </c>
      <c r="E1282" t="s">
        <v>12</v>
      </c>
      <c r="F1282">
        <v>2050</v>
      </c>
      <c r="G1282" t="s">
        <v>250</v>
      </c>
      <c r="H1282">
        <v>31.486245912684399</v>
      </c>
      <c r="I1282">
        <f>IF(K1282="N2O",H1282*About!$B$66,IF('EPA non-CO2 Data'!K1282="CH4",'EPA non-CO2 Data'!H1282*About!$B$65,'EPA non-CO2 Data'!H1282))</f>
        <v>27.999513982756262</v>
      </c>
      <c r="J1282" s="4" t="str">
        <f>VLOOKUP(CONCATENATE(B1282,C1282,D1282),'EPA Source to Industry Map'!$D$2:$E$35,2,FALSE)</f>
        <v>non-industry</v>
      </c>
      <c r="K1282" s="4" t="str">
        <f t="shared" si="20"/>
        <v>N2O</v>
      </c>
    </row>
    <row r="1283" spans="1:11">
      <c r="A1283" t="s">
        <v>68</v>
      </c>
      <c r="B1283" t="s">
        <v>3</v>
      </c>
      <c r="C1283" t="s">
        <v>263</v>
      </c>
      <c r="D1283" t="s">
        <v>264</v>
      </c>
      <c r="E1283" t="s">
        <v>14</v>
      </c>
      <c r="F1283">
        <v>1990</v>
      </c>
      <c r="G1283" t="s">
        <v>250</v>
      </c>
      <c r="H1283">
        <v>3.1621097730416401</v>
      </c>
      <c r="I1283">
        <f>IF(K1283="N2O",H1283*About!$B$66,IF('EPA non-CO2 Data'!K1283="CH4",'EPA non-CO2 Data'!H1283*About!$B$65,'EPA non-CO2 Data'!H1283))</f>
        <v>3.1621097730416401</v>
      </c>
      <c r="J1283" s="4" t="str">
        <f>VLOOKUP(CONCATENATE(B1283,C1283,D1283),'EPA Source to Industry Map'!$D$2:$E$35,2,FALSE)</f>
        <v>chemicals</v>
      </c>
      <c r="K1283" s="4" t="str">
        <f t="shared" si="20"/>
        <v>F-gases</v>
      </c>
    </row>
    <row r="1284" spans="1:11">
      <c r="A1284" t="s">
        <v>68</v>
      </c>
      <c r="B1284" t="s">
        <v>3</v>
      </c>
      <c r="C1284" t="s">
        <v>263</v>
      </c>
      <c r="D1284" t="s">
        <v>264</v>
      </c>
      <c r="E1284" t="s">
        <v>14</v>
      </c>
      <c r="F1284">
        <v>1991</v>
      </c>
      <c r="G1284" t="s">
        <v>250</v>
      </c>
      <c r="H1284">
        <v>3.8842761376087598</v>
      </c>
      <c r="I1284">
        <f>IF(K1284="N2O",H1284*About!$B$66,IF('EPA non-CO2 Data'!K1284="CH4",'EPA non-CO2 Data'!H1284*About!$B$65,'EPA non-CO2 Data'!H1284))</f>
        <v>3.8842761376087598</v>
      </c>
      <c r="J1284" s="4" t="str">
        <f>VLOOKUP(CONCATENATE(B1284,C1284,D1284),'EPA Source to Industry Map'!$D$2:$E$35,2,FALSE)</f>
        <v>chemicals</v>
      </c>
      <c r="K1284" s="4" t="str">
        <f t="shared" si="20"/>
        <v>F-gases</v>
      </c>
    </row>
    <row r="1285" spans="1:11">
      <c r="A1285" t="s">
        <v>68</v>
      </c>
      <c r="B1285" t="s">
        <v>3</v>
      </c>
      <c r="C1285" t="s">
        <v>263</v>
      </c>
      <c r="D1285" t="s">
        <v>264</v>
      </c>
      <c r="E1285" t="s">
        <v>14</v>
      </c>
      <c r="F1285">
        <v>1992</v>
      </c>
      <c r="G1285" t="s">
        <v>250</v>
      </c>
      <c r="H1285">
        <v>4.6064425021758701</v>
      </c>
      <c r="I1285">
        <f>IF(K1285="N2O",H1285*About!$B$66,IF('EPA non-CO2 Data'!K1285="CH4",'EPA non-CO2 Data'!H1285*About!$B$65,'EPA non-CO2 Data'!H1285))</f>
        <v>4.6064425021758701</v>
      </c>
      <c r="J1285" s="4" t="str">
        <f>VLOOKUP(CONCATENATE(B1285,C1285,D1285),'EPA Source to Industry Map'!$D$2:$E$35,2,FALSE)</f>
        <v>chemicals</v>
      </c>
      <c r="K1285" s="4" t="str">
        <f t="shared" si="20"/>
        <v>F-gases</v>
      </c>
    </row>
    <row r="1286" spans="1:11">
      <c r="A1286" t="s">
        <v>68</v>
      </c>
      <c r="B1286" t="s">
        <v>3</v>
      </c>
      <c r="C1286" t="s">
        <v>263</v>
      </c>
      <c r="D1286" t="s">
        <v>264</v>
      </c>
      <c r="E1286" t="s">
        <v>14</v>
      </c>
      <c r="F1286">
        <v>1993</v>
      </c>
      <c r="G1286" t="s">
        <v>250</v>
      </c>
      <c r="H1286">
        <v>5.3286088667429796</v>
      </c>
      <c r="I1286">
        <f>IF(K1286="N2O",H1286*About!$B$66,IF('EPA non-CO2 Data'!K1286="CH4",'EPA non-CO2 Data'!H1286*About!$B$65,'EPA non-CO2 Data'!H1286))</f>
        <v>5.3286088667429796</v>
      </c>
      <c r="J1286" s="4" t="str">
        <f>VLOOKUP(CONCATENATE(B1286,C1286,D1286),'EPA Source to Industry Map'!$D$2:$E$35,2,FALSE)</f>
        <v>chemicals</v>
      </c>
      <c r="K1286" s="4" t="str">
        <f t="shared" si="20"/>
        <v>F-gases</v>
      </c>
    </row>
    <row r="1287" spans="1:11">
      <c r="A1287" t="s">
        <v>68</v>
      </c>
      <c r="B1287" t="s">
        <v>3</v>
      </c>
      <c r="C1287" t="s">
        <v>263</v>
      </c>
      <c r="D1287" t="s">
        <v>264</v>
      </c>
      <c r="E1287" t="s">
        <v>14</v>
      </c>
      <c r="F1287">
        <v>1994</v>
      </c>
      <c r="G1287" t="s">
        <v>250</v>
      </c>
      <c r="H1287">
        <v>6.05077523131009</v>
      </c>
      <c r="I1287">
        <f>IF(K1287="N2O",H1287*About!$B$66,IF('EPA non-CO2 Data'!K1287="CH4",'EPA non-CO2 Data'!H1287*About!$B$65,'EPA non-CO2 Data'!H1287))</f>
        <v>6.05077523131009</v>
      </c>
      <c r="J1287" s="4" t="str">
        <f>VLOOKUP(CONCATENATE(B1287,C1287,D1287),'EPA Source to Industry Map'!$D$2:$E$35,2,FALSE)</f>
        <v>chemicals</v>
      </c>
      <c r="K1287" s="4" t="str">
        <f t="shared" si="20"/>
        <v>F-gases</v>
      </c>
    </row>
    <row r="1288" spans="1:11">
      <c r="A1288" t="s">
        <v>68</v>
      </c>
      <c r="B1288" t="s">
        <v>3</v>
      </c>
      <c r="C1288" t="s">
        <v>263</v>
      </c>
      <c r="D1288" t="s">
        <v>264</v>
      </c>
      <c r="E1288" t="s">
        <v>14</v>
      </c>
      <c r="F1288">
        <v>1995</v>
      </c>
      <c r="G1288" t="s">
        <v>250</v>
      </c>
      <c r="H1288">
        <v>6.7729415958772003</v>
      </c>
      <c r="I1288">
        <f>IF(K1288="N2O",H1288*About!$B$66,IF('EPA non-CO2 Data'!K1288="CH4",'EPA non-CO2 Data'!H1288*About!$B$65,'EPA non-CO2 Data'!H1288))</f>
        <v>6.7729415958772003</v>
      </c>
      <c r="J1288" s="4" t="str">
        <f>VLOOKUP(CONCATENATE(B1288,C1288,D1288),'EPA Source to Industry Map'!$D$2:$E$35,2,FALSE)</f>
        <v>chemicals</v>
      </c>
      <c r="K1288" s="4" t="str">
        <f t="shared" si="20"/>
        <v>F-gases</v>
      </c>
    </row>
    <row r="1289" spans="1:11">
      <c r="A1289" t="s">
        <v>68</v>
      </c>
      <c r="B1289" t="s">
        <v>3</v>
      </c>
      <c r="C1289" t="s">
        <v>263</v>
      </c>
      <c r="D1289" t="s">
        <v>264</v>
      </c>
      <c r="E1289" t="s">
        <v>14</v>
      </c>
      <c r="F1289">
        <v>1996</v>
      </c>
      <c r="G1289" t="s">
        <v>250</v>
      </c>
      <c r="H1289">
        <v>6.8196529646481601</v>
      </c>
      <c r="I1289">
        <f>IF(K1289="N2O",H1289*About!$B$66,IF('EPA non-CO2 Data'!K1289="CH4",'EPA non-CO2 Data'!H1289*About!$B$65,'EPA non-CO2 Data'!H1289))</f>
        <v>6.8196529646481601</v>
      </c>
      <c r="J1289" s="4" t="str">
        <f>VLOOKUP(CONCATENATE(B1289,C1289,D1289),'EPA Source to Industry Map'!$D$2:$E$35,2,FALSE)</f>
        <v>chemicals</v>
      </c>
      <c r="K1289" s="4" t="str">
        <f t="shared" si="20"/>
        <v>F-gases</v>
      </c>
    </row>
    <row r="1290" spans="1:11">
      <c r="A1290" t="s">
        <v>68</v>
      </c>
      <c r="B1290" t="s">
        <v>3</v>
      </c>
      <c r="C1290" t="s">
        <v>263</v>
      </c>
      <c r="D1290" t="s">
        <v>264</v>
      </c>
      <c r="E1290" t="s">
        <v>14</v>
      </c>
      <c r="F1290">
        <v>1997</v>
      </c>
      <c r="G1290" t="s">
        <v>250</v>
      </c>
      <c r="H1290">
        <v>6.8663643334191198</v>
      </c>
      <c r="I1290">
        <f>IF(K1290="N2O",H1290*About!$B$66,IF('EPA non-CO2 Data'!K1290="CH4",'EPA non-CO2 Data'!H1290*About!$B$65,'EPA non-CO2 Data'!H1290))</f>
        <v>6.8663643334191198</v>
      </c>
      <c r="J1290" s="4" t="str">
        <f>VLOOKUP(CONCATENATE(B1290,C1290,D1290),'EPA Source to Industry Map'!$D$2:$E$35,2,FALSE)</f>
        <v>chemicals</v>
      </c>
      <c r="K1290" s="4" t="str">
        <f t="shared" si="20"/>
        <v>F-gases</v>
      </c>
    </row>
    <row r="1291" spans="1:11">
      <c r="A1291" t="s">
        <v>68</v>
      </c>
      <c r="B1291" t="s">
        <v>3</v>
      </c>
      <c r="C1291" t="s">
        <v>263</v>
      </c>
      <c r="D1291" t="s">
        <v>264</v>
      </c>
      <c r="E1291" t="s">
        <v>14</v>
      </c>
      <c r="F1291">
        <v>1998</v>
      </c>
      <c r="G1291" t="s">
        <v>250</v>
      </c>
      <c r="H1291">
        <v>6.9130757021900804</v>
      </c>
      <c r="I1291">
        <f>IF(K1291="N2O",H1291*About!$B$66,IF('EPA non-CO2 Data'!K1291="CH4",'EPA non-CO2 Data'!H1291*About!$B$65,'EPA non-CO2 Data'!H1291))</f>
        <v>6.9130757021900804</v>
      </c>
      <c r="J1291" s="4" t="str">
        <f>VLOOKUP(CONCATENATE(B1291,C1291,D1291),'EPA Source to Industry Map'!$D$2:$E$35,2,FALSE)</f>
        <v>chemicals</v>
      </c>
      <c r="K1291" s="4" t="str">
        <f t="shared" si="20"/>
        <v>F-gases</v>
      </c>
    </row>
    <row r="1292" spans="1:11">
      <c r="A1292" t="s">
        <v>68</v>
      </c>
      <c r="B1292" t="s">
        <v>3</v>
      </c>
      <c r="C1292" t="s">
        <v>263</v>
      </c>
      <c r="D1292" t="s">
        <v>264</v>
      </c>
      <c r="E1292" t="s">
        <v>14</v>
      </c>
      <c r="F1292">
        <v>1999</v>
      </c>
      <c r="G1292" t="s">
        <v>250</v>
      </c>
      <c r="H1292">
        <v>6.9597870709610401</v>
      </c>
      <c r="I1292">
        <f>IF(K1292="N2O",H1292*About!$B$66,IF('EPA non-CO2 Data'!K1292="CH4",'EPA non-CO2 Data'!H1292*About!$B$65,'EPA non-CO2 Data'!H1292))</f>
        <v>6.9597870709610401</v>
      </c>
      <c r="J1292" s="4" t="str">
        <f>VLOOKUP(CONCATENATE(B1292,C1292,D1292),'EPA Source to Industry Map'!$D$2:$E$35,2,FALSE)</f>
        <v>chemicals</v>
      </c>
      <c r="K1292" s="4" t="str">
        <f t="shared" si="20"/>
        <v>F-gases</v>
      </c>
    </row>
    <row r="1293" spans="1:11">
      <c r="A1293" t="s">
        <v>68</v>
      </c>
      <c r="B1293" t="s">
        <v>3</v>
      </c>
      <c r="C1293" t="s">
        <v>263</v>
      </c>
      <c r="D1293" t="s">
        <v>264</v>
      </c>
      <c r="E1293" t="s">
        <v>14</v>
      </c>
      <c r="F1293">
        <v>2000</v>
      </c>
      <c r="G1293" t="s">
        <v>250</v>
      </c>
      <c r="H1293">
        <v>7.0064984397319998</v>
      </c>
      <c r="I1293">
        <f>IF(K1293="N2O",H1293*About!$B$66,IF('EPA non-CO2 Data'!K1293="CH4",'EPA non-CO2 Data'!H1293*About!$B$65,'EPA non-CO2 Data'!H1293))</f>
        <v>7.0064984397319998</v>
      </c>
      <c r="J1293" s="4" t="str">
        <f>VLOOKUP(CONCATENATE(B1293,C1293,D1293),'EPA Source to Industry Map'!$D$2:$E$35,2,FALSE)</f>
        <v>chemicals</v>
      </c>
      <c r="K1293" s="4" t="str">
        <f t="shared" si="20"/>
        <v>F-gases</v>
      </c>
    </row>
    <row r="1294" spans="1:11">
      <c r="A1294" t="s">
        <v>68</v>
      </c>
      <c r="B1294" t="s">
        <v>3</v>
      </c>
      <c r="C1294" t="s">
        <v>263</v>
      </c>
      <c r="D1294" t="s">
        <v>264</v>
      </c>
      <c r="E1294" t="s">
        <v>14</v>
      </c>
      <c r="F1294">
        <v>2001</v>
      </c>
      <c r="G1294" t="s">
        <v>250</v>
      </c>
      <c r="H1294">
        <v>6.6964407517855999</v>
      </c>
      <c r="I1294">
        <f>IF(K1294="N2O",H1294*About!$B$66,IF('EPA non-CO2 Data'!K1294="CH4",'EPA non-CO2 Data'!H1294*About!$B$65,'EPA non-CO2 Data'!H1294))</f>
        <v>6.6964407517855999</v>
      </c>
      <c r="J1294" s="4" t="str">
        <f>VLOOKUP(CONCATENATE(B1294,C1294,D1294),'EPA Source to Industry Map'!$D$2:$E$35,2,FALSE)</f>
        <v>chemicals</v>
      </c>
      <c r="K1294" s="4" t="str">
        <f t="shared" si="20"/>
        <v>F-gases</v>
      </c>
    </row>
    <row r="1295" spans="1:11">
      <c r="A1295" t="s">
        <v>68</v>
      </c>
      <c r="B1295" t="s">
        <v>3</v>
      </c>
      <c r="C1295" t="s">
        <v>263</v>
      </c>
      <c r="D1295" t="s">
        <v>264</v>
      </c>
      <c r="E1295" t="s">
        <v>14</v>
      </c>
      <c r="F1295">
        <v>2002</v>
      </c>
      <c r="G1295" t="s">
        <v>250</v>
      </c>
      <c r="H1295">
        <v>6.3863830638392001</v>
      </c>
      <c r="I1295">
        <f>IF(K1295="N2O",H1295*About!$B$66,IF('EPA non-CO2 Data'!K1295="CH4",'EPA non-CO2 Data'!H1295*About!$B$65,'EPA non-CO2 Data'!H1295))</f>
        <v>6.3863830638392001</v>
      </c>
      <c r="J1295" s="4" t="str">
        <f>VLOOKUP(CONCATENATE(B1295,C1295,D1295),'EPA Source to Industry Map'!$D$2:$E$35,2,FALSE)</f>
        <v>chemicals</v>
      </c>
      <c r="K1295" s="4" t="str">
        <f t="shared" si="20"/>
        <v>F-gases</v>
      </c>
    </row>
    <row r="1296" spans="1:11">
      <c r="A1296" t="s">
        <v>68</v>
      </c>
      <c r="B1296" t="s">
        <v>3</v>
      </c>
      <c r="C1296" t="s">
        <v>263</v>
      </c>
      <c r="D1296" t="s">
        <v>264</v>
      </c>
      <c r="E1296" t="s">
        <v>14</v>
      </c>
      <c r="F1296">
        <v>2003</v>
      </c>
      <c r="G1296" t="s">
        <v>250</v>
      </c>
      <c r="H1296">
        <v>6.0763253758928002</v>
      </c>
      <c r="I1296">
        <f>IF(K1296="N2O",H1296*About!$B$66,IF('EPA non-CO2 Data'!K1296="CH4",'EPA non-CO2 Data'!H1296*About!$B$65,'EPA non-CO2 Data'!H1296))</f>
        <v>6.0763253758928002</v>
      </c>
      <c r="J1296" s="4" t="str">
        <f>VLOOKUP(CONCATENATE(B1296,C1296,D1296),'EPA Source to Industry Map'!$D$2:$E$35,2,FALSE)</f>
        <v>chemicals</v>
      </c>
      <c r="K1296" s="4" t="str">
        <f t="shared" si="20"/>
        <v>F-gases</v>
      </c>
    </row>
    <row r="1297" spans="1:11">
      <c r="A1297" t="s">
        <v>68</v>
      </c>
      <c r="B1297" t="s">
        <v>3</v>
      </c>
      <c r="C1297" t="s">
        <v>263</v>
      </c>
      <c r="D1297" t="s">
        <v>264</v>
      </c>
      <c r="E1297" t="s">
        <v>14</v>
      </c>
      <c r="F1297">
        <v>2004</v>
      </c>
      <c r="G1297" t="s">
        <v>250</v>
      </c>
      <c r="H1297">
        <v>5.7662676879464003</v>
      </c>
      <c r="I1297">
        <f>IF(K1297="N2O",H1297*About!$B$66,IF('EPA non-CO2 Data'!K1297="CH4",'EPA non-CO2 Data'!H1297*About!$B$65,'EPA non-CO2 Data'!H1297))</f>
        <v>5.7662676879464003</v>
      </c>
      <c r="J1297" s="4" t="str">
        <f>VLOOKUP(CONCATENATE(B1297,C1297,D1297),'EPA Source to Industry Map'!$D$2:$E$35,2,FALSE)</f>
        <v>chemicals</v>
      </c>
      <c r="K1297" s="4" t="str">
        <f t="shared" si="20"/>
        <v>F-gases</v>
      </c>
    </row>
    <row r="1298" spans="1:11">
      <c r="A1298" t="s">
        <v>68</v>
      </c>
      <c r="B1298" t="s">
        <v>3</v>
      </c>
      <c r="C1298" t="s">
        <v>263</v>
      </c>
      <c r="D1298" t="s">
        <v>264</v>
      </c>
      <c r="E1298" t="s">
        <v>14</v>
      </c>
      <c r="F1298">
        <v>2005</v>
      </c>
      <c r="G1298" t="s">
        <v>250</v>
      </c>
      <c r="H1298">
        <v>5.4562099999999996</v>
      </c>
      <c r="I1298">
        <f>IF(K1298="N2O",H1298*About!$B$66,IF('EPA non-CO2 Data'!K1298="CH4",'EPA non-CO2 Data'!H1298*About!$B$65,'EPA non-CO2 Data'!H1298))</f>
        <v>5.4562099999999996</v>
      </c>
      <c r="J1298" s="4" t="str">
        <f>VLOOKUP(CONCATENATE(B1298,C1298,D1298),'EPA Source to Industry Map'!$D$2:$E$35,2,FALSE)</f>
        <v>chemicals</v>
      </c>
      <c r="K1298" s="4" t="str">
        <f t="shared" si="20"/>
        <v>F-gases</v>
      </c>
    </row>
    <row r="1299" spans="1:11">
      <c r="A1299" t="s">
        <v>68</v>
      </c>
      <c r="B1299" t="s">
        <v>3</v>
      </c>
      <c r="C1299" t="s">
        <v>263</v>
      </c>
      <c r="D1299" t="s">
        <v>264</v>
      </c>
      <c r="E1299" t="s">
        <v>14</v>
      </c>
      <c r="F1299">
        <v>2006</v>
      </c>
      <c r="G1299" t="s">
        <v>250</v>
      </c>
      <c r="H1299">
        <v>6.2396085714285698</v>
      </c>
      <c r="I1299">
        <f>IF(K1299="N2O",H1299*About!$B$66,IF('EPA non-CO2 Data'!K1299="CH4",'EPA non-CO2 Data'!H1299*About!$B$65,'EPA non-CO2 Data'!H1299))</f>
        <v>6.2396085714285698</v>
      </c>
      <c r="J1299" s="4" t="str">
        <f>VLOOKUP(CONCATENATE(B1299,C1299,D1299),'EPA Source to Industry Map'!$D$2:$E$35,2,FALSE)</f>
        <v>chemicals</v>
      </c>
      <c r="K1299" s="4" t="str">
        <f t="shared" si="20"/>
        <v>F-gases</v>
      </c>
    </row>
    <row r="1300" spans="1:11">
      <c r="A1300" t="s">
        <v>68</v>
      </c>
      <c r="B1300" t="s">
        <v>3</v>
      </c>
      <c r="C1300" t="s">
        <v>263</v>
      </c>
      <c r="D1300" t="s">
        <v>264</v>
      </c>
      <c r="E1300" t="s">
        <v>14</v>
      </c>
      <c r="F1300">
        <v>2007</v>
      </c>
      <c r="G1300" t="s">
        <v>250</v>
      </c>
      <c r="H1300">
        <v>7.0230071428571401</v>
      </c>
      <c r="I1300">
        <f>IF(K1300="N2O",H1300*About!$B$66,IF('EPA non-CO2 Data'!K1300="CH4",'EPA non-CO2 Data'!H1300*About!$B$65,'EPA non-CO2 Data'!H1300))</f>
        <v>7.0230071428571401</v>
      </c>
      <c r="J1300" s="4" t="str">
        <f>VLOOKUP(CONCATENATE(B1300,C1300,D1300),'EPA Source to Industry Map'!$D$2:$E$35,2,FALSE)</f>
        <v>chemicals</v>
      </c>
      <c r="K1300" s="4" t="str">
        <f t="shared" si="20"/>
        <v>F-gases</v>
      </c>
    </row>
    <row r="1301" spans="1:11">
      <c r="A1301" t="s">
        <v>68</v>
      </c>
      <c r="B1301" t="s">
        <v>3</v>
      </c>
      <c r="C1301" t="s">
        <v>263</v>
      </c>
      <c r="D1301" t="s">
        <v>264</v>
      </c>
      <c r="E1301" t="s">
        <v>14</v>
      </c>
      <c r="F1301">
        <v>2008</v>
      </c>
      <c r="G1301" t="s">
        <v>250</v>
      </c>
      <c r="H1301">
        <v>7.8064057142857104</v>
      </c>
      <c r="I1301">
        <f>IF(K1301="N2O",H1301*About!$B$66,IF('EPA non-CO2 Data'!K1301="CH4",'EPA non-CO2 Data'!H1301*About!$B$65,'EPA non-CO2 Data'!H1301))</f>
        <v>7.8064057142857104</v>
      </c>
      <c r="J1301" s="4" t="str">
        <f>VLOOKUP(CONCATENATE(B1301,C1301,D1301),'EPA Source to Industry Map'!$D$2:$E$35,2,FALSE)</f>
        <v>chemicals</v>
      </c>
      <c r="K1301" s="4" t="str">
        <f t="shared" si="20"/>
        <v>F-gases</v>
      </c>
    </row>
    <row r="1302" spans="1:11">
      <c r="A1302" t="s">
        <v>68</v>
      </c>
      <c r="B1302" t="s">
        <v>3</v>
      </c>
      <c r="C1302" t="s">
        <v>263</v>
      </c>
      <c r="D1302" t="s">
        <v>264</v>
      </c>
      <c r="E1302" t="s">
        <v>14</v>
      </c>
      <c r="F1302">
        <v>2009</v>
      </c>
      <c r="G1302" t="s">
        <v>250</v>
      </c>
      <c r="H1302">
        <v>8.5898042857142904</v>
      </c>
      <c r="I1302">
        <f>IF(K1302="N2O",H1302*About!$B$66,IF('EPA non-CO2 Data'!K1302="CH4",'EPA non-CO2 Data'!H1302*About!$B$65,'EPA non-CO2 Data'!H1302))</f>
        <v>8.5898042857142904</v>
      </c>
      <c r="J1302" s="4" t="str">
        <f>VLOOKUP(CONCATENATE(B1302,C1302,D1302),'EPA Source to Industry Map'!$D$2:$E$35,2,FALSE)</f>
        <v>chemicals</v>
      </c>
      <c r="K1302" s="4" t="str">
        <f t="shared" si="20"/>
        <v>F-gases</v>
      </c>
    </row>
    <row r="1303" spans="1:11">
      <c r="A1303" t="s">
        <v>68</v>
      </c>
      <c r="B1303" t="s">
        <v>3</v>
      </c>
      <c r="C1303" t="s">
        <v>263</v>
      </c>
      <c r="D1303" t="s">
        <v>264</v>
      </c>
      <c r="E1303" t="s">
        <v>14</v>
      </c>
      <c r="F1303">
        <v>2010</v>
      </c>
      <c r="G1303" t="s">
        <v>250</v>
      </c>
      <c r="H1303">
        <v>9.3732028571428607</v>
      </c>
      <c r="I1303">
        <f>IF(K1303="N2O",H1303*About!$B$66,IF('EPA non-CO2 Data'!K1303="CH4",'EPA non-CO2 Data'!H1303*About!$B$65,'EPA non-CO2 Data'!H1303))</f>
        <v>9.3732028571428607</v>
      </c>
      <c r="J1303" s="4" t="str">
        <f>VLOOKUP(CONCATENATE(B1303,C1303,D1303),'EPA Source to Industry Map'!$D$2:$E$35,2,FALSE)</f>
        <v>chemicals</v>
      </c>
      <c r="K1303" s="4" t="str">
        <f t="shared" si="20"/>
        <v>F-gases</v>
      </c>
    </row>
    <row r="1304" spans="1:11">
      <c r="A1304" t="s">
        <v>68</v>
      </c>
      <c r="B1304" t="s">
        <v>3</v>
      </c>
      <c r="C1304" t="s">
        <v>263</v>
      </c>
      <c r="D1304" t="s">
        <v>264</v>
      </c>
      <c r="E1304" t="s">
        <v>14</v>
      </c>
      <c r="F1304">
        <v>2011</v>
      </c>
      <c r="G1304" t="s">
        <v>250</v>
      </c>
      <c r="H1304">
        <v>10.156601428571401</v>
      </c>
      <c r="I1304">
        <f>IF(K1304="N2O",H1304*About!$B$66,IF('EPA non-CO2 Data'!K1304="CH4",'EPA non-CO2 Data'!H1304*About!$B$65,'EPA non-CO2 Data'!H1304))</f>
        <v>10.156601428571401</v>
      </c>
      <c r="J1304" s="4" t="str">
        <f>VLOOKUP(CONCATENATE(B1304,C1304,D1304),'EPA Source to Industry Map'!$D$2:$E$35,2,FALSE)</f>
        <v>chemicals</v>
      </c>
      <c r="K1304" s="4" t="str">
        <f t="shared" si="20"/>
        <v>F-gases</v>
      </c>
    </row>
    <row r="1305" spans="1:11">
      <c r="A1305" t="s">
        <v>68</v>
      </c>
      <c r="B1305" t="s">
        <v>3</v>
      </c>
      <c r="C1305" t="s">
        <v>263</v>
      </c>
      <c r="D1305" t="s">
        <v>264</v>
      </c>
      <c r="E1305" t="s">
        <v>14</v>
      </c>
      <c r="F1305">
        <v>2012</v>
      </c>
      <c r="G1305" t="s">
        <v>250</v>
      </c>
      <c r="H1305">
        <v>10.94</v>
      </c>
      <c r="I1305">
        <f>IF(K1305="N2O",H1305*About!$B$66,IF('EPA non-CO2 Data'!K1305="CH4",'EPA non-CO2 Data'!H1305*About!$B$65,'EPA non-CO2 Data'!H1305))</f>
        <v>10.94</v>
      </c>
      <c r="J1305" s="4" t="str">
        <f>VLOOKUP(CONCATENATE(B1305,C1305,D1305),'EPA Source to Industry Map'!$D$2:$E$35,2,FALSE)</f>
        <v>chemicals</v>
      </c>
      <c r="K1305" s="4" t="str">
        <f t="shared" si="20"/>
        <v>F-gases</v>
      </c>
    </row>
    <row r="1306" spans="1:11">
      <c r="A1306" t="s">
        <v>68</v>
      </c>
      <c r="B1306" t="s">
        <v>3</v>
      </c>
      <c r="C1306" t="s">
        <v>263</v>
      </c>
      <c r="D1306" t="s">
        <v>264</v>
      </c>
      <c r="E1306" t="s">
        <v>14</v>
      </c>
      <c r="F1306">
        <v>2013</v>
      </c>
      <c r="G1306" t="s">
        <v>250</v>
      </c>
      <c r="H1306">
        <v>13.422492051726399</v>
      </c>
      <c r="I1306">
        <f>IF(K1306="N2O",H1306*About!$B$66,IF('EPA non-CO2 Data'!K1306="CH4",'EPA non-CO2 Data'!H1306*About!$B$65,'EPA non-CO2 Data'!H1306))</f>
        <v>13.422492051726399</v>
      </c>
      <c r="J1306" s="4" t="str">
        <f>VLOOKUP(CONCATENATE(B1306,C1306,D1306),'EPA Source to Industry Map'!$D$2:$E$35,2,FALSE)</f>
        <v>chemicals</v>
      </c>
      <c r="K1306" s="4" t="str">
        <f t="shared" si="20"/>
        <v>F-gases</v>
      </c>
    </row>
    <row r="1307" spans="1:11">
      <c r="A1307" t="s">
        <v>68</v>
      </c>
      <c r="B1307" t="s">
        <v>3</v>
      </c>
      <c r="C1307" t="s">
        <v>263</v>
      </c>
      <c r="D1307" t="s">
        <v>264</v>
      </c>
      <c r="E1307" t="s">
        <v>14</v>
      </c>
      <c r="F1307">
        <v>2014</v>
      </c>
      <c r="G1307" t="s">
        <v>250</v>
      </c>
      <c r="H1307">
        <v>15.9049841034527</v>
      </c>
      <c r="I1307">
        <f>IF(K1307="N2O",H1307*About!$B$66,IF('EPA non-CO2 Data'!K1307="CH4",'EPA non-CO2 Data'!H1307*About!$B$65,'EPA non-CO2 Data'!H1307))</f>
        <v>15.9049841034527</v>
      </c>
      <c r="J1307" s="4" t="str">
        <f>VLOOKUP(CONCATENATE(B1307,C1307,D1307),'EPA Source to Industry Map'!$D$2:$E$35,2,FALSE)</f>
        <v>chemicals</v>
      </c>
      <c r="K1307" s="4" t="str">
        <f t="shared" si="20"/>
        <v>F-gases</v>
      </c>
    </row>
    <row r="1308" spans="1:11">
      <c r="A1308" t="s">
        <v>68</v>
      </c>
      <c r="B1308" t="s">
        <v>3</v>
      </c>
      <c r="C1308" t="s">
        <v>263</v>
      </c>
      <c r="D1308" t="s">
        <v>264</v>
      </c>
      <c r="E1308" t="s">
        <v>14</v>
      </c>
      <c r="F1308">
        <v>2015</v>
      </c>
      <c r="G1308" t="s">
        <v>250</v>
      </c>
      <c r="H1308">
        <v>18.387476155179101</v>
      </c>
      <c r="I1308">
        <f>IF(K1308="N2O",H1308*About!$B$66,IF('EPA non-CO2 Data'!K1308="CH4",'EPA non-CO2 Data'!H1308*About!$B$65,'EPA non-CO2 Data'!H1308))</f>
        <v>18.387476155179101</v>
      </c>
      <c r="J1308" s="4" t="str">
        <f>VLOOKUP(CONCATENATE(B1308,C1308,D1308),'EPA Source to Industry Map'!$D$2:$E$35,2,FALSE)</f>
        <v>chemicals</v>
      </c>
      <c r="K1308" s="4" t="str">
        <f t="shared" si="20"/>
        <v>F-gases</v>
      </c>
    </row>
    <row r="1309" spans="1:11">
      <c r="A1309" t="s">
        <v>68</v>
      </c>
      <c r="B1309" t="s">
        <v>3</v>
      </c>
      <c r="C1309" t="s">
        <v>263</v>
      </c>
      <c r="D1309" t="s">
        <v>264</v>
      </c>
      <c r="E1309" t="s">
        <v>14</v>
      </c>
      <c r="F1309">
        <v>2016</v>
      </c>
      <c r="G1309" t="s">
        <v>250</v>
      </c>
      <c r="H1309">
        <v>19.649232928235001</v>
      </c>
      <c r="I1309">
        <f>IF(K1309="N2O",H1309*About!$B$66,IF('EPA non-CO2 Data'!K1309="CH4",'EPA non-CO2 Data'!H1309*About!$B$65,'EPA non-CO2 Data'!H1309))</f>
        <v>19.649232928235001</v>
      </c>
      <c r="J1309" s="4" t="str">
        <f>VLOOKUP(CONCATENATE(B1309,C1309,D1309),'EPA Source to Industry Map'!$D$2:$E$35,2,FALSE)</f>
        <v>chemicals</v>
      </c>
      <c r="K1309" s="4" t="str">
        <f t="shared" si="20"/>
        <v>F-gases</v>
      </c>
    </row>
    <row r="1310" spans="1:11">
      <c r="A1310" t="s">
        <v>68</v>
      </c>
      <c r="B1310" t="s">
        <v>3</v>
      </c>
      <c r="C1310" t="s">
        <v>263</v>
      </c>
      <c r="D1310" t="s">
        <v>264</v>
      </c>
      <c r="E1310" t="s">
        <v>14</v>
      </c>
      <c r="F1310">
        <v>2017</v>
      </c>
      <c r="G1310" t="s">
        <v>250</v>
      </c>
      <c r="H1310">
        <v>20.910989701291001</v>
      </c>
      <c r="I1310">
        <f>IF(K1310="N2O",H1310*About!$B$66,IF('EPA non-CO2 Data'!K1310="CH4",'EPA non-CO2 Data'!H1310*About!$B$65,'EPA non-CO2 Data'!H1310))</f>
        <v>20.910989701291001</v>
      </c>
      <c r="J1310" s="4" t="str">
        <f>VLOOKUP(CONCATENATE(B1310,C1310,D1310),'EPA Source to Industry Map'!$D$2:$E$35,2,FALSE)</f>
        <v>chemicals</v>
      </c>
      <c r="K1310" s="4" t="str">
        <f t="shared" si="20"/>
        <v>F-gases</v>
      </c>
    </row>
    <row r="1311" spans="1:11">
      <c r="A1311" t="s">
        <v>68</v>
      </c>
      <c r="B1311" t="s">
        <v>3</v>
      </c>
      <c r="C1311" t="s">
        <v>263</v>
      </c>
      <c r="D1311" t="s">
        <v>264</v>
      </c>
      <c r="E1311" t="s">
        <v>14</v>
      </c>
      <c r="F1311">
        <v>2018</v>
      </c>
      <c r="G1311" t="s">
        <v>250</v>
      </c>
      <c r="H1311">
        <v>22.172746474346901</v>
      </c>
      <c r="I1311">
        <f>IF(K1311="N2O",H1311*About!$B$66,IF('EPA non-CO2 Data'!K1311="CH4",'EPA non-CO2 Data'!H1311*About!$B$65,'EPA non-CO2 Data'!H1311))</f>
        <v>22.172746474346901</v>
      </c>
      <c r="J1311" s="4" t="str">
        <f>VLOOKUP(CONCATENATE(B1311,C1311,D1311),'EPA Source to Industry Map'!$D$2:$E$35,2,FALSE)</f>
        <v>chemicals</v>
      </c>
      <c r="K1311" s="4" t="str">
        <f t="shared" si="20"/>
        <v>F-gases</v>
      </c>
    </row>
    <row r="1312" spans="1:11">
      <c r="A1312" t="s">
        <v>68</v>
      </c>
      <c r="B1312" t="s">
        <v>3</v>
      </c>
      <c r="C1312" t="s">
        <v>263</v>
      </c>
      <c r="D1312" t="s">
        <v>264</v>
      </c>
      <c r="E1312" t="s">
        <v>14</v>
      </c>
      <c r="F1312">
        <v>2019</v>
      </c>
      <c r="G1312" t="s">
        <v>250</v>
      </c>
      <c r="H1312">
        <v>23.434503247402901</v>
      </c>
      <c r="I1312">
        <f>IF(K1312="N2O",H1312*About!$B$66,IF('EPA non-CO2 Data'!K1312="CH4",'EPA non-CO2 Data'!H1312*About!$B$65,'EPA non-CO2 Data'!H1312))</f>
        <v>23.434503247402901</v>
      </c>
      <c r="J1312" s="4" t="str">
        <f>VLOOKUP(CONCATENATE(B1312,C1312,D1312),'EPA Source to Industry Map'!$D$2:$E$35,2,FALSE)</f>
        <v>chemicals</v>
      </c>
      <c r="K1312" s="4" t="str">
        <f t="shared" si="20"/>
        <v>F-gases</v>
      </c>
    </row>
    <row r="1313" spans="1:11">
      <c r="A1313" t="s">
        <v>68</v>
      </c>
      <c r="B1313" t="s">
        <v>3</v>
      </c>
      <c r="C1313" t="s">
        <v>263</v>
      </c>
      <c r="D1313" t="s">
        <v>264</v>
      </c>
      <c r="E1313" t="s">
        <v>14</v>
      </c>
      <c r="F1313">
        <v>2020</v>
      </c>
      <c r="G1313" t="s">
        <v>250</v>
      </c>
      <c r="H1313">
        <v>24.696260020458901</v>
      </c>
      <c r="I1313">
        <f>IF(K1313="N2O",H1313*About!$B$66,IF('EPA non-CO2 Data'!K1313="CH4",'EPA non-CO2 Data'!H1313*About!$B$65,'EPA non-CO2 Data'!H1313))</f>
        <v>24.696260020458901</v>
      </c>
      <c r="J1313" s="4" t="str">
        <f>VLOOKUP(CONCATENATE(B1313,C1313,D1313),'EPA Source to Industry Map'!$D$2:$E$35,2,FALSE)</f>
        <v>chemicals</v>
      </c>
      <c r="K1313" s="4" t="str">
        <f t="shared" si="20"/>
        <v>F-gases</v>
      </c>
    </row>
    <row r="1314" spans="1:11">
      <c r="A1314" t="s">
        <v>68</v>
      </c>
      <c r="B1314" t="s">
        <v>3</v>
      </c>
      <c r="C1314" t="s">
        <v>263</v>
      </c>
      <c r="D1314" t="s">
        <v>264</v>
      </c>
      <c r="E1314" t="s">
        <v>14</v>
      </c>
      <c r="F1314">
        <v>2021</v>
      </c>
      <c r="G1314" t="s">
        <v>250</v>
      </c>
      <c r="H1314">
        <v>26.39092834182</v>
      </c>
      <c r="I1314">
        <f>IF(K1314="N2O",H1314*About!$B$66,IF('EPA non-CO2 Data'!K1314="CH4",'EPA non-CO2 Data'!H1314*About!$B$65,'EPA non-CO2 Data'!H1314))</f>
        <v>26.39092834182</v>
      </c>
      <c r="J1314" s="4" t="str">
        <f>VLOOKUP(CONCATENATE(B1314,C1314,D1314),'EPA Source to Industry Map'!$D$2:$E$35,2,FALSE)</f>
        <v>chemicals</v>
      </c>
      <c r="K1314" s="4" t="str">
        <f t="shared" si="20"/>
        <v>F-gases</v>
      </c>
    </row>
    <row r="1315" spans="1:11">
      <c r="A1315" t="s">
        <v>68</v>
      </c>
      <c r="B1315" t="s">
        <v>3</v>
      </c>
      <c r="C1315" t="s">
        <v>263</v>
      </c>
      <c r="D1315" t="s">
        <v>264</v>
      </c>
      <c r="E1315" t="s">
        <v>14</v>
      </c>
      <c r="F1315">
        <v>2022</v>
      </c>
      <c r="G1315" t="s">
        <v>250</v>
      </c>
      <c r="H1315">
        <v>28.0855966631811</v>
      </c>
      <c r="I1315">
        <f>IF(K1315="N2O",H1315*About!$B$66,IF('EPA non-CO2 Data'!K1315="CH4",'EPA non-CO2 Data'!H1315*About!$B$65,'EPA non-CO2 Data'!H1315))</f>
        <v>28.0855966631811</v>
      </c>
      <c r="J1315" s="4" t="str">
        <f>VLOOKUP(CONCATENATE(B1315,C1315,D1315),'EPA Source to Industry Map'!$D$2:$E$35,2,FALSE)</f>
        <v>chemicals</v>
      </c>
      <c r="K1315" s="4" t="str">
        <f t="shared" si="20"/>
        <v>F-gases</v>
      </c>
    </row>
    <row r="1316" spans="1:11">
      <c r="A1316" t="s">
        <v>68</v>
      </c>
      <c r="B1316" t="s">
        <v>3</v>
      </c>
      <c r="C1316" t="s">
        <v>263</v>
      </c>
      <c r="D1316" t="s">
        <v>264</v>
      </c>
      <c r="E1316" t="s">
        <v>14</v>
      </c>
      <c r="F1316">
        <v>2023</v>
      </c>
      <c r="G1316" t="s">
        <v>250</v>
      </c>
      <c r="H1316">
        <v>29.780264984542299</v>
      </c>
      <c r="I1316">
        <f>IF(K1316="N2O",H1316*About!$B$66,IF('EPA non-CO2 Data'!K1316="CH4",'EPA non-CO2 Data'!H1316*About!$B$65,'EPA non-CO2 Data'!H1316))</f>
        <v>29.780264984542299</v>
      </c>
      <c r="J1316" s="4" t="str">
        <f>VLOOKUP(CONCATENATE(B1316,C1316,D1316),'EPA Source to Industry Map'!$D$2:$E$35,2,FALSE)</f>
        <v>chemicals</v>
      </c>
      <c r="K1316" s="4" t="str">
        <f t="shared" si="20"/>
        <v>F-gases</v>
      </c>
    </row>
    <row r="1317" spans="1:11">
      <c r="A1317" t="s">
        <v>68</v>
      </c>
      <c r="B1317" t="s">
        <v>3</v>
      </c>
      <c r="C1317" t="s">
        <v>263</v>
      </c>
      <c r="D1317" t="s">
        <v>264</v>
      </c>
      <c r="E1317" t="s">
        <v>14</v>
      </c>
      <c r="F1317">
        <v>2024</v>
      </c>
      <c r="G1317" t="s">
        <v>250</v>
      </c>
      <c r="H1317">
        <v>31.474933305903399</v>
      </c>
      <c r="I1317">
        <f>IF(K1317="N2O",H1317*About!$B$66,IF('EPA non-CO2 Data'!K1317="CH4",'EPA non-CO2 Data'!H1317*About!$B$65,'EPA non-CO2 Data'!H1317))</f>
        <v>31.474933305903399</v>
      </c>
      <c r="J1317" s="4" t="str">
        <f>VLOOKUP(CONCATENATE(B1317,C1317,D1317),'EPA Source to Industry Map'!$D$2:$E$35,2,FALSE)</f>
        <v>chemicals</v>
      </c>
      <c r="K1317" s="4" t="str">
        <f t="shared" si="20"/>
        <v>F-gases</v>
      </c>
    </row>
    <row r="1318" spans="1:11">
      <c r="A1318" t="s">
        <v>68</v>
      </c>
      <c r="B1318" t="s">
        <v>3</v>
      </c>
      <c r="C1318" t="s">
        <v>263</v>
      </c>
      <c r="D1318" t="s">
        <v>264</v>
      </c>
      <c r="E1318" t="s">
        <v>14</v>
      </c>
      <c r="F1318">
        <v>2025</v>
      </c>
      <c r="G1318" t="s">
        <v>250</v>
      </c>
      <c r="H1318">
        <v>33.169601627264498</v>
      </c>
      <c r="I1318">
        <f>IF(K1318="N2O",H1318*About!$B$66,IF('EPA non-CO2 Data'!K1318="CH4",'EPA non-CO2 Data'!H1318*About!$B$65,'EPA non-CO2 Data'!H1318))</f>
        <v>33.169601627264498</v>
      </c>
      <c r="J1318" s="4" t="str">
        <f>VLOOKUP(CONCATENATE(B1318,C1318,D1318),'EPA Source to Industry Map'!$D$2:$E$35,2,FALSE)</f>
        <v>chemicals</v>
      </c>
      <c r="K1318" s="4" t="str">
        <f t="shared" si="20"/>
        <v>F-gases</v>
      </c>
    </row>
    <row r="1319" spans="1:11">
      <c r="A1319" t="s">
        <v>68</v>
      </c>
      <c r="B1319" t="s">
        <v>3</v>
      </c>
      <c r="C1319" t="s">
        <v>263</v>
      </c>
      <c r="D1319" t="s">
        <v>264</v>
      </c>
      <c r="E1319" t="s">
        <v>14</v>
      </c>
      <c r="F1319">
        <v>2026</v>
      </c>
      <c r="G1319" t="s">
        <v>250</v>
      </c>
      <c r="H1319">
        <v>35.445714409658599</v>
      </c>
      <c r="I1319">
        <f>IF(K1319="N2O",H1319*About!$B$66,IF('EPA non-CO2 Data'!K1319="CH4",'EPA non-CO2 Data'!H1319*About!$B$65,'EPA non-CO2 Data'!H1319))</f>
        <v>35.445714409658599</v>
      </c>
      <c r="J1319" s="4" t="str">
        <f>VLOOKUP(CONCATENATE(B1319,C1319,D1319),'EPA Source to Industry Map'!$D$2:$E$35,2,FALSE)</f>
        <v>chemicals</v>
      </c>
      <c r="K1319" s="4" t="str">
        <f t="shared" si="20"/>
        <v>F-gases</v>
      </c>
    </row>
    <row r="1320" spans="1:11">
      <c r="A1320" t="s">
        <v>68</v>
      </c>
      <c r="B1320" t="s">
        <v>3</v>
      </c>
      <c r="C1320" t="s">
        <v>263</v>
      </c>
      <c r="D1320" t="s">
        <v>264</v>
      </c>
      <c r="E1320" t="s">
        <v>14</v>
      </c>
      <c r="F1320">
        <v>2027</v>
      </c>
      <c r="G1320" t="s">
        <v>250</v>
      </c>
      <c r="H1320">
        <v>37.7218271920527</v>
      </c>
      <c r="I1320">
        <f>IF(K1320="N2O",H1320*About!$B$66,IF('EPA non-CO2 Data'!K1320="CH4",'EPA non-CO2 Data'!H1320*About!$B$65,'EPA non-CO2 Data'!H1320))</f>
        <v>37.7218271920527</v>
      </c>
      <c r="J1320" s="4" t="str">
        <f>VLOOKUP(CONCATENATE(B1320,C1320,D1320),'EPA Source to Industry Map'!$D$2:$E$35,2,FALSE)</f>
        <v>chemicals</v>
      </c>
      <c r="K1320" s="4" t="str">
        <f t="shared" si="20"/>
        <v>F-gases</v>
      </c>
    </row>
    <row r="1321" spans="1:11">
      <c r="A1321" t="s">
        <v>68</v>
      </c>
      <c r="B1321" t="s">
        <v>3</v>
      </c>
      <c r="C1321" t="s">
        <v>263</v>
      </c>
      <c r="D1321" t="s">
        <v>264</v>
      </c>
      <c r="E1321" t="s">
        <v>14</v>
      </c>
      <c r="F1321">
        <v>2028</v>
      </c>
      <c r="G1321" t="s">
        <v>250</v>
      </c>
      <c r="H1321">
        <v>39.997939974446801</v>
      </c>
      <c r="I1321">
        <f>IF(K1321="N2O",H1321*About!$B$66,IF('EPA non-CO2 Data'!K1321="CH4",'EPA non-CO2 Data'!H1321*About!$B$65,'EPA non-CO2 Data'!H1321))</f>
        <v>39.997939974446801</v>
      </c>
      <c r="J1321" s="4" t="str">
        <f>VLOOKUP(CONCATENATE(B1321,C1321,D1321),'EPA Source to Industry Map'!$D$2:$E$35,2,FALSE)</f>
        <v>chemicals</v>
      </c>
      <c r="K1321" s="4" t="str">
        <f t="shared" si="20"/>
        <v>F-gases</v>
      </c>
    </row>
    <row r="1322" spans="1:11">
      <c r="A1322" t="s">
        <v>68</v>
      </c>
      <c r="B1322" t="s">
        <v>3</v>
      </c>
      <c r="C1322" t="s">
        <v>263</v>
      </c>
      <c r="D1322" t="s">
        <v>264</v>
      </c>
      <c r="E1322" t="s">
        <v>14</v>
      </c>
      <c r="F1322">
        <v>2029</v>
      </c>
      <c r="G1322" t="s">
        <v>250</v>
      </c>
      <c r="H1322">
        <v>42.274052756840803</v>
      </c>
      <c r="I1322">
        <f>IF(K1322="N2O",H1322*About!$B$66,IF('EPA non-CO2 Data'!K1322="CH4",'EPA non-CO2 Data'!H1322*About!$B$65,'EPA non-CO2 Data'!H1322))</f>
        <v>42.274052756840803</v>
      </c>
      <c r="J1322" s="4" t="str">
        <f>VLOOKUP(CONCATENATE(B1322,C1322,D1322),'EPA Source to Industry Map'!$D$2:$E$35,2,FALSE)</f>
        <v>chemicals</v>
      </c>
      <c r="K1322" s="4" t="str">
        <f t="shared" si="20"/>
        <v>F-gases</v>
      </c>
    </row>
    <row r="1323" spans="1:11">
      <c r="A1323" t="s">
        <v>68</v>
      </c>
      <c r="B1323" t="s">
        <v>3</v>
      </c>
      <c r="C1323" t="s">
        <v>263</v>
      </c>
      <c r="D1323" t="s">
        <v>264</v>
      </c>
      <c r="E1323" t="s">
        <v>14</v>
      </c>
      <c r="F1323">
        <v>2030</v>
      </c>
      <c r="G1323" t="s">
        <v>250</v>
      </c>
      <c r="H1323">
        <v>44.550165539234897</v>
      </c>
      <c r="I1323">
        <f>IF(K1323="N2O",H1323*About!$B$66,IF('EPA non-CO2 Data'!K1323="CH4",'EPA non-CO2 Data'!H1323*About!$B$65,'EPA non-CO2 Data'!H1323))</f>
        <v>44.550165539234897</v>
      </c>
      <c r="J1323" s="4" t="str">
        <f>VLOOKUP(CONCATENATE(B1323,C1323,D1323),'EPA Source to Industry Map'!$D$2:$E$35,2,FALSE)</f>
        <v>chemicals</v>
      </c>
      <c r="K1323" s="4" t="str">
        <f t="shared" si="20"/>
        <v>F-gases</v>
      </c>
    </row>
    <row r="1324" spans="1:11">
      <c r="A1324" t="s">
        <v>68</v>
      </c>
      <c r="B1324" t="s">
        <v>3</v>
      </c>
      <c r="C1324" t="s">
        <v>263</v>
      </c>
      <c r="D1324" t="s">
        <v>264</v>
      </c>
      <c r="E1324" t="s">
        <v>14</v>
      </c>
      <c r="F1324">
        <v>2031</v>
      </c>
      <c r="G1324" t="s">
        <v>250</v>
      </c>
      <c r="H1324">
        <v>45.988657614912697</v>
      </c>
      <c r="I1324">
        <f>IF(K1324="N2O",H1324*About!$B$66,IF('EPA non-CO2 Data'!K1324="CH4",'EPA non-CO2 Data'!H1324*About!$B$65,'EPA non-CO2 Data'!H1324))</f>
        <v>45.988657614912697</v>
      </c>
      <c r="J1324" s="4" t="str">
        <f>VLOOKUP(CONCATENATE(B1324,C1324,D1324),'EPA Source to Industry Map'!$D$2:$E$35,2,FALSE)</f>
        <v>chemicals</v>
      </c>
      <c r="K1324" s="4" t="str">
        <f t="shared" si="20"/>
        <v>F-gases</v>
      </c>
    </row>
    <row r="1325" spans="1:11">
      <c r="A1325" t="s">
        <v>68</v>
      </c>
      <c r="B1325" t="s">
        <v>3</v>
      </c>
      <c r="C1325" t="s">
        <v>263</v>
      </c>
      <c r="D1325" t="s">
        <v>264</v>
      </c>
      <c r="E1325" t="s">
        <v>14</v>
      </c>
      <c r="F1325">
        <v>2032</v>
      </c>
      <c r="G1325" t="s">
        <v>250</v>
      </c>
      <c r="H1325">
        <v>47.427149690590603</v>
      </c>
      <c r="I1325">
        <f>IF(K1325="N2O",H1325*About!$B$66,IF('EPA non-CO2 Data'!K1325="CH4",'EPA non-CO2 Data'!H1325*About!$B$65,'EPA non-CO2 Data'!H1325))</f>
        <v>47.427149690590603</v>
      </c>
      <c r="J1325" s="4" t="str">
        <f>VLOOKUP(CONCATENATE(B1325,C1325,D1325),'EPA Source to Industry Map'!$D$2:$E$35,2,FALSE)</f>
        <v>chemicals</v>
      </c>
      <c r="K1325" s="4" t="str">
        <f t="shared" si="20"/>
        <v>F-gases</v>
      </c>
    </row>
    <row r="1326" spans="1:11">
      <c r="A1326" t="s">
        <v>68</v>
      </c>
      <c r="B1326" t="s">
        <v>3</v>
      </c>
      <c r="C1326" t="s">
        <v>263</v>
      </c>
      <c r="D1326" t="s">
        <v>264</v>
      </c>
      <c r="E1326" t="s">
        <v>14</v>
      </c>
      <c r="F1326">
        <v>2033</v>
      </c>
      <c r="G1326" t="s">
        <v>250</v>
      </c>
      <c r="H1326">
        <v>48.865641766268404</v>
      </c>
      <c r="I1326">
        <f>IF(K1326="N2O",H1326*About!$B$66,IF('EPA non-CO2 Data'!K1326="CH4",'EPA non-CO2 Data'!H1326*About!$B$65,'EPA non-CO2 Data'!H1326))</f>
        <v>48.865641766268404</v>
      </c>
      <c r="J1326" s="4" t="str">
        <f>VLOOKUP(CONCATENATE(B1326,C1326,D1326),'EPA Source to Industry Map'!$D$2:$E$35,2,FALSE)</f>
        <v>chemicals</v>
      </c>
      <c r="K1326" s="4" t="str">
        <f t="shared" si="20"/>
        <v>F-gases</v>
      </c>
    </row>
    <row r="1327" spans="1:11">
      <c r="A1327" t="s">
        <v>68</v>
      </c>
      <c r="B1327" t="s">
        <v>3</v>
      </c>
      <c r="C1327" t="s">
        <v>263</v>
      </c>
      <c r="D1327" t="s">
        <v>264</v>
      </c>
      <c r="E1327" t="s">
        <v>14</v>
      </c>
      <c r="F1327">
        <v>2034</v>
      </c>
      <c r="G1327" t="s">
        <v>250</v>
      </c>
      <c r="H1327">
        <v>50.304133841946197</v>
      </c>
      <c r="I1327">
        <f>IF(K1327="N2O",H1327*About!$B$66,IF('EPA non-CO2 Data'!K1327="CH4",'EPA non-CO2 Data'!H1327*About!$B$65,'EPA non-CO2 Data'!H1327))</f>
        <v>50.304133841946197</v>
      </c>
      <c r="J1327" s="4" t="str">
        <f>VLOOKUP(CONCATENATE(B1327,C1327,D1327),'EPA Source to Industry Map'!$D$2:$E$35,2,FALSE)</f>
        <v>chemicals</v>
      </c>
      <c r="K1327" s="4" t="str">
        <f t="shared" si="20"/>
        <v>F-gases</v>
      </c>
    </row>
    <row r="1328" spans="1:11">
      <c r="A1328" t="s">
        <v>68</v>
      </c>
      <c r="B1328" t="s">
        <v>3</v>
      </c>
      <c r="C1328" t="s">
        <v>263</v>
      </c>
      <c r="D1328" t="s">
        <v>264</v>
      </c>
      <c r="E1328" t="s">
        <v>14</v>
      </c>
      <c r="F1328">
        <v>2035</v>
      </c>
      <c r="G1328" t="s">
        <v>250</v>
      </c>
      <c r="H1328">
        <v>51.742625917624103</v>
      </c>
      <c r="I1328">
        <f>IF(K1328="N2O",H1328*About!$B$66,IF('EPA non-CO2 Data'!K1328="CH4",'EPA non-CO2 Data'!H1328*About!$B$65,'EPA non-CO2 Data'!H1328))</f>
        <v>51.742625917624103</v>
      </c>
      <c r="J1328" s="4" t="str">
        <f>VLOOKUP(CONCATENATE(B1328,C1328,D1328),'EPA Source to Industry Map'!$D$2:$E$35,2,FALSE)</f>
        <v>chemicals</v>
      </c>
      <c r="K1328" s="4" t="str">
        <f t="shared" si="20"/>
        <v>F-gases</v>
      </c>
    </row>
    <row r="1329" spans="1:11">
      <c r="A1329" t="s">
        <v>68</v>
      </c>
      <c r="B1329" t="s">
        <v>3</v>
      </c>
      <c r="C1329" t="s">
        <v>263</v>
      </c>
      <c r="D1329" t="s">
        <v>264</v>
      </c>
      <c r="E1329" t="s">
        <v>14</v>
      </c>
      <c r="F1329">
        <v>2036</v>
      </c>
      <c r="G1329" t="s">
        <v>250</v>
      </c>
      <c r="H1329">
        <v>53.4133572483913</v>
      </c>
      <c r="I1329">
        <f>IF(K1329="N2O",H1329*About!$B$66,IF('EPA non-CO2 Data'!K1329="CH4",'EPA non-CO2 Data'!H1329*About!$B$65,'EPA non-CO2 Data'!H1329))</f>
        <v>53.4133572483913</v>
      </c>
      <c r="J1329" s="4" t="str">
        <f>VLOOKUP(CONCATENATE(B1329,C1329,D1329),'EPA Source to Industry Map'!$D$2:$E$35,2,FALSE)</f>
        <v>chemicals</v>
      </c>
      <c r="K1329" s="4" t="str">
        <f t="shared" si="20"/>
        <v>F-gases</v>
      </c>
    </row>
    <row r="1330" spans="1:11">
      <c r="A1330" t="s">
        <v>68</v>
      </c>
      <c r="B1330" t="s">
        <v>3</v>
      </c>
      <c r="C1330" t="s">
        <v>263</v>
      </c>
      <c r="D1330" t="s">
        <v>264</v>
      </c>
      <c r="E1330" t="s">
        <v>14</v>
      </c>
      <c r="F1330">
        <v>2037</v>
      </c>
      <c r="G1330" t="s">
        <v>250</v>
      </c>
      <c r="H1330">
        <v>55.084088579158497</v>
      </c>
      <c r="I1330">
        <f>IF(K1330="N2O",H1330*About!$B$66,IF('EPA non-CO2 Data'!K1330="CH4",'EPA non-CO2 Data'!H1330*About!$B$65,'EPA non-CO2 Data'!H1330))</f>
        <v>55.084088579158497</v>
      </c>
      <c r="J1330" s="4" t="str">
        <f>VLOOKUP(CONCATENATE(B1330,C1330,D1330),'EPA Source to Industry Map'!$D$2:$E$35,2,FALSE)</f>
        <v>chemicals</v>
      </c>
      <c r="K1330" s="4" t="str">
        <f t="shared" si="20"/>
        <v>F-gases</v>
      </c>
    </row>
    <row r="1331" spans="1:11">
      <c r="A1331" t="s">
        <v>68</v>
      </c>
      <c r="B1331" t="s">
        <v>3</v>
      </c>
      <c r="C1331" t="s">
        <v>263</v>
      </c>
      <c r="D1331" t="s">
        <v>264</v>
      </c>
      <c r="E1331" t="s">
        <v>14</v>
      </c>
      <c r="F1331">
        <v>2038</v>
      </c>
      <c r="G1331" t="s">
        <v>250</v>
      </c>
      <c r="H1331">
        <v>56.7548199099257</v>
      </c>
      <c r="I1331">
        <f>IF(K1331="N2O",H1331*About!$B$66,IF('EPA non-CO2 Data'!K1331="CH4",'EPA non-CO2 Data'!H1331*About!$B$65,'EPA non-CO2 Data'!H1331))</f>
        <v>56.7548199099257</v>
      </c>
      <c r="J1331" s="4" t="str">
        <f>VLOOKUP(CONCATENATE(B1331,C1331,D1331),'EPA Source to Industry Map'!$D$2:$E$35,2,FALSE)</f>
        <v>chemicals</v>
      </c>
      <c r="K1331" s="4" t="str">
        <f t="shared" ref="K1331:K1394" si="21">IF(ISNUMBER(SEARCH("F",E1331)),"F-gases",E1331)</f>
        <v>F-gases</v>
      </c>
    </row>
    <row r="1332" spans="1:11">
      <c r="A1332" t="s">
        <v>68</v>
      </c>
      <c r="B1332" t="s">
        <v>3</v>
      </c>
      <c r="C1332" t="s">
        <v>263</v>
      </c>
      <c r="D1332" t="s">
        <v>264</v>
      </c>
      <c r="E1332" t="s">
        <v>14</v>
      </c>
      <c r="F1332">
        <v>2039</v>
      </c>
      <c r="G1332" t="s">
        <v>250</v>
      </c>
      <c r="H1332">
        <v>58.425551240692897</v>
      </c>
      <c r="I1332">
        <f>IF(K1332="N2O",H1332*About!$B$66,IF('EPA non-CO2 Data'!K1332="CH4",'EPA non-CO2 Data'!H1332*About!$B$65,'EPA non-CO2 Data'!H1332))</f>
        <v>58.425551240692897</v>
      </c>
      <c r="J1332" s="4" t="str">
        <f>VLOOKUP(CONCATENATE(B1332,C1332,D1332),'EPA Source to Industry Map'!$D$2:$E$35,2,FALSE)</f>
        <v>chemicals</v>
      </c>
      <c r="K1332" s="4" t="str">
        <f t="shared" si="21"/>
        <v>F-gases</v>
      </c>
    </row>
    <row r="1333" spans="1:11">
      <c r="A1333" t="s">
        <v>68</v>
      </c>
      <c r="B1333" t="s">
        <v>3</v>
      </c>
      <c r="C1333" t="s">
        <v>263</v>
      </c>
      <c r="D1333" t="s">
        <v>264</v>
      </c>
      <c r="E1333" t="s">
        <v>14</v>
      </c>
      <c r="F1333">
        <v>2040</v>
      </c>
      <c r="G1333" t="s">
        <v>250</v>
      </c>
      <c r="H1333">
        <v>60.096282571460101</v>
      </c>
      <c r="I1333">
        <f>IF(K1333="N2O",H1333*About!$B$66,IF('EPA non-CO2 Data'!K1333="CH4",'EPA non-CO2 Data'!H1333*About!$B$65,'EPA non-CO2 Data'!H1333))</f>
        <v>60.096282571460101</v>
      </c>
      <c r="J1333" s="4" t="str">
        <f>VLOOKUP(CONCATENATE(B1333,C1333,D1333),'EPA Source to Industry Map'!$D$2:$E$35,2,FALSE)</f>
        <v>chemicals</v>
      </c>
      <c r="K1333" s="4" t="str">
        <f t="shared" si="21"/>
        <v>F-gases</v>
      </c>
    </row>
    <row r="1334" spans="1:11">
      <c r="A1334" t="s">
        <v>68</v>
      </c>
      <c r="B1334" t="s">
        <v>3</v>
      </c>
      <c r="C1334" t="s">
        <v>263</v>
      </c>
      <c r="D1334" t="s">
        <v>264</v>
      </c>
      <c r="E1334" t="s">
        <v>14</v>
      </c>
      <c r="F1334">
        <v>2041</v>
      </c>
      <c r="G1334" t="s">
        <v>250</v>
      </c>
      <c r="H1334">
        <v>62.036747330914402</v>
      </c>
      <c r="I1334">
        <f>IF(K1334="N2O",H1334*About!$B$66,IF('EPA non-CO2 Data'!K1334="CH4",'EPA non-CO2 Data'!H1334*About!$B$65,'EPA non-CO2 Data'!H1334))</f>
        <v>62.036747330914402</v>
      </c>
      <c r="J1334" s="4" t="str">
        <f>VLOOKUP(CONCATENATE(B1334,C1334,D1334),'EPA Source to Industry Map'!$D$2:$E$35,2,FALSE)</f>
        <v>chemicals</v>
      </c>
      <c r="K1334" s="4" t="str">
        <f t="shared" si="21"/>
        <v>F-gases</v>
      </c>
    </row>
    <row r="1335" spans="1:11">
      <c r="A1335" t="s">
        <v>68</v>
      </c>
      <c r="B1335" t="s">
        <v>3</v>
      </c>
      <c r="C1335" t="s">
        <v>263</v>
      </c>
      <c r="D1335" t="s">
        <v>264</v>
      </c>
      <c r="E1335" t="s">
        <v>14</v>
      </c>
      <c r="F1335">
        <v>2042</v>
      </c>
      <c r="G1335" t="s">
        <v>250</v>
      </c>
      <c r="H1335">
        <v>63.977212090368702</v>
      </c>
      <c r="I1335">
        <f>IF(K1335="N2O",H1335*About!$B$66,IF('EPA non-CO2 Data'!K1335="CH4",'EPA non-CO2 Data'!H1335*About!$B$65,'EPA non-CO2 Data'!H1335))</f>
        <v>63.977212090368702</v>
      </c>
      <c r="J1335" s="4" t="str">
        <f>VLOOKUP(CONCATENATE(B1335,C1335,D1335),'EPA Source to Industry Map'!$D$2:$E$35,2,FALSE)</f>
        <v>chemicals</v>
      </c>
      <c r="K1335" s="4" t="str">
        <f t="shared" si="21"/>
        <v>F-gases</v>
      </c>
    </row>
    <row r="1336" spans="1:11">
      <c r="A1336" t="s">
        <v>68</v>
      </c>
      <c r="B1336" t="s">
        <v>3</v>
      </c>
      <c r="C1336" t="s">
        <v>263</v>
      </c>
      <c r="D1336" t="s">
        <v>264</v>
      </c>
      <c r="E1336" t="s">
        <v>14</v>
      </c>
      <c r="F1336">
        <v>2043</v>
      </c>
      <c r="G1336" t="s">
        <v>250</v>
      </c>
      <c r="H1336">
        <v>65.917676849822996</v>
      </c>
      <c r="I1336">
        <f>IF(K1336="N2O",H1336*About!$B$66,IF('EPA non-CO2 Data'!K1336="CH4",'EPA non-CO2 Data'!H1336*About!$B$65,'EPA non-CO2 Data'!H1336))</f>
        <v>65.917676849822996</v>
      </c>
      <c r="J1336" s="4" t="str">
        <f>VLOOKUP(CONCATENATE(B1336,C1336,D1336),'EPA Source to Industry Map'!$D$2:$E$35,2,FALSE)</f>
        <v>chemicals</v>
      </c>
      <c r="K1336" s="4" t="str">
        <f t="shared" si="21"/>
        <v>F-gases</v>
      </c>
    </row>
    <row r="1337" spans="1:11">
      <c r="A1337" t="s">
        <v>68</v>
      </c>
      <c r="B1337" t="s">
        <v>3</v>
      </c>
      <c r="C1337" t="s">
        <v>263</v>
      </c>
      <c r="D1337" t="s">
        <v>264</v>
      </c>
      <c r="E1337" t="s">
        <v>14</v>
      </c>
      <c r="F1337">
        <v>2044</v>
      </c>
      <c r="G1337" t="s">
        <v>250</v>
      </c>
      <c r="H1337">
        <v>67.858141609277396</v>
      </c>
      <c r="I1337">
        <f>IF(K1337="N2O",H1337*About!$B$66,IF('EPA non-CO2 Data'!K1337="CH4",'EPA non-CO2 Data'!H1337*About!$B$65,'EPA non-CO2 Data'!H1337))</f>
        <v>67.858141609277396</v>
      </c>
      <c r="J1337" s="4" t="str">
        <f>VLOOKUP(CONCATENATE(B1337,C1337,D1337),'EPA Source to Industry Map'!$D$2:$E$35,2,FALSE)</f>
        <v>chemicals</v>
      </c>
      <c r="K1337" s="4" t="str">
        <f t="shared" si="21"/>
        <v>F-gases</v>
      </c>
    </row>
    <row r="1338" spans="1:11">
      <c r="A1338" t="s">
        <v>68</v>
      </c>
      <c r="B1338" t="s">
        <v>3</v>
      </c>
      <c r="C1338" t="s">
        <v>263</v>
      </c>
      <c r="D1338" t="s">
        <v>264</v>
      </c>
      <c r="E1338" t="s">
        <v>14</v>
      </c>
      <c r="F1338">
        <v>2045</v>
      </c>
      <c r="G1338" t="s">
        <v>250</v>
      </c>
      <c r="H1338">
        <v>69.798606368731697</v>
      </c>
      <c r="I1338">
        <f>IF(K1338="N2O",H1338*About!$B$66,IF('EPA non-CO2 Data'!K1338="CH4",'EPA non-CO2 Data'!H1338*About!$B$65,'EPA non-CO2 Data'!H1338))</f>
        <v>69.798606368731697</v>
      </c>
      <c r="J1338" s="4" t="str">
        <f>VLOOKUP(CONCATENATE(B1338,C1338,D1338),'EPA Source to Industry Map'!$D$2:$E$35,2,FALSE)</f>
        <v>chemicals</v>
      </c>
      <c r="K1338" s="4" t="str">
        <f t="shared" si="21"/>
        <v>F-gases</v>
      </c>
    </row>
    <row r="1339" spans="1:11">
      <c r="A1339" t="s">
        <v>68</v>
      </c>
      <c r="B1339" t="s">
        <v>3</v>
      </c>
      <c r="C1339" t="s">
        <v>263</v>
      </c>
      <c r="D1339" t="s">
        <v>264</v>
      </c>
      <c r="E1339" t="s">
        <v>14</v>
      </c>
      <c r="F1339">
        <v>2046</v>
      </c>
      <c r="G1339" t="s">
        <v>250</v>
      </c>
      <c r="H1339">
        <v>72.052352026901005</v>
      </c>
      <c r="I1339">
        <f>IF(K1339="N2O",H1339*About!$B$66,IF('EPA non-CO2 Data'!K1339="CH4",'EPA non-CO2 Data'!H1339*About!$B$65,'EPA non-CO2 Data'!H1339))</f>
        <v>72.052352026901005</v>
      </c>
      <c r="J1339" s="4" t="str">
        <f>VLOOKUP(CONCATENATE(B1339,C1339,D1339),'EPA Source to Industry Map'!$D$2:$E$35,2,FALSE)</f>
        <v>chemicals</v>
      </c>
      <c r="K1339" s="4" t="str">
        <f t="shared" si="21"/>
        <v>F-gases</v>
      </c>
    </row>
    <row r="1340" spans="1:11">
      <c r="A1340" t="s">
        <v>68</v>
      </c>
      <c r="B1340" t="s">
        <v>3</v>
      </c>
      <c r="C1340" t="s">
        <v>263</v>
      </c>
      <c r="D1340" t="s">
        <v>264</v>
      </c>
      <c r="E1340" t="s">
        <v>14</v>
      </c>
      <c r="F1340">
        <v>2047</v>
      </c>
      <c r="G1340" t="s">
        <v>250</v>
      </c>
      <c r="H1340">
        <v>74.306097685070398</v>
      </c>
      <c r="I1340">
        <f>IF(K1340="N2O",H1340*About!$B$66,IF('EPA non-CO2 Data'!K1340="CH4",'EPA non-CO2 Data'!H1340*About!$B$65,'EPA non-CO2 Data'!H1340))</f>
        <v>74.306097685070398</v>
      </c>
      <c r="J1340" s="4" t="str">
        <f>VLOOKUP(CONCATENATE(B1340,C1340,D1340),'EPA Source to Industry Map'!$D$2:$E$35,2,FALSE)</f>
        <v>chemicals</v>
      </c>
      <c r="K1340" s="4" t="str">
        <f t="shared" si="21"/>
        <v>F-gases</v>
      </c>
    </row>
    <row r="1341" spans="1:11">
      <c r="A1341" t="s">
        <v>68</v>
      </c>
      <c r="B1341" t="s">
        <v>3</v>
      </c>
      <c r="C1341" t="s">
        <v>263</v>
      </c>
      <c r="D1341" t="s">
        <v>264</v>
      </c>
      <c r="E1341" t="s">
        <v>14</v>
      </c>
      <c r="F1341">
        <v>2048</v>
      </c>
      <c r="G1341" t="s">
        <v>250</v>
      </c>
      <c r="H1341">
        <v>76.559843343239805</v>
      </c>
      <c r="I1341">
        <f>IF(K1341="N2O",H1341*About!$B$66,IF('EPA non-CO2 Data'!K1341="CH4",'EPA non-CO2 Data'!H1341*About!$B$65,'EPA non-CO2 Data'!H1341))</f>
        <v>76.559843343239805</v>
      </c>
      <c r="J1341" s="4" t="str">
        <f>VLOOKUP(CONCATENATE(B1341,C1341,D1341),'EPA Source to Industry Map'!$D$2:$E$35,2,FALSE)</f>
        <v>chemicals</v>
      </c>
      <c r="K1341" s="4" t="str">
        <f t="shared" si="21"/>
        <v>F-gases</v>
      </c>
    </row>
    <row r="1342" spans="1:11">
      <c r="A1342" t="s">
        <v>68</v>
      </c>
      <c r="B1342" t="s">
        <v>3</v>
      </c>
      <c r="C1342" t="s">
        <v>263</v>
      </c>
      <c r="D1342" t="s">
        <v>264</v>
      </c>
      <c r="E1342" t="s">
        <v>14</v>
      </c>
      <c r="F1342">
        <v>2049</v>
      </c>
      <c r="G1342" t="s">
        <v>250</v>
      </c>
      <c r="H1342">
        <v>78.813589001409198</v>
      </c>
      <c r="I1342">
        <f>IF(K1342="N2O",H1342*About!$B$66,IF('EPA non-CO2 Data'!K1342="CH4",'EPA non-CO2 Data'!H1342*About!$B$65,'EPA non-CO2 Data'!H1342))</f>
        <v>78.813589001409198</v>
      </c>
      <c r="J1342" s="4" t="str">
        <f>VLOOKUP(CONCATENATE(B1342,C1342,D1342),'EPA Source to Industry Map'!$D$2:$E$35,2,FALSE)</f>
        <v>chemicals</v>
      </c>
      <c r="K1342" s="4" t="str">
        <f t="shared" si="21"/>
        <v>F-gases</v>
      </c>
    </row>
    <row r="1343" spans="1:11">
      <c r="A1343" t="s">
        <v>68</v>
      </c>
      <c r="B1343" t="s">
        <v>3</v>
      </c>
      <c r="C1343" t="s">
        <v>263</v>
      </c>
      <c r="D1343" t="s">
        <v>264</v>
      </c>
      <c r="E1343" t="s">
        <v>14</v>
      </c>
      <c r="F1343">
        <v>2050</v>
      </c>
      <c r="G1343" t="s">
        <v>250</v>
      </c>
      <c r="H1343">
        <v>81.067334659578506</v>
      </c>
      <c r="I1343">
        <f>IF(K1343="N2O",H1343*About!$B$66,IF('EPA non-CO2 Data'!K1343="CH4",'EPA non-CO2 Data'!H1343*About!$B$65,'EPA non-CO2 Data'!H1343))</f>
        <v>81.067334659578506</v>
      </c>
      <c r="J1343" s="4" t="str">
        <f>VLOOKUP(CONCATENATE(B1343,C1343,D1343),'EPA Source to Industry Map'!$D$2:$E$35,2,FALSE)</f>
        <v>chemicals</v>
      </c>
      <c r="K1343" s="4" t="str">
        <f t="shared" si="21"/>
        <v>F-gases</v>
      </c>
    </row>
    <row r="1344" spans="1:11">
      <c r="A1344" t="s">
        <v>68</v>
      </c>
      <c r="B1344" t="s">
        <v>3</v>
      </c>
      <c r="C1344" t="s">
        <v>231</v>
      </c>
      <c r="E1344" t="s">
        <v>15</v>
      </c>
      <c r="F1344">
        <v>1990</v>
      </c>
      <c r="G1344" t="s">
        <v>250</v>
      </c>
      <c r="H1344">
        <v>2.4678649598806102</v>
      </c>
      <c r="I1344">
        <f>IF(K1344="N2O",H1344*About!$B$66,IF('EPA non-CO2 Data'!K1344="CH4",'EPA non-CO2 Data'!H1344*About!$B$65,'EPA non-CO2 Data'!H1344))</f>
        <v>2.4678649598806102</v>
      </c>
      <c r="J1344" s="4" t="str">
        <f>VLOOKUP(CONCATENATE(B1344,C1344,D1344),'EPA Source to Industry Map'!$D$2:$E$35,2,FALSE)</f>
        <v>chemicals</v>
      </c>
      <c r="K1344" s="4" t="str">
        <f t="shared" si="21"/>
        <v>F-gases</v>
      </c>
    </row>
    <row r="1345" spans="1:11">
      <c r="A1345" t="s">
        <v>68</v>
      </c>
      <c r="B1345" t="s">
        <v>3</v>
      </c>
      <c r="C1345" t="s">
        <v>231</v>
      </c>
      <c r="E1345" t="s">
        <v>15</v>
      </c>
      <c r="F1345">
        <v>1991</v>
      </c>
      <c r="G1345" t="s">
        <v>250</v>
      </c>
      <c r="H1345">
        <v>2.3832212273123901</v>
      </c>
      <c r="I1345">
        <f>IF(K1345="N2O",H1345*About!$B$66,IF('EPA non-CO2 Data'!K1345="CH4",'EPA non-CO2 Data'!H1345*About!$B$65,'EPA non-CO2 Data'!H1345))</f>
        <v>2.3832212273123901</v>
      </c>
      <c r="J1345" s="4" t="str">
        <f>VLOOKUP(CONCATENATE(B1345,C1345,D1345),'EPA Source to Industry Map'!$D$2:$E$35,2,FALSE)</f>
        <v>chemicals</v>
      </c>
      <c r="K1345" s="4" t="str">
        <f t="shared" si="21"/>
        <v>F-gases</v>
      </c>
    </row>
    <row r="1346" spans="1:11">
      <c r="A1346" t="s">
        <v>68</v>
      </c>
      <c r="B1346" t="s">
        <v>3</v>
      </c>
      <c r="C1346" t="s">
        <v>231</v>
      </c>
      <c r="E1346" t="s">
        <v>15</v>
      </c>
      <c r="F1346">
        <v>1992</v>
      </c>
      <c r="G1346" t="s">
        <v>250</v>
      </c>
      <c r="H1346">
        <v>2.2985774947441699</v>
      </c>
      <c r="I1346">
        <f>IF(K1346="N2O",H1346*About!$B$66,IF('EPA non-CO2 Data'!K1346="CH4",'EPA non-CO2 Data'!H1346*About!$B$65,'EPA non-CO2 Data'!H1346))</f>
        <v>2.2985774947441699</v>
      </c>
      <c r="J1346" s="4" t="str">
        <f>VLOOKUP(CONCATENATE(B1346,C1346,D1346),'EPA Source to Industry Map'!$D$2:$E$35,2,FALSE)</f>
        <v>chemicals</v>
      </c>
      <c r="K1346" s="4" t="str">
        <f t="shared" si="21"/>
        <v>F-gases</v>
      </c>
    </row>
    <row r="1347" spans="1:11">
      <c r="A1347" t="s">
        <v>68</v>
      </c>
      <c r="B1347" t="s">
        <v>3</v>
      </c>
      <c r="C1347" t="s">
        <v>231</v>
      </c>
      <c r="E1347" t="s">
        <v>15</v>
      </c>
      <c r="F1347">
        <v>1993</v>
      </c>
      <c r="G1347" t="s">
        <v>250</v>
      </c>
      <c r="H1347">
        <v>2.2139337621759601</v>
      </c>
      <c r="I1347">
        <f>IF(K1347="N2O",H1347*About!$B$66,IF('EPA non-CO2 Data'!K1347="CH4",'EPA non-CO2 Data'!H1347*About!$B$65,'EPA non-CO2 Data'!H1347))</f>
        <v>2.2139337621759601</v>
      </c>
      <c r="J1347" s="4" t="str">
        <f>VLOOKUP(CONCATENATE(B1347,C1347,D1347),'EPA Source to Industry Map'!$D$2:$E$35,2,FALSE)</f>
        <v>chemicals</v>
      </c>
      <c r="K1347" s="4" t="str">
        <f t="shared" si="21"/>
        <v>F-gases</v>
      </c>
    </row>
    <row r="1348" spans="1:11">
      <c r="A1348" t="s">
        <v>68</v>
      </c>
      <c r="B1348" t="s">
        <v>3</v>
      </c>
      <c r="C1348" t="s">
        <v>231</v>
      </c>
      <c r="E1348" t="s">
        <v>15</v>
      </c>
      <c r="F1348">
        <v>1994</v>
      </c>
      <c r="G1348" t="s">
        <v>250</v>
      </c>
      <c r="H1348">
        <v>2.1292900296077399</v>
      </c>
      <c r="I1348">
        <f>IF(K1348="N2O",H1348*About!$B$66,IF('EPA non-CO2 Data'!K1348="CH4",'EPA non-CO2 Data'!H1348*About!$B$65,'EPA non-CO2 Data'!H1348))</f>
        <v>2.1292900296077399</v>
      </c>
      <c r="J1348" s="4" t="str">
        <f>VLOOKUP(CONCATENATE(B1348,C1348,D1348),'EPA Source to Industry Map'!$D$2:$E$35,2,FALSE)</f>
        <v>chemicals</v>
      </c>
      <c r="K1348" s="4" t="str">
        <f t="shared" si="21"/>
        <v>F-gases</v>
      </c>
    </row>
    <row r="1349" spans="1:11">
      <c r="A1349" t="s">
        <v>68</v>
      </c>
      <c r="B1349" t="s">
        <v>3</v>
      </c>
      <c r="C1349" t="s">
        <v>231</v>
      </c>
      <c r="E1349" t="s">
        <v>15</v>
      </c>
      <c r="F1349">
        <v>1995</v>
      </c>
      <c r="G1349" t="s">
        <v>250</v>
      </c>
      <c r="H1349">
        <v>2.0446462970395198</v>
      </c>
      <c r="I1349">
        <f>IF(K1349="N2O",H1349*About!$B$66,IF('EPA non-CO2 Data'!K1349="CH4",'EPA non-CO2 Data'!H1349*About!$B$65,'EPA non-CO2 Data'!H1349))</f>
        <v>2.0446462970395198</v>
      </c>
      <c r="J1349" s="4" t="str">
        <f>VLOOKUP(CONCATENATE(B1349,C1349,D1349),'EPA Source to Industry Map'!$D$2:$E$35,2,FALSE)</f>
        <v>chemicals</v>
      </c>
      <c r="K1349" s="4" t="str">
        <f t="shared" si="21"/>
        <v>F-gases</v>
      </c>
    </row>
    <row r="1350" spans="1:11">
      <c r="A1350" t="s">
        <v>68</v>
      </c>
      <c r="B1350" t="s">
        <v>3</v>
      </c>
      <c r="C1350" t="s">
        <v>231</v>
      </c>
      <c r="E1350" t="s">
        <v>15</v>
      </c>
      <c r="F1350">
        <v>1996</v>
      </c>
      <c r="G1350" t="s">
        <v>250</v>
      </c>
      <c r="H1350">
        <v>2.19907964980144</v>
      </c>
      <c r="I1350">
        <f>IF(K1350="N2O",H1350*About!$B$66,IF('EPA non-CO2 Data'!K1350="CH4",'EPA non-CO2 Data'!H1350*About!$B$65,'EPA non-CO2 Data'!H1350))</f>
        <v>2.19907964980144</v>
      </c>
      <c r="J1350" s="4" t="str">
        <f>VLOOKUP(CONCATENATE(B1350,C1350,D1350),'EPA Source to Industry Map'!$D$2:$E$35,2,FALSE)</f>
        <v>chemicals</v>
      </c>
      <c r="K1350" s="4" t="str">
        <f t="shared" si="21"/>
        <v>F-gases</v>
      </c>
    </row>
    <row r="1351" spans="1:11">
      <c r="A1351" t="s">
        <v>68</v>
      </c>
      <c r="B1351" t="s">
        <v>3</v>
      </c>
      <c r="C1351" t="s">
        <v>231</v>
      </c>
      <c r="E1351" t="s">
        <v>15</v>
      </c>
      <c r="F1351">
        <v>1997</v>
      </c>
      <c r="G1351" t="s">
        <v>250</v>
      </c>
      <c r="H1351">
        <v>2.3535130025633699</v>
      </c>
      <c r="I1351">
        <f>IF(K1351="N2O",H1351*About!$B$66,IF('EPA non-CO2 Data'!K1351="CH4",'EPA non-CO2 Data'!H1351*About!$B$65,'EPA non-CO2 Data'!H1351))</f>
        <v>2.3535130025633699</v>
      </c>
      <c r="J1351" s="4" t="str">
        <f>VLOOKUP(CONCATENATE(B1351,C1351,D1351),'EPA Source to Industry Map'!$D$2:$E$35,2,FALSE)</f>
        <v>chemicals</v>
      </c>
      <c r="K1351" s="4" t="str">
        <f t="shared" si="21"/>
        <v>F-gases</v>
      </c>
    </row>
    <row r="1352" spans="1:11">
      <c r="A1352" t="s">
        <v>68</v>
      </c>
      <c r="B1352" t="s">
        <v>3</v>
      </c>
      <c r="C1352" t="s">
        <v>231</v>
      </c>
      <c r="E1352" t="s">
        <v>15</v>
      </c>
      <c r="F1352">
        <v>1998</v>
      </c>
      <c r="G1352" t="s">
        <v>250</v>
      </c>
      <c r="H1352">
        <v>2.5079463553252901</v>
      </c>
      <c r="I1352">
        <f>IF(K1352="N2O",H1352*About!$B$66,IF('EPA non-CO2 Data'!K1352="CH4",'EPA non-CO2 Data'!H1352*About!$B$65,'EPA non-CO2 Data'!H1352))</f>
        <v>2.5079463553252901</v>
      </c>
      <c r="J1352" s="4" t="str">
        <f>VLOOKUP(CONCATENATE(B1352,C1352,D1352),'EPA Source to Industry Map'!$D$2:$E$35,2,FALSE)</f>
        <v>chemicals</v>
      </c>
      <c r="K1352" s="4" t="str">
        <f t="shared" si="21"/>
        <v>F-gases</v>
      </c>
    </row>
    <row r="1353" spans="1:11">
      <c r="A1353" t="s">
        <v>68</v>
      </c>
      <c r="B1353" t="s">
        <v>3</v>
      </c>
      <c r="C1353" t="s">
        <v>231</v>
      </c>
      <c r="E1353" t="s">
        <v>15</v>
      </c>
      <c r="F1353">
        <v>1999</v>
      </c>
      <c r="G1353" t="s">
        <v>250</v>
      </c>
      <c r="H1353">
        <v>2.66237970808722</v>
      </c>
      <c r="I1353">
        <f>IF(K1353="N2O",H1353*About!$B$66,IF('EPA non-CO2 Data'!K1353="CH4",'EPA non-CO2 Data'!H1353*About!$B$65,'EPA non-CO2 Data'!H1353))</f>
        <v>2.66237970808722</v>
      </c>
      <c r="J1353" s="4" t="str">
        <f>VLOOKUP(CONCATENATE(B1353,C1353,D1353),'EPA Source to Industry Map'!$D$2:$E$35,2,FALSE)</f>
        <v>chemicals</v>
      </c>
      <c r="K1353" s="4" t="str">
        <f t="shared" si="21"/>
        <v>F-gases</v>
      </c>
    </row>
    <row r="1354" spans="1:11">
      <c r="A1354" t="s">
        <v>68</v>
      </c>
      <c r="B1354" t="s">
        <v>3</v>
      </c>
      <c r="C1354" t="s">
        <v>231</v>
      </c>
      <c r="E1354" t="s">
        <v>15</v>
      </c>
      <c r="F1354">
        <v>2000</v>
      </c>
      <c r="G1354" t="s">
        <v>250</v>
      </c>
      <c r="H1354">
        <v>2.8168130608491402</v>
      </c>
      <c r="I1354">
        <f>IF(K1354="N2O",H1354*About!$B$66,IF('EPA non-CO2 Data'!K1354="CH4",'EPA non-CO2 Data'!H1354*About!$B$65,'EPA non-CO2 Data'!H1354))</f>
        <v>2.8168130608491402</v>
      </c>
      <c r="J1354" s="4" t="str">
        <f>VLOOKUP(CONCATENATE(B1354,C1354,D1354),'EPA Source to Industry Map'!$D$2:$E$35,2,FALSE)</f>
        <v>chemicals</v>
      </c>
      <c r="K1354" s="4" t="str">
        <f t="shared" si="21"/>
        <v>F-gases</v>
      </c>
    </row>
    <row r="1355" spans="1:11">
      <c r="A1355" t="s">
        <v>68</v>
      </c>
      <c r="B1355" t="s">
        <v>3</v>
      </c>
      <c r="C1355" t="s">
        <v>231</v>
      </c>
      <c r="E1355" t="s">
        <v>15</v>
      </c>
      <c r="F1355">
        <v>2001</v>
      </c>
      <c r="G1355" t="s">
        <v>250</v>
      </c>
      <c r="H1355">
        <v>4.1423207415663397</v>
      </c>
      <c r="I1355">
        <f>IF(K1355="N2O",H1355*About!$B$66,IF('EPA non-CO2 Data'!K1355="CH4",'EPA non-CO2 Data'!H1355*About!$B$65,'EPA non-CO2 Data'!H1355))</f>
        <v>4.1423207415663397</v>
      </c>
      <c r="J1355" s="4" t="str">
        <f>VLOOKUP(CONCATENATE(B1355,C1355,D1355),'EPA Source to Industry Map'!$D$2:$E$35,2,FALSE)</f>
        <v>chemicals</v>
      </c>
      <c r="K1355" s="4" t="str">
        <f t="shared" si="21"/>
        <v>F-gases</v>
      </c>
    </row>
    <row r="1356" spans="1:11">
      <c r="A1356" t="s">
        <v>68</v>
      </c>
      <c r="B1356" t="s">
        <v>3</v>
      </c>
      <c r="C1356" t="s">
        <v>231</v>
      </c>
      <c r="E1356" t="s">
        <v>15</v>
      </c>
      <c r="F1356">
        <v>2002</v>
      </c>
      <c r="G1356" t="s">
        <v>250</v>
      </c>
      <c r="H1356">
        <v>5.4678284222835396</v>
      </c>
      <c r="I1356">
        <f>IF(K1356="N2O",H1356*About!$B$66,IF('EPA non-CO2 Data'!K1356="CH4",'EPA non-CO2 Data'!H1356*About!$B$65,'EPA non-CO2 Data'!H1356))</f>
        <v>5.4678284222835396</v>
      </c>
      <c r="J1356" s="4" t="str">
        <f>VLOOKUP(CONCATENATE(B1356,C1356,D1356),'EPA Source to Industry Map'!$D$2:$E$35,2,FALSE)</f>
        <v>chemicals</v>
      </c>
      <c r="K1356" s="4" t="str">
        <f t="shared" si="21"/>
        <v>F-gases</v>
      </c>
    </row>
    <row r="1357" spans="1:11">
      <c r="A1357" t="s">
        <v>68</v>
      </c>
      <c r="B1357" t="s">
        <v>3</v>
      </c>
      <c r="C1357" t="s">
        <v>231</v>
      </c>
      <c r="E1357" t="s">
        <v>15</v>
      </c>
      <c r="F1357">
        <v>2003</v>
      </c>
      <c r="G1357" t="s">
        <v>250</v>
      </c>
      <c r="H1357">
        <v>6.7933361030007404</v>
      </c>
      <c r="I1357">
        <f>IF(K1357="N2O",H1357*About!$B$66,IF('EPA non-CO2 Data'!K1357="CH4",'EPA non-CO2 Data'!H1357*About!$B$65,'EPA non-CO2 Data'!H1357))</f>
        <v>6.7933361030007404</v>
      </c>
      <c r="J1357" s="4" t="str">
        <f>VLOOKUP(CONCATENATE(B1357,C1357,D1357),'EPA Source to Industry Map'!$D$2:$E$35,2,FALSE)</f>
        <v>chemicals</v>
      </c>
      <c r="K1357" s="4" t="str">
        <f t="shared" si="21"/>
        <v>F-gases</v>
      </c>
    </row>
    <row r="1358" spans="1:11">
      <c r="A1358" t="s">
        <v>68</v>
      </c>
      <c r="B1358" t="s">
        <v>3</v>
      </c>
      <c r="C1358" t="s">
        <v>231</v>
      </c>
      <c r="E1358" t="s">
        <v>15</v>
      </c>
      <c r="F1358">
        <v>2004</v>
      </c>
      <c r="G1358" t="s">
        <v>250</v>
      </c>
      <c r="H1358">
        <v>8.1188437837179492</v>
      </c>
      <c r="I1358">
        <f>IF(K1358="N2O",H1358*About!$B$66,IF('EPA non-CO2 Data'!K1358="CH4",'EPA non-CO2 Data'!H1358*About!$B$65,'EPA non-CO2 Data'!H1358))</f>
        <v>8.1188437837179492</v>
      </c>
      <c r="J1358" s="4" t="str">
        <f>VLOOKUP(CONCATENATE(B1358,C1358,D1358),'EPA Source to Industry Map'!$D$2:$E$35,2,FALSE)</f>
        <v>chemicals</v>
      </c>
      <c r="K1358" s="4" t="str">
        <f t="shared" si="21"/>
        <v>F-gases</v>
      </c>
    </row>
    <row r="1359" spans="1:11">
      <c r="A1359" t="s">
        <v>68</v>
      </c>
      <c r="B1359" t="s">
        <v>3</v>
      </c>
      <c r="C1359" t="s">
        <v>231</v>
      </c>
      <c r="E1359" t="s">
        <v>15</v>
      </c>
      <c r="F1359">
        <v>2005</v>
      </c>
      <c r="G1359" t="s">
        <v>250</v>
      </c>
      <c r="H1359">
        <v>9.4443514644351492</v>
      </c>
      <c r="I1359">
        <f>IF(K1359="N2O",H1359*About!$B$66,IF('EPA non-CO2 Data'!K1359="CH4",'EPA non-CO2 Data'!H1359*About!$B$65,'EPA non-CO2 Data'!H1359))</f>
        <v>9.4443514644351492</v>
      </c>
      <c r="J1359" s="4" t="str">
        <f>VLOOKUP(CONCATENATE(B1359,C1359,D1359),'EPA Source to Industry Map'!$D$2:$E$35,2,FALSE)</f>
        <v>chemicals</v>
      </c>
      <c r="K1359" s="4" t="str">
        <f t="shared" si="21"/>
        <v>F-gases</v>
      </c>
    </row>
    <row r="1360" spans="1:11">
      <c r="A1360" t="s">
        <v>68</v>
      </c>
      <c r="B1360" t="s">
        <v>3</v>
      </c>
      <c r="C1360" t="s">
        <v>231</v>
      </c>
      <c r="E1360" t="s">
        <v>15</v>
      </c>
      <c r="F1360">
        <v>2006</v>
      </c>
      <c r="G1360" t="s">
        <v>250</v>
      </c>
      <c r="H1360">
        <v>10.772748046790699</v>
      </c>
      <c r="I1360">
        <f>IF(K1360="N2O",H1360*About!$B$66,IF('EPA non-CO2 Data'!K1360="CH4",'EPA non-CO2 Data'!H1360*About!$B$65,'EPA non-CO2 Data'!H1360))</f>
        <v>10.772748046790699</v>
      </c>
      <c r="J1360" s="4" t="str">
        <f>VLOOKUP(CONCATENATE(B1360,C1360,D1360),'EPA Source to Industry Map'!$D$2:$E$35,2,FALSE)</f>
        <v>chemicals</v>
      </c>
      <c r="K1360" s="4" t="str">
        <f t="shared" si="21"/>
        <v>F-gases</v>
      </c>
    </row>
    <row r="1361" spans="1:11">
      <c r="A1361" t="s">
        <v>68</v>
      </c>
      <c r="B1361" t="s">
        <v>3</v>
      </c>
      <c r="C1361" t="s">
        <v>231</v>
      </c>
      <c r="E1361" t="s">
        <v>15</v>
      </c>
      <c r="F1361">
        <v>2007</v>
      </c>
      <c r="G1361" t="s">
        <v>250</v>
      </c>
      <c r="H1361">
        <v>12.101144629146299</v>
      </c>
      <c r="I1361">
        <f>IF(K1361="N2O",H1361*About!$B$66,IF('EPA non-CO2 Data'!K1361="CH4",'EPA non-CO2 Data'!H1361*About!$B$65,'EPA non-CO2 Data'!H1361))</f>
        <v>12.101144629146299</v>
      </c>
      <c r="J1361" s="4" t="str">
        <f>VLOOKUP(CONCATENATE(B1361,C1361,D1361),'EPA Source to Industry Map'!$D$2:$E$35,2,FALSE)</f>
        <v>chemicals</v>
      </c>
      <c r="K1361" s="4" t="str">
        <f t="shared" si="21"/>
        <v>F-gases</v>
      </c>
    </row>
    <row r="1362" spans="1:11">
      <c r="A1362" t="s">
        <v>68</v>
      </c>
      <c r="B1362" t="s">
        <v>3</v>
      </c>
      <c r="C1362" t="s">
        <v>231</v>
      </c>
      <c r="E1362" t="s">
        <v>15</v>
      </c>
      <c r="F1362">
        <v>2008</v>
      </c>
      <c r="G1362" t="s">
        <v>250</v>
      </c>
      <c r="H1362">
        <v>13.429541211501901</v>
      </c>
      <c r="I1362">
        <f>IF(K1362="N2O",H1362*About!$B$66,IF('EPA non-CO2 Data'!K1362="CH4",'EPA non-CO2 Data'!H1362*About!$B$65,'EPA non-CO2 Data'!H1362))</f>
        <v>13.429541211501901</v>
      </c>
      <c r="J1362" s="4" t="str">
        <f>VLOOKUP(CONCATENATE(B1362,C1362,D1362),'EPA Source to Industry Map'!$D$2:$E$35,2,FALSE)</f>
        <v>chemicals</v>
      </c>
      <c r="K1362" s="4" t="str">
        <f t="shared" si="21"/>
        <v>F-gases</v>
      </c>
    </row>
    <row r="1363" spans="1:11">
      <c r="A1363" t="s">
        <v>68</v>
      </c>
      <c r="B1363" t="s">
        <v>3</v>
      </c>
      <c r="C1363" t="s">
        <v>231</v>
      </c>
      <c r="E1363" t="s">
        <v>15</v>
      </c>
      <c r="F1363">
        <v>2009</v>
      </c>
      <c r="G1363" t="s">
        <v>250</v>
      </c>
      <c r="H1363">
        <v>14.757937793857501</v>
      </c>
      <c r="I1363">
        <f>IF(K1363="N2O",H1363*About!$B$66,IF('EPA non-CO2 Data'!K1363="CH4",'EPA non-CO2 Data'!H1363*About!$B$65,'EPA non-CO2 Data'!H1363))</f>
        <v>14.757937793857501</v>
      </c>
      <c r="J1363" s="4" t="str">
        <f>VLOOKUP(CONCATENATE(B1363,C1363,D1363),'EPA Source to Industry Map'!$D$2:$E$35,2,FALSE)</f>
        <v>chemicals</v>
      </c>
      <c r="K1363" s="4" t="str">
        <f t="shared" si="21"/>
        <v>F-gases</v>
      </c>
    </row>
    <row r="1364" spans="1:11">
      <c r="A1364" t="s">
        <v>68</v>
      </c>
      <c r="B1364" t="s">
        <v>3</v>
      </c>
      <c r="C1364" t="s">
        <v>231</v>
      </c>
      <c r="E1364" t="s">
        <v>15</v>
      </c>
      <c r="F1364">
        <v>2010</v>
      </c>
      <c r="G1364" t="s">
        <v>250</v>
      </c>
      <c r="H1364">
        <v>16.086334376212999</v>
      </c>
      <c r="I1364">
        <f>IF(K1364="N2O",H1364*About!$B$66,IF('EPA non-CO2 Data'!K1364="CH4",'EPA non-CO2 Data'!H1364*About!$B$65,'EPA non-CO2 Data'!H1364))</f>
        <v>16.086334376212999</v>
      </c>
      <c r="J1364" s="4" t="str">
        <f>VLOOKUP(CONCATENATE(B1364,C1364,D1364),'EPA Source to Industry Map'!$D$2:$E$35,2,FALSE)</f>
        <v>chemicals</v>
      </c>
      <c r="K1364" s="4" t="str">
        <f t="shared" si="21"/>
        <v>F-gases</v>
      </c>
    </row>
    <row r="1365" spans="1:11">
      <c r="A1365" t="s">
        <v>68</v>
      </c>
      <c r="B1365" t="s">
        <v>3</v>
      </c>
      <c r="C1365" t="s">
        <v>231</v>
      </c>
      <c r="E1365" t="s">
        <v>15</v>
      </c>
      <c r="F1365">
        <v>2011</v>
      </c>
      <c r="G1365" t="s">
        <v>250</v>
      </c>
      <c r="H1365">
        <v>16.737883561967902</v>
      </c>
      <c r="I1365">
        <f>IF(K1365="N2O",H1365*About!$B$66,IF('EPA non-CO2 Data'!K1365="CH4",'EPA non-CO2 Data'!H1365*About!$B$65,'EPA non-CO2 Data'!H1365))</f>
        <v>16.737883561967902</v>
      </c>
      <c r="J1365" s="4" t="str">
        <f>VLOOKUP(CONCATENATE(B1365,C1365,D1365),'EPA Source to Industry Map'!$D$2:$E$35,2,FALSE)</f>
        <v>chemicals</v>
      </c>
      <c r="K1365" s="4" t="str">
        <f t="shared" si="21"/>
        <v>F-gases</v>
      </c>
    </row>
    <row r="1366" spans="1:11">
      <c r="A1366" t="s">
        <v>68</v>
      </c>
      <c r="B1366" t="s">
        <v>3</v>
      </c>
      <c r="C1366" t="s">
        <v>231</v>
      </c>
      <c r="E1366" t="s">
        <v>15</v>
      </c>
      <c r="F1366">
        <v>2012</v>
      </c>
      <c r="G1366" t="s">
        <v>250</v>
      </c>
      <c r="H1366">
        <v>17.3894327477228</v>
      </c>
      <c r="I1366">
        <f>IF(K1366="N2O",H1366*About!$B$66,IF('EPA non-CO2 Data'!K1366="CH4",'EPA non-CO2 Data'!H1366*About!$B$65,'EPA non-CO2 Data'!H1366))</f>
        <v>17.3894327477228</v>
      </c>
      <c r="J1366" s="4" t="str">
        <f>VLOOKUP(CONCATENATE(B1366,C1366,D1366),'EPA Source to Industry Map'!$D$2:$E$35,2,FALSE)</f>
        <v>chemicals</v>
      </c>
      <c r="K1366" s="4" t="str">
        <f t="shared" si="21"/>
        <v>F-gases</v>
      </c>
    </row>
    <row r="1367" spans="1:11">
      <c r="A1367" t="s">
        <v>68</v>
      </c>
      <c r="B1367" t="s">
        <v>3</v>
      </c>
      <c r="C1367" t="s">
        <v>231</v>
      </c>
      <c r="E1367" t="s">
        <v>15</v>
      </c>
      <c r="F1367">
        <v>2013</v>
      </c>
      <c r="G1367" t="s">
        <v>250</v>
      </c>
      <c r="H1367">
        <v>18.0409819334776</v>
      </c>
      <c r="I1367">
        <f>IF(K1367="N2O",H1367*About!$B$66,IF('EPA non-CO2 Data'!K1367="CH4",'EPA non-CO2 Data'!H1367*About!$B$65,'EPA non-CO2 Data'!H1367))</f>
        <v>18.0409819334776</v>
      </c>
      <c r="J1367" s="4" t="str">
        <f>VLOOKUP(CONCATENATE(B1367,C1367,D1367),'EPA Source to Industry Map'!$D$2:$E$35,2,FALSE)</f>
        <v>chemicals</v>
      </c>
      <c r="K1367" s="4" t="str">
        <f t="shared" si="21"/>
        <v>F-gases</v>
      </c>
    </row>
    <row r="1368" spans="1:11">
      <c r="A1368" t="s">
        <v>68</v>
      </c>
      <c r="B1368" t="s">
        <v>3</v>
      </c>
      <c r="C1368" t="s">
        <v>231</v>
      </c>
      <c r="E1368" t="s">
        <v>15</v>
      </c>
      <c r="F1368">
        <v>2014</v>
      </c>
      <c r="G1368" t="s">
        <v>250</v>
      </c>
      <c r="H1368">
        <v>18.692531119232498</v>
      </c>
      <c r="I1368">
        <f>IF(K1368="N2O",H1368*About!$B$66,IF('EPA non-CO2 Data'!K1368="CH4",'EPA non-CO2 Data'!H1368*About!$B$65,'EPA non-CO2 Data'!H1368))</f>
        <v>18.692531119232498</v>
      </c>
      <c r="J1368" s="4" t="str">
        <f>VLOOKUP(CONCATENATE(B1368,C1368,D1368),'EPA Source to Industry Map'!$D$2:$E$35,2,FALSE)</f>
        <v>chemicals</v>
      </c>
      <c r="K1368" s="4" t="str">
        <f t="shared" si="21"/>
        <v>F-gases</v>
      </c>
    </row>
    <row r="1369" spans="1:11">
      <c r="A1369" t="s">
        <v>68</v>
      </c>
      <c r="B1369" t="s">
        <v>3</v>
      </c>
      <c r="C1369" t="s">
        <v>231</v>
      </c>
      <c r="E1369" t="s">
        <v>15</v>
      </c>
      <c r="F1369">
        <v>2015</v>
      </c>
      <c r="G1369" t="s">
        <v>250</v>
      </c>
      <c r="H1369">
        <v>19.344080304987301</v>
      </c>
      <c r="I1369">
        <f>IF(K1369="N2O",H1369*About!$B$66,IF('EPA non-CO2 Data'!K1369="CH4",'EPA non-CO2 Data'!H1369*About!$B$65,'EPA non-CO2 Data'!H1369))</f>
        <v>19.344080304987301</v>
      </c>
      <c r="J1369" s="4" t="str">
        <f>VLOOKUP(CONCATENATE(B1369,C1369,D1369),'EPA Source to Industry Map'!$D$2:$E$35,2,FALSE)</f>
        <v>chemicals</v>
      </c>
      <c r="K1369" s="4" t="str">
        <f t="shared" si="21"/>
        <v>F-gases</v>
      </c>
    </row>
    <row r="1370" spans="1:11">
      <c r="A1370" t="s">
        <v>68</v>
      </c>
      <c r="B1370" t="s">
        <v>3</v>
      </c>
      <c r="C1370" t="s">
        <v>231</v>
      </c>
      <c r="E1370" t="s">
        <v>15</v>
      </c>
      <c r="F1370">
        <v>2016</v>
      </c>
      <c r="G1370" t="s">
        <v>250</v>
      </c>
      <c r="H1370">
        <v>20.0605803700081</v>
      </c>
      <c r="I1370">
        <f>IF(K1370="N2O",H1370*About!$B$66,IF('EPA non-CO2 Data'!K1370="CH4",'EPA non-CO2 Data'!H1370*About!$B$65,'EPA non-CO2 Data'!H1370))</f>
        <v>20.0605803700081</v>
      </c>
      <c r="J1370" s="4" t="str">
        <f>VLOOKUP(CONCATENATE(B1370,C1370,D1370),'EPA Source to Industry Map'!$D$2:$E$35,2,FALSE)</f>
        <v>chemicals</v>
      </c>
      <c r="K1370" s="4" t="str">
        <f t="shared" si="21"/>
        <v>F-gases</v>
      </c>
    </row>
    <row r="1371" spans="1:11">
      <c r="A1371" t="s">
        <v>68</v>
      </c>
      <c r="B1371" t="s">
        <v>3</v>
      </c>
      <c r="C1371" t="s">
        <v>231</v>
      </c>
      <c r="E1371" t="s">
        <v>15</v>
      </c>
      <c r="F1371">
        <v>2017</v>
      </c>
      <c r="G1371" t="s">
        <v>250</v>
      </c>
      <c r="H1371">
        <v>20.7770804350288</v>
      </c>
      <c r="I1371">
        <f>IF(K1371="N2O",H1371*About!$B$66,IF('EPA non-CO2 Data'!K1371="CH4",'EPA non-CO2 Data'!H1371*About!$B$65,'EPA non-CO2 Data'!H1371))</f>
        <v>20.7770804350288</v>
      </c>
      <c r="J1371" s="4" t="str">
        <f>VLOOKUP(CONCATENATE(B1371,C1371,D1371),'EPA Source to Industry Map'!$D$2:$E$35,2,FALSE)</f>
        <v>chemicals</v>
      </c>
      <c r="K1371" s="4" t="str">
        <f t="shared" si="21"/>
        <v>F-gases</v>
      </c>
    </row>
    <row r="1372" spans="1:11">
      <c r="A1372" t="s">
        <v>68</v>
      </c>
      <c r="B1372" t="s">
        <v>3</v>
      </c>
      <c r="C1372" t="s">
        <v>231</v>
      </c>
      <c r="E1372" t="s">
        <v>15</v>
      </c>
      <c r="F1372">
        <v>2018</v>
      </c>
      <c r="G1372" t="s">
        <v>250</v>
      </c>
      <c r="H1372">
        <v>21.4935805000496</v>
      </c>
      <c r="I1372">
        <f>IF(K1372="N2O",H1372*About!$B$66,IF('EPA non-CO2 Data'!K1372="CH4",'EPA non-CO2 Data'!H1372*About!$B$65,'EPA non-CO2 Data'!H1372))</f>
        <v>21.4935805000496</v>
      </c>
      <c r="J1372" s="4" t="str">
        <f>VLOOKUP(CONCATENATE(B1372,C1372,D1372),'EPA Source to Industry Map'!$D$2:$E$35,2,FALSE)</f>
        <v>chemicals</v>
      </c>
      <c r="K1372" s="4" t="str">
        <f t="shared" si="21"/>
        <v>F-gases</v>
      </c>
    </row>
    <row r="1373" spans="1:11">
      <c r="A1373" t="s">
        <v>68</v>
      </c>
      <c r="B1373" t="s">
        <v>3</v>
      </c>
      <c r="C1373" t="s">
        <v>231</v>
      </c>
      <c r="E1373" t="s">
        <v>15</v>
      </c>
      <c r="F1373">
        <v>2019</v>
      </c>
      <c r="G1373" t="s">
        <v>250</v>
      </c>
      <c r="H1373">
        <v>22.210080565070299</v>
      </c>
      <c r="I1373">
        <f>IF(K1373="N2O",H1373*About!$B$66,IF('EPA non-CO2 Data'!K1373="CH4",'EPA non-CO2 Data'!H1373*About!$B$65,'EPA non-CO2 Data'!H1373))</f>
        <v>22.210080565070299</v>
      </c>
      <c r="J1373" s="4" t="str">
        <f>VLOOKUP(CONCATENATE(B1373,C1373,D1373),'EPA Source to Industry Map'!$D$2:$E$35,2,FALSE)</f>
        <v>chemicals</v>
      </c>
      <c r="K1373" s="4" t="str">
        <f t="shared" si="21"/>
        <v>F-gases</v>
      </c>
    </row>
    <row r="1374" spans="1:11">
      <c r="A1374" t="s">
        <v>68</v>
      </c>
      <c r="B1374" t="s">
        <v>3</v>
      </c>
      <c r="C1374" t="s">
        <v>231</v>
      </c>
      <c r="E1374" t="s">
        <v>15</v>
      </c>
      <c r="F1374">
        <v>2020</v>
      </c>
      <c r="G1374" t="s">
        <v>250</v>
      </c>
      <c r="H1374">
        <v>22.926580630091099</v>
      </c>
      <c r="I1374">
        <f>IF(K1374="N2O",H1374*About!$B$66,IF('EPA non-CO2 Data'!K1374="CH4",'EPA non-CO2 Data'!H1374*About!$B$65,'EPA non-CO2 Data'!H1374))</f>
        <v>22.926580630091099</v>
      </c>
      <c r="J1374" s="4" t="str">
        <f>VLOOKUP(CONCATENATE(B1374,C1374,D1374),'EPA Source to Industry Map'!$D$2:$E$35,2,FALSE)</f>
        <v>chemicals</v>
      </c>
      <c r="K1374" s="4" t="str">
        <f t="shared" si="21"/>
        <v>F-gases</v>
      </c>
    </row>
    <row r="1375" spans="1:11">
      <c r="A1375" t="s">
        <v>68</v>
      </c>
      <c r="B1375" t="s">
        <v>3</v>
      </c>
      <c r="C1375" t="s">
        <v>231</v>
      </c>
      <c r="E1375" t="s">
        <v>15</v>
      </c>
      <c r="F1375">
        <v>2021</v>
      </c>
      <c r="G1375" t="s">
        <v>250</v>
      </c>
      <c r="H1375">
        <v>23.368586478241401</v>
      </c>
      <c r="I1375">
        <f>IF(K1375="N2O",H1375*About!$B$66,IF('EPA non-CO2 Data'!K1375="CH4",'EPA non-CO2 Data'!H1375*About!$B$65,'EPA non-CO2 Data'!H1375))</f>
        <v>23.368586478241401</v>
      </c>
      <c r="J1375" s="4" t="str">
        <f>VLOOKUP(CONCATENATE(B1375,C1375,D1375),'EPA Source to Industry Map'!$D$2:$E$35,2,FALSE)</f>
        <v>chemicals</v>
      </c>
      <c r="K1375" s="4" t="str">
        <f t="shared" si="21"/>
        <v>F-gases</v>
      </c>
    </row>
    <row r="1376" spans="1:11">
      <c r="A1376" t="s">
        <v>68</v>
      </c>
      <c r="B1376" t="s">
        <v>3</v>
      </c>
      <c r="C1376" t="s">
        <v>231</v>
      </c>
      <c r="E1376" t="s">
        <v>15</v>
      </c>
      <c r="F1376">
        <v>2022</v>
      </c>
      <c r="G1376" t="s">
        <v>250</v>
      </c>
      <c r="H1376">
        <v>23.810592326391799</v>
      </c>
      <c r="I1376">
        <f>IF(K1376="N2O",H1376*About!$B$66,IF('EPA non-CO2 Data'!K1376="CH4",'EPA non-CO2 Data'!H1376*About!$B$65,'EPA non-CO2 Data'!H1376))</f>
        <v>23.810592326391799</v>
      </c>
      <c r="J1376" s="4" t="str">
        <f>VLOOKUP(CONCATENATE(B1376,C1376,D1376),'EPA Source to Industry Map'!$D$2:$E$35,2,FALSE)</f>
        <v>chemicals</v>
      </c>
      <c r="K1376" s="4" t="str">
        <f t="shared" si="21"/>
        <v>F-gases</v>
      </c>
    </row>
    <row r="1377" spans="1:11">
      <c r="A1377" t="s">
        <v>68</v>
      </c>
      <c r="B1377" t="s">
        <v>3</v>
      </c>
      <c r="C1377" t="s">
        <v>231</v>
      </c>
      <c r="E1377" t="s">
        <v>15</v>
      </c>
      <c r="F1377">
        <v>2023</v>
      </c>
      <c r="G1377" t="s">
        <v>250</v>
      </c>
      <c r="H1377">
        <v>24.252598174542101</v>
      </c>
      <c r="I1377">
        <f>IF(K1377="N2O",H1377*About!$B$66,IF('EPA non-CO2 Data'!K1377="CH4",'EPA non-CO2 Data'!H1377*About!$B$65,'EPA non-CO2 Data'!H1377))</f>
        <v>24.252598174542101</v>
      </c>
      <c r="J1377" s="4" t="str">
        <f>VLOOKUP(CONCATENATE(B1377,C1377,D1377),'EPA Source to Industry Map'!$D$2:$E$35,2,FALSE)</f>
        <v>chemicals</v>
      </c>
      <c r="K1377" s="4" t="str">
        <f t="shared" si="21"/>
        <v>F-gases</v>
      </c>
    </row>
    <row r="1378" spans="1:11">
      <c r="A1378" t="s">
        <v>68</v>
      </c>
      <c r="B1378" t="s">
        <v>3</v>
      </c>
      <c r="C1378" t="s">
        <v>231</v>
      </c>
      <c r="E1378" t="s">
        <v>15</v>
      </c>
      <c r="F1378">
        <v>2024</v>
      </c>
      <c r="G1378" t="s">
        <v>250</v>
      </c>
      <c r="H1378">
        <v>24.694604022692499</v>
      </c>
      <c r="I1378">
        <f>IF(K1378="N2O",H1378*About!$B$66,IF('EPA non-CO2 Data'!K1378="CH4",'EPA non-CO2 Data'!H1378*About!$B$65,'EPA non-CO2 Data'!H1378))</f>
        <v>24.694604022692499</v>
      </c>
      <c r="J1378" s="4" t="str">
        <f>VLOOKUP(CONCATENATE(B1378,C1378,D1378),'EPA Source to Industry Map'!$D$2:$E$35,2,FALSE)</f>
        <v>chemicals</v>
      </c>
      <c r="K1378" s="4" t="str">
        <f t="shared" si="21"/>
        <v>F-gases</v>
      </c>
    </row>
    <row r="1379" spans="1:11">
      <c r="A1379" t="s">
        <v>68</v>
      </c>
      <c r="B1379" t="s">
        <v>3</v>
      </c>
      <c r="C1379" t="s">
        <v>231</v>
      </c>
      <c r="E1379" t="s">
        <v>15</v>
      </c>
      <c r="F1379">
        <v>2025</v>
      </c>
      <c r="G1379" t="s">
        <v>250</v>
      </c>
      <c r="H1379">
        <v>25.136609870842801</v>
      </c>
      <c r="I1379">
        <f>IF(K1379="N2O",H1379*About!$B$66,IF('EPA non-CO2 Data'!K1379="CH4",'EPA non-CO2 Data'!H1379*About!$B$65,'EPA non-CO2 Data'!H1379))</f>
        <v>25.136609870842801</v>
      </c>
      <c r="J1379" s="4" t="str">
        <f>VLOOKUP(CONCATENATE(B1379,C1379,D1379),'EPA Source to Industry Map'!$D$2:$E$35,2,FALSE)</f>
        <v>chemicals</v>
      </c>
      <c r="K1379" s="4" t="str">
        <f t="shared" si="21"/>
        <v>F-gases</v>
      </c>
    </row>
    <row r="1380" spans="1:11">
      <c r="A1380" t="s">
        <v>68</v>
      </c>
      <c r="B1380" t="s">
        <v>3</v>
      </c>
      <c r="C1380" t="s">
        <v>231</v>
      </c>
      <c r="E1380" t="s">
        <v>15</v>
      </c>
      <c r="F1380">
        <v>2026</v>
      </c>
      <c r="G1380" t="s">
        <v>250</v>
      </c>
      <c r="H1380">
        <v>25.481266681624401</v>
      </c>
      <c r="I1380">
        <f>IF(K1380="N2O",H1380*About!$B$66,IF('EPA non-CO2 Data'!K1380="CH4",'EPA non-CO2 Data'!H1380*About!$B$65,'EPA non-CO2 Data'!H1380))</f>
        <v>25.481266681624401</v>
      </c>
      <c r="J1380" s="4" t="str">
        <f>VLOOKUP(CONCATENATE(B1380,C1380,D1380),'EPA Source to Industry Map'!$D$2:$E$35,2,FALSE)</f>
        <v>chemicals</v>
      </c>
      <c r="K1380" s="4" t="str">
        <f t="shared" si="21"/>
        <v>F-gases</v>
      </c>
    </row>
    <row r="1381" spans="1:11">
      <c r="A1381" t="s">
        <v>68</v>
      </c>
      <c r="B1381" t="s">
        <v>3</v>
      </c>
      <c r="C1381" t="s">
        <v>231</v>
      </c>
      <c r="E1381" t="s">
        <v>15</v>
      </c>
      <c r="F1381">
        <v>2027</v>
      </c>
      <c r="G1381" t="s">
        <v>250</v>
      </c>
      <c r="H1381">
        <v>25.825923492406002</v>
      </c>
      <c r="I1381">
        <f>IF(K1381="N2O",H1381*About!$B$66,IF('EPA non-CO2 Data'!K1381="CH4",'EPA non-CO2 Data'!H1381*About!$B$65,'EPA non-CO2 Data'!H1381))</f>
        <v>25.825923492406002</v>
      </c>
      <c r="J1381" s="4" t="str">
        <f>VLOOKUP(CONCATENATE(B1381,C1381,D1381),'EPA Source to Industry Map'!$D$2:$E$35,2,FALSE)</f>
        <v>chemicals</v>
      </c>
      <c r="K1381" s="4" t="str">
        <f t="shared" si="21"/>
        <v>F-gases</v>
      </c>
    </row>
    <row r="1382" spans="1:11">
      <c r="A1382" t="s">
        <v>68</v>
      </c>
      <c r="B1382" t="s">
        <v>3</v>
      </c>
      <c r="C1382" t="s">
        <v>231</v>
      </c>
      <c r="E1382" t="s">
        <v>15</v>
      </c>
      <c r="F1382">
        <v>2028</v>
      </c>
      <c r="G1382" t="s">
        <v>250</v>
      </c>
      <c r="H1382">
        <v>26.170580303187499</v>
      </c>
      <c r="I1382">
        <f>IF(K1382="N2O",H1382*About!$B$66,IF('EPA non-CO2 Data'!K1382="CH4",'EPA non-CO2 Data'!H1382*About!$B$65,'EPA non-CO2 Data'!H1382))</f>
        <v>26.170580303187499</v>
      </c>
      <c r="J1382" s="4" t="str">
        <f>VLOOKUP(CONCATENATE(B1382,C1382,D1382),'EPA Source to Industry Map'!$D$2:$E$35,2,FALSE)</f>
        <v>chemicals</v>
      </c>
      <c r="K1382" s="4" t="str">
        <f t="shared" si="21"/>
        <v>F-gases</v>
      </c>
    </row>
    <row r="1383" spans="1:11">
      <c r="A1383" t="s">
        <v>68</v>
      </c>
      <c r="B1383" t="s">
        <v>3</v>
      </c>
      <c r="C1383" t="s">
        <v>231</v>
      </c>
      <c r="E1383" t="s">
        <v>15</v>
      </c>
      <c r="F1383">
        <v>2029</v>
      </c>
      <c r="G1383" t="s">
        <v>250</v>
      </c>
      <c r="H1383">
        <v>26.5152371139691</v>
      </c>
      <c r="I1383">
        <f>IF(K1383="N2O",H1383*About!$B$66,IF('EPA non-CO2 Data'!K1383="CH4",'EPA non-CO2 Data'!H1383*About!$B$65,'EPA non-CO2 Data'!H1383))</f>
        <v>26.5152371139691</v>
      </c>
      <c r="J1383" s="4" t="str">
        <f>VLOOKUP(CONCATENATE(B1383,C1383,D1383),'EPA Source to Industry Map'!$D$2:$E$35,2,FALSE)</f>
        <v>chemicals</v>
      </c>
      <c r="K1383" s="4" t="str">
        <f t="shared" si="21"/>
        <v>F-gases</v>
      </c>
    </row>
    <row r="1384" spans="1:11">
      <c r="A1384" t="s">
        <v>68</v>
      </c>
      <c r="B1384" t="s">
        <v>3</v>
      </c>
      <c r="C1384" t="s">
        <v>231</v>
      </c>
      <c r="E1384" t="s">
        <v>15</v>
      </c>
      <c r="F1384">
        <v>2030</v>
      </c>
      <c r="G1384" t="s">
        <v>250</v>
      </c>
      <c r="H1384">
        <v>26.8598939247507</v>
      </c>
      <c r="I1384">
        <f>IF(K1384="N2O",H1384*About!$B$66,IF('EPA non-CO2 Data'!K1384="CH4",'EPA non-CO2 Data'!H1384*About!$B$65,'EPA non-CO2 Data'!H1384))</f>
        <v>26.8598939247507</v>
      </c>
      <c r="J1384" s="4" t="str">
        <f>VLOOKUP(CONCATENATE(B1384,C1384,D1384),'EPA Source to Industry Map'!$D$2:$E$35,2,FALSE)</f>
        <v>chemicals</v>
      </c>
      <c r="K1384" s="4" t="str">
        <f t="shared" si="21"/>
        <v>F-gases</v>
      </c>
    </row>
    <row r="1385" spans="1:11">
      <c r="A1385" t="s">
        <v>68</v>
      </c>
      <c r="B1385" t="s">
        <v>3</v>
      </c>
      <c r="C1385" t="s">
        <v>231</v>
      </c>
      <c r="E1385" t="s">
        <v>15</v>
      </c>
      <c r="F1385">
        <v>2031</v>
      </c>
      <c r="G1385" t="s">
        <v>250</v>
      </c>
      <c r="H1385">
        <v>27.2319885800344</v>
      </c>
      <c r="I1385">
        <f>IF(K1385="N2O",H1385*About!$B$66,IF('EPA non-CO2 Data'!K1385="CH4",'EPA non-CO2 Data'!H1385*About!$B$65,'EPA non-CO2 Data'!H1385))</f>
        <v>27.2319885800344</v>
      </c>
      <c r="J1385" s="4" t="str">
        <f>VLOOKUP(CONCATENATE(B1385,C1385,D1385),'EPA Source to Industry Map'!$D$2:$E$35,2,FALSE)</f>
        <v>chemicals</v>
      </c>
      <c r="K1385" s="4" t="str">
        <f t="shared" si="21"/>
        <v>F-gases</v>
      </c>
    </row>
    <row r="1386" spans="1:11">
      <c r="A1386" t="s">
        <v>68</v>
      </c>
      <c r="B1386" t="s">
        <v>3</v>
      </c>
      <c r="C1386" t="s">
        <v>231</v>
      </c>
      <c r="E1386" t="s">
        <v>15</v>
      </c>
      <c r="F1386">
        <v>2032</v>
      </c>
      <c r="G1386" t="s">
        <v>250</v>
      </c>
      <c r="H1386">
        <v>27.604083235318001</v>
      </c>
      <c r="I1386">
        <f>IF(K1386="N2O",H1386*About!$B$66,IF('EPA non-CO2 Data'!K1386="CH4",'EPA non-CO2 Data'!H1386*About!$B$65,'EPA non-CO2 Data'!H1386))</f>
        <v>27.604083235318001</v>
      </c>
      <c r="J1386" s="4" t="str">
        <f>VLOOKUP(CONCATENATE(B1386,C1386,D1386),'EPA Source to Industry Map'!$D$2:$E$35,2,FALSE)</f>
        <v>chemicals</v>
      </c>
      <c r="K1386" s="4" t="str">
        <f t="shared" si="21"/>
        <v>F-gases</v>
      </c>
    </row>
    <row r="1387" spans="1:11">
      <c r="A1387" t="s">
        <v>68</v>
      </c>
      <c r="B1387" t="s">
        <v>3</v>
      </c>
      <c r="C1387" t="s">
        <v>231</v>
      </c>
      <c r="E1387" t="s">
        <v>15</v>
      </c>
      <c r="F1387">
        <v>2033</v>
      </c>
      <c r="G1387" t="s">
        <v>250</v>
      </c>
      <c r="H1387">
        <v>27.976177890601701</v>
      </c>
      <c r="I1387">
        <f>IF(K1387="N2O",H1387*About!$B$66,IF('EPA non-CO2 Data'!K1387="CH4",'EPA non-CO2 Data'!H1387*About!$B$65,'EPA non-CO2 Data'!H1387))</f>
        <v>27.976177890601701</v>
      </c>
      <c r="J1387" s="4" t="str">
        <f>VLOOKUP(CONCATENATE(B1387,C1387,D1387),'EPA Source to Industry Map'!$D$2:$E$35,2,FALSE)</f>
        <v>chemicals</v>
      </c>
      <c r="K1387" s="4" t="str">
        <f t="shared" si="21"/>
        <v>F-gases</v>
      </c>
    </row>
    <row r="1388" spans="1:11">
      <c r="A1388" t="s">
        <v>68</v>
      </c>
      <c r="B1388" t="s">
        <v>3</v>
      </c>
      <c r="C1388" t="s">
        <v>231</v>
      </c>
      <c r="E1388" t="s">
        <v>15</v>
      </c>
      <c r="F1388">
        <v>2034</v>
      </c>
      <c r="G1388" t="s">
        <v>250</v>
      </c>
      <c r="H1388">
        <v>28.348272545885301</v>
      </c>
      <c r="I1388">
        <f>IF(K1388="N2O",H1388*About!$B$66,IF('EPA non-CO2 Data'!K1388="CH4",'EPA non-CO2 Data'!H1388*About!$B$65,'EPA non-CO2 Data'!H1388))</f>
        <v>28.348272545885301</v>
      </c>
      <c r="J1388" s="4" t="str">
        <f>VLOOKUP(CONCATENATE(B1388,C1388,D1388),'EPA Source to Industry Map'!$D$2:$E$35,2,FALSE)</f>
        <v>chemicals</v>
      </c>
      <c r="K1388" s="4" t="str">
        <f t="shared" si="21"/>
        <v>F-gases</v>
      </c>
    </row>
    <row r="1389" spans="1:11">
      <c r="A1389" t="s">
        <v>68</v>
      </c>
      <c r="B1389" t="s">
        <v>3</v>
      </c>
      <c r="C1389" t="s">
        <v>231</v>
      </c>
      <c r="E1389" t="s">
        <v>15</v>
      </c>
      <c r="F1389">
        <v>2035</v>
      </c>
      <c r="G1389" t="s">
        <v>250</v>
      </c>
      <c r="H1389">
        <v>28.720367201169001</v>
      </c>
      <c r="I1389">
        <f>IF(K1389="N2O",H1389*About!$B$66,IF('EPA non-CO2 Data'!K1389="CH4",'EPA non-CO2 Data'!H1389*About!$B$65,'EPA non-CO2 Data'!H1389))</f>
        <v>28.720367201169001</v>
      </c>
      <c r="J1389" s="4" t="str">
        <f>VLOOKUP(CONCATENATE(B1389,C1389,D1389),'EPA Source to Industry Map'!$D$2:$E$35,2,FALSE)</f>
        <v>chemicals</v>
      </c>
      <c r="K1389" s="4" t="str">
        <f t="shared" si="21"/>
        <v>F-gases</v>
      </c>
    </row>
    <row r="1390" spans="1:11">
      <c r="A1390" t="s">
        <v>68</v>
      </c>
      <c r="B1390" t="s">
        <v>3</v>
      </c>
      <c r="C1390" t="s">
        <v>231</v>
      </c>
      <c r="E1390" t="s">
        <v>15</v>
      </c>
      <c r="F1390">
        <v>2036</v>
      </c>
      <c r="G1390" t="s">
        <v>250</v>
      </c>
      <c r="H1390">
        <v>29.088727726016</v>
      </c>
      <c r="I1390">
        <f>IF(K1390="N2O",H1390*About!$B$66,IF('EPA non-CO2 Data'!K1390="CH4",'EPA non-CO2 Data'!H1390*About!$B$65,'EPA non-CO2 Data'!H1390))</f>
        <v>29.088727726016</v>
      </c>
      <c r="J1390" s="4" t="str">
        <f>VLOOKUP(CONCATENATE(B1390,C1390,D1390),'EPA Source to Industry Map'!$D$2:$E$35,2,FALSE)</f>
        <v>chemicals</v>
      </c>
      <c r="K1390" s="4" t="str">
        <f t="shared" si="21"/>
        <v>F-gases</v>
      </c>
    </row>
    <row r="1391" spans="1:11">
      <c r="A1391" t="s">
        <v>68</v>
      </c>
      <c r="B1391" t="s">
        <v>3</v>
      </c>
      <c r="C1391" t="s">
        <v>231</v>
      </c>
      <c r="E1391" t="s">
        <v>15</v>
      </c>
      <c r="F1391">
        <v>2037</v>
      </c>
      <c r="G1391" t="s">
        <v>250</v>
      </c>
      <c r="H1391">
        <v>29.457088250863102</v>
      </c>
      <c r="I1391">
        <f>IF(K1391="N2O",H1391*About!$B$66,IF('EPA non-CO2 Data'!K1391="CH4",'EPA non-CO2 Data'!H1391*About!$B$65,'EPA non-CO2 Data'!H1391))</f>
        <v>29.457088250863102</v>
      </c>
      <c r="J1391" s="4" t="str">
        <f>VLOOKUP(CONCATENATE(B1391,C1391,D1391),'EPA Source to Industry Map'!$D$2:$E$35,2,FALSE)</f>
        <v>chemicals</v>
      </c>
      <c r="K1391" s="4" t="str">
        <f t="shared" si="21"/>
        <v>F-gases</v>
      </c>
    </row>
    <row r="1392" spans="1:11">
      <c r="A1392" t="s">
        <v>68</v>
      </c>
      <c r="B1392" t="s">
        <v>3</v>
      </c>
      <c r="C1392" t="s">
        <v>231</v>
      </c>
      <c r="E1392" t="s">
        <v>15</v>
      </c>
      <c r="F1392">
        <v>2038</v>
      </c>
      <c r="G1392" t="s">
        <v>250</v>
      </c>
      <c r="H1392">
        <v>29.8254487757102</v>
      </c>
      <c r="I1392">
        <f>IF(K1392="N2O",H1392*About!$B$66,IF('EPA non-CO2 Data'!K1392="CH4",'EPA non-CO2 Data'!H1392*About!$B$65,'EPA non-CO2 Data'!H1392))</f>
        <v>29.8254487757102</v>
      </c>
      <c r="J1392" s="4" t="str">
        <f>VLOOKUP(CONCATENATE(B1392,C1392,D1392),'EPA Source to Industry Map'!$D$2:$E$35,2,FALSE)</f>
        <v>chemicals</v>
      </c>
      <c r="K1392" s="4" t="str">
        <f t="shared" si="21"/>
        <v>F-gases</v>
      </c>
    </row>
    <row r="1393" spans="1:11">
      <c r="A1393" t="s">
        <v>68</v>
      </c>
      <c r="B1393" t="s">
        <v>3</v>
      </c>
      <c r="C1393" t="s">
        <v>231</v>
      </c>
      <c r="E1393" t="s">
        <v>15</v>
      </c>
      <c r="F1393">
        <v>2039</v>
      </c>
      <c r="G1393" t="s">
        <v>250</v>
      </c>
      <c r="H1393">
        <v>30.193809300557302</v>
      </c>
      <c r="I1393">
        <f>IF(K1393="N2O",H1393*About!$B$66,IF('EPA non-CO2 Data'!K1393="CH4",'EPA non-CO2 Data'!H1393*About!$B$65,'EPA non-CO2 Data'!H1393))</f>
        <v>30.193809300557302</v>
      </c>
      <c r="J1393" s="4" t="str">
        <f>VLOOKUP(CONCATENATE(B1393,C1393,D1393),'EPA Source to Industry Map'!$D$2:$E$35,2,FALSE)</f>
        <v>chemicals</v>
      </c>
      <c r="K1393" s="4" t="str">
        <f t="shared" si="21"/>
        <v>F-gases</v>
      </c>
    </row>
    <row r="1394" spans="1:11">
      <c r="A1394" t="s">
        <v>68</v>
      </c>
      <c r="B1394" t="s">
        <v>3</v>
      </c>
      <c r="C1394" t="s">
        <v>231</v>
      </c>
      <c r="E1394" t="s">
        <v>15</v>
      </c>
      <c r="F1394">
        <v>2040</v>
      </c>
      <c r="G1394" t="s">
        <v>250</v>
      </c>
      <c r="H1394">
        <v>30.5621698254044</v>
      </c>
      <c r="I1394">
        <f>IF(K1394="N2O",H1394*About!$B$66,IF('EPA non-CO2 Data'!K1394="CH4",'EPA non-CO2 Data'!H1394*About!$B$65,'EPA non-CO2 Data'!H1394))</f>
        <v>30.5621698254044</v>
      </c>
      <c r="J1394" s="4" t="str">
        <f>VLOOKUP(CONCATENATE(B1394,C1394,D1394),'EPA Source to Industry Map'!$D$2:$E$35,2,FALSE)</f>
        <v>chemicals</v>
      </c>
      <c r="K1394" s="4" t="str">
        <f t="shared" si="21"/>
        <v>F-gases</v>
      </c>
    </row>
    <row r="1395" spans="1:11">
      <c r="A1395" t="s">
        <v>68</v>
      </c>
      <c r="B1395" t="s">
        <v>3</v>
      </c>
      <c r="C1395" t="s">
        <v>231</v>
      </c>
      <c r="E1395" t="s">
        <v>15</v>
      </c>
      <c r="F1395">
        <v>2041</v>
      </c>
      <c r="G1395" t="s">
        <v>250</v>
      </c>
      <c r="H1395">
        <v>30.945192749044899</v>
      </c>
      <c r="I1395">
        <f>IF(K1395="N2O",H1395*About!$B$66,IF('EPA non-CO2 Data'!K1395="CH4",'EPA non-CO2 Data'!H1395*About!$B$65,'EPA non-CO2 Data'!H1395))</f>
        <v>30.945192749044899</v>
      </c>
      <c r="J1395" s="4" t="str">
        <f>VLOOKUP(CONCATENATE(B1395,C1395,D1395),'EPA Source to Industry Map'!$D$2:$E$35,2,FALSE)</f>
        <v>chemicals</v>
      </c>
      <c r="K1395" s="4" t="str">
        <f t="shared" ref="K1395:K1458" si="22">IF(ISNUMBER(SEARCH("F",E1395)),"F-gases",E1395)</f>
        <v>F-gases</v>
      </c>
    </row>
    <row r="1396" spans="1:11">
      <c r="A1396" t="s">
        <v>68</v>
      </c>
      <c r="B1396" t="s">
        <v>3</v>
      </c>
      <c r="C1396" t="s">
        <v>231</v>
      </c>
      <c r="E1396" t="s">
        <v>15</v>
      </c>
      <c r="F1396">
        <v>2042</v>
      </c>
      <c r="G1396" t="s">
        <v>250</v>
      </c>
      <c r="H1396">
        <v>31.328215672685499</v>
      </c>
      <c r="I1396">
        <f>IF(K1396="N2O",H1396*About!$B$66,IF('EPA non-CO2 Data'!K1396="CH4",'EPA non-CO2 Data'!H1396*About!$B$65,'EPA non-CO2 Data'!H1396))</f>
        <v>31.328215672685499</v>
      </c>
      <c r="J1396" s="4" t="str">
        <f>VLOOKUP(CONCATENATE(B1396,C1396,D1396),'EPA Source to Industry Map'!$D$2:$E$35,2,FALSE)</f>
        <v>chemicals</v>
      </c>
      <c r="K1396" s="4" t="str">
        <f t="shared" si="22"/>
        <v>F-gases</v>
      </c>
    </row>
    <row r="1397" spans="1:11">
      <c r="A1397" t="s">
        <v>68</v>
      </c>
      <c r="B1397" t="s">
        <v>3</v>
      </c>
      <c r="C1397" t="s">
        <v>231</v>
      </c>
      <c r="E1397" t="s">
        <v>15</v>
      </c>
      <c r="F1397">
        <v>2043</v>
      </c>
      <c r="G1397" t="s">
        <v>250</v>
      </c>
      <c r="H1397">
        <v>31.711238596326002</v>
      </c>
      <c r="I1397">
        <f>IF(K1397="N2O",H1397*About!$B$66,IF('EPA non-CO2 Data'!K1397="CH4",'EPA non-CO2 Data'!H1397*About!$B$65,'EPA non-CO2 Data'!H1397))</f>
        <v>31.711238596326002</v>
      </c>
      <c r="J1397" s="4" t="str">
        <f>VLOOKUP(CONCATENATE(B1397,C1397,D1397),'EPA Source to Industry Map'!$D$2:$E$35,2,FALSE)</f>
        <v>chemicals</v>
      </c>
      <c r="K1397" s="4" t="str">
        <f t="shared" si="22"/>
        <v>F-gases</v>
      </c>
    </row>
    <row r="1398" spans="1:11">
      <c r="A1398" t="s">
        <v>68</v>
      </c>
      <c r="B1398" t="s">
        <v>3</v>
      </c>
      <c r="C1398" t="s">
        <v>231</v>
      </c>
      <c r="E1398" t="s">
        <v>15</v>
      </c>
      <c r="F1398">
        <v>2044</v>
      </c>
      <c r="G1398" t="s">
        <v>250</v>
      </c>
      <c r="H1398">
        <v>32.094261519966601</v>
      </c>
      <c r="I1398">
        <f>IF(K1398="N2O",H1398*About!$B$66,IF('EPA non-CO2 Data'!K1398="CH4",'EPA non-CO2 Data'!H1398*About!$B$65,'EPA non-CO2 Data'!H1398))</f>
        <v>32.094261519966601</v>
      </c>
      <c r="J1398" s="4" t="str">
        <f>VLOOKUP(CONCATENATE(B1398,C1398,D1398),'EPA Source to Industry Map'!$D$2:$E$35,2,FALSE)</f>
        <v>chemicals</v>
      </c>
      <c r="K1398" s="4" t="str">
        <f t="shared" si="22"/>
        <v>F-gases</v>
      </c>
    </row>
    <row r="1399" spans="1:11">
      <c r="A1399" t="s">
        <v>68</v>
      </c>
      <c r="B1399" t="s">
        <v>3</v>
      </c>
      <c r="C1399" t="s">
        <v>231</v>
      </c>
      <c r="E1399" t="s">
        <v>15</v>
      </c>
      <c r="F1399">
        <v>2045</v>
      </c>
      <c r="G1399" t="s">
        <v>250</v>
      </c>
      <c r="H1399">
        <v>32.477284443607097</v>
      </c>
      <c r="I1399">
        <f>IF(K1399="N2O",H1399*About!$B$66,IF('EPA non-CO2 Data'!K1399="CH4",'EPA non-CO2 Data'!H1399*About!$B$65,'EPA non-CO2 Data'!H1399))</f>
        <v>32.477284443607097</v>
      </c>
      <c r="J1399" s="4" t="str">
        <f>VLOOKUP(CONCATENATE(B1399,C1399,D1399),'EPA Source to Industry Map'!$D$2:$E$35,2,FALSE)</f>
        <v>chemicals</v>
      </c>
      <c r="K1399" s="4" t="str">
        <f t="shared" si="22"/>
        <v>F-gases</v>
      </c>
    </row>
    <row r="1400" spans="1:11">
      <c r="A1400" t="s">
        <v>68</v>
      </c>
      <c r="B1400" t="s">
        <v>3</v>
      </c>
      <c r="C1400" t="s">
        <v>231</v>
      </c>
      <c r="E1400" t="s">
        <v>15</v>
      </c>
      <c r="F1400">
        <v>2046</v>
      </c>
      <c r="G1400" t="s">
        <v>250</v>
      </c>
      <c r="H1400">
        <v>32.860858185924698</v>
      </c>
      <c r="I1400">
        <f>IF(K1400="N2O",H1400*About!$B$66,IF('EPA non-CO2 Data'!K1400="CH4",'EPA non-CO2 Data'!H1400*About!$B$65,'EPA non-CO2 Data'!H1400))</f>
        <v>32.860858185924698</v>
      </c>
      <c r="J1400" s="4" t="str">
        <f>VLOOKUP(CONCATENATE(B1400,C1400,D1400),'EPA Source to Industry Map'!$D$2:$E$35,2,FALSE)</f>
        <v>chemicals</v>
      </c>
      <c r="K1400" s="4" t="str">
        <f t="shared" si="22"/>
        <v>F-gases</v>
      </c>
    </row>
    <row r="1401" spans="1:11">
      <c r="A1401" t="s">
        <v>68</v>
      </c>
      <c r="B1401" t="s">
        <v>3</v>
      </c>
      <c r="C1401" t="s">
        <v>231</v>
      </c>
      <c r="E1401" t="s">
        <v>15</v>
      </c>
      <c r="F1401">
        <v>2047</v>
      </c>
      <c r="G1401" t="s">
        <v>250</v>
      </c>
      <c r="H1401">
        <v>33.2444319282423</v>
      </c>
      <c r="I1401">
        <f>IF(K1401="N2O",H1401*About!$B$66,IF('EPA non-CO2 Data'!K1401="CH4",'EPA non-CO2 Data'!H1401*About!$B$65,'EPA non-CO2 Data'!H1401))</f>
        <v>33.2444319282423</v>
      </c>
      <c r="J1401" s="4" t="str">
        <f>VLOOKUP(CONCATENATE(B1401,C1401,D1401),'EPA Source to Industry Map'!$D$2:$E$35,2,FALSE)</f>
        <v>chemicals</v>
      </c>
      <c r="K1401" s="4" t="str">
        <f t="shared" si="22"/>
        <v>F-gases</v>
      </c>
    </row>
    <row r="1402" spans="1:11">
      <c r="A1402" t="s">
        <v>68</v>
      </c>
      <c r="B1402" t="s">
        <v>3</v>
      </c>
      <c r="C1402" t="s">
        <v>231</v>
      </c>
      <c r="E1402" t="s">
        <v>15</v>
      </c>
      <c r="F1402">
        <v>2048</v>
      </c>
      <c r="G1402" t="s">
        <v>250</v>
      </c>
      <c r="H1402">
        <v>33.62800567056</v>
      </c>
      <c r="I1402">
        <f>IF(K1402="N2O",H1402*About!$B$66,IF('EPA non-CO2 Data'!K1402="CH4",'EPA non-CO2 Data'!H1402*About!$B$65,'EPA non-CO2 Data'!H1402))</f>
        <v>33.62800567056</v>
      </c>
      <c r="J1402" s="4" t="str">
        <f>VLOOKUP(CONCATENATE(B1402,C1402,D1402),'EPA Source to Industry Map'!$D$2:$E$35,2,FALSE)</f>
        <v>chemicals</v>
      </c>
      <c r="K1402" s="4" t="str">
        <f t="shared" si="22"/>
        <v>F-gases</v>
      </c>
    </row>
    <row r="1403" spans="1:11">
      <c r="A1403" t="s">
        <v>68</v>
      </c>
      <c r="B1403" t="s">
        <v>3</v>
      </c>
      <c r="C1403" t="s">
        <v>231</v>
      </c>
      <c r="E1403" t="s">
        <v>15</v>
      </c>
      <c r="F1403">
        <v>2049</v>
      </c>
      <c r="G1403" t="s">
        <v>250</v>
      </c>
      <c r="H1403">
        <v>34.011579412877602</v>
      </c>
      <c r="I1403">
        <f>IF(K1403="N2O",H1403*About!$B$66,IF('EPA non-CO2 Data'!K1403="CH4",'EPA non-CO2 Data'!H1403*About!$B$65,'EPA non-CO2 Data'!H1403))</f>
        <v>34.011579412877602</v>
      </c>
      <c r="J1403" s="4" t="str">
        <f>VLOOKUP(CONCATENATE(B1403,C1403,D1403),'EPA Source to Industry Map'!$D$2:$E$35,2,FALSE)</f>
        <v>chemicals</v>
      </c>
      <c r="K1403" s="4" t="str">
        <f t="shared" si="22"/>
        <v>F-gases</v>
      </c>
    </row>
    <row r="1404" spans="1:11">
      <c r="A1404" t="s">
        <v>68</v>
      </c>
      <c r="B1404" t="s">
        <v>3</v>
      </c>
      <c r="C1404" t="s">
        <v>231</v>
      </c>
      <c r="E1404" t="s">
        <v>15</v>
      </c>
      <c r="F1404">
        <v>2050</v>
      </c>
      <c r="G1404" t="s">
        <v>250</v>
      </c>
      <c r="H1404">
        <v>34.395153155195203</v>
      </c>
      <c r="I1404">
        <f>IF(K1404="N2O",H1404*About!$B$66,IF('EPA non-CO2 Data'!K1404="CH4",'EPA non-CO2 Data'!H1404*About!$B$65,'EPA non-CO2 Data'!H1404))</f>
        <v>34.395153155195203</v>
      </c>
      <c r="J1404" s="4" t="str">
        <f>VLOOKUP(CONCATENATE(B1404,C1404,D1404),'EPA Source to Industry Map'!$D$2:$E$35,2,FALSE)</f>
        <v>chemicals</v>
      </c>
      <c r="K1404" s="4" t="str">
        <f t="shared" si="22"/>
        <v>F-gases</v>
      </c>
    </row>
    <row r="1405" spans="1:11">
      <c r="A1405" t="s">
        <v>68</v>
      </c>
      <c r="B1405" t="s">
        <v>3</v>
      </c>
      <c r="C1405" t="s">
        <v>265</v>
      </c>
      <c r="D1405" t="s">
        <v>232</v>
      </c>
      <c r="E1405" t="s">
        <v>13</v>
      </c>
      <c r="F1405">
        <v>1990</v>
      </c>
      <c r="G1405" t="s">
        <v>250</v>
      </c>
      <c r="H1405">
        <v>1.2102984098118E-4</v>
      </c>
      <c r="I1405">
        <f>IF(K1405="N2O",H1405*About!$B$66,IF('EPA non-CO2 Data'!K1405="CH4",'EPA non-CO2 Data'!H1405*About!$B$65,'EPA non-CO2 Data'!H1405))</f>
        <v>1.2102984098118E-4</v>
      </c>
      <c r="J1405" s="4" t="str">
        <f>VLOOKUP(CONCATENATE(B1405,C1405,D1405),'EPA Source to Industry Map'!$D$2:$E$35,2,FALSE)</f>
        <v>chemicals</v>
      </c>
      <c r="K1405" s="4" t="str">
        <f t="shared" si="22"/>
        <v>F-gases</v>
      </c>
    </row>
    <row r="1406" spans="1:11">
      <c r="A1406" t="s">
        <v>68</v>
      </c>
      <c r="B1406" t="s">
        <v>3</v>
      </c>
      <c r="C1406" t="s">
        <v>265</v>
      </c>
      <c r="D1406" t="s">
        <v>232</v>
      </c>
      <c r="E1406" t="s">
        <v>13</v>
      </c>
      <c r="F1406">
        <v>1991</v>
      </c>
      <c r="G1406" t="s">
        <v>250</v>
      </c>
      <c r="H1406">
        <v>1.57056067567002E-4</v>
      </c>
      <c r="I1406">
        <f>IF(K1406="N2O",H1406*About!$B$66,IF('EPA non-CO2 Data'!K1406="CH4",'EPA non-CO2 Data'!H1406*About!$B$65,'EPA non-CO2 Data'!H1406))</f>
        <v>1.57056067567002E-4</v>
      </c>
      <c r="J1406" s="4" t="str">
        <f>VLOOKUP(CONCATENATE(B1406,C1406,D1406),'EPA Source to Industry Map'!$D$2:$E$35,2,FALSE)</f>
        <v>chemicals</v>
      </c>
      <c r="K1406" s="4" t="str">
        <f t="shared" si="22"/>
        <v>F-gases</v>
      </c>
    </row>
    <row r="1407" spans="1:11">
      <c r="A1407" t="s">
        <v>68</v>
      </c>
      <c r="B1407" t="s">
        <v>3</v>
      </c>
      <c r="C1407" t="s">
        <v>265</v>
      </c>
      <c r="D1407" t="s">
        <v>232</v>
      </c>
      <c r="E1407" t="s">
        <v>13</v>
      </c>
      <c r="F1407">
        <v>1992</v>
      </c>
      <c r="G1407" t="s">
        <v>250</v>
      </c>
      <c r="H1407">
        <v>1.93082294152824E-4</v>
      </c>
      <c r="I1407">
        <f>IF(K1407="N2O",H1407*About!$B$66,IF('EPA non-CO2 Data'!K1407="CH4",'EPA non-CO2 Data'!H1407*About!$B$65,'EPA non-CO2 Data'!H1407))</f>
        <v>1.93082294152824E-4</v>
      </c>
      <c r="J1407" s="4" t="str">
        <f>VLOOKUP(CONCATENATE(B1407,C1407,D1407),'EPA Source to Industry Map'!$D$2:$E$35,2,FALSE)</f>
        <v>chemicals</v>
      </c>
      <c r="K1407" s="4" t="str">
        <f t="shared" si="22"/>
        <v>F-gases</v>
      </c>
    </row>
    <row r="1408" spans="1:11">
      <c r="A1408" t="s">
        <v>68</v>
      </c>
      <c r="B1408" t="s">
        <v>3</v>
      </c>
      <c r="C1408" t="s">
        <v>265</v>
      </c>
      <c r="D1408" t="s">
        <v>232</v>
      </c>
      <c r="E1408" t="s">
        <v>13</v>
      </c>
      <c r="F1408">
        <v>1993</v>
      </c>
      <c r="G1408" t="s">
        <v>250</v>
      </c>
      <c r="H1408">
        <v>2.29108520738646E-4</v>
      </c>
      <c r="I1408">
        <f>IF(K1408="N2O",H1408*About!$B$66,IF('EPA non-CO2 Data'!K1408="CH4",'EPA non-CO2 Data'!H1408*About!$B$65,'EPA non-CO2 Data'!H1408))</f>
        <v>2.29108520738646E-4</v>
      </c>
      <c r="J1408" s="4" t="str">
        <f>VLOOKUP(CONCATENATE(B1408,C1408,D1408),'EPA Source to Industry Map'!$D$2:$E$35,2,FALSE)</f>
        <v>chemicals</v>
      </c>
      <c r="K1408" s="4" t="str">
        <f t="shared" si="22"/>
        <v>F-gases</v>
      </c>
    </row>
    <row r="1409" spans="1:11">
      <c r="A1409" t="s">
        <v>68</v>
      </c>
      <c r="B1409" t="s">
        <v>3</v>
      </c>
      <c r="C1409" t="s">
        <v>265</v>
      </c>
      <c r="D1409" t="s">
        <v>232</v>
      </c>
      <c r="E1409" t="s">
        <v>13</v>
      </c>
      <c r="F1409">
        <v>1994</v>
      </c>
      <c r="G1409" t="s">
        <v>250</v>
      </c>
      <c r="H1409">
        <v>2.6513474732446797E-4</v>
      </c>
      <c r="I1409">
        <f>IF(K1409="N2O",H1409*About!$B$66,IF('EPA non-CO2 Data'!K1409="CH4",'EPA non-CO2 Data'!H1409*About!$B$65,'EPA non-CO2 Data'!H1409))</f>
        <v>2.6513474732446797E-4</v>
      </c>
      <c r="J1409" s="4" t="str">
        <f>VLOOKUP(CONCATENATE(B1409,C1409,D1409),'EPA Source to Industry Map'!$D$2:$E$35,2,FALSE)</f>
        <v>chemicals</v>
      </c>
      <c r="K1409" s="4" t="str">
        <f t="shared" si="22"/>
        <v>F-gases</v>
      </c>
    </row>
    <row r="1410" spans="1:11">
      <c r="A1410" t="s">
        <v>68</v>
      </c>
      <c r="B1410" t="s">
        <v>3</v>
      </c>
      <c r="C1410" t="s">
        <v>265</v>
      </c>
      <c r="D1410" t="s">
        <v>232</v>
      </c>
      <c r="E1410" t="s">
        <v>13</v>
      </c>
      <c r="F1410">
        <v>1995</v>
      </c>
      <c r="G1410" t="s">
        <v>250</v>
      </c>
      <c r="H1410">
        <v>3.0116097391029E-4</v>
      </c>
      <c r="I1410">
        <f>IF(K1410="N2O",H1410*About!$B$66,IF('EPA non-CO2 Data'!K1410="CH4",'EPA non-CO2 Data'!H1410*About!$B$65,'EPA non-CO2 Data'!H1410))</f>
        <v>3.0116097391029E-4</v>
      </c>
      <c r="J1410" s="4" t="str">
        <f>VLOOKUP(CONCATENATE(B1410,C1410,D1410),'EPA Source to Industry Map'!$D$2:$E$35,2,FALSE)</f>
        <v>chemicals</v>
      </c>
      <c r="K1410" s="4" t="str">
        <f t="shared" si="22"/>
        <v>F-gases</v>
      </c>
    </row>
    <row r="1411" spans="1:11">
      <c r="A1411" t="s">
        <v>68</v>
      </c>
      <c r="B1411" t="s">
        <v>3</v>
      </c>
      <c r="C1411" t="s">
        <v>265</v>
      </c>
      <c r="D1411" t="s">
        <v>232</v>
      </c>
      <c r="E1411" t="s">
        <v>13</v>
      </c>
      <c r="F1411">
        <v>1996</v>
      </c>
      <c r="G1411" t="s">
        <v>250</v>
      </c>
      <c r="H1411">
        <v>3.90805754048323E-4</v>
      </c>
      <c r="I1411">
        <f>IF(K1411="N2O",H1411*About!$B$66,IF('EPA non-CO2 Data'!K1411="CH4",'EPA non-CO2 Data'!H1411*About!$B$65,'EPA non-CO2 Data'!H1411))</f>
        <v>3.90805754048323E-4</v>
      </c>
      <c r="J1411" s="4" t="str">
        <f>VLOOKUP(CONCATENATE(B1411,C1411,D1411),'EPA Source to Industry Map'!$D$2:$E$35,2,FALSE)</f>
        <v>chemicals</v>
      </c>
      <c r="K1411" s="4" t="str">
        <f t="shared" si="22"/>
        <v>F-gases</v>
      </c>
    </row>
    <row r="1412" spans="1:11">
      <c r="A1412" t="s">
        <v>68</v>
      </c>
      <c r="B1412" t="s">
        <v>3</v>
      </c>
      <c r="C1412" t="s">
        <v>265</v>
      </c>
      <c r="D1412" t="s">
        <v>232</v>
      </c>
      <c r="E1412" t="s">
        <v>13</v>
      </c>
      <c r="F1412">
        <v>1997</v>
      </c>
      <c r="G1412" t="s">
        <v>250</v>
      </c>
      <c r="H1412">
        <v>4.8045053418635498E-4</v>
      </c>
      <c r="I1412">
        <f>IF(K1412="N2O",H1412*About!$B$66,IF('EPA non-CO2 Data'!K1412="CH4",'EPA non-CO2 Data'!H1412*About!$B$65,'EPA non-CO2 Data'!H1412))</f>
        <v>4.8045053418635498E-4</v>
      </c>
      <c r="J1412" s="4" t="str">
        <f>VLOOKUP(CONCATENATE(B1412,C1412,D1412),'EPA Source to Industry Map'!$D$2:$E$35,2,FALSE)</f>
        <v>chemicals</v>
      </c>
      <c r="K1412" s="4" t="str">
        <f t="shared" si="22"/>
        <v>F-gases</v>
      </c>
    </row>
    <row r="1413" spans="1:11">
      <c r="A1413" t="s">
        <v>68</v>
      </c>
      <c r="B1413" t="s">
        <v>3</v>
      </c>
      <c r="C1413" t="s">
        <v>265</v>
      </c>
      <c r="D1413" t="s">
        <v>232</v>
      </c>
      <c r="E1413" t="s">
        <v>13</v>
      </c>
      <c r="F1413">
        <v>1998</v>
      </c>
      <c r="G1413" t="s">
        <v>250</v>
      </c>
      <c r="H1413">
        <v>5.7009531432438798E-4</v>
      </c>
      <c r="I1413">
        <f>IF(K1413="N2O",H1413*About!$B$66,IF('EPA non-CO2 Data'!K1413="CH4",'EPA non-CO2 Data'!H1413*About!$B$65,'EPA non-CO2 Data'!H1413))</f>
        <v>5.7009531432438798E-4</v>
      </c>
      <c r="J1413" s="4" t="str">
        <f>VLOOKUP(CONCATENATE(B1413,C1413,D1413),'EPA Source to Industry Map'!$D$2:$E$35,2,FALSE)</f>
        <v>chemicals</v>
      </c>
      <c r="K1413" s="4" t="str">
        <f t="shared" si="22"/>
        <v>F-gases</v>
      </c>
    </row>
    <row r="1414" spans="1:11">
      <c r="A1414" t="s">
        <v>68</v>
      </c>
      <c r="B1414" t="s">
        <v>3</v>
      </c>
      <c r="C1414" t="s">
        <v>265</v>
      </c>
      <c r="D1414" t="s">
        <v>232</v>
      </c>
      <c r="E1414" t="s">
        <v>13</v>
      </c>
      <c r="F1414">
        <v>1999</v>
      </c>
      <c r="G1414" t="s">
        <v>250</v>
      </c>
      <c r="H1414">
        <v>6.5974009446242001E-4</v>
      </c>
      <c r="I1414">
        <f>IF(K1414="N2O",H1414*About!$B$66,IF('EPA non-CO2 Data'!K1414="CH4",'EPA non-CO2 Data'!H1414*About!$B$65,'EPA non-CO2 Data'!H1414))</f>
        <v>6.5974009446242001E-4</v>
      </c>
      <c r="J1414" s="4" t="str">
        <f>VLOOKUP(CONCATENATE(B1414,C1414,D1414),'EPA Source to Industry Map'!$D$2:$E$35,2,FALSE)</f>
        <v>chemicals</v>
      </c>
      <c r="K1414" s="4" t="str">
        <f t="shared" si="22"/>
        <v>F-gases</v>
      </c>
    </row>
    <row r="1415" spans="1:11">
      <c r="A1415" t="s">
        <v>68</v>
      </c>
      <c r="B1415" t="s">
        <v>3</v>
      </c>
      <c r="C1415" t="s">
        <v>265</v>
      </c>
      <c r="D1415" t="s">
        <v>232</v>
      </c>
      <c r="E1415" t="s">
        <v>13</v>
      </c>
      <c r="F1415">
        <v>2000</v>
      </c>
      <c r="G1415" t="s">
        <v>250</v>
      </c>
      <c r="H1415">
        <v>7.4938487460045301E-4</v>
      </c>
      <c r="I1415">
        <f>IF(K1415="N2O",H1415*About!$B$66,IF('EPA non-CO2 Data'!K1415="CH4",'EPA non-CO2 Data'!H1415*About!$B$65,'EPA non-CO2 Data'!H1415))</f>
        <v>7.4938487460045301E-4</v>
      </c>
      <c r="J1415" s="4" t="str">
        <f>VLOOKUP(CONCATENATE(B1415,C1415,D1415),'EPA Source to Industry Map'!$D$2:$E$35,2,FALSE)</f>
        <v>chemicals</v>
      </c>
      <c r="K1415" s="4" t="str">
        <f t="shared" si="22"/>
        <v>F-gases</v>
      </c>
    </row>
    <row r="1416" spans="1:11">
      <c r="A1416" t="s">
        <v>68</v>
      </c>
      <c r="B1416" t="s">
        <v>3</v>
      </c>
      <c r="C1416" t="s">
        <v>265</v>
      </c>
      <c r="D1416" t="s">
        <v>232</v>
      </c>
      <c r="E1416" t="s">
        <v>13</v>
      </c>
      <c r="F1416">
        <v>2001</v>
      </c>
      <c r="G1416" t="s">
        <v>250</v>
      </c>
      <c r="H1416">
        <v>3.76187985624513E-3</v>
      </c>
      <c r="I1416">
        <f>IF(K1416="N2O",H1416*About!$B$66,IF('EPA non-CO2 Data'!K1416="CH4",'EPA non-CO2 Data'!H1416*About!$B$65,'EPA non-CO2 Data'!H1416))</f>
        <v>3.76187985624513E-3</v>
      </c>
      <c r="J1416" s="4" t="str">
        <f>VLOOKUP(CONCATENATE(B1416,C1416,D1416),'EPA Source to Industry Map'!$D$2:$E$35,2,FALSE)</f>
        <v>chemicals</v>
      </c>
      <c r="K1416" s="4" t="str">
        <f t="shared" si="22"/>
        <v>F-gases</v>
      </c>
    </row>
    <row r="1417" spans="1:11">
      <c r="A1417" t="s">
        <v>68</v>
      </c>
      <c r="B1417" t="s">
        <v>3</v>
      </c>
      <c r="C1417" t="s">
        <v>265</v>
      </c>
      <c r="D1417" t="s">
        <v>232</v>
      </c>
      <c r="E1417" t="s">
        <v>13</v>
      </c>
      <c r="F1417">
        <v>2002</v>
      </c>
      <c r="G1417" t="s">
        <v>250</v>
      </c>
      <c r="H1417">
        <v>6.7743748378897998E-3</v>
      </c>
      <c r="I1417">
        <f>IF(K1417="N2O",H1417*About!$B$66,IF('EPA non-CO2 Data'!K1417="CH4",'EPA non-CO2 Data'!H1417*About!$B$65,'EPA non-CO2 Data'!H1417))</f>
        <v>6.7743748378897998E-3</v>
      </c>
      <c r="J1417" s="4" t="str">
        <f>VLOOKUP(CONCATENATE(B1417,C1417,D1417),'EPA Source to Industry Map'!$D$2:$E$35,2,FALSE)</f>
        <v>chemicals</v>
      </c>
      <c r="K1417" s="4" t="str">
        <f t="shared" si="22"/>
        <v>F-gases</v>
      </c>
    </row>
    <row r="1418" spans="1:11">
      <c r="A1418" t="s">
        <v>68</v>
      </c>
      <c r="B1418" t="s">
        <v>3</v>
      </c>
      <c r="C1418" t="s">
        <v>265</v>
      </c>
      <c r="D1418" t="s">
        <v>232</v>
      </c>
      <c r="E1418" t="s">
        <v>13</v>
      </c>
      <c r="F1418">
        <v>2003</v>
      </c>
      <c r="G1418" t="s">
        <v>250</v>
      </c>
      <c r="H1418">
        <v>9.7868698195344699E-3</v>
      </c>
      <c r="I1418">
        <f>IF(K1418="N2O",H1418*About!$B$66,IF('EPA non-CO2 Data'!K1418="CH4",'EPA non-CO2 Data'!H1418*About!$B$65,'EPA non-CO2 Data'!H1418))</f>
        <v>9.7868698195344699E-3</v>
      </c>
      <c r="J1418" s="4" t="str">
        <f>VLOOKUP(CONCATENATE(B1418,C1418,D1418),'EPA Source to Industry Map'!$D$2:$E$35,2,FALSE)</f>
        <v>chemicals</v>
      </c>
      <c r="K1418" s="4" t="str">
        <f t="shared" si="22"/>
        <v>F-gases</v>
      </c>
    </row>
    <row r="1419" spans="1:11">
      <c r="A1419" t="s">
        <v>68</v>
      </c>
      <c r="B1419" t="s">
        <v>3</v>
      </c>
      <c r="C1419" t="s">
        <v>265</v>
      </c>
      <c r="D1419" t="s">
        <v>232</v>
      </c>
      <c r="E1419" t="s">
        <v>13</v>
      </c>
      <c r="F1419">
        <v>2004</v>
      </c>
      <c r="G1419" t="s">
        <v>250</v>
      </c>
      <c r="H1419">
        <v>1.2799364801179099E-2</v>
      </c>
      <c r="I1419">
        <f>IF(K1419="N2O",H1419*About!$B$66,IF('EPA non-CO2 Data'!K1419="CH4",'EPA non-CO2 Data'!H1419*About!$B$65,'EPA non-CO2 Data'!H1419))</f>
        <v>1.2799364801179099E-2</v>
      </c>
      <c r="J1419" s="4" t="str">
        <f>VLOOKUP(CONCATENATE(B1419,C1419,D1419),'EPA Source to Industry Map'!$D$2:$E$35,2,FALSE)</f>
        <v>chemicals</v>
      </c>
      <c r="K1419" s="4" t="str">
        <f t="shared" si="22"/>
        <v>F-gases</v>
      </c>
    </row>
    <row r="1420" spans="1:11">
      <c r="A1420" t="s">
        <v>68</v>
      </c>
      <c r="B1420" t="s">
        <v>3</v>
      </c>
      <c r="C1420" t="s">
        <v>265</v>
      </c>
      <c r="D1420" t="s">
        <v>232</v>
      </c>
      <c r="E1420" t="s">
        <v>13</v>
      </c>
      <c r="F1420">
        <v>2005</v>
      </c>
      <c r="G1420" t="s">
        <v>250</v>
      </c>
      <c r="H1420">
        <v>1.58118597828238E-2</v>
      </c>
      <c r="I1420">
        <f>IF(K1420="N2O",H1420*About!$B$66,IF('EPA non-CO2 Data'!K1420="CH4",'EPA non-CO2 Data'!H1420*About!$B$65,'EPA non-CO2 Data'!H1420))</f>
        <v>1.58118597828238E-2</v>
      </c>
      <c r="J1420" s="4" t="str">
        <f>VLOOKUP(CONCATENATE(B1420,C1420,D1420),'EPA Source to Industry Map'!$D$2:$E$35,2,FALSE)</f>
        <v>chemicals</v>
      </c>
      <c r="K1420" s="4" t="str">
        <f t="shared" si="22"/>
        <v>F-gases</v>
      </c>
    </row>
    <row r="1421" spans="1:11">
      <c r="A1421" t="s">
        <v>68</v>
      </c>
      <c r="B1421" t="s">
        <v>3</v>
      </c>
      <c r="C1421" t="s">
        <v>265</v>
      </c>
      <c r="D1421" t="s">
        <v>232</v>
      </c>
      <c r="E1421" t="s">
        <v>13</v>
      </c>
      <c r="F1421">
        <v>2006</v>
      </c>
      <c r="G1421" t="s">
        <v>250</v>
      </c>
      <c r="H1421">
        <v>2.4679532161099402E-2</v>
      </c>
      <c r="I1421">
        <f>IF(K1421="N2O",H1421*About!$B$66,IF('EPA non-CO2 Data'!K1421="CH4",'EPA non-CO2 Data'!H1421*About!$B$65,'EPA non-CO2 Data'!H1421))</f>
        <v>2.4679532161099402E-2</v>
      </c>
      <c r="J1421" s="4" t="str">
        <f>VLOOKUP(CONCATENATE(B1421,C1421,D1421),'EPA Source to Industry Map'!$D$2:$E$35,2,FALSE)</f>
        <v>chemicals</v>
      </c>
      <c r="K1421" s="4" t="str">
        <f t="shared" si="22"/>
        <v>F-gases</v>
      </c>
    </row>
    <row r="1422" spans="1:11">
      <c r="A1422" t="s">
        <v>68</v>
      </c>
      <c r="B1422" t="s">
        <v>3</v>
      </c>
      <c r="C1422" t="s">
        <v>265</v>
      </c>
      <c r="D1422" t="s">
        <v>232</v>
      </c>
      <c r="E1422" t="s">
        <v>13</v>
      </c>
      <c r="F1422">
        <v>2007</v>
      </c>
      <c r="G1422" t="s">
        <v>250</v>
      </c>
      <c r="H1422">
        <v>3.3547204539374903E-2</v>
      </c>
      <c r="I1422">
        <f>IF(K1422="N2O",H1422*About!$B$66,IF('EPA non-CO2 Data'!K1422="CH4",'EPA non-CO2 Data'!H1422*About!$B$65,'EPA non-CO2 Data'!H1422))</f>
        <v>3.3547204539374903E-2</v>
      </c>
      <c r="J1422" s="4" t="str">
        <f>VLOOKUP(CONCATENATE(B1422,C1422,D1422),'EPA Source to Industry Map'!$D$2:$E$35,2,FALSE)</f>
        <v>chemicals</v>
      </c>
      <c r="K1422" s="4" t="str">
        <f t="shared" si="22"/>
        <v>F-gases</v>
      </c>
    </row>
    <row r="1423" spans="1:11">
      <c r="A1423" t="s">
        <v>68</v>
      </c>
      <c r="B1423" t="s">
        <v>3</v>
      </c>
      <c r="C1423" t="s">
        <v>265</v>
      </c>
      <c r="D1423" t="s">
        <v>232</v>
      </c>
      <c r="E1423" t="s">
        <v>13</v>
      </c>
      <c r="F1423">
        <v>2008</v>
      </c>
      <c r="G1423" t="s">
        <v>250</v>
      </c>
      <c r="H1423">
        <v>4.2414876917650397E-2</v>
      </c>
      <c r="I1423">
        <f>IF(K1423="N2O",H1423*About!$B$66,IF('EPA non-CO2 Data'!K1423="CH4",'EPA non-CO2 Data'!H1423*About!$B$65,'EPA non-CO2 Data'!H1423))</f>
        <v>4.2414876917650397E-2</v>
      </c>
      <c r="J1423" s="4" t="str">
        <f>VLOOKUP(CONCATENATE(B1423,C1423,D1423),'EPA Source to Industry Map'!$D$2:$E$35,2,FALSE)</f>
        <v>chemicals</v>
      </c>
      <c r="K1423" s="4" t="str">
        <f t="shared" si="22"/>
        <v>F-gases</v>
      </c>
    </row>
    <row r="1424" spans="1:11">
      <c r="A1424" t="s">
        <v>68</v>
      </c>
      <c r="B1424" t="s">
        <v>3</v>
      </c>
      <c r="C1424" t="s">
        <v>265</v>
      </c>
      <c r="D1424" t="s">
        <v>232</v>
      </c>
      <c r="E1424" t="s">
        <v>13</v>
      </c>
      <c r="F1424">
        <v>2009</v>
      </c>
      <c r="G1424" t="s">
        <v>250</v>
      </c>
      <c r="H1424">
        <v>5.1282549295926003E-2</v>
      </c>
      <c r="I1424">
        <f>IF(K1424="N2O",H1424*About!$B$66,IF('EPA non-CO2 Data'!K1424="CH4",'EPA non-CO2 Data'!H1424*About!$B$65,'EPA non-CO2 Data'!H1424))</f>
        <v>5.1282549295926003E-2</v>
      </c>
      <c r="J1424" s="4" t="str">
        <f>VLOOKUP(CONCATENATE(B1424,C1424,D1424),'EPA Source to Industry Map'!$D$2:$E$35,2,FALSE)</f>
        <v>chemicals</v>
      </c>
      <c r="K1424" s="4" t="str">
        <f t="shared" si="22"/>
        <v>F-gases</v>
      </c>
    </row>
    <row r="1425" spans="1:11">
      <c r="A1425" t="s">
        <v>68</v>
      </c>
      <c r="B1425" t="s">
        <v>3</v>
      </c>
      <c r="C1425" t="s">
        <v>265</v>
      </c>
      <c r="D1425" t="s">
        <v>232</v>
      </c>
      <c r="E1425" t="s">
        <v>13</v>
      </c>
      <c r="F1425">
        <v>2010</v>
      </c>
      <c r="G1425" t="s">
        <v>250</v>
      </c>
      <c r="H1425">
        <v>6.0150221674201497E-2</v>
      </c>
      <c r="I1425">
        <f>IF(K1425="N2O",H1425*About!$B$66,IF('EPA non-CO2 Data'!K1425="CH4",'EPA non-CO2 Data'!H1425*About!$B$65,'EPA non-CO2 Data'!H1425))</f>
        <v>6.0150221674201497E-2</v>
      </c>
      <c r="J1425" s="4" t="str">
        <f>VLOOKUP(CONCATENATE(B1425,C1425,D1425),'EPA Source to Industry Map'!$D$2:$E$35,2,FALSE)</f>
        <v>chemicals</v>
      </c>
      <c r="K1425" s="4" t="str">
        <f t="shared" si="22"/>
        <v>F-gases</v>
      </c>
    </row>
    <row r="1426" spans="1:11">
      <c r="A1426" t="s">
        <v>68</v>
      </c>
      <c r="B1426" t="s">
        <v>3</v>
      </c>
      <c r="C1426" t="s">
        <v>265</v>
      </c>
      <c r="D1426" t="s">
        <v>232</v>
      </c>
      <c r="E1426" t="s">
        <v>13</v>
      </c>
      <c r="F1426">
        <v>2011</v>
      </c>
      <c r="G1426" t="s">
        <v>250</v>
      </c>
      <c r="H1426">
        <v>7.3130427948624704E-2</v>
      </c>
      <c r="I1426">
        <f>IF(K1426="N2O",H1426*About!$B$66,IF('EPA non-CO2 Data'!K1426="CH4",'EPA non-CO2 Data'!H1426*About!$B$65,'EPA non-CO2 Data'!H1426))</f>
        <v>7.3130427948624704E-2</v>
      </c>
      <c r="J1426" s="4" t="str">
        <f>VLOOKUP(CONCATENATE(B1426,C1426,D1426),'EPA Source to Industry Map'!$D$2:$E$35,2,FALSE)</f>
        <v>chemicals</v>
      </c>
      <c r="K1426" s="4" t="str">
        <f t="shared" si="22"/>
        <v>F-gases</v>
      </c>
    </row>
    <row r="1427" spans="1:11">
      <c r="A1427" t="s">
        <v>68</v>
      </c>
      <c r="B1427" t="s">
        <v>3</v>
      </c>
      <c r="C1427" t="s">
        <v>265</v>
      </c>
      <c r="D1427" t="s">
        <v>232</v>
      </c>
      <c r="E1427" t="s">
        <v>13</v>
      </c>
      <c r="F1427">
        <v>2012</v>
      </c>
      <c r="G1427" t="s">
        <v>250</v>
      </c>
      <c r="H1427">
        <v>8.6110634223047794E-2</v>
      </c>
      <c r="I1427">
        <f>IF(K1427="N2O",H1427*About!$B$66,IF('EPA non-CO2 Data'!K1427="CH4",'EPA non-CO2 Data'!H1427*About!$B$65,'EPA non-CO2 Data'!H1427))</f>
        <v>8.6110634223047794E-2</v>
      </c>
      <c r="J1427" s="4" t="str">
        <f>VLOOKUP(CONCATENATE(B1427,C1427,D1427),'EPA Source to Industry Map'!$D$2:$E$35,2,FALSE)</f>
        <v>chemicals</v>
      </c>
      <c r="K1427" s="4" t="str">
        <f t="shared" si="22"/>
        <v>F-gases</v>
      </c>
    </row>
    <row r="1428" spans="1:11">
      <c r="A1428" t="s">
        <v>68</v>
      </c>
      <c r="B1428" t="s">
        <v>3</v>
      </c>
      <c r="C1428" t="s">
        <v>265</v>
      </c>
      <c r="D1428" t="s">
        <v>232</v>
      </c>
      <c r="E1428" t="s">
        <v>13</v>
      </c>
      <c r="F1428">
        <v>2013</v>
      </c>
      <c r="G1428" t="s">
        <v>250</v>
      </c>
      <c r="H1428">
        <v>9.9090840497470994E-2</v>
      </c>
      <c r="I1428">
        <f>IF(K1428="N2O",H1428*About!$B$66,IF('EPA non-CO2 Data'!K1428="CH4",'EPA non-CO2 Data'!H1428*About!$B$65,'EPA non-CO2 Data'!H1428))</f>
        <v>9.9090840497470994E-2</v>
      </c>
      <c r="J1428" s="4" t="str">
        <f>VLOOKUP(CONCATENATE(B1428,C1428,D1428),'EPA Source to Industry Map'!$D$2:$E$35,2,FALSE)</f>
        <v>chemicals</v>
      </c>
      <c r="K1428" s="4" t="str">
        <f t="shared" si="22"/>
        <v>F-gases</v>
      </c>
    </row>
    <row r="1429" spans="1:11">
      <c r="A1429" t="s">
        <v>68</v>
      </c>
      <c r="B1429" t="s">
        <v>3</v>
      </c>
      <c r="C1429" t="s">
        <v>265</v>
      </c>
      <c r="D1429" t="s">
        <v>232</v>
      </c>
      <c r="E1429" t="s">
        <v>13</v>
      </c>
      <c r="F1429">
        <v>2014</v>
      </c>
      <c r="G1429" t="s">
        <v>250</v>
      </c>
      <c r="H1429">
        <v>0.112071046771894</v>
      </c>
      <c r="I1429">
        <f>IF(K1429="N2O",H1429*About!$B$66,IF('EPA non-CO2 Data'!K1429="CH4",'EPA non-CO2 Data'!H1429*About!$B$65,'EPA non-CO2 Data'!H1429))</f>
        <v>0.112071046771894</v>
      </c>
      <c r="J1429" s="4" t="str">
        <f>VLOOKUP(CONCATENATE(B1429,C1429,D1429),'EPA Source to Industry Map'!$D$2:$E$35,2,FALSE)</f>
        <v>chemicals</v>
      </c>
      <c r="K1429" s="4" t="str">
        <f t="shared" si="22"/>
        <v>F-gases</v>
      </c>
    </row>
    <row r="1430" spans="1:11">
      <c r="A1430" t="s">
        <v>68</v>
      </c>
      <c r="B1430" t="s">
        <v>3</v>
      </c>
      <c r="C1430" t="s">
        <v>265</v>
      </c>
      <c r="D1430" t="s">
        <v>232</v>
      </c>
      <c r="E1430" t="s">
        <v>13</v>
      </c>
      <c r="F1430">
        <v>2015</v>
      </c>
      <c r="G1430" t="s">
        <v>250</v>
      </c>
      <c r="H1430">
        <v>0.12505125304631701</v>
      </c>
      <c r="I1430">
        <f>IF(K1430="N2O",H1430*About!$B$66,IF('EPA non-CO2 Data'!K1430="CH4",'EPA non-CO2 Data'!H1430*About!$B$65,'EPA non-CO2 Data'!H1430))</f>
        <v>0.12505125304631701</v>
      </c>
      <c r="J1430" s="4" t="str">
        <f>VLOOKUP(CONCATENATE(B1430,C1430,D1430),'EPA Source to Industry Map'!$D$2:$E$35,2,FALSE)</f>
        <v>chemicals</v>
      </c>
      <c r="K1430" s="4" t="str">
        <f t="shared" si="22"/>
        <v>F-gases</v>
      </c>
    </row>
    <row r="1431" spans="1:11">
      <c r="A1431" t="s">
        <v>68</v>
      </c>
      <c r="B1431" t="s">
        <v>3</v>
      </c>
      <c r="C1431" t="s">
        <v>265</v>
      </c>
      <c r="D1431" t="s">
        <v>232</v>
      </c>
      <c r="E1431" t="s">
        <v>13</v>
      </c>
      <c r="F1431">
        <v>2016</v>
      </c>
      <c r="G1431" t="s">
        <v>250</v>
      </c>
      <c r="H1431">
        <v>0.137665152556637</v>
      </c>
      <c r="I1431">
        <f>IF(K1431="N2O",H1431*About!$B$66,IF('EPA non-CO2 Data'!K1431="CH4",'EPA non-CO2 Data'!H1431*About!$B$65,'EPA non-CO2 Data'!H1431))</f>
        <v>0.137665152556637</v>
      </c>
      <c r="J1431" s="4" t="str">
        <f>VLOOKUP(CONCATENATE(B1431,C1431,D1431),'EPA Source to Industry Map'!$D$2:$E$35,2,FALSE)</f>
        <v>chemicals</v>
      </c>
      <c r="K1431" s="4" t="str">
        <f t="shared" si="22"/>
        <v>F-gases</v>
      </c>
    </row>
    <row r="1432" spans="1:11">
      <c r="A1432" t="s">
        <v>68</v>
      </c>
      <c r="B1432" t="s">
        <v>3</v>
      </c>
      <c r="C1432" t="s">
        <v>265</v>
      </c>
      <c r="D1432" t="s">
        <v>232</v>
      </c>
      <c r="E1432" t="s">
        <v>13</v>
      </c>
      <c r="F1432">
        <v>2017</v>
      </c>
      <c r="G1432" t="s">
        <v>250</v>
      </c>
      <c r="H1432">
        <v>0.15027905206695599</v>
      </c>
      <c r="I1432">
        <f>IF(K1432="N2O",H1432*About!$B$66,IF('EPA non-CO2 Data'!K1432="CH4",'EPA non-CO2 Data'!H1432*About!$B$65,'EPA non-CO2 Data'!H1432))</f>
        <v>0.15027905206695599</v>
      </c>
      <c r="J1432" s="4" t="str">
        <f>VLOOKUP(CONCATENATE(B1432,C1432,D1432),'EPA Source to Industry Map'!$D$2:$E$35,2,FALSE)</f>
        <v>chemicals</v>
      </c>
      <c r="K1432" s="4" t="str">
        <f t="shared" si="22"/>
        <v>F-gases</v>
      </c>
    </row>
    <row r="1433" spans="1:11">
      <c r="A1433" t="s">
        <v>68</v>
      </c>
      <c r="B1433" t="s">
        <v>3</v>
      </c>
      <c r="C1433" t="s">
        <v>265</v>
      </c>
      <c r="D1433" t="s">
        <v>232</v>
      </c>
      <c r="E1433" t="s">
        <v>13</v>
      </c>
      <c r="F1433">
        <v>2018</v>
      </c>
      <c r="G1433" t="s">
        <v>250</v>
      </c>
      <c r="H1433">
        <v>0.16289295157727501</v>
      </c>
      <c r="I1433">
        <f>IF(K1433="N2O",H1433*About!$B$66,IF('EPA non-CO2 Data'!K1433="CH4",'EPA non-CO2 Data'!H1433*About!$B$65,'EPA non-CO2 Data'!H1433))</f>
        <v>0.16289295157727501</v>
      </c>
      <c r="J1433" s="4" t="str">
        <f>VLOOKUP(CONCATENATE(B1433,C1433,D1433),'EPA Source to Industry Map'!$D$2:$E$35,2,FALSE)</f>
        <v>chemicals</v>
      </c>
      <c r="K1433" s="4" t="str">
        <f t="shared" si="22"/>
        <v>F-gases</v>
      </c>
    </row>
    <row r="1434" spans="1:11">
      <c r="A1434" t="s">
        <v>68</v>
      </c>
      <c r="B1434" t="s">
        <v>3</v>
      </c>
      <c r="C1434" t="s">
        <v>265</v>
      </c>
      <c r="D1434" t="s">
        <v>232</v>
      </c>
      <c r="E1434" t="s">
        <v>13</v>
      </c>
      <c r="F1434">
        <v>2019</v>
      </c>
      <c r="G1434" t="s">
        <v>250</v>
      </c>
      <c r="H1434">
        <v>0.17550685108759401</v>
      </c>
      <c r="I1434">
        <f>IF(K1434="N2O",H1434*About!$B$66,IF('EPA non-CO2 Data'!K1434="CH4",'EPA non-CO2 Data'!H1434*About!$B$65,'EPA non-CO2 Data'!H1434))</f>
        <v>0.17550685108759401</v>
      </c>
      <c r="J1434" s="4" t="str">
        <f>VLOOKUP(CONCATENATE(B1434,C1434,D1434),'EPA Source to Industry Map'!$D$2:$E$35,2,FALSE)</f>
        <v>chemicals</v>
      </c>
      <c r="K1434" s="4" t="str">
        <f t="shared" si="22"/>
        <v>F-gases</v>
      </c>
    </row>
    <row r="1435" spans="1:11">
      <c r="A1435" t="s">
        <v>68</v>
      </c>
      <c r="B1435" t="s">
        <v>3</v>
      </c>
      <c r="C1435" t="s">
        <v>265</v>
      </c>
      <c r="D1435" t="s">
        <v>232</v>
      </c>
      <c r="E1435" t="s">
        <v>13</v>
      </c>
      <c r="F1435">
        <v>2020</v>
      </c>
      <c r="G1435" t="s">
        <v>250</v>
      </c>
      <c r="H1435">
        <v>0.188120750597914</v>
      </c>
      <c r="I1435">
        <f>IF(K1435="N2O",H1435*About!$B$66,IF('EPA non-CO2 Data'!K1435="CH4",'EPA non-CO2 Data'!H1435*About!$B$65,'EPA non-CO2 Data'!H1435))</f>
        <v>0.188120750597914</v>
      </c>
      <c r="J1435" s="4" t="str">
        <f>VLOOKUP(CONCATENATE(B1435,C1435,D1435),'EPA Source to Industry Map'!$D$2:$E$35,2,FALSE)</f>
        <v>chemicals</v>
      </c>
      <c r="K1435" s="4" t="str">
        <f t="shared" si="22"/>
        <v>F-gases</v>
      </c>
    </row>
    <row r="1436" spans="1:11">
      <c r="A1436" t="s">
        <v>68</v>
      </c>
      <c r="B1436" t="s">
        <v>3</v>
      </c>
      <c r="C1436" t="s">
        <v>265</v>
      </c>
      <c r="D1436" t="s">
        <v>232</v>
      </c>
      <c r="E1436" t="s">
        <v>13</v>
      </c>
      <c r="F1436">
        <v>2021</v>
      </c>
      <c r="G1436" t="s">
        <v>250</v>
      </c>
      <c r="H1436">
        <v>0.206358394411437</v>
      </c>
      <c r="I1436">
        <f>IF(K1436="N2O",H1436*About!$B$66,IF('EPA non-CO2 Data'!K1436="CH4",'EPA non-CO2 Data'!H1436*About!$B$65,'EPA non-CO2 Data'!H1436))</f>
        <v>0.206358394411437</v>
      </c>
      <c r="J1436" s="4" t="str">
        <f>VLOOKUP(CONCATENATE(B1436,C1436,D1436),'EPA Source to Industry Map'!$D$2:$E$35,2,FALSE)</f>
        <v>chemicals</v>
      </c>
      <c r="K1436" s="4" t="str">
        <f t="shared" si="22"/>
        <v>F-gases</v>
      </c>
    </row>
    <row r="1437" spans="1:11">
      <c r="A1437" t="s">
        <v>68</v>
      </c>
      <c r="B1437" t="s">
        <v>3</v>
      </c>
      <c r="C1437" t="s">
        <v>265</v>
      </c>
      <c r="D1437" t="s">
        <v>232</v>
      </c>
      <c r="E1437" t="s">
        <v>13</v>
      </c>
      <c r="F1437">
        <v>2022</v>
      </c>
      <c r="G1437" t="s">
        <v>250</v>
      </c>
      <c r="H1437">
        <v>0.22459603822495899</v>
      </c>
      <c r="I1437">
        <f>IF(K1437="N2O",H1437*About!$B$66,IF('EPA non-CO2 Data'!K1437="CH4",'EPA non-CO2 Data'!H1437*About!$B$65,'EPA non-CO2 Data'!H1437))</f>
        <v>0.22459603822495899</v>
      </c>
      <c r="J1437" s="4" t="str">
        <f>VLOOKUP(CONCATENATE(B1437,C1437,D1437),'EPA Source to Industry Map'!$D$2:$E$35,2,FALSE)</f>
        <v>chemicals</v>
      </c>
      <c r="K1437" s="4" t="str">
        <f t="shared" si="22"/>
        <v>F-gases</v>
      </c>
    </row>
    <row r="1438" spans="1:11">
      <c r="A1438" t="s">
        <v>68</v>
      </c>
      <c r="B1438" t="s">
        <v>3</v>
      </c>
      <c r="C1438" t="s">
        <v>265</v>
      </c>
      <c r="D1438" t="s">
        <v>232</v>
      </c>
      <c r="E1438" t="s">
        <v>13</v>
      </c>
      <c r="F1438">
        <v>2023</v>
      </c>
      <c r="G1438" t="s">
        <v>250</v>
      </c>
      <c r="H1438">
        <v>0.24283368203848199</v>
      </c>
      <c r="I1438">
        <f>IF(K1438="N2O",H1438*About!$B$66,IF('EPA non-CO2 Data'!K1438="CH4",'EPA non-CO2 Data'!H1438*About!$B$65,'EPA non-CO2 Data'!H1438))</f>
        <v>0.24283368203848199</v>
      </c>
      <c r="J1438" s="4" t="str">
        <f>VLOOKUP(CONCATENATE(B1438,C1438,D1438),'EPA Source to Industry Map'!$D$2:$E$35,2,FALSE)</f>
        <v>chemicals</v>
      </c>
      <c r="K1438" s="4" t="str">
        <f t="shared" si="22"/>
        <v>F-gases</v>
      </c>
    </row>
    <row r="1439" spans="1:11">
      <c r="A1439" t="s">
        <v>68</v>
      </c>
      <c r="B1439" t="s">
        <v>3</v>
      </c>
      <c r="C1439" t="s">
        <v>265</v>
      </c>
      <c r="D1439" t="s">
        <v>232</v>
      </c>
      <c r="E1439" t="s">
        <v>13</v>
      </c>
      <c r="F1439">
        <v>2024</v>
      </c>
      <c r="G1439" t="s">
        <v>250</v>
      </c>
      <c r="H1439">
        <v>0.26107132585200499</v>
      </c>
      <c r="I1439">
        <f>IF(K1439="N2O",H1439*About!$B$66,IF('EPA non-CO2 Data'!K1439="CH4",'EPA non-CO2 Data'!H1439*About!$B$65,'EPA non-CO2 Data'!H1439))</f>
        <v>0.26107132585200499</v>
      </c>
      <c r="J1439" s="4" t="str">
        <f>VLOOKUP(CONCATENATE(B1439,C1439,D1439),'EPA Source to Industry Map'!$D$2:$E$35,2,FALSE)</f>
        <v>chemicals</v>
      </c>
      <c r="K1439" s="4" t="str">
        <f t="shared" si="22"/>
        <v>F-gases</v>
      </c>
    </row>
    <row r="1440" spans="1:11">
      <c r="A1440" t="s">
        <v>68</v>
      </c>
      <c r="B1440" t="s">
        <v>3</v>
      </c>
      <c r="C1440" t="s">
        <v>265</v>
      </c>
      <c r="D1440" t="s">
        <v>232</v>
      </c>
      <c r="E1440" t="s">
        <v>13</v>
      </c>
      <c r="F1440">
        <v>2025</v>
      </c>
      <c r="G1440" t="s">
        <v>250</v>
      </c>
      <c r="H1440">
        <v>0.27930896966552798</v>
      </c>
      <c r="I1440">
        <f>IF(K1440="N2O",H1440*About!$B$66,IF('EPA non-CO2 Data'!K1440="CH4",'EPA non-CO2 Data'!H1440*About!$B$65,'EPA non-CO2 Data'!H1440))</f>
        <v>0.27930896966552798</v>
      </c>
      <c r="J1440" s="4" t="str">
        <f>VLOOKUP(CONCATENATE(B1440,C1440,D1440),'EPA Source to Industry Map'!$D$2:$E$35,2,FALSE)</f>
        <v>chemicals</v>
      </c>
      <c r="K1440" s="4" t="str">
        <f t="shared" si="22"/>
        <v>F-gases</v>
      </c>
    </row>
    <row r="1441" spans="1:11">
      <c r="A1441" t="s">
        <v>68</v>
      </c>
      <c r="B1441" t="s">
        <v>3</v>
      </c>
      <c r="C1441" t="s">
        <v>265</v>
      </c>
      <c r="D1441" t="s">
        <v>232</v>
      </c>
      <c r="E1441" t="s">
        <v>13</v>
      </c>
      <c r="F1441">
        <v>2026</v>
      </c>
      <c r="G1441" t="s">
        <v>250</v>
      </c>
      <c r="H1441">
        <v>0.29129307983318697</v>
      </c>
      <c r="I1441">
        <f>IF(K1441="N2O",H1441*About!$B$66,IF('EPA non-CO2 Data'!K1441="CH4",'EPA non-CO2 Data'!H1441*About!$B$65,'EPA non-CO2 Data'!H1441))</f>
        <v>0.29129307983318697</v>
      </c>
      <c r="J1441" s="4" t="str">
        <f>VLOOKUP(CONCATENATE(B1441,C1441,D1441),'EPA Source to Industry Map'!$D$2:$E$35,2,FALSE)</f>
        <v>chemicals</v>
      </c>
      <c r="K1441" s="4" t="str">
        <f t="shared" si="22"/>
        <v>F-gases</v>
      </c>
    </row>
    <row r="1442" spans="1:11">
      <c r="A1442" t="s">
        <v>68</v>
      </c>
      <c r="B1442" t="s">
        <v>3</v>
      </c>
      <c r="C1442" t="s">
        <v>265</v>
      </c>
      <c r="D1442" t="s">
        <v>232</v>
      </c>
      <c r="E1442" t="s">
        <v>13</v>
      </c>
      <c r="F1442">
        <v>2027</v>
      </c>
      <c r="G1442" t="s">
        <v>250</v>
      </c>
      <c r="H1442">
        <v>0.30327719000084702</v>
      </c>
      <c r="I1442">
        <f>IF(K1442="N2O",H1442*About!$B$66,IF('EPA non-CO2 Data'!K1442="CH4",'EPA non-CO2 Data'!H1442*About!$B$65,'EPA non-CO2 Data'!H1442))</f>
        <v>0.30327719000084702</v>
      </c>
      <c r="J1442" s="4" t="str">
        <f>VLOOKUP(CONCATENATE(B1442,C1442,D1442),'EPA Source to Industry Map'!$D$2:$E$35,2,FALSE)</f>
        <v>chemicals</v>
      </c>
      <c r="K1442" s="4" t="str">
        <f t="shared" si="22"/>
        <v>F-gases</v>
      </c>
    </row>
    <row r="1443" spans="1:11">
      <c r="A1443" t="s">
        <v>68</v>
      </c>
      <c r="B1443" t="s">
        <v>3</v>
      </c>
      <c r="C1443" t="s">
        <v>265</v>
      </c>
      <c r="D1443" t="s">
        <v>232</v>
      </c>
      <c r="E1443" t="s">
        <v>13</v>
      </c>
      <c r="F1443">
        <v>2028</v>
      </c>
      <c r="G1443" t="s">
        <v>250</v>
      </c>
      <c r="H1443">
        <v>0.31526130016850601</v>
      </c>
      <c r="I1443">
        <f>IF(K1443="N2O",H1443*About!$B$66,IF('EPA non-CO2 Data'!K1443="CH4",'EPA non-CO2 Data'!H1443*About!$B$65,'EPA non-CO2 Data'!H1443))</f>
        <v>0.31526130016850601</v>
      </c>
      <c r="J1443" s="4" t="str">
        <f>VLOOKUP(CONCATENATE(B1443,C1443,D1443),'EPA Source to Industry Map'!$D$2:$E$35,2,FALSE)</f>
        <v>chemicals</v>
      </c>
      <c r="K1443" s="4" t="str">
        <f t="shared" si="22"/>
        <v>F-gases</v>
      </c>
    </row>
    <row r="1444" spans="1:11">
      <c r="A1444" t="s">
        <v>68</v>
      </c>
      <c r="B1444" t="s">
        <v>3</v>
      </c>
      <c r="C1444" t="s">
        <v>265</v>
      </c>
      <c r="D1444" t="s">
        <v>232</v>
      </c>
      <c r="E1444" t="s">
        <v>13</v>
      </c>
      <c r="F1444">
        <v>2029</v>
      </c>
      <c r="G1444" t="s">
        <v>250</v>
      </c>
      <c r="H1444">
        <v>0.327245410336166</v>
      </c>
      <c r="I1444">
        <f>IF(K1444="N2O",H1444*About!$B$66,IF('EPA non-CO2 Data'!K1444="CH4",'EPA non-CO2 Data'!H1444*About!$B$65,'EPA non-CO2 Data'!H1444))</f>
        <v>0.327245410336166</v>
      </c>
      <c r="J1444" s="4" t="str">
        <f>VLOOKUP(CONCATENATE(B1444,C1444,D1444),'EPA Source to Industry Map'!$D$2:$E$35,2,FALSE)</f>
        <v>chemicals</v>
      </c>
      <c r="K1444" s="4" t="str">
        <f t="shared" si="22"/>
        <v>F-gases</v>
      </c>
    </row>
    <row r="1445" spans="1:11">
      <c r="A1445" t="s">
        <v>68</v>
      </c>
      <c r="B1445" t="s">
        <v>3</v>
      </c>
      <c r="C1445" t="s">
        <v>265</v>
      </c>
      <c r="D1445" t="s">
        <v>232</v>
      </c>
      <c r="E1445" t="s">
        <v>13</v>
      </c>
      <c r="F1445">
        <v>2030</v>
      </c>
      <c r="G1445" t="s">
        <v>250</v>
      </c>
      <c r="H1445">
        <v>0.33922952050382499</v>
      </c>
      <c r="I1445">
        <f>IF(K1445="N2O",H1445*About!$B$66,IF('EPA non-CO2 Data'!K1445="CH4",'EPA non-CO2 Data'!H1445*About!$B$65,'EPA non-CO2 Data'!H1445))</f>
        <v>0.33922952050382499</v>
      </c>
      <c r="J1445" s="4" t="str">
        <f>VLOOKUP(CONCATENATE(B1445,C1445,D1445),'EPA Source to Industry Map'!$D$2:$E$35,2,FALSE)</f>
        <v>chemicals</v>
      </c>
      <c r="K1445" s="4" t="str">
        <f t="shared" si="22"/>
        <v>F-gases</v>
      </c>
    </row>
    <row r="1446" spans="1:11">
      <c r="A1446" t="s">
        <v>68</v>
      </c>
      <c r="B1446" t="s">
        <v>3</v>
      </c>
      <c r="C1446" t="s">
        <v>265</v>
      </c>
      <c r="D1446" t="s">
        <v>232</v>
      </c>
      <c r="E1446" t="s">
        <v>13</v>
      </c>
      <c r="F1446">
        <v>2031</v>
      </c>
      <c r="G1446" t="s">
        <v>250</v>
      </c>
      <c r="H1446">
        <v>0.35500451314518</v>
      </c>
      <c r="I1446">
        <f>IF(K1446="N2O",H1446*About!$B$66,IF('EPA non-CO2 Data'!K1446="CH4",'EPA non-CO2 Data'!H1446*About!$B$65,'EPA non-CO2 Data'!H1446))</f>
        <v>0.35500451314518</v>
      </c>
      <c r="J1446" s="4" t="str">
        <f>VLOOKUP(CONCATENATE(B1446,C1446,D1446),'EPA Source to Industry Map'!$D$2:$E$35,2,FALSE)</f>
        <v>chemicals</v>
      </c>
      <c r="K1446" s="4" t="str">
        <f t="shared" si="22"/>
        <v>F-gases</v>
      </c>
    </row>
    <row r="1447" spans="1:11">
      <c r="A1447" t="s">
        <v>68</v>
      </c>
      <c r="B1447" t="s">
        <v>3</v>
      </c>
      <c r="C1447" t="s">
        <v>265</v>
      </c>
      <c r="D1447" t="s">
        <v>232</v>
      </c>
      <c r="E1447" t="s">
        <v>13</v>
      </c>
      <c r="F1447">
        <v>2032</v>
      </c>
      <c r="G1447" t="s">
        <v>250</v>
      </c>
      <c r="H1447">
        <v>0.37077950578653401</v>
      </c>
      <c r="I1447">
        <f>IF(K1447="N2O",H1447*About!$B$66,IF('EPA non-CO2 Data'!K1447="CH4",'EPA non-CO2 Data'!H1447*About!$B$65,'EPA non-CO2 Data'!H1447))</f>
        <v>0.37077950578653401</v>
      </c>
      <c r="J1447" s="4" t="str">
        <f>VLOOKUP(CONCATENATE(B1447,C1447,D1447),'EPA Source to Industry Map'!$D$2:$E$35,2,FALSE)</f>
        <v>chemicals</v>
      </c>
      <c r="K1447" s="4" t="str">
        <f t="shared" si="22"/>
        <v>F-gases</v>
      </c>
    </row>
    <row r="1448" spans="1:11">
      <c r="A1448" t="s">
        <v>68</v>
      </c>
      <c r="B1448" t="s">
        <v>3</v>
      </c>
      <c r="C1448" t="s">
        <v>265</v>
      </c>
      <c r="D1448" t="s">
        <v>232</v>
      </c>
      <c r="E1448" t="s">
        <v>13</v>
      </c>
      <c r="F1448">
        <v>2033</v>
      </c>
      <c r="G1448" t="s">
        <v>250</v>
      </c>
      <c r="H1448">
        <v>0.38655449842788803</v>
      </c>
      <c r="I1448">
        <f>IF(K1448="N2O",H1448*About!$B$66,IF('EPA non-CO2 Data'!K1448="CH4",'EPA non-CO2 Data'!H1448*About!$B$65,'EPA non-CO2 Data'!H1448))</f>
        <v>0.38655449842788803</v>
      </c>
      <c r="J1448" s="4" t="str">
        <f>VLOOKUP(CONCATENATE(B1448,C1448,D1448),'EPA Source to Industry Map'!$D$2:$E$35,2,FALSE)</f>
        <v>chemicals</v>
      </c>
      <c r="K1448" s="4" t="str">
        <f t="shared" si="22"/>
        <v>F-gases</v>
      </c>
    </row>
    <row r="1449" spans="1:11">
      <c r="A1449" t="s">
        <v>68</v>
      </c>
      <c r="B1449" t="s">
        <v>3</v>
      </c>
      <c r="C1449" t="s">
        <v>265</v>
      </c>
      <c r="D1449" t="s">
        <v>232</v>
      </c>
      <c r="E1449" t="s">
        <v>13</v>
      </c>
      <c r="F1449">
        <v>2034</v>
      </c>
      <c r="G1449" t="s">
        <v>250</v>
      </c>
      <c r="H1449">
        <v>0.40232949106924298</v>
      </c>
      <c r="I1449">
        <f>IF(K1449="N2O",H1449*About!$B$66,IF('EPA non-CO2 Data'!K1449="CH4",'EPA non-CO2 Data'!H1449*About!$B$65,'EPA non-CO2 Data'!H1449))</f>
        <v>0.40232949106924298</v>
      </c>
      <c r="J1449" s="4" t="str">
        <f>VLOOKUP(CONCATENATE(B1449,C1449,D1449),'EPA Source to Industry Map'!$D$2:$E$35,2,FALSE)</f>
        <v>chemicals</v>
      </c>
      <c r="K1449" s="4" t="str">
        <f t="shared" si="22"/>
        <v>F-gases</v>
      </c>
    </row>
    <row r="1450" spans="1:11">
      <c r="A1450" t="s">
        <v>68</v>
      </c>
      <c r="B1450" t="s">
        <v>3</v>
      </c>
      <c r="C1450" t="s">
        <v>265</v>
      </c>
      <c r="D1450" t="s">
        <v>232</v>
      </c>
      <c r="E1450" t="s">
        <v>13</v>
      </c>
      <c r="F1450">
        <v>2035</v>
      </c>
      <c r="G1450" t="s">
        <v>250</v>
      </c>
      <c r="H1450">
        <v>0.418104483710597</v>
      </c>
      <c r="I1450">
        <f>IF(K1450="N2O",H1450*About!$B$66,IF('EPA non-CO2 Data'!K1450="CH4",'EPA non-CO2 Data'!H1450*About!$B$65,'EPA non-CO2 Data'!H1450))</f>
        <v>0.418104483710597</v>
      </c>
      <c r="J1450" s="4" t="str">
        <f>VLOOKUP(CONCATENATE(B1450,C1450,D1450),'EPA Source to Industry Map'!$D$2:$E$35,2,FALSE)</f>
        <v>chemicals</v>
      </c>
      <c r="K1450" s="4" t="str">
        <f t="shared" si="22"/>
        <v>F-gases</v>
      </c>
    </row>
    <row r="1451" spans="1:11">
      <c r="A1451" t="s">
        <v>68</v>
      </c>
      <c r="B1451" t="s">
        <v>3</v>
      </c>
      <c r="C1451" t="s">
        <v>265</v>
      </c>
      <c r="D1451" t="s">
        <v>232</v>
      </c>
      <c r="E1451" t="s">
        <v>13</v>
      </c>
      <c r="F1451">
        <v>2036</v>
      </c>
      <c r="G1451" t="s">
        <v>250</v>
      </c>
      <c r="H1451">
        <v>0.437547352786543</v>
      </c>
      <c r="I1451">
        <f>IF(K1451="N2O",H1451*About!$B$66,IF('EPA non-CO2 Data'!K1451="CH4",'EPA non-CO2 Data'!H1451*About!$B$65,'EPA non-CO2 Data'!H1451))</f>
        <v>0.437547352786543</v>
      </c>
      <c r="J1451" s="4" t="str">
        <f>VLOOKUP(CONCATENATE(B1451,C1451,D1451),'EPA Source to Industry Map'!$D$2:$E$35,2,FALSE)</f>
        <v>chemicals</v>
      </c>
      <c r="K1451" s="4" t="str">
        <f t="shared" si="22"/>
        <v>F-gases</v>
      </c>
    </row>
    <row r="1452" spans="1:11">
      <c r="A1452" t="s">
        <v>68</v>
      </c>
      <c r="B1452" t="s">
        <v>3</v>
      </c>
      <c r="C1452" t="s">
        <v>265</v>
      </c>
      <c r="D1452" t="s">
        <v>232</v>
      </c>
      <c r="E1452" t="s">
        <v>13</v>
      </c>
      <c r="F1452">
        <v>2037</v>
      </c>
      <c r="G1452" t="s">
        <v>250</v>
      </c>
      <c r="H1452">
        <v>0.456990221862489</v>
      </c>
      <c r="I1452">
        <f>IF(K1452="N2O",H1452*About!$B$66,IF('EPA non-CO2 Data'!K1452="CH4",'EPA non-CO2 Data'!H1452*About!$B$65,'EPA non-CO2 Data'!H1452))</f>
        <v>0.456990221862489</v>
      </c>
      <c r="J1452" s="4" t="str">
        <f>VLOOKUP(CONCATENATE(B1452,C1452,D1452),'EPA Source to Industry Map'!$D$2:$E$35,2,FALSE)</f>
        <v>chemicals</v>
      </c>
      <c r="K1452" s="4" t="str">
        <f t="shared" si="22"/>
        <v>F-gases</v>
      </c>
    </row>
    <row r="1453" spans="1:11">
      <c r="A1453" t="s">
        <v>68</v>
      </c>
      <c r="B1453" t="s">
        <v>3</v>
      </c>
      <c r="C1453" t="s">
        <v>265</v>
      </c>
      <c r="D1453" t="s">
        <v>232</v>
      </c>
      <c r="E1453" t="s">
        <v>13</v>
      </c>
      <c r="F1453">
        <v>2038</v>
      </c>
      <c r="G1453" t="s">
        <v>250</v>
      </c>
      <c r="H1453">
        <v>0.476433090938435</v>
      </c>
      <c r="I1453">
        <f>IF(K1453="N2O",H1453*About!$B$66,IF('EPA non-CO2 Data'!K1453="CH4",'EPA non-CO2 Data'!H1453*About!$B$65,'EPA non-CO2 Data'!H1453))</f>
        <v>0.476433090938435</v>
      </c>
      <c r="J1453" s="4" t="str">
        <f>VLOOKUP(CONCATENATE(B1453,C1453,D1453),'EPA Source to Industry Map'!$D$2:$E$35,2,FALSE)</f>
        <v>chemicals</v>
      </c>
      <c r="K1453" s="4" t="str">
        <f t="shared" si="22"/>
        <v>F-gases</v>
      </c>
    </row>
    <row r="1454" spans="1:11">
      <c r="A1454" t="s">
        <v>68</v>
      </c>
      <c r="B1454" t="s">
        <v>3</v>
      </c>
      <c r="C1454" t="s">
        <v>265</v>
      </c>
      <c r="D1454" t="s">
        <v>232</v>
      </c>
      <c r="E1454" t="s">
        <v>13</v>
      </c>
      <c r="F1454">
        <v>2039</v>
      </c>
      <c r="G1454" t="s">
        <v>250</v>
      </c>
      <c r="H1454">
        <v>0.495875960014382</v>
      </c>
      <c r="I1454">
        <f>IF(K1454="N2O",H1454*About!$B$66,IF('EPA non-CO2 Data'!K1454="CH4",'EPA non-CO2 Data'!H1454*About!$B$65,'EPA non-CO2 Data'!H1454))</f>
        <v>0.495875960014382</v>
      </c>
      <c r="J1454" s="4" t="str">
        <f>VLOOKUP(CONCATENATE(B1454,C1454,D1454),'EPA Source to Industry Map'!$D$2:$E$35,2,FALSE)</f>
        <v>chemicals</v>
      </c>
      <c r="K1454" s="4" t="str">
        <f t="shared" si="22"/>
        <v>F-gases</v>
      </c>
    </row>
    <row r="1455" spans="1:11">
      <c r="A1455" t="s">
        <v>68</v>
      </c>
      <c r="B1455" t="s">
        <v>3</v>
      </c>
      <c r="C1455" t="s">
        <v>265</v>
      </c>
      <c r="D1455" t="s">
        <v>232</v>
      </c>
      <c r="E1455" t="s">
        <v>13</v>
      </c>
      <c r="F1455">
        <v>2040</v>
      </c>
      <c r="G1455" t="s">
        <v>250</v>
      </c>
      <c r="H1455">
        <v>0.515318829090328</v>
      </c>
      <c r="I1455">
        <f>IF(K1455="N2O",H1455*About!$B$66,IF('EPA non-CO2 Data'!K1455="CH4",'EPA non-CO2 Data'!H1455*About!$B$65,'EPA non-CO2 Data'!H1455))</f>
        <v>0.515318829090328</v>
      </c>
      <c r="J1455" s="4" t="str">
        <f>VLOOKUP(CONCATENATE(B1455,C1455,D1455),'EPA Source to Industry Map'!$D$2:$E$35,2,FALSE)</f>
        <v>chemicals</v>
      </c>
      <c r="K1455" s="4" t="str">
        <f t="shared" si="22"/>
        <v>F-gases</v>
      </c>
    </row>
    <row r="1456" spans="1:11">
      <c r="A1456" t="s">
        <v>68</v>
      </c>
      <c r="B1456" t="s">
        <v>3</v>
      </c>
      <c r="C1456" t="s">
        <v>265</v>
      </c>
      <c r="D1456" t="s">
        <v>232</v>
      </c>
      <c r="E1456" t="s">
        <v>13</v>
      </c>
      <c r="F1456">
        <v>2041</v>
      </c>
      <c r="G1456" t="s">
        <v>250</v>
      </c>
      <c r="H1456">
        <v>0.53928240019928597</v>
      </c>
      <c r="I1456">
        <f>IF(K1456="N2O",H1456*About!$B$66,IF('EPA non-CO2 Data'!K1456="CH4",'EPA non-CO2 Data'!H1456*About!$B$65,'EPA non-CO2 Data'!H1456))</f>
        <v>0.53928240019928597</v>
      </c>
      <c r="J1456" s="4" t="str">
        <f>VLOOKUP(CONCATENATE(B1456,C1456,D1456),'EPA Source to Industry Map'!$D$2:$E$35,2,FALSE)</f>
        <v>chemicals</v>
      </c>
      <c r="K1456" s="4" t="str">
        <f t="shared" si="22"/>
        <v>F-gases</v>
      </c>
    </row>
    <row r="1457" spans="1:11">
      <c r="A1457" t="s">
        <v>68</v>
      </c>
      <c r="B1457" t="s">
        <v>3</v>
      </c>
      <c r="C1457" t="s">
        <v>265</v>
      </c>
      <c r="D1457" t="s">
        <v>232</v>
      </c>
      <c r="E1457" t="s">
        <v>13</v>
      </c>
      <c r="F1457">
        <v>2042</v>
      </c>
      <c r="G1457" t="s">
        <v>250</v>
      </c>
      <c r="H1457">
        <v>0.56324597130824405</v>
      </c>
      <c r="I1457">
        <f>IF(K1457="N2O",H1457*About!$B$66,IF('EPA non-CO2 Data'!K1457="CH4",'EPA non-CO2 Data'!H1457*About!$B$65,'EPA non-CO2 Data'!H1457))</f>
        <v>0.56324597130824405</v>
      </c>
      <c r="J1457" s="4" t="str">
        <f>VLOOKUP(CONCATENATE(B1457,C1457,D1457),'EPA Source to Industry Map'!$D$2:$E$35,2,FALSE)</f>
        <v>chemicals</v>
      </c>
      <c r="K1457" s="4" t="str">
        <f t="shared" si="22"/>
        <v>F-gases</v>
      </c>
    </row>
    <row r="1458" spans="1:11">
      <c r="A1458" t="s">
        <v>68</v>
      </c>
      <c r="B1458" t="s">
        <v>3</v>
      </c>
      <c r="C1458" t="s">
        <v>265</v>
      </c>
      <c r="D1458" t="s">
        <v>232</v>
      </c>
      <c r="E1458" t="s">
        <v>13</v>
      </c>
      <c r="F1458">
        <v>2043</v>
      </c>
      <c r="G1458" t="s">
        <v>250</v>
      </c>
      <c r="H1458">
        <v>0.58720954241720302</v>
      </c>
      <c r="I1458">
        <f>IF(K1458="N2O",H1458*About!$B$66,IF('EPA non-CO2 Data'!K1458="CH4",'EPA non-CO2 Data'!H1458*About!$B$65,'EPA non-CO2 Data'!H1458))</f>
        <v>0.58720954241720302</v>
      </c>
      <c r="J1458" s="4" t="str">
        <f>VLOOKUP(CONCATENATE(B1458,C1458,D1458),'EPA Source to Industry Map'!$D$2:$E$35,2,FALSE)</f>
        <v>chemicals</v>
      </c>
      <c r="K1458" s="4" t="str">
        <f t="shared" si="22"/>
        <v>F-gases</v>
      </c>
    </row>
    <row r="1459" spans="1:11">
      <c r="A1459" t="s">
        <v>68</v>
      </c>
      <c r="B1459" t="s">
        <v>3</v>
      </c>
      <c r="C1459" t="s">
        <v>265</v>
      </c>
      <c r="D1459" t="s">
        <v>232</v>
      </c>
      <c r="E1459" t="s">
        <v>13</v>
      </c>
      <c r="F1459">
        <v>2044</v>
      </c>
      <c r="G1459" t="s">
        <v>250</v>
      </c>
      <c r="H1459">
        <v>0.61117311352616099</v>
      </c>
      <c r="I1459">
        <f>IF(K1459="N2O",H1459*About!$B$66,IF('EPA non-CO2 Data'!K1459="CH4",'EPA non-CO2 Data'!H1459*About!$B$65,'EPA non-CO2 Data'!H1459))</f>
        <v>0.61117311352616099</v>
      </c>
      <c r="J1459" s="4" t="str">
        <f>VLOOKUP(CONCATENATE(B1459,C1459,D1459),'EPA Source to Industry Map'!$D$2:$E$35,2,FALSE)</f>
        <v>chemicals</v>
      </c>
      <c r="K1459" s="4" t="str">
        <f t="shared" ref="K1459:K1522" si="23">IF(ISNUMBER(SEARCH("F",E1459)),"F-gases",E1459)</f>
        <v>F-gases</v>
      </c>
    </row>
    <row r="1460" spans="1:11">
      <c r="A1460" t="s">
        <v>68</v>
      </c>
      <c r="B1460" t="s">
        <v>3</v>
      </c>
      <c r="C1460" t="s">
        <v>265</v>
      </c>
      <c r="D1460" t="s">
        <v>232</v>
      </c>
      <c r="E1460" t="s">
        <v>13</v>
      </c>
      <c r="F1460">
        <v>2045</v>
      </c>
      <c r="G1460" t="s">
        <v>250</v>
      </c>
      <c r="H1460">
        <v>0.63513668463511896</v>
      </c>
      <c r="I1460">
        <f>IF(K1460="N2O",H1460*About!$B$66,IF('EPA non-CO2 Data'!K1460="CH4",'EPA non-CO2 Data'!H1460*About!$B$65,'EPA non-CO2 Data'!H1460))</f>
        <v>0.63513668463511896</v>
      </c>
      <c r="J1460" s="4" t="str">
        <f>VLOOKUP(CONCATENATE(B1460,C1460,D1460),'EPA Source to Industry Map'!$D$2:$E$35,2,FALSE)</f>
        <v>chemicals</v>
      </c>
      <c r="K1460" s="4" t="str">
        <f t="shared" si="23"/>
        <v>F-gases</v>
      </c>
    </row>
    <row r="1461" spans="1:11">
      <c r="A1461" t="s">
        <v>68</v>
      </c>
      <c r="B1461" t="s">
        <v>3</v>
      </c>
      <c r="C1461" t="s">
        <v>265</v>
      </c>
      <c r="D1461" t="s">
        <v>232</v>
      </c>
      <c r="E1461" t="s">
        <v>13</v>
      </c>
      <c r="F1461">
        <v>2046</v>
      </c>
      <c r="G1461" t="s">
        <v>250</v>
      </c>
      <c r="H1461">
        <v>0.66467207563379305</v>
      </c>
      <c r="I1461">
        <f>IF(K1461="N2O",H1461*About!$B$66,IF('EPA non-CO2 Data'!K1461="CH4",'EPA non-CO2 Data'!H1461*About!$B$65,'EPA non-CO2 Data'!H1461))</f>
        <v>0.66467207563379305</v>
      </c>
      <c r="J1461" s="4" t="str">
        <f>VLOOKUP(CONCATENATE(B1461,C1461,D1461),'EPA Source to Industry Map'!$D$2:$E$35,2,FALSE)</f>
        <v>chemicals</v>
      </c>
      <c r="K1461" s="4" t="str">
        <f t="shared" si="23"/>
        <v>F-gases</v>
      </c>
    </row>
    <row r="1462" spans="1:11">
      <c r="A1462" t="s">
        <v>68</v>
      </c>
      <c r="B1462" t="s">
        <v>3</v>
      </c>
      <c r="C1462" t="s">
        <v>265</v>
      </c>
      <c r="D1462" t="s">
        <v>232</v>
      </c>
      <c r="E1462" t="s">
        <v>13</v>
      </c>
      <c r="F1462">
        <v>2047</v>
      </c>
      <c r="G1462" t="s">
        <v>250</v>
      </c>
      <c r="H1462">
        <v>0.69420746663246702</v>
      </c>
      <c r="I1462">
        <f>IF(K1462="N2O",H1462*About!$B$66,IF('EPA non-CO2 Data'!K1462="CH4",'EPA non-CO2 Data'!H1462*About!$B$65,'EPA non-CO2 Data'!H1462))</f>
        <v>0.69420746663246702</v>
      </c>
      <c r="J1462" s="4" t="str">
        <f>VLOOKUP(CONCATENATE(B1462,C1462,D1462),'EPA Source to Industry Map'!$D$2:$E$35,2,FALSE)</f>
        <v>chemicals</v>
      </c>
      <c r="K1462" s="4" t="str">
        <f t="shared" si="23"/>
        <v>F-gases</v>
      </c>
    </row>
    <row r="1463" spans="1:11">
      <c r="A1463" t="s">
        <v>68</v>
      </c>
      <c r="B1463" t="s">
        <v>3</v>
      </c>
      <c r="C1463" t="s">
        <v>265</v>
      </c>
      <c r="D1463" t="s">
        <v>232</v>
      </c>
      <c r="E1463" t="s">
        <v>13</v>
      </c>
      <c r="F1463">
        <v>2048</v>
      </c>
      <c r="G1463" t="s">
        <v>250</v>
      </c>
      <c r="H1463">
        <v>0.72374285763114099</v>
      </c>
      <c r="I1463">
        <f>IF(K1463="N2O",H1463*About!$B$66,IF('EPA non-CO2 Data'!K1463="CH4",'EPA non-CO2 Data'!H1463*About!$B$65,'EPA non-CO2 Data'!H1463))</f>
        <v>0.72374285763114099</v>
      </c>
      <c r="J1463" s="4" t="str">
        <f>VLOOKUP(CONCATENATE(B1463,C1463,D1463),'EPA Source to Industry Map'!$D$2:$E$35,2,FALSE)</f>
        <v>chemicals</v>
      </c>
      <c r="K1463" s="4" t="str">
        <f t="shared" si="23"/>
        <v>F-gases</v>
      </c>
    </row>
    <row r="1464" spans="1:11">
      <c r="A1464" t="s">
        <v>68</v>
      </c>
      <c r="B1464" t="s">
        <v>3</v>
      </c>
      <c r="C1464" t="s">
        <v>265</v>
      </c>
      <c r="D1464" t="s">
        <v>232</v>
      </c>
      <c r="E1464" t="s">
        <v>13</v>
      </c>
      <c r="F1464">
        <v>2049</v>
      </c>
      <c r="G1464" t="s">
        <v>250</v>
      </c>
      <c r="H1464">
        <v>0.75327824862981496</v>
      </c>
      <c r="I1464">
        <f>IF(K1464="N2O",H1464*About!$B$66,IF('EPA non-CO2 Data'!K1464="CH4",'EPA non-CO2 Data'!H1464*About!$B$65,'EPA non-CO2 Data'!H1464))</f>
        <v>0.75327824862981496</v>
      </c>
      <c r="J1464" s="4" t="str">
        <f>VLOOKUP(CONCATENATE(B1464,C1464,D1464),'EPA Source to Industry Map'!$D$2:$E$35,2,FALSE)</f>
        <v>chemicals</v>
      </c>
      <c r="K1464" s="4" t="str">
        <f t="shared" si="23"/>
        <v>F-gases</v>
      </c>
    </row>
    <row r="1465" spans="1:11">
      <c r="A1465" t="s">
        <v>68</v>
      </c>
      <c r="B1465" t="s">
        <v>3</v>
      </c>
      <c r="C1465" t="s">
        <v>265</v>
      </c>
      <c r="D1465" t="s">
        <v>232</v>
      </c>
      <c r="E1465" t="s">
        <v>13</v>
      </c>
      <c r="F1465">
        <v>2050</v>
      </c>
      <c r="G1465" t="s">
        <v>250</v>
      </c>
      <c r="H1465">
        <v>0.78281363962848804</v>
      </c>
      <c r="I1465">
        <f>IF(K1465="N2O",H1465*About!$B$66,IF('EPA non-CO2 Data'!K1465="CH4",'EPA non-CO2 Data'!H1465*About!$B$65,'EPA non-CO2 Data'!H1465))</f>
        <v>0.78281363962848804</v>
      </c>
      <c r="J1465" s="4" t="str">
        <f>VLOOKUP(CONCATENATE(B1465,C1465,D1465),'EPA Source to Industry Map'!$D$2:$E$35,2,FALSE)</f>
        <v>chemicals</v>
      </c>
      <c r="K1465" s="4" t="str">
        <f t="shared" si="23"/>
        <v>F-gases</v>
      </c>
    </row>
    <row r="1466" spans="1:11">
      <c r="A1466" t="s">
        <v>68</v>
      </c>
      <c r="B1466" t="s">
        <v>3</v>
      </c>
      <c r="C1466" t="s">
        <v>265</v>
      </c>
      <c r="D1466" t="s">
        <v>232</v>
      </c>
      <c r="E1466" t="s">
        <v>16</v>
      </c>
      <c r="F1466">
        <v>1990</v>
      </c>
      <c r="G1466" t="s">
        <v>250</v>
      </c>
      <c r="H1466">
        <v>1.8527407737665301E-3</v>
      </c>
      <c r="I1466">
        <f>IF(K1466="N2O",H1466*About!$B$66,IF('EPA non-CO2 Data'!K1466="CH4",'EPA non-CO2 Data'!H1466*About!$B$65,'EPA non-CO2 Data'!H1466))</f>
        <v>1.8527407737665301E-3</v>
      </c>
      <c r="J1466" s="4" t="str">
        <f>VLOOKUP(CONCATENATE(B1466,C1466,D1466),'EPA Source to Industry Map'!$D$2:$E$35,2,FALSE)</f>
        <v>chemicals</v>
      </c>
      <c r="K1466" s="4" t="str">
        <f t="shared" si="23"/>
        <v>F-gases</v>
      </c>
    </row>
    <row r="1467" spans="1:11">
      <c r="A1467" t="s">
        <v>68</v>
      </c>
      <c r="B1467" t="s">
        <v>3</v>
      </c>
      <c r="C1467" t="s">
        <v>265</v>
      </c>
      <c r="D1467" t="s">
        <v>232</v>
      </c>
      <c r="E1467" t="s">
        <v>16</v>
      </c>
      <c r="F1467">
        <v>1991</v>
      </c>
      <c r="G1467" t="s">
        <v>250</v>
      </c>
      <c r="H1467">
        <v>2.4042350034489701E-3</v>
      </c>
      <c r="I1467">
        <f>IF(K1467="N2O",H1467*About!$B$66,IF('EPA non-CO2 Data'!K1467="CH4",'EPA non-CO2 Data'!H1467*About!$B$65,'EPA non-CO2 Data'!H1467))</f>
        <v>2.4042350034489701E-3</v>
      </c>
      <c r="J1467" s="4" t="str">
        <f>VLOOKUP(CONCATENATE(B1467,C1467,D1467),'EPA Source to Industry Map'!$D$2:$E$35,2,FALSE)</f>
        <v>chemicals</v>
      </c>
      <c r="K1467" s="4" t="str">
        <f t="shared" si="23"/>
        <v>F-gases</v>
      </c>
    </row>
    <row r="1468" spans="1:11">
      <c r="A1468" t="s">
        <v>68</v>
      </c>
      <c r="B1468" t="s">
        <v>3</v>
      </c>
      <c r="C1468" t="s">
        <v>265</v>
      </c>
      <c r="D1468" t="s">
        <v>232</v>
      </c>
      <c r="E1468" t="s">
        <v>16</v>
      </c>
      <c r="F1468">
        <v>1992</v>
      </c>
      <c r="G1468" t="s">
        <v>250</v>
      </c>
      <c r="H1468">
        <v>2.9557292331313999E-3</v>
      </c>
      <c r="I1468">
        <f>IF(K1468="N2O",H1468*About!$B$66,IF('EPA non-CO2 Data'!K1468="CH4",'EPA non-CO2 Data'!H1468*About!$B$65,'EPA non-CO2 Data'!H1468))</f>
        <v>2.9557292331313999E-3</v>
      </c>
      <c r="J1468" s="4" t="str">
        <f>VLOOKUP(CONCATENATE(B1468,C1468,D1468),'EPA Source to Industry Map'!$D$2:$E$35,2,FALSE)</f>
        <v>chemicals</v>
      </c>
      <c r="K1468" s="4" t="str">
        <f t="shared" si="23"/>
        <v>F-gases</v>
      </c>
    </row>
    <row r="1469" spans="1:11">
      <c r="A1469" t="s">
        <v>68</v>
      </c>
      <c r="B1469" t="s">
        <v>3</v>
      </c>
      <c r="C1469" t="s">
        <v>265</v>
      </c>
      <c r="D1469" t="s">
        <v>232</v>
      </c>
      <c r="E1469" t="s">
        <v>16</v>
      </c>
      <c r="F1469">
        <v>1993</v>
      </c>
      <c r="G1469" t="s">
        <v>250</v>
      </c>
      <c r="H1469">
        <v>3.5072234628138401E-3</v>
      </c>
      <c r="I1469">
        <f>IF(K1469="N2O",H1469*About!$B$66,IF('EPA non-CO2 Data'!K1469="CH4",'EPA non-CO2 Data'!H1469*About!$B$65,'EPA non-CO2 Data'!H1469))</f>
        <v>3.5072234628138401E-3</v>
      </c>
      <c r="J1469" s="4" t="str">
        <f>VLOOKUP(CONCATENATE(B1469,C1469,D1469),'EPA Source to Industry Map'!$D$2:$E$35,2,FALSE)</f>
        <v>chemicals</v>
      </c>
      <c r="K1469" s="4" t="str">
        <f t="shared" si="23"/>
        <v>F-gases</v>
      </c>
    </row>
    <row r="1470" spans="1:11">
      <c r="A1470" t="s">
        <v>68</v>
      </c>
      <c r="B1470" t="s">
        <v>3</v>
      </c>
      <c r="C1470" t="s">
        <v>265</v>
      </c>
      <c r="D1470" t="s">
        <v>232</v>
      </c>
      <c r="E1470" t="s">
        <v>16</v>
      </c>
      <c r="F1470">
        <v>1994</v>
      </c>
      <c r="G1470" t="s">
        <v>250</v>
      </c>
      <c r="H1470">
        <v>4.0587176924962798E-3</v>
      </c>
      <c r="I1470">
        <f>IF(K1470="N2O",H1470*About!$B$66,IF('EPA non-CO2 Data'!K1470="CH4",'EPA non-CO2 Data'!H1470*About!$B$65,'EPA non-CO2 Data'!H1470))</f>
        <v>4.0587176924962798E-3</v>
      </c>
      <c r="J1470" s="4" t="str">
        <f>VLOOKUP(CONCATENATE(B1470,C1470,D1470),'EPA Source to Industry Map'!$D$2:$E$35,2,FALSE)</f>
        <v>chemicals</v>
      </c>
      <c r="K1470" s="4" t="str">
        <f t="shared" si="23"/>
        <v>F-gases</v>
      </c>
    </row>
    <row r="1471" spans="1:11">
      <c r="A1471" t="s">
        <v>68</v>
      </c>
      <c r="B1471" t="s">
        <v>3</v>
      </c>
      <c r="C1471" t="s">
        <v>265</v>
      </c>
      <c r="D1471" t="s">
        <v>232</v>
      </c>
      <c r="E1471" t="s">
        <v>16</v>
      </c>
      <c r="F1471">
        <v>1995</v>
      </c>
      <c r="G1471" t="s">
        <v>250</v>
      </c>
      <c r="H1471">
        <v>4.61021192217872E-3</v>
      </c>
      <c r="I1471">
        <f>IF(K1471="N2O",H1471*About!$B$66,IF('EPA non-CO2 Data'!K1471="CH4",'EPA non-CO2 Data'!H1471*About!$B$65,'EPA non-CO2 Data'!H1471))</f>
        <v>4.61021192217872E-3</v>
      </c>
      <c r="J1471" s="4" t="str">
        <f>VLOOKUP(CONCATENATE(B1471,C1471,D1471),'EPA Source to Industry Map'!$D$2:$E$35,2,FALSE)</f>
        <v>chemicals</v>
      </c>
      <c r="K1471" s="4" t="str">
        <f t="shared" si="23"/>
        <v>F-gases</v>
      </c>
    </row>
    <row r="1472" spans="1:11">
      <c r="A1472" t="s">
        <v>68</v>
      </c>
      <c r="B1472" t="s">
        <v>3</v>
      </c>
      <c r="C1472" t="s">
        <v>265</v>
      </c>
      <c r="D1472" t="s">
        <v>232</v>
      </c>
      <c r="E1472" t="s">
        <v>16</v>
      </c>
      <c r="F1472">
        <v>1996</v>
      </c>
      <c r="G1472" t="s">
        <v>250</v>
      </c>
      <c r="H1472">
        <v>5.9825060437821301E-3</v>
      </c>
      <c r="I1472">
        <f>IF(K1472="N2O",H1472*About!$B$66,IF('EPA non-CO2 Data'!K1472="CH4",'EPA non-CO2 Data'!H1472*About!$B$65,'EPA non-CO2 Data'!H1472))</f>
        <v>5.9825060437821301E-3</v>
      </c>
      <c r="J1472" s="4" t="str">
        <f>VLOOKUP(CONCATENATE(B1472,C1472,D1472),'EPA Source to Industry Map'!$D$2:$E$35,2,FALSE)</f>
        <v>chemicals</v>
      </c>
      <c r="K1472" s="4" t="str">
        <f t="shared" si="23"/>
        <v>F-gases</v>
      </c>
    </row>
    <row r="1473" spans="1:11">
      <c r="A1473" t="s">
        <v>68</v>
      </c>
      <c r="B1473" t="s">
        <v>3</v>
      </c>
      <c r="C1473" t="s">
        <v>265</v>
      </c>
      <c r="D1473" t="s">
        <v>232</v>
      </c>
      <c r="E1473" t="s">
        <v>16</v>
      </c>
      <c r="F1473">
        <v>1997</v>
      </c>
      <c r="G1473" t="s">
        <v>250</v>
      </c>
      <c r="H1473">
        <v>7.3548001653855402E-3</v>
      </c>
      <c r="I1473">
        <f>IF(K1473="N2O",H1473*About!$B$66,IF('EPA non-CO2 Data'!K1473="CH4",'EPA non-CO2 Data'!H1473*About!$B$65,'EPA non-CO2 Data'!H1473))</f>
        <v>7.3548001653855402E-3</v>
      </c>
      <c r="J1473" s="4" t="str">
        <f>VLOOKUP(CONCATENATE(B1473,C1473,D1473),'EPA Source to Industry Map'!$D$2:$E$35,2,FALSE)</f>
        <v>chemicals</v>
      </c>
      <c r="K1473" s="4" t="str">
        <f t="shared" si="23"/>
        <v>F-gases</v>
      </c>
    </row>
    <row r="1474" spans="1:11">
      <c r="A1474" t="s">
        <v>68</v>
      </c>
      <c r="B1474" t="s">
        <v>3</v>
      </c>
      <c r="C1474" t="s">
        <v>265</v>
      </c>
      <c r="D1474" t="s">
        <v>232</v>
      </c>
      <c r="E1474" t="s">
        <v>16</v>
      </c>
      <c r="F1474">
        <v>1998</v>
      </c>
      <c r="G1474" t="s">
        <v>250</v>
      </c>
      <c r="H1474">
        <v>8.7270942869889408E-3</v>
      </c>
      <c r="I1474">
        <f>IF(K1474="N2O",H1474*About!$B$66,IF('EPA non-CO2 Data'!K1474="CH4",'EPA non-CO2 Data'!H1474*About!$B$65,'EPA non-CO2 Data'!H1474))</f>
        <v>8.7270942869889408E-3</v>
      </c>
      <c r="J1474" s="4" t="str">
        <f>VLOOKUP(CONCATENATE(B1474,C1474,D1474),'EPA Source to Industry Map'!$D$2:$E$35,2,FALSE)</f>
        <v>chemicals</v>
      </c>
      <c r="K1474" s="4" t="str">
        <f t="shared" si="23"/>
        <v>F-gases</v>
      </c>
    </row>
    <row r="1475" spans="1:11">
      <c r="A1475" t="s">
        <v>68</v>
      </c>
      <c r="B1475" t="s">
        <v>3</v>
      </c>
      <c r="C1475" t="s">
        <v>265</v>
      </c>
      <c r="D1475" t="s">
        <v>232</v>
      </c>
      <c r="E1475" t="s">
        <v>16</v>
      </c>
      <c r="F1475">
        <v>1999</v>
      </c>
      <c r="G1475" t="s">
        <v>250</v>
      </c>
      <c r="H1475">
        <v>1.00993884085924E-2</v>
      </c>
      <c r="I1475">
        <f>IF(K1475="N2O",H1475*About!$B$66,IF('EPA non-CO2 Data'!K1475="CH4",'EPA non-CO2 Data'!H1475*About!$B$65,'EPA non-CO2 Data'!H1475))</f>
        <v>1.00993884085924E-2</v>
      </c>
      <c r="J1475" s="4" t="str">
        <f>VLOOKUP(CONCATENATE(B1475,C1475,D1475),'EPA Source to Industry Map'!$D$2:$E$35,2,FALSE)</f>
        <v>chemicals</v>
      </c>
      <c r="K1475" s="4" t="str">
        <f t="shared" si="23"/>
        <v>F-gases</v>
      </c>
    </row>
    <row r="1476" spans="1:11">
      <c r="A1476" t="s">
        <v>68</v>
      </c>
      <c r="B1476" t="s">
        <v>3</v>
      </c>
      <c r="C1476" t="s">
        <v>265</v>
      </c>
      <c r="D1476" t="s">
        <v>232</v>
      </c>
      <c r="E1476" t="s">
        <v>16</v>
      </c>
      <c r="F1476">
        <v>2000</v>
      </c>
      <c r="G1476" t="s">
        <v>250</v>
      </c>
      <c r="H1476">
        <v>1.1471682530195801E-2</v>
      </c>
      <c r="I1476">
        <f>IF(K1476="N2O",H1476*About!$B$66,IF('EPA non-CO2 Data'!K1476="CH4",'EPA non-CO2 Data'!H1476*About!$B$65,'EPA non-CO2 Data'!H1476))</f>
        <v>1.1471682530195801E-2</v>
      </c>
      <c r="J1476" s="4" t="str">
        <f>VLOOKUP(CONCATENATE(B1476,C1476,D1476),'EPA Source to Industry Map'!$D$2:$E$35,2,FALSE)</f>
        <v>chemicals</v>
      </c>
      <c r="K1476" s="4" t="str">
        <f t="shared" si="23"/>
        <v>F-gases</v>
      </c>
    </row>
    <row r="1477" spans="1:11">
      <c r="A1477" t="s">
        <v>68</v>
      </c>
      <c r="B1477" t="s">
        <v>3</v>
      </c>
      <c r="C1477" t="s">
        <v>265</v>
      </c>
      <c r="D1477" t="s">
        <v>232</v>
      </c>
      <c r="E1477" t="s">
        <v>16</v>
      </c>
      <c r="F1477">
        <v>2001</v>
      </c>
      <c r="G1477" t="s">
        <v>250</v>
      </c>
      <c r="H1477">
        <v>5.7587353161606597E-2</v>
      </c>
      <c r="I1477">
        <f>IF(K1477="N2O",H1477*About!$B$66,IF('EPA non-CO2 Data'!K1477="CH4",'EPA non-CO2 Data'!H1477*About!$B$65,'EPA non-CO2 Data'!H1477))</f>
        <v>5.7587353161606597E-2</v>
      </c>
      <c r="J1477" s="4" t="str">
        <f>VLOOKUP(CONCATENATE(B1477,C1477,D1477),'EPA Source to Industry Map'!$D$2:$E$35,2,FALSE)</f>
        <v>chemicals</v>
      </c>
      <c r="K1477" s="4" t="str">
        <f t="shared" si="23"/>
        <v>F-gases</v>
      </c>
    </row>
    <row r="1478" spans="1:11">
      <c r="A1478" t="s">
        <v>68</v>
      </c>
      <c r="B1478" t="s">
        <v>3</v>
      </c>
      <c r="C1478" t="s">
        <v>265</v>
      </c>
      <c r="D1478" t="s">
        <v>232</v>
      </c>
      <c r="E1478" t="s">
        <v>16</v>
      </c>
      <c r="F1478">
        <v>2002</v>
      </c>
      <c r="G1478" t="s">
        <v>250</v>
      </c>
      <c r="H1478">
        <v>0.103703023793017</v>
      </c>
      <c r="I1478">
        <f>IF(K1478="N2O",H1478*About!$B$66,IF('EPA non-CO2 Data'!K1478="CH4",'EPA non-CO2 Data'!H1478*About!$B$65,'EPA non-CO2 Data'!H1478))</f>
        <v>0.103703023793017</v>
      </c>
      <c r="J1478" s="4" t="str">
        <f>VLOOKUP(CONCATENATE(B1478,C1478,D1478),'EPA Source to Industry Map'!$D$2:$E$35,2,FALSE)</f>
        <v>chemicals</v>
      </c>
      <c r="K1478" s="4" t="str">
        <f t="shared" si="23"/>
        <v>F-gases</v>
      </c>
    </row>
    <row r="1479" spans="1:11">
      <c r="A1479" t="s">
        <v>68</v>
      </c>
      <c r="B1479" t="s">
        <v>3</v>
      </c>
      <c r="C1479" t="s">
        <v>265</v>
      </c>
      <c r="D1479" t="s">
        <v>232</v>
      </c>
      <c r="E1479" t="s">
        <v>16</v>
      </c>
      <c r="F1479">
        <v>2003</v>
      </c>
      <c r="G1479" t="s">
        <v>250</v>
      </c>
      <c r="H1479">
        <v>0.149818694424428</v>
      </c>
      <c r="I1479">
        <f>IF(K1479="N2O",H1479*About!$B$66,IF('EPA non-CO2 Data'!K1479="CH4",'EPA non-CO2 Data'!H1479*About!$B$65,'EPA non-CO2 Data'!H1479))</f>
        <v>0.149818694424428</v>
      </c>
      <c r="J1479" s="4" t="str">
        <f>VLOOKUP(CONCATENATE(B1479,C1479,D1479),'EPA Source to Industry Map'!$D$2:$E$35,2,FALSE)</f>
        <v>chemicals</v>
      </c>
      <c r="K1479" s="4" t="str">
        <f t="shared" si="23"/>
        <v>F-gases</v>
      </c>
    </row>
    <row r="1480" spans="1:11">
      <c r="A1480" t="s">
        <v>68</v>
      </c>
      <c r="B1480" t="s">
        <v>3</v>
      </c>
      <c r="C1480" t="s">
        <v>265</v>
      </c>
      <c r="D1480" t="s">
        <v>232</v>
      </c>
      <c r="E1480" t="s">
        <v>16</v>
      </c>
      <c r="F1480">
        <v>2004</v>
      </c>
      <c r="G1480" t="s">
        <v>250</v>
      </c>
      <c r="H1480">
        <v>0.195934365055839</v>
      </c>
      <c r="I1480">
        <f>IF(K1480="N2O",H1480*About!$B$66,IF('EPA non-CO2 Data'!K1480="CH4",'EPA non-CO2 Data'!H1480*About!$B$65,'EPA non-CO2 Data'!H1480))</f>
        <v>0.195934365055839</v>
      </c>
      <c r="J1480" s="4" t="str">
        <f>VLOOKUP(CONCATENATE(B1480,C1480,D1480),'EPA Source to Industry Map'!$D$2:$E$35,2,FALSE)</f>
        <v>chemicals</v>
      </c>
      <c r="K1480" s="4" t="str">
        <f t="shared" si="23"/>
        <v>F-gases</v>
      </c>
    </row>
    <row r="1481" spans="1:11">
      <c r="A1481" t="s">
        <v>68</v>
      </c>
      <c r="B1481" t="s">
        <v>3</v>
      </c>
      <c r="C1481" t="s">
        <v>265</v>
      </c>
      <c r="D1481" t="s">
        <v>232</v>
      </c>
      <c r="E1481" t="s">
        <v>16</v>
      </c>
      <c r="F1481">
        <v>2005</v>
      </c>
      <c r="G1481" t="s">
        <v>250</v>
      </c>
      <c r="H1481">
        <v>0.24205003568725</v>
      </c>
      <c r="I1481">
        <f>IF(K1481="N2O",H1481*About!$B$66,IF('EPA non-CO2 Data'!K1481="CH4",'EPA non-CO2 Data'!H1481*About!$B$65,'EPA non-CO2 Data'!H1481))</f>
        <v>0.24205003568725</v>
      </c>
      <c r="J1481" s="4" t="str">
        <f>VLOOKUP(CONCATENATE(B1481,C1481,D1481),'EPA Source to Industry Map'!$D$2:$E$35,2,FALSE)</f>
        <v>chemicals</v>
      </c>
      <c r="K1481" s="4" t="str">
        <f t="shared" si="23"/>
        <v>F-gases</v>
      </c>
    </row>
    <row r="1482" spans="1:11">
      <c r="A1482" t="s">
        <v>68</v>
      </c>
      <c r="B1482" t="s">
        <v>3</v>
      </c>
      <c r="C1482" t="s">
        <v>265</v>
      </c>
      <c r="D1482" t="s">
        <v>232</v>
      </c>
      <c r="E1482" t="s">
        <v>16</v>
      </c>
      <c r="F1482">
        <v>2006</v>
      </c>
      <c r="G1482" t="s">
        <v>250</v>
      </c>
      <c r="H1482">
        <v>0.37779753440691699</v>
      </c>
      <c r="I1482">
        <f>IF(K1482="N2O",H1482*About!$B$66,IF('EPA non-CO2 Data'!K1482="CH4",'EPA non-CO2 Data'!H1482*About!$B$65,'EPA non-CO2 Data'!H1482))</f>
        <v>0.37779753440691699</v>
      </c>
      <c r="J1482" s="4" t="str">
        <f>VLOOKUP(CONCATENATE(B1482,C1482,D1482),'EPA Source to Industry Map'!$D$2:$E$35,2,FALSE)</f>
        <v>chemicals</v>
      </c>
      <c r="K1482" s="4" t="str">
        <f t="shared" si="23"/>
        <v>F-gases</v>
      </c>
    </row>
    <row r="1483" spans="1:11">
      <c r="A1483" t="s">
        <v>68</v>
      </c>
      <c r="B1483" t="s">
        <v>3</v>
      </c>
      <c r="C1483" t="s">
        <v>265</v>
      </c>
      <c r="D1483" t="s">
        <v>232</v>
      </c>
      <c r="E1483" t="s">
        <v>16</v>
      </c>
      <c r="F1483">
        <v>2007</v>
      </c>
      <c r="G1483" t="s">
        <v>250</v>
      </c>
      <c r="H1483">
        <v>0.51354503312658395</v>
      </c>
      <c r="I1483">
        <f>IF(K1483="N2O",H1483*About!$B$66,IF('EPA non-CO2 Data'!K1483="CH4",'EPA non-CO2 Data'!H1483*About!$B$65,'EPA non-CO2 Data'!H1483))</f>
        <v>0.51354503312658395</v>
      </c>
      <c r="J1483" s="4" t="str">
        <f>VLOOKUP(CONCATENATE(B1483,C1483,D1483),'EPA Source to Industry Map'!$D$2:$E$35,2,FALSE)</f>
        <v>chemicals</v>
      </c>
      <c r="K1483" s="4" t="str">
        <f t="shared" si="23"/>
        <v>F-gases</v>
      </c>
    </row>
    <row r="1484" spans="1:11">
      <c r="A1484" t="s">
        <v>68</v>
      </c>
      <c r="B1484" t="s">
        <v>3</v>
      </c>
      <c r="C1484" t="s">
        <v>265</v>
      </c>
      <c r="D1484" t="s">
        <v>232</v>
      </c>
      <c r="E1484" t="s">
        <v>16</v>
      </c>
      <c r="F1484">
        <v>2008</v>
      </c>
      <c r="G1484" t="s">
        <v>250</v>
      </c>
      <c r="H1484">
        <v>0.64929253184625102</v>
      </c>
      <c r="I1484">
        <f>IF(K1484="N2O",H1484*About!$B$66,IF('EPA non-CO2 Data'!K1484="CH4",'EPA non-CO2 Data'!H1484*About!$B$65,'EPA non-CO2 Data'!H1484))</f>
        <v>0.64929253184625102</v>
      </c>
      <c r="J1484" s="4" t="str">
        <f>VLOOKUP(CONCATENATE(B1484,C1484,D1484),'EPA Source to Industry Map'!$D$2:$E$35,2,FALSE)</f>
        <v>chemicals</v>
      </c>
      <c r="K1484" s="4" t="str">
        <f t="shared" si="23"/>
        <v>F-gases</v>
      </c>
    </row>
    <row r="1485" spans="1:11">
      <c r="A1485" t="s">
        <v>68</v>
      </c>
      <c r="B1485" t="s">
        <v>3</v>
      </c>
      <c r="C1485" t="s">
        <v>265</v>
      </c>
      <c r="D1485" t="s">
        <v>232</v>
      </c>
      <c r="E1485" t="s">
        <v>16</v>
      </c>
      <c r="F1485">
        <v>2009</v>
      </c>
      <c r="G1485" t="s">
        <v>250</v>
      </c>
      <c r="H1485">
        <v>0.78504003056591898</v>
      </c>
      <c r="I1485">
        <f>IF(K1485="N2O",H1485*About!$B$66,IF('EPA non-CO2 Data'!K1485="CH4",'EPA non-CO2 Data'!H1485*About!$B$65,'EPA non-CO2 Data'!H1485))</f>
        <v>0.78504003056591898</v>
      </c>
      <c r="J1485" s="4" t="str">
        <f>VLOOKUP(CONCATENATE(B1485,C1485,D1485),'EPA Source to Industry Map'!$D$2:$E$35,2,FALSE)</f>
        <v>chemicals</v>
      </c>
      <c r="K1485" s="4" t="str">
        <f t="shared" si="23"/>
        <v>F-gases</v>
      </c>
    </row>
    <row r="1486" spans="1:11">
      <c r="A1486" t="s">
        <v>68</v>
      </c>
      <c r="B1486" t="s">
        <v>3</v>
      </c>
      <c r="C1486" t="s">
        <v>265</v>
      </c>
      <c r="D1486" t="s">
        <v>232</v>
      </c>
      <c r="E1486" t="s">
        <v>16</v>
      </c>
      <c r="F1486">
        <v>2010</v>
      </c>
      <c r="G1486" t="s">
        <v>250</v>
      </c>
      <c r="H1486">
        <v>0.92078752928558605</v>
      </c>
      <c r="I1486">
        <f>IF(K1486="N2O",H1486*About!$B$66,IF('EPA non-CO2 Data'!K1486="CH4",'EPA non-CO2 Data'!H1486*About!$B$65,'EPA non-CO2 Data'!H1486))</f>
        <v>0.92078752928558605</v>
      </c>
      <c r="J1486" s="4" t="str">
        <f>VLOOKUP(CONCATENATE(B1486,C1486,D1486),'EPA Source to Industry Map'!$D$2:$E$35,2,FALSE)</f>
        <v>chemicals</v>
      </c>
      <c r="K1486" s="4" t="str">
        <f t="shared" si="23"/>
        <v>F-gases</v>
      </c>
    </row>
    <row r="1487" spans="1:11">
      <c r="A1487" t="s">
        <v>68</v>
      </c>
      <c r="B1487" t="s">
        <v>3</v>
      </c>
      <c r="C1487" t="s">
        <v>265</v>
      </c>
      <c r="D1487" t="s">
        <v>232</v>
      </c>
      <c r="E1487" t="s">
        <v>16</v>
      </c>
      <c r="F1487">
        <v>2011</v>
      </c>
      <c r="G1487" t="s">
        <v>250</v>
      </c>
      <c r="H1487">
        <v>1.1194902394730999</v>
      </c>
      <c r="I1487">
        <f>IF(K1487="N2O",H1487*About!$B$66,IF('EPA non-CO2 Data'!K1487="CH4",'EPA non-CO2 Data'!H1487*About!$B$65,'EPA non-CO2 Data'!H1487))</f>
        <v>1.1194902394730999</v>
      </c>
      <c r="J1487" s="4" t="str">
        <f>VLOOKUP(CONCATENATE(B1487,C1487,D1487),'EPA Source to Industry Map'!$D$2:$E$35,2,FALSE)</f>
        <v>chemicals</v>
      </c>
      <c r="K1487" s="4" t="str">
        <f t="shared" si="23"/>
        <v>F-gases</v>
      </c>
    </row>
    <row r="1488" spans="1:11">
      <c r="A1488" t="s">
        <v>68</v>
      </c>
      <c r="B1488" t="s">
        <v>3</v>
      </c>
      <c r="C1488" t="s">
        <v>265</v>
      </c>
      <c r="D1488" t="s">
        <v>232</v>
      </c>
      <c r="E1488" t="s">
        <v>16</v>
      </c>
      <c r="F1488">
        <v>2012</v>
      </c>
      <c r="G1488" t="s">
        <v>250</v>
      </c>
      <c r="H1488">
        <v>1.31819294966061</v>
      </c>
      <c r="I1488">
        <f>IF(K1488="N2O",H1488*About!$B$66,IF('EPA non-CO2 Data'!K1488="CH4",'EPA non-CO2 Data'!H1488*About!$B$65,'EPA non-CO2 Data'!H1488))</f>
        <v>1.31819294966061</v>
      </c>
      <c r="J1488" s="4" t="str">
        <f>VLOOKUP(CONCATENATE(B1488,C1488,D1488),'EPA Source to Industry Map'!$D$2:$E$35,2,FALSE)</f>
        <v>chemicals</v>
      </c>
      <c r="K1488" s="4" t="str">
        <f t="shared" si="23"/>
        <v>F-gases</v>
      </c>
    </row>
    <row r="1489" spans="1:11">
      <c r="A1489" t="s">
        <v>68</v>
      </c>
      <c r="B1489" t="s">
        <v>3</v>
      </c>
      <c r="C1489" t="s">
        <v>265</v>
      </c>
      <c r="D1489" t="s">
        <v>232</v>
      </c>
      <c r="E1489" t="s">
        <v>16</v>
      </c>
      <c r="F1489">
        <v>2013</v>
      </c>
      <c r="G1489" t="s">
        <v>250</v>
      </c>
      <c r="H1489">
        <v>1.51689565984812</v>
      </c>
      <c r="I1489">
        <f>IF(K1489="N2O",H1489*About!$B$66,IF('EPA non-CO2 Data'!K1489="CH4",'EPA non-CO2 Data'!H1489*About!$B$65,'EPA non-CO2 Data'!H1489))</f>
        <v>1.51689565984812</v>
      </c>
      <c r="J1489" s="4" t="str">
        <f>VLOOKUP(CONCATENATE(B1489,C1489,D1489),'EPA Source to Industry Map'!$D$2:$E$35,2,FALSE)</f>
        <v>chemicals</v>
      </c>
      <c r="K1489" s="4" t="str">
        <f t="shared" si="23"/>
        <v>F-gases</v>
      </c>
    </row>
    <row r="1490" spans="1:11">
      <c r="A1490" t="s">
        <v>68</v>
      </c>
      <c r="B1490" t="s">
        <v>3</v>
      </c>
      <c r="C1490" t="s">
        <v>265</v>
      </c>
      <c r="D1490" t="s">
        <v>232</v>
      </c>
      <c r="E1490" t="s">
        <v>16</v>
      </c>
      <c r="F1490">
        <v>2014</v>
      </c>
      <c r="G1490" t="s">
        <v>250</v>
      </c>
      <c r="H1490">
        <v>1.7155983700356301</v>
      </c>
      <c r="I1490">
        <f>IF(K1490="N2O",H1490*About!$B$66,IF('EPA non-CO2 Data'!K1490="CH4",'EPA non-CO2 Data'!H1490*About!$B$65,'EPA non-CO2 Data'!H1490))</f>
        <v>1.7155983700356301</v>
      </c>
      <c r="J1490" s="4" t="str">
        <f>VLOOKUP(CONCATENATE(B1490,C1490,D1490),'EPA Source to Industry Map'!$D$2:$E$35,2,FALSE)</f>
        <v>chemicals</v>
      </c>
      <c r="K1490" s="4" t="str">
        <f t="shared" si="23"/>
        <v>F-gases</v>
      </c>
    </row>
    <row r="1491" spans="1:11">
      <c r="A1491" t="s">
        <v>68</v>
      </c>
      <c r="B1491" t="s">
        <v>3</v>
      </c>
      <c r="C1491" t="s">
        <v>265</v>
      </c>
      <c r="D1491" t="s">
        <v>232</v>
      </c>
      <c r="E1491" t="s">
        <v>16</v>
      </c>
      <c r="F1491">
        <v>2015</v>
      </c>
      <c r="G1491" t="s">
        <v>250</v>
      </c>
      <c r="H1491">
        <v>1.9143010802231399</v>
      </c>
      <c r="I1491">
        <f>IF(K1491="N2O",H1491*About!$B$66,IF('EPA non-CO2 Data'!K1491="CH4",'EPA non-CO2 Data'!H1491*About!$B$65,'EPA non-CO2 Data'!H1491))</f>
        <v>1.9143010802231399</v>
      </c>
      <c r="J1491" s="4" t="str">
        <f>VLOOKUP(CONCATENATE(B1491,C1491,D1491),'EPA Source to Industry Map'!$D$2:$E$35,2,FALSE)</f>
        <v>chemicals</v>
      </c>
      <c r="K1491" s="4" t="str">
        <f t="shared" si="23"/>
        <v>F-gases</v>
      </c>
    </row>
    <row r="1492" spans="1:11">
      <c r="A1492" t="s">
        <v>68</v>
      </c>
      <c r="B1492" t="s">
        <v>3</v>
      </c>
      <c r="C1492" t="s">
        <v>265</v>
      </c>
      <c r="D1492" t="s">
        <v>232</v>
      </c>
      <c r="E1492" t="s">
        <v>16</v>
      </c>
      <c r="F1492">
        <v>2016</v>
      </c>
      <c r="G1492" t="s">
        <v>250</v>
      </c>
      <c r="H1492">
        <v>2.1073963181372002</v>
      </c>
      <c r="I1492">
        <f>IF(K1492="N2O",H1492*About!$B$66,IF('EPA non-CO2 Data'!K1492="CH4",'EPA non-CO2 Data'!H1492*About!$B$65,'EPA non-CO2 Data'!H1492))</f>
        <v>2.1073963181372002</v>
      </c>
      <c r="J1492" s="4" t="str">
        <f>VLOOKUP(CONCATENATE(B1492,C1492,D1492),'EPA Source to Industry Map'!$D$2:$E$35,2,FALSE)</f>
        <v>chemicals</v>
      </c>
      <c r="K1492" s="4" t="str">
        <f t="shared" si="23"/>
        <v>F-gases</v>
      </c>
    </row>
    <row r="1493" spans="1:11">
      <c r="A1493" t="s">
        <v>68</v>
      </c>
      <c r="B1493" t="s">
        <v>3</v>
      </c>
      <c r="C1493" t="s">
        <v>265</v>
      </c>
      <c r="D1493" t="s">
        <v>232</v>
      </c>
      <c r="E1493" t="s">
        <v>16</v>
      </c>
      <c r="F1493">
        <v>2017</v>
      </c>
      <c r="G1493" t="s">
        <v>250</v>
      </c>
      <c r="H1493">
        <v>2.3004915560512602</v>
      </c>
      <c r="I1493">
        <f>IF(K1493="N2O",H1493*About!$B$66,IF('EPA non-CO2 Data'!K1493="CH4",'EPA non-CO2 Data'!H1493*About!$B$65,'EPA non-CO2 Data'!H1493))</f>
        <v>2.3004915560512602</v>
      </c>
      <c r="J1493" s="4" t="str">
        <f>VLOOKUP(CONCATENATE(B1493,C1493,D1493),'EPA Source to Industry Map'!$D$2:$E$35,2,FALSE)</f>
        <v>chemicals</v>
      </c>
      <c r="K1493" s="4" t="str">
        <f t="shared" si="23"/>
        <v>F-gases</v>
      </c>
    </row>
    <row r="1494" spans="1:11">
      <c r="A1494" t="s">
        <v>68</v>
      </c>
      <c r="B1494" t="s">
        <v>3</v>
      </c>
      <c r="C1494" t="s">
        <v>265</v>
      </c>
      <c r="D1494" t="s">
        <v>232</v>
      </c>
      <c r="E1494" t="s">
        <v>16</v>
      </c>
      <c r="F1494">
        <v>2018</v>
      </c>
      <c r="G1494" t="s">
        <v>250</v>
      </c>
      <c r="H1494">
        <v>2.49358679396533</v>
      </c>
      <c r="I1494">
        <f>IF(K1494="N2O",H1494*About!$B$66,IF('EPA non-CO2 Data'!K1494="CH4",'EPA non-CO2 Data'!H1494*About!$B$65,'EPA non-CO2 Data'!H1494))</f>
        <v>2.49358679396533</v>
      </c>
      <c r="J1494" s="4" t="str">
        <f>VLOOKUP(CONCATENATE(B1494,C1494,D1494),'EPA Source to Industry Map'!$D$2:$E$35,2,FALSE)</f>
        <v>chemicals</v>
      </c>
      <c r="K1494" s="4" t="str">
        <f t="shared" si="23"/>
        <v>F-gases</v>
      </c>
    </row>
    <row r="1495" spans="1:11">
      <c r="A1495" t="s">
        <v>68</v>
      </c>
      <c r="B1495" t="s">
        <v>3</v>
      </c>
      <c r="C1495" t="s">
        <v>265</v>
      </c>
      <c r="D1495" t="s">
        <v>232</v>
      </c>
      <c r="E1495" t="s">
        <v>16</v>
      </c>
      <c r="F1495">
        <v>2019</v>
      </c>
      <c r="G1495" t="s">
        <v>250</v>
      </c>
      <c r="H1495">
        <v>2.68668203187939</v>
      </c>
      <c r="I1495">
        <f>IF(K1495="N2O",H1495*About!$B$66,IF('EPA non-CO2 Data'!K1495="CH4",'EPA non-CO2 Data'!H1495*About!$B$65,'EPA non-CO2 Data'!H1495))</f>
        <v>2.68668203187939</v>
      </c>
      <c r="J1495" s="4" t="str">
        <f>VLOOKUP(CONCATENATE(B1495,C1495,D1495),'EPA Source to Industry Map'!$D$2:$E$35,2,FALSE)</f>
        <v>chemicals</v>
      </c>
      <c r="K1495" s="4" t="str">
        <f t="shared" si="23"/>
        <v>F-gases</v>
      </c>
    </row>
    <row r="1496" spans="1:11">
      <c r="A1496" t="s">
        <v>68</v>
      </c>
      <c r="B1496" t="s">
        <v>3</v>
      </c>
      <c r="C1496" t="s">
        <v>265</v>
      </c>
      <c r="D1496" t="s">
        <v>232</v>
      </c>
      <c r="E1496" t="s">
        <v>16</v>
      </c>
      <c r="F1496">
        <v>2020</v>
      </c>
      <c r="G1496" t="s">
        <v>250</v>
      </c>
      <c r="H1496">
        <v>2.8797772697934501</v>
      </c>
      <c r="I1496">
        <f>IF(K1496="N2O",H1496*About!$B$66,IF('EPA non-CO2 Data'!K1496="CH4",'EPA non-CO2 Data'!H1496*About!$B$65,'EPA non-CO2 Data'!H1496))</f>
        <v>2.8797772697934501</v>
      </c>
      <c r="J1496" s="4" t="str">
        <f>VLOOKUP(CONCATENATE(B1496,C1496,D1496),'EPA Source to Industry Map'!$D$2:$E$35,2,FALSE)</f>
        <v>chemicals</v>
      </c>
      <c r="K1496" s="4" t="str">
        <f t="shared" si="23"/>
        <v>F-gases</v>
      </c>
    </row>
    <row r="1497" spans="1:11">
      <c r="A1497" t="s">
        <v>68</v>
      </c>
      <c r="B1497" t="s">
        <v>3</v>
      </c>
      <c r="C1497" t="s">
        <v>265</v>
      </c>
      <c r="D1497" t="s">
        <v>232</v>
      </c>
      <c r="E1497" t="s">
        <v>16</v>
      </c>
      <c r="F1497">
        <v>2021</v>
      </c>
      <c r="G1497" t="s">
        <v>250</v>
      </c>
      <c r="H1497">
        <v>3.1589615274675502</v>
      </c>
      <c r="I1497">
        <f>IF(K1497="N2O",H1497*About!$B$66,IF('EPA non-CO2 Data'!K1497="CH4",'EPA non-CO2 Data'!H1497*About!$B$65,'EPA non-CO2 Data'!H1497))</f>
        <v>3.1589615274675502</v>
      </c>
      <c r="J1497" s="4" t="str">
        <f>VLOOKUP(CONCATENATE(B1497,C1497,D1497),'EPA Source to Industry Map'!$D$2:$E$35,2,FALSE)</f>
        <v>chemicals</v>
      </c>
      <c r="K1497" s="4" t="str">
        <f t="shared" si="23"/>
        <v>F-gases</v>
      </c>
    </row>
    <row r="1498" spans="1:11">
      <c r="A1498" t="s">
        <v>68</v>
      </c>
      <c r="B1498" t="s">
        <v>3</v>
      </c>
      <c r="C1498" t="s">
        <v>265</v>
      </c>
      <c r="D1498" t="s">
        <v>232</v>
      </c>
      <c r="E1498" t="s">
        <v>16</v>
      </c>
      <c r="F1498">
        <v>2022</v>
      </c>
      <c r="G1498" t="s">
        <v>250</v>
      </c>
      <c r="H1498">
        <v>3.4381457851416402</v>
      </c>
      <c r="I1498">
        <f>IF(K1498="N2O",H1498*About!$B$66,IF('EPA non-CO2 Data'!K1498="CH4",'EPA non-CO2 Data'!H1498*About!$B$65,'EPA non-CO2 Data'!H1498))</f>
        <v>3.4381457851416402</v>
      </c>
      <c r="J1498" s="4" t="str">
        <f>VLOOKUP(CONCATENATE(B1498,C1498,D1498),'EPA Source to Industry Map'!$D$2:$E$35,2,FALSE)</f>
        <v>chemicals</v>
      </c>
      <c r="K1498" s="4" t="str">
        <f t="shared" si="23"/>
        <v>F-gases</v>
      </c>
    </row>
    <row r="1499" spans="1:11">
      <c r="A1499" t="s">
        <v>68</v>
      </c>
      <c r="B1499" t="s">
        <v>3</v>
      </c>
      <c r="C1499" t="s">
        <v>265</v>
      </c>
      <c r="D1499" t="s">
        <v>232</v>
      </c>
      <c r="E1499" t="s">
        <v>16</v>
      </c>
      <c r="F1499">
        <v>2023</v>
      </c>
      <c r="G1499" t="s">
        <v>250</v>
      </c>
      <c r="H1499">
        <v>3.7173300428157399</v>
      </c>
      <c r="I1499">
        <f>IF(K1499="N2O",H1499*About!$B$66,IF('EPA non-CO2 Data'!K1499="CH4",'EPA non-CO2 Data'!H1499*About!$B$65,'EPA non-CO2 Data'!H1499))</f>
        <v>3.7173300428157399</v>
      </c>
      <c r="J1499" s="4" t="str">
        <f>VLOOKUP(CONCATENATE(B1499,C1499,D1499),'EPA Source to Industry Map'!$D$2:$E$35,2,FALSE)</f>
        <v>chemicals</v>
      </c>
      <c r="K1499" s="4" t="str">
        <f t="shared" si="23"/>
        <v>F-gases</v>
      </c>
    </row>
    <row r="1500" spans="1:11">
      <c r="A1500" t="s">
        <v>68</v>
      </c>
      <c r="B1500" t="s">
        <v>3</v>
      </c>
      <c r="C1500" t="s">
        <v>265</v>
      </c>
      <c r="D1500" t="s">
        <v>232</v>
      </c>
      <c r="E1500" t="s">
        <v>16</v>
      </c>
      <c r="F1500">
        <v>2024</v>
      </c>
      <c r="G1500" t="s">
        <v>250</v>
      </c>
      <c r="H1500">
        <v>3.9965143004898298</v>
      </c>
      <c r="I1500">
        <f>IF(K1500="N2O",H1500*About!$B$66,IF('EPA non-CO2 Data'!K1500="CH4",'EPA non-CO2 Data'!H1500*About!$B$65,'EPA non-CO2 Data'!H1500))</f>
        <v>3.9965143004898298</v>
      </c>
      <c r="J1500" s="4" t="str">
        <f>VLOOKUP(CONCATENATE(B1500,C1500,D1500),'EPA Source to Industry Map'!$D$2:$E$35,2,FALSE)</f>
        <v>chemicals</v>
      </c>
      <c r="K1500" s="4" t="str">
        <f t="shared" si="23"/>
        <v>F-gases</v>
      </c>
    </row>
    <row r="1501" spans="1:11">
      <c r="A1501" t="s">
        <v>68</v>
      </c>
      <c r="B1501" t="s">
        <v>3</v>
      </c>
      <c r="C1501" t="s">
        <v>265</v>
      </c>
      <c r="D1501" t="s">
        <v>232</v>
      </c>
      <c r="E1501" t="s">
        <v>16</v>
      </c>
      <c r="F1501">
        <v>2025</v>
      </c>
      <c r="G1501" t="s">
        <v>250</v>
      </c>
      <c r="H1501">
        <v>4.2756985581639304</v>
      </c>
      <c r="I1501">
        <f>IF(K1501="N2O",H1501*About!$B$66,IF('EPA non-CO2 Data'!K1501="CH4",'EPA non-CO2 Data'!H1501*About!$B$65,'EPA non-CO2 Data'!H1501))</f>
        <v>4.2756985581639304</v>
      </c>
      <c r="J1501" s="4" t="str">
        <f>VLOOKUP(CONCATENATE(B1501,C1501,D1501),'EPA Source to Industry Map'!$D$2:$E$35,2,FALSE)</f>
        <v>chemicals</v>
      </c>
      <c r="K1501" s="4" t="str">
        <f t="shared" si="23"/>
        <v>F-gases</v>
      </c>
    </row>
    <row r="1502" spans="1:11">
      <c r="A1502" t="s">
        <v>68</v>
      </c>
      <c r="B1502" t="s">
        <v>3</v>
      </c>
      <c r="C1502" t="s">
        <v>265</v>
      </c>
      <c r="D1502" t="s">
        <v>232</v>
      </c>
      <c r="E1502" t="s">
        <v>16</v>
      </c>
      <c r="F1502">
        <v>2026</v>
      </c>
      <c r="G1502" t="s">
        <v>250</v>
      </c>
      <c r="H1502">
        <v>4.45915289772954</v>
      </c>
      <c r="I1502">
        <f>IF(K1502="N2O",H1502*About!$B$66,IF('EPA non-CO2 Data'!K1502="CH4",'EPA non-CO2 Data'!H1502*About!$B$65,'EPA non-CO2 Data'!H1502))</f>
        <v>4.45915289772954</v>
      </c>
      <c r="J1502" s="4" t="str">
        <f>VLOOKUP(CONCATENATE(B1502,C1502,D1502),'EPA Source to Industry Map'!$D$2:$E$35,2,FALSE)</f>
        <v>chemicals</v>
      </c>
      <c r="K1502" s="4" t="str">
        <f t="shared" si="23"/>
        <v>F-gases</v>
      </c>
    </row>
    <row r="1503" spans="1:11">
      <c r="A1503" t="s">
        <v>68</v>
      </c>
      <c r="B1503" t="s">
        <v>3</v>
      </c>
      <c r="C1503" t="s">
        <v>265</v>
      </c>
      <c r="D1503" t="s">
        <v>232</v>
      </c>
      <c r="E1503" t="s">
        <v>16</v>
      </c>
      <c r="F1503">
        <v>2027</v>
      </c>
      <c r="G1503" t="s">
        <v>250</v>
      </c>
      <c r="H1503">
        <v>4.6426072372951399</v>
      </c>
      <c r="I1503">
        <f>IF(K1503="N2O",H1503*About!$B$66,IF('EPA non-CO2 Data'!K1503="CH4",'EPA non-CO2 Data'!H1503*About!$B$65,'EPA non-CO2 Data'!H1503))</f>
        <v>4.6426072372951399</v>
      </c>
      <c r="J1503" s="4" t="str">
        <f>VLOOKUP(CONCATENATE(B1503,C1503,D1503),'EPA Source to Industry Map'!$D$2:$E$35,2,FALSE)</f>
        <v>chemicals</v>
      </c>
      <c r="K1503" s="4" t="str">
        <f t="shared" si="23"/>
        <v>F-gases</v>
      </c>
    </row>
    <row r="1504" spans="1:11">
      <c r="A1504" t="s">
        <v>68</v>
      </c>
      <c r="B1504" t="s">
        <v>3</v>
      </c>
      <c r="C1504" t="s">
        <v>265</v>
      </c>
      <c r="D1504" t="s">
        <v>232</v>
      </c>
      <c r="E1504" t="s">
        <v>16</v>
      </c>
      <c r="F1504">
        <v>2028</v>
      </c>
      <c r="G1504" t="s">
        <v>250</v>
      </c>
      <c r="H1504">
        <v>4.8260615768607504</v>
      </c>
      <c r="I1504">
        <f>IF(K1504="N2O",H1504*About!$B$66,IF('EPA non-CO2 Data'!K1504="CH4",'EPA non-CO2 Data'!H1504*About!$B$65,'EPA non-CO2 Data'!H1504))</f>
        <v>4.8260615768607504</v>
      </c>
      <c r="J1504" s="4" t="str">
        <f>VLOOKUP(CONCATENATE(B1504,C1504,D1504),'EPA Source to Industry Map'!$D$2:$E$35,2,FALSE)</f>
        <v>chemicals</v>
      </c>
      <c r="K1504" s="4" t="str">
        <f t="shared" si="23"/>
        <v>F-gases</v>
      </c>
    </row>
    <row r="1505" spans="1:11">
      <c r="A1505" t="s">
        <v>68</v>
      </c>
      <c r="B1505" t="s">
        <v>3</v>
      </c>
      <c r="C1505" t="s">
        <v>265</v>
      </c>
      <c r="D1505" t="s">
        <v>232</v>
      </c>
      <c r="E1505" t="s">
        <v>16</v>
      </c>
      <c r="F1505">
        <v>2029</v>
      </c>
      <c r="G1505" t="s">
        <v>250</v>
      </c>
      <c r="H1505">
        <v>5.0095159164263503</v>
      </c>
      <c r="I1505">
        <f>IF(K1505="N2O",H1505*About!$B$66,IF('EPA non-CO2 Data'!K1505="CH4",'EPA non-CO2 Data'!H1505*About!$B$65,'EPA non-CO2 Data'!H1505))</f>
        <v>5.0095159164263503</v>
      </c>
      <c r="J1505" s="4" t="str">
        <f>VLOOKUP(CONCATENATE(B1505,C1505,D1505),'EPA Source to Industry Map'!$D$2:$E$35,2,FALSE)</f>
        <v>chemicals</v>
      </c>
      <c r="K1505" s="4" t="str">
        <f t="shared" si="23"/>
        <v>F-gases</v>
      </c>
    </row>
    <row r="1506" spans="1:11">
      <c r="A1506" t="s">
        <v>68</v>
      </c>
      <c r="B1506" t="s">
        <v>3</v>
      </c>
      <c r="C1506" t="s">
        <v>265</v>
      </c>
      <c r="D1506" t="s">
        <v>232</v>
      </c>
      <c r="E1506" t="s">
        <v>16</v>
      </c>
      <c r="F1506">
        <v>2030</v>
      </c>
      <c r="G1506" t="s">
        <v>250</v>
      </c>
      <c r="H1506">
        <v>5.1929702559919599</v>
      </c>
      <c r="I1506">
        <f>IF(K1506="N2O",H1506*About!$B$66,IF('EPA non-CO2 Data'!K1506="CH4",'EPA non-CO2 Data'!H1506*About!$B$65,'EPA non-CO2 Data'!H1506))</f>
        <v>5.1929702559919599</v>
      </c>
      <c r="J1506" s="4" t="str">
        <f>VLOOKUP(CONCATENATE(B1506,C1506,D1506),'EPA Source to Industry Map'!$D$2:$E$35,2,FALSE)</f>
        <v>chemicals</v>
      </c>
      <c r="K1506" s="4" t="str">
        <f t="shared" si="23"/>
        <v>F-gases</v>
      </c>
    </row>
    <row r="1507" spans="1:11">
      <c r="A1507" t="s">
        <v>68</v>
      </c>
      <c r="B1507" t="s">
        <v>3</v>
      </c>
      <c r="C1507" t="s">
        <v>265</v>
      </c>
      <c r="D1507" t="s">
        <v>232</v>
      </c>
      <c r="E1507" t="s">
        <v>16</v>
      </c>
      <c r="F1507">
        <v>2031</v>
      </c>
      <c r="G1507" t="s">
        <v>250</v>
      </c>
      <c r="H1507">
        <v>5.4344559246135402</v>
      </c>
      <c r="I1507">
        <f>IF(K1507="N2O",H1507*About!$B$66,IF('EPA non-CO2 Data'!K1507="CH4",'EPA non-CO2 Data'!H1507*About!$B$65,'EPA non-CO2 Data'!H1507))</f>
        <v>5.4344559246135402</v>
      </c>
      <c r="J1507" s="4" t="str">
        <f>VLOOKUP(CONCATENATE(B1507,C1507,D1507),'EPA Source to Industry Map'!$D$2:$E$35,2,FALSE)</f>
        <v>chemicals</v>
      </c>
      <c r="K1507" s="4" t="str">
        <f t="shared" si="23"/>
        <v>F-gases</v>
      </c>
    </row>
    <row r="1508" spans="1:11">
      <c r="A1508" t="s">
        <v>68</v>
      </c>
      <c r="B1508" t="s">
        <v>3</v>
      </c>
      <c r="C1508" t="s">
        <v>265</v>
      </c>
      <c r="D1508" t="s">
        <v>232</v>
      </c>
      <c r="E1508" t="s">
        <v>16</v>
      </c>
      <c r="F1508">
        <v>2032</v>
      </c>
      <c r="G1508" t="s">
        <v>250</v>
      </c>
      <c r="H1508">
        <v>5.6759415932351196</v>
      </c>
      <c r="I1508">
        <f>IF(K1508="N2O",H1508*About!$B$66,IF('EPA non-CO2 Data'!K1508="CH4",'EPA non-CO2 Data'!H1508*About!$B$65,'EPA non-CO2 Data'!H1508))</f>
        <v>5.6759415932351196</v>
      </c>
      <c r="J1508" s="4" t="str">
        <f>VLOOKUP(CONCATENATE(B1508,C1508,D1508),'EPA Source to Industry Map'!$D$2:$E$35,2,FALSE)</f>
        <v>chemicals</v>
      </c>
      <c r="K1508" s="4" t="str">
        <f t="shared" si="23"/>
        <v>F-gases</v>
      </c>
    </row>
    <row r="1509" spans="1:11">
      <c r="A1509" t="s">
        <v>68</v>
      </c>
      <c r="B1509" t="s">
        <v>3</v>
      </c>
      <c r="C1509" t="s">
        <v>265</v>
      </c>
      <c r="D1509" t="s">
        <v>232</v>
      </c>
      <c r="E1509" t="s">
        <v>16</v>
      </c>
      <c r="F1509">
        <v>2033</v>
      </c>
      <c r="G1509" t="s">
        <v>250</v>
      </c>
      <c r="H1509">
        <v>5.9174272618567096</v>
      </c>
      <c r="I1509">
        <f>IF(K1509="N2O",H1509*About!$B$66,IF('EPA non-CO2 Data'!K1509="CH4",'EPA non-CO2 Data'!H1509*About!$B$65,'EPA non-CO2 Data'!H1509))</f>
        <v>5.9174272618567096</v>
      </c>
      <c r="J1509" s="4" t="str">
        <f>VLOOKUP(CONCATENATE(B1509,C1509,D1509),'EPA Source to Industry Map'!$D$2:$E$35,2,FALSE)</f>
        <v>chemicals</v>
      </c>
      <c r="K1509" s="4" t="str">
        <f t="shared" si="23"/>
        <v>F-gases</v>
      </c>
    </row>
    <row r="1510" spans="1:11">
      <c r="A1510" t="s">
        <v>68</v>
      </c>
      <c r="B1510" t="s">
        <v>3</v>
      </c>
      <c r="C1510" t="s">
        <v>265</v>
      </c>
      <c r="D1510" t="s">
        <v>232</v>
      </c>
      <c r="E1510" t="s">
        <v>16</v>
      </c>
      <c r="F1510">
        <v>2034</v>
      </c>
      <c r="G1510" t="s">
        <v>250</v>
      </c>
      <c r="H1510">
        <v>6.1589129304782899</v>
      </c>
      <c r="I1510">
        <f>IF(K1510="N2O",H1510*About!$B$66,IF('EPA non-CO2 Data'!K1510="CH4",'EPA non-CO2 Data'!H1510*About!$B$65,'EPA non-CO2 Data'!H1510))</f>
        <v>6.1589129304782899</v>
      </c>
      <c r="J1510" s="4" t="str">
        <f>VLOOKUP(CONCATENATE(B1510,C1510,D1510),'EPA Source to Industry Map'!$D$2:$E$35,2,FALSE)</f>
        <v>chemicals</v>
      </c>
      <c r="K1510" s="4" t="str">
        <f t="shared" si="23"/>
        <v>F-gases</v>
      </c>
    </row>
    <row r="1511" spans="1:11">
      <c r="A1511" t="s">
        <v>68</v>
      </c>
      <c r="B1511" t="s">
        <v>3</v>
      </c>
      <c r="C1511" t="s">
        <v>265</v>
      </c>
      <c r="D1511" t="s">
        <v>232</v>
      </c>
      <c r="E1511" t="s">
        <v>16</v>
      </c>
      <c r="F1511">
        <v>2035</v>
      </c>
      <c r="G1511" t="s">
        <v>250</v>
      </c>
      <c r="H1511">
        <v>6.4003985990998702</v>
      </c>
      <c r="I1511">
        <f>IF(K1511="N2O",H1511*About!$B$66,IF('EPA non-CO2 Data'!K1511="CH4",'EPA non-CO2 Data'!H1511*About!$B$65,'EPA non-CO2 Data'!H1511))</f>
        <v>6.4003985990998702</v>
      </c>
      <c r="J1511" s="4" t="str">
        <f>VLOOKUP(CONCATENATE(B1511,C1511,D1511),'EPA Source to Industry Map'!$D$2:$E$35,2,FALSE)</f>
        <v>chemicals</v>
      </c>
      <c r="K1511" s="4" t="str">
        <f t="shared" si="23"/>
        <v>F-gases</v>
      </c>
    </row>
    <row r="1512" spans="1:11">
      <c r="A1512" t="s">
        <v>68</v>
      </c>
      <c r="B1512" t="s">
        <v>3</v>
      </c>
      <c r="C1512" t="s">
        <v>265</v>
      </c>
      <c r="D1512" t="s">
        <v>232</v>
      </c>
      <c r="E1512" t="s">
        <v>16</v>
      </c>
      <c r="F1512">
        <v>2036</v>
      </c>
      <c r="G1512" t="s">
        <v>250</v>
      </c>
      <c r="H1512">
        <v>6.6980326041020897</v>
      </c>
      <c r="I1512">
        <f>IF(K1512="N2O",H1512*About!$B$66,IF('EPA non-CO2 Data'!K1512="CH4",'EPA non-CO2 Data'!H1512*About!$B$65,'EPA non-CO2 Data'!H1512))</f>
        <v>6.6980326041020897</v>
      </c>
      <c r="J1512" s="4" t="str">
        <f>VLOOKUP(CONCATENATE(B1512,C1512,D1512),'EPA Source to Industry Map'!$D$2:$E$35,2,FALSE)</f>
        <v>chemicals</v>
      </c>
      <c r="K1512" s="4" t="str">
        <f t="shared" si="23"/>
        <v>F-gases</v>
      </c>
    </row>
    <row r="1513" spans="1:11">
      <c r="A1513" t="s">
        <v>68</v>
      </c>
      <c r="B1513" t="s">
        <v>3</v>
      </c>
      <c r="C1513" t="s">
        <v>265</v>
      </c>
      <c r="D1513" t="s">
        <v>232</v>
      </c>
      <c r="E1513" t="s">
        <v>16</v>
      </c>
      <c r="F1513">
        <v>2037</v>
      </c>
      <c r="G1513" t="s">
        <v>250</v>
      </c>
      <c r="H1513">
        <v>6.9956666091043003</v>
      </c>
      <c r="I1513">
        <f>IF(K1513="N2O",H1513*About!$B$66,IF('EPA non-CO2 Data'!K1513="CH4",'EPA non-CO2 Data'!H1513*About!$B$65,'EPA non-CO2 Data'!H1513))</f>
        <v>6.9956666091043003</v>
      </c>
      <c r="J1513" s="4" t="str">
        <f>VLOOKUP(CONCATENATE(B1513,C1513,D1513),'EPA Source to Industry Map'!$D$2:$E$35,2,FALSE)</f>
        <v>chemicals</v>
      </c>
      <c r="K1513" s="4" t="str">
        <f t="shared" si="23"/>
        <v>F-gases</v>
      </c>
    </row>
    <row r="1514" spans="1:11">
      <c r="A1514" t="s">
        <v>68</v>
      </c>
      <c r="B1514" t="s">
        <v>3</v>
      </c>
      <c r="C1514" t="s">
        <v>265</v>
      </c>
      <c r="D1514" t="s">
        <v>232</v>
      </c>
      <c r="E1514" t="s">
        <v>16</v>
      </c>
      <c r="F1514">
        <v>2038</v>
      </c>
      <c r="G1514" t="s">
        <v>250</v>
      </c>
      <c r="H1514">
        <v>7.29330061410651</v>
      </c>
      <c r="I1514">
        <f>IF(K1514="N2O",H1514*About!$B$66,IF('EPA non-CO2 Data'!K1514="CH4",'EPA non-CO2 Data'!H1514*About!$B$65,'EPA non-CO2 Data'!H1514))</f>
        <v>7.29330061410651</v>
      </c>
      <c r="J1514" s="4" t="str">
        <f>VLOOKUP(CONCATENATE(B1514,C1514,D1514),'EPA Source to Industry Map'!$D$2:$E$35,2,FALSE)</f>
        <v>chemicals</v>
      </c>
      <c r="K1514" s="4" t="str">
        <f t="shared" si="23"/>
        <v>F-gases</v>
      </c>
    </row>
    <row r="1515" spans="1:11">
      <c r="A1515" t="s">
        <v>68</v>
      </c>
      <c r="B1515" t="s">
        <v>3</v>
      </c>
      <c r="C1515" t="s">
        <v>265</v>
      </c>
      <c r="D1515" t="s">
        <v>232</v>
      </c>
      <c r="E1515" t="s">
        <v>16</v>
      </c>
      <c r="F1515">
        <v>2039</v>
      </c>
      <c r="G1515" t="s">
        <v>250</v>
      </c>
      <c r="H1515">
        <v>7.5909346191087304</v>
      </c>
      <c r="I1515">
        <f>IF(K1515="N2O",H1515*About!$B$66,IF('EPA non-CO2 Data'!K1515="CH4",'EPA non-CO2 Data'!H1515*About!$B$65,'EPA non-CO2 Data'!H1515))</f>
        <v>7.5909346191087304</v>
      </c>
      <c r="J1515" s="4" t="str">
        <f>VLOOKUP(CONCATENATE(B1515,C1515,D1515),'EPA Source to Industry Map'!$D$2:$E$35,2,FALSE)</f>
        <v>chemicals</v>
      </c>
      <c r="K1515" s="4" t="str">
        <f t="shared" si="23"/>
        <v>F-gases</v>
      </c>
    </row>
    <row r="1516" spans="1:11">
      <c r="A1516" t="s">
        <v>68</v>
      </c>
      <c r="B1516" t="s">
        <v>3</v>
      </c>
      <c r="C1516" t="s">
        <v>265</v>
      </c>
      <c r="D1516" t="s">
        <v>232</v>
      </c>
      <c r="E1516" t="s">
        <v>16</v>
      </c>
      <c r="F1516">
        <v>2040</v>
      </c>
      <c r="G1516" t="s">
        <v>250</v>
      </c>
      <c r="H1516">
        <v>7.8885686241109401</v>
      </c>
      <c r="I1516">
        <f>IF(K1516="N2O",H1516*About!$B$66,IF('EPA non-CO2 Data'!K1516="CH4",'EPA non-CO2 Data'!H1516*About!$B$65,'EPA non-CO2 Data'!H1516))</f>
        <v>7.8885686241109401</v>
      </c>
      <c r="J1516" s="4" t="str">
        <f>VLOOKUP(CONCATENATE(B1516,C1516,D1516),'EPA Source to Industry Map'!$D$2:$E$35,2,FALSE)</f>
        <v>chemicals</v>
      </c>
      <c r="K1516" s="4" t="str">
        <f t="shared" si="23"/>
        <v>F-gases</v>
      </c>
    </row>
    <row r="1517" spans="1:11">
      <c r="A1517" t="s">
        <v>68</v>
      </c>
      <c r="B1517" t="s">
        <v>3</v>
      </c>
      <c r="C1517" t="s">
        <v>265</v>
      </c>
      <c r="D1517" t="s">
        <v>232</v>
      </c>
      <c r="E1517" t="s">
        <v>16</v>
      </c>
      <c r="F1517">
        <v>2041</v>
      </c>
      <c r="G1517" t="s">
        <v>250</v>
      </c>
      <c r="H1517">
        <v>8.2554061322716308</v>
      </c>
      <c r="I1517">
        <f>IF(K1517="N2O",H1517*About!$B$66,IF('EPA non-CO2 Data'!K1517="CH4",'EPA non-CO2 Data'!H1517*About!$B$65,'EPA non-CO2 Data'!H1517))</f>
        <v>8.2554061322716308</v>
      </c>
      <c r="J1517" s="4" t="str">
        <f>VLOOKUP(CONCATENATE(B1517,C1517,D1517),'EPA Source to Industry Map'!$D$2:$E$35,2,FALSE)</f>
        <v>chemicals</v>
      </c>
      <c r="K1517" s="4" t="str">
        <f t="shared" si="23"/>
        <v>F-gases</v>
      </c>
    </row>
    <row r="1518" spans="1:11">
      <c r="A1518" t="s">
        <v>68</v>
      </c>
      <c r="B1518" t="s">
        <v>3</v>
      </c>
      <c r="C1518" t="s">
        <v>265</v>
      </c>
      <c r="D1518" t="s">
        <v>232</v>
      </c>
      <c r="E1518" t="s">
        <v>16</v>
      </c>
      <c r="F1518">
        <v>2042</v>
      </c>
      <c r="G1518" t="s">
        <v>250</v>
      </c>
      <c r="H1518">
        <v>8.6222436404323197</v>
      </c>
      <c r="I1518">
        <f>IF(K1518="N2O",H1518*About!$B$66,IF('EPA non-CO2 Data'!K1518="CH4",'EPA non-CO2 Data'!H1518*About!$B$65,'EPA non-CO2 Data'!H1518))</f>
        <v>8.6222436404323197</v>
      </c>
      <c r="J1518" s="4" t="str">
        <f>VLOOKUP(CONCATENATE(B1518,C1518,D1518),'EPA Source to Industry Map'!$D$2:$E$35,2,FALSE)</f>
        <v>chemicals</v>
      </c>
      <c r="K1518" s="4" t="str">
        <f t="shared" si="23"/>
        <v>F-gases</v>
      </c>
    </row>
    <row r="1519" spans="1:11">
      <c r="A1519" t="s">
        <v>68</v>
      </c>
      <c r="B1519" t="s">
        <v>3</v>
      </c>
      <c r="C1519" t="s">
        <v>265</v>
      </c>
      <c r="D1519" t="s">
        <v>232</v>
      </c>
      <c r="E1519" t="s">
        <v>16</v>
      </c>
      <c r="F1519">
        <v>2043</v>
      </c>
      <c r="G1519" t="s">
        <v>250</v>
      </c>
      <c r="H1519">
        <v>8.9890811485930104</v>
      </c>
      <c r="I1519">
        <f>IF(K1519="N2O",H1519*About!$B$66,IF('EPA non-CO2 Data'!K1519="CH4",'EPA non-CO2 Data'!H1519*About!$B$65,'EPA non-CO2 Data'!H1519))</f>
        <v>8.9890811485930104</v>
      </c>
      <c r="J1519" s="4" t="str">
        <f>VLOOKUP(CONCATENATE(B1519,C1519,D1519),'EPA Source to Industry Map'!$D$2:$E$35,2,FALSE)</f>
        <v>chemicals</v>
      </c>
      <c r="K1519" s="4" t="str">
        <f t="shared" si="23"/>
        <v>F-gases</v>
      </c>
    </row>
    <row r="1520" spans="1:11">
      <c r="A1520" t="s">
        <v>68</v>
      </c>
      <c r="B1520" t="s">
        <v>3</v>
      </c>
      <c r="C1520" t="s">
        <v>265</v>
      </c>
      <c r="D1520" t="s">
        <v>232</v>
      </c>
      <c r="E1520" t="s">
        <v>16</v>
      </c>
      <c r="F1520">
        <v>2044</v>
      </c>
      <c r="G1520" t="s">
        <v>250</v>
      </c>
      <c r="H1520">
        <v>9.3559186567536994</v>
      </c>
      <c r="I1520">
        <f>IF(K1520="N2O",H1520*About!$B$66,IF('EPA non-CO2 Data'!K1520="CH4",'EPA non-CO2 Data'!H1520*About!$B$65,'EPA non-CO2 Data'!H1520))</f>
        <v>9.3559186567536994</v>
      </c>
      <c r="J1520" s="4" t="str">
        <f>VLOOKUP(CONCATENATE(B1520,C1520,D1520),'EPA Source to Industry Map'!$D$2:$E$35,2,FALSE)</f>
        <v>chemicals</v>
      </c>
      <c r="K1520" s="4" t="str">
        <f t="shared" si="23"/>
        <v>F-gases</v>
      </c>
    </row>
    <row r="1521" spans="1:11">
      <c r="A1521" t="s">
        <v>68</v>
      </c>
      <c r="B1521" t="s">
        <v>3</v>
      </c>
      <c r="C1521" t="s">
        <v>265</v>
      </c>
      <c r="D1521" t="s">
        <v>232</v>
      </c>
      <c r="E1521" t="s">
        <v>16</v>
      </c>
      <c r="F1521">
        <v>2045</v>
      </c>
      <c r="G1521" t="s">
        <v>250</v>
      </c>
      <c r="H1521">
        <v>9.7227561649143794</v>
      </c>
      <c r="I1521">
        <f>IF(K1521="N2O",H1521*About!$B$66,IF('EPA non-CO2 Data'!K1521="CH4",'EPA non-CO2 Data'!H1521*About!$B$65,'EPA non-CO2 Data'!H1521))</f>
        <v>9.7227561649143794</v>
      </c>
      <c r="J1521" s="4" t="str">
        <f>VLOOKUP(CONCATENATE(B1521,C1521,D1521),'EPA Source to Industry Map'!$D$2:$E$35,2,FALSE)</f>
        <v>chemicals</v>
      </c>
      <c r="K1521" s="4" t="str">
        <f t="shared" si="23"/>
        <v>F-gases</v>
      </c>
    </row>
    <row r="1522" spans="1:11">
      <c r="A1522" t="s">
        <v>68</v>
      </c>
      <c r="B1522" t="s">
        <v>3</v>
      </c>
      <c r="C1522" t="s">
        <v>265</v>
      </c>
      <c r="D1522" t="s">
        <v>232</v>
      </c>
      <c r="E1522" t="s">
        <v>16</v>
      </c>
      <c r="F1522">
        <v>2046</v>
      </c>
      <c r="G1522" t="s">
        <v>250</v>
      </c>
      <c r="H1522">
        <v>10.1748878270628</v>
      </c>
      <c r="I1522">
        <f>IF(K1522="N2O",H1522*About!$B$66,IF('EPA non-CO2 Data'!K1522="CH4",'EPA non-CO2 Data'!H1522*About!$B$65,'EPA non-CO2 Data'!H1522))</f>
        <v>10.1748878270628</v>
      </c>
      <c r="J1522" s="4" t="str">
        <f>VLOOKUP(CONCATENATE(B1522,C1522,D1522),'EPA Source to Industry Map'!$D$2:$E$35,2,FALSE)</f>
        <v>chemicals</v>
      </c>
      <c r="K1522" s="4" t="str">
        <f t="shared" si="23"/>
        <v>F-gases</v>
      </c>
    </row>
    <row r="1523" spans="1:11">
      <c r="A1523" t="s">
        <v>68</v>
      </c>
      <c r="B1523" t="s">
        <v>3</v>
      </c>
      <c r="C1523" t="s">
        <v>265</v>
      </c>
      <c r="D1523" t="s">
        <v>232</v>
      </c>
      <c r="E1523" t="s">
        <v>16</v>
      </c>
      <c r="F1523">
        <v>2047</v>
      </c>
      <c r="G1523" t="s">
        <v>250</v>
      </c>
      <c r="H1523">
        <v>10.6270194892112</v>
      </c>
      <c r="I1523">
        <f>IF(K1523="N2O",H1523*About!$B$66,IF('EPA non-CO2 Data'!K1523="CH4",'EPA non-CO2 Data'!H1523*About!$B$65,'EPA non-CO2 Data'!H1523))</f>
        <v>10.6270194892112</v>
      </c>
      <c r="J1523" s="4" t="str">
        <f>VLOOKUP(CONCATENATE(B1523,C1523,D1523),'EPA Source to Industry Map'!$D$2:$E$35,2,FALSE)</f>
        <v>chemicals</v>
      </c>
      <c r="K1523" s="4" t="str">
        <f t="shared" ref="K1523:K1586" si="24">IF(ISNUMBER(SEARCH("F",E1523)),"F-gases",E1523)</f>
        <v>F-gases</v>
      </c>
    </row>
    <row r="1524" spans="1:11">
      <c r="A1524" t="s">
        <v>68</v>
      </c>
      <c r="B1524" t="s">
        <v>3</v>
      </c>
      <c r="C1524" t="s">
        <v>265</v>
      </c>
      <c r="D1524" t="s">
        <v>232</v>
      </c>
      <c r="E1524" t="s">
        <v>16</v>
      </c>
      <c r="F1524">
        <v>2048</v>
      </c>
      <c r="G1524" t="s">
        <v>250</v>
      </c>
      <c r="H1524">
        <v>11.0791511513596</v>
      </c>
      <c r="I1524">
        <f>IF(K1524="N2O",H1524*About!$B$66,IF('EPA non-CO2 Data'!K1524="CH4",'EPA non-CO2 Data'!H1524*About!$B$65,'EPA non-CO2 Data'!H1524))</f>
        <v>11.0791511513596</v>
      </c>
      <c r="J1524" s="4" t="str">
        <f>VLOOKUP(CONCATENATE(B1524,C1524,D1524),'EPA Source to Industry Map'!$D$2:$E$35,2,FALSE)</f>
        <v>chemicals</v>
      </c>
      <c r="K1524" s="4" t="str">
        <f t="shared" si="24"/>
        <v>F-gases</v>
      </c>
    </row>
    <row r="1525" spans="1:11">
      <c r="A1525" t="s">
        <v>68</v>
      </c>
      <c r="B1525" t="s">
        <v>3</v>
      </c>
      <c r="C1525" t="s">
        <v>265</v>
      </c>
      <c r="D1525" t="s">
        <v>232</v>
      </c>
      <c r="E1525" t="s">
        <v>16</v>
      </c>
      <c r="F1525">
        <v>2049</v>
      </c>
      <c r="G1525" t="s">
        <v>250</v>
      </c>
      <c r="H1525">
        <v>11.531282813508099</v>
      </c>
      <c r="I1525">
        <f>IF(K1525="N2O",H1525*About!$B$66,IF('EPA non-CO2 Data'!K1525="CH4",'EPA non-CO2 Data'!H1525*About!$B$65,'EPA non-CO2 Data'!H1525))</f>
        <v>11.531282813508099</v>
      </c>
      <c r="J1525" s="4" t="str">
        <f>VLOOKUP(CONCATENATE(B1525,C1525,D1525),'EPA Source to Industry Map'!$D$2:$E$35,2,FALSE)</f>
        <v>chemicals</v>
      </c>
      <c r="K1525" s="4" t="str">
        <f t="shared" si="24"/>
        <v>F-gases</v>
      </c>
    </row>
    <row r="1526" spans="1:11">
      <c r="A1526" t="s">
        <v>68</v>
      </c>
      <c r="B1526" t="s">
        <v>3</v>
      </c>
      <c r="C1526" t="s">
        <v>265</v>
      </c>
      <c r="D1526" t="s">
        <v>232</v>
      </c>
      <c r="E1526" t="s">
        <v>16</v>
      </c>
      <c r="F1526">
        <v>2050</v>
      </c>
      <c r="G1526" t="s">
        <v>250</v>
      </c>
      <c r="H1526">
        <v>11.983414475656501</v>
      </c>
      <c r="I1526">
        <f>IF(K1526="N2O",H1526*About!$B$66,IF('EPA non-CO2 Data'!K1526="CH4",'EPA non-CO2 Data'!H1526*About!$B$65,'EPA non-CO2 Data'!H1526))</f>
        <v>11.983414475656501</v>
      </c>
      <c r="J1526" s="4" t="str">
        <f>VLOOKUP(CONCATENATE(B1526,C1526,D1526),'EPA Source to Industry Map'!$D$2:$E$35,2,FALSE)</f>
        <v>chemicals</v>
      </c>
      <c r="K1526" s="4" t="str">
        <f t="shared" si="24"/>
        <v>F-gases</v>
      </c>
    </row>
    <row r="1527" spans="1:11">
      <c r="A1527" t="s">
        <v>68</v>
      </c>
      <c r="B1527" t="s">
        <v>3</v>
      </c>
      <c r="C1527" t="s">
        <v>265</v>
      </c>
      <c r="D1527" t="s">
        <v>232</v>
      </c>
      <c r="E1527" t="s">
        <v>14</v>
      </c>
      <c r="F1527">
        <v>1990</v>
      </c>
      <c r="G1527" t="s">
        <v>250</v>
      </c>
      <c r="H1527">
        <v>4.4224012655473598E-4</v>
      </c>
      <c r="I1527">
        <f>IF(K1527="N2O",H1527*About!$B$66,IF('EPA non-CO2 Data'!K1527="CH4",'EPA non-CO2 Data'!H1527*About!$B$65,'EPA non-CO2 Data'!H1527))</f>
        <v>4.4224012655473598E-4</v>
      </c>
      <c r="J1527" s="4" t="str">
        <f>VLOOKUP(CONCATENATE(B1527,C1527,D1527),'EPA Source to Industry Map'!$D$2:$E$35,2,FALSE)</f>
        <v>chemicals</v>
      </c>
      <c r="K1527" s="4" t="str">
        <f t="shared" si="24"/>
        <v>F-gases</v>
      </c>
    </row>
    <row r="1528" spans="1:11">
      <c r="A1528" t="s">
        <v>68</v>
      </c>
      <c r="B1528" t="s">
        <v>3</v>
      </c>
      <c r="C1528" t="s">
        <v>265</v>
      </c>
      <c r="D1528" t="s">
        <v>232</v>
      </c>
      <c r="E1528" t="s">
        <v>14</v>
      </c>
      <c r="F1528">
        <v>1991</v>
      </c>
      <c r="G1528" t="s">
        <v>250</v>
      </c>
      <c r="H1528">
        <v>5.7387909158552498E-4</v>
      </c>
      <c r="I1528">
        <f>IF(K1528="N2O",H1528*About!$B$66,IF('EPA non-CO2 Data'!K1528="CH4",'EPA non-CO2 Data'!H1528*About!$B$65,'EPA non-CO2 Data'!H1528))</f>
        <v>5.7387909158552498E-4</v>
      </c>
      <c r="J1528" s="4" t="str">
        <f>VLOOKUP(CONCATENATE(B1528,C1528,D1528),'EPA Source to Industry Map'!$D$2:$E$35,2,FALSE)</f>
        <v>chemicals</v>
      </c>
      <c r="K1528" s="4" t="str">
        <f t="shared" si="24"/>
        <v>F-gases</v>
      </c>
    </row>
    <row r="1529" spans="1:11">
      <c r="A1529" t="s">
        <v>68</v>
      </c>
      <c r="B1529" t="s">
        <v>3</v>
      </c>
      <c r="C1529" t="s">
        <v>265</v>
      </c>
      <c r="D1529" t="s">
        <v>232</v>
      </c>
      <c r="E1529" t="s">
        <v>14</v>
      </c>
      <c r="F1529">
        <v>1992</v>
      </c>
      <c r="G1529" t="s">
        <v>250</v>
      </c>
      <c r="H1529">
        <v>7.0551805661631399E-4</v>
      </c>
      <c r="I1529">
        <f>IF(K1529="N2O",H1529*About!$B$66,IF('EPA non-CO2 Data'!K1529="CH4",'EPA non-CO2 Data'!H1529*About!$B$65,'EPA non-CO2 Data'!H1529))</f>
        <v>7.0551805661631399E-4</v>
      </c>
      <c r="J1529" s="4" t="str">
        <f>VLOOKUP(CONCATENATE(B1529,C1529,D1529),'EPA Source to Industry Map'!$D$2:$E$35,2,FALSE)</f>
        <v>chemicals</v>
      </c>
      <c r="K1529" s="4" t="str">
        <f t="shared" si="24"/>
        <v>F-gases</v>
      </c>
    </row>
    <row r="1530" spans="1:11">
      <c r="A1530" t="s">
        <v>68</v>
      </c>
      <c r="B1530" t="s">
        <v>3</v>
      </c>
      <c r="C1530" t="s">
        <v>265</v>
      </c>
      <c r="D1530" t="s">
        <v>232</v>
      </c>
      <c r="E1530" t="s">
        <v>14</v>
      </c>
      <c r="F1530">
        <v>1993</v>
      </c>
      <c r="G1530" t="s">
        <v>250</v>
      </c>
      <c r="H1530">
        <v>8.37157021647103E-4</v>
      </c>
      <c r="I1530">
        <f>IF(K1530="N2O",H1530*About!$B$66,IF('EPA non-CO2 Data'!K1530="CH4",'EPA non-CO2 Data'!H1530*About!$B$65,'EPA non-CO2 Data'!H1530))</f>
        <v>8.37157021647103E-4</v>
      </c>
      <c r="J1530" s="4" t="str">
        <f>VLOOKUP(CONCATENATE(B1530,C1530,D1530),'EPA Source to Industry Map'!$D$2:$E$35,2,FALSE)</f>
        <v>chemicals</v>
      </c>
      <c r="K1530" s="4" t="str">
        <f t="shared" si="24"/>
        <v>F-gases</v>
      </c>
    </row>
    <row r="1531" spans="1:11">
      <c r="A1531" t="s">
        <v>68</v>
      </c>
      <c r="B1531" t="s">
        <v>3</v>
      </c>
      <c r="C1531" t="s">
        <v>265</v>
      </c>
      <c r="D1531" t="s">
        <v>232</v>
      </c>
      <c r="E1531" t="s">
        <v>14</v>
      </c>
      <c r="F1531">
        <v>1994</v>
      </c>
      <c r="G1531" t="s">
        <v>250</v>
      </c>
      <c r="H1531">
        <v>9.68795986677892E-4</v>
      </c>
      <c r="I1531">
        <f>IF(K1531="N2O",H1531*About!$B$66,IF('EPA non-CO2 Data'!K1531="CH4",'EPA non-CO2 Data'!H1531*About!$B$65,'EPA non-CO2 Data'!H1531))</f>
        <v>9.68795986677892E-4</v>
      </c>
      <c r="J1531" s="4" t="str">
        <f>VLOOKUP(CONCATENATE(B1531,C1531,D1531),'EPA Source to Industry Map'!$D$2:$E$35,2,FALSE)</f>
        <v>chemicals</v>
      </c>
      <c r="K1531" s="4" t="str">
        <f t="shared" si="24"/>
        <v>F-gases</v>
      </c>
    </row>
    <row r="1532" spans="1:11">
      <c r="A1532" t="s">
        <v>68</v>
      </c>
      <c r="B1532" t="s">
        <v>3</v>
      </c>
      <c r="C1532" t="s">
        <v>265</v>
      </c>
      <c r="D1532" t="s">
        <v>232</v>
      </c>
      <c r="E1532" t="s">
        <v>14</v>
      </c>
      <c r="F1532">
        <v>1995</v>
      </c>
      <c r="G1532" t="s">
        <v>250</v>
      </c>
      <c r="H1532">
        <v>1.1004349517086799E-3</v>
      </c>
      <c r="I1532">
        <f>IF(K1532="N2O",H1532*About!$B$66,IF('EPA non-CO2 Data'!K1532="CH4",'EPA non-CO2 Data'!H1532*About!$B$65,'EPA non-CO2 Data'!H1532))</f>
        <v>1.1004349517086799E-3</v>
      </c>
      <c r="J1532" s="4" t="str">
        <f>VLOOKUP(CONCATENATE(B1532,C1532,D1532),'EPA Source to Industry Map'!$D$2:$E$35,2,FALSE)</f>
        <v>chemicals</v>
      </c>
      <c r="K1532" s="4" t="str">
        <f t="shared" si="24"/>
        <v>F-gases</v>
      </c>
    </row>
    <row r="1533" spans="1:11">
      <c r="A1533" t="s">
        <v>68</v>
      </c>
      <c r="B1533" t="s">
        <v>3</v>
      </c>
      <c r="C1533" t="s">
        <v>265</v>
      </c>
      <c r="D1533" t="s">
        <v>232</v>
      </c>
      <c r="E1533" t="s">
        <v>14</v>
      </c>
      <c r="F1533">
        <v>1996</v>
      </c>
      <c r="G1533" t="s">
        <v>250</v>
      </c>
      <c r="H1533">
        <v>1.42799482117409E-3</v>
      </c>
      <c r="I1533">
        <f>IF(K1533="N2O",H1533*About!$B$66,IF('EPA non-CO2 Data'!K1533="CH4",'EPA non-CO2 Data'!H1533*About!$B$65,'EPA non-CO2 Data'!H1533))</f>
        <v>1.42799482117409E-3</v>
      </c>
      <c r="J1533" s="4" t="str">
        <f>VLOOKUP(CONCATENATE(B1533,C1533,D1533),'EPA Source to Industry Map'!$D$2:$E$35,2,FALSE)</f>
        <v>chemicals</v>
      </c>
      <c r="K1533" s="4" t="str">
        <f t="shared" si="24"/>
        <v>F-gases</v>
      </c>
    </row>
    <row r="1534" spans="1:11">
      <c r="A1534" t="s">
        <v>68</v>
      </c>
      <c r="B1534" t="s">
        <v>3</v>
      </c>
      <c r="C1534" t="s">
        <v>265</v>
      </c>
      <c r="D1534" t="s">
        <v>232</v>
      </c>
      <c r="E1534" t="s">
        <v>14</v>
      </c>
      <c r="F1534">
        <v>1997</v>
      </c>
      <c r="G1534" t="s">
        <v>250</v>
      </c>
      <c r="H1534">
        <v>1.7555546906395101E-3</v>
      </c>
      <c r="I1534">
        <f>IF(K1534="N2O",H1534*About!$B$66,IF('EPA non-CO2 Data'!K1534="CH4",'EPA non-CO2 Data'!H1534*About!$B$65,'EPA non-CO2 Data'!H1534))</f>
        <v>1.7555546906395101E-3</v>
      </c>
      <c r="J1534" s="4" t="str">
        <f>VLOOKUP(CONCATENATE(B1534,C1534,D1534),'EPA Source to Industry Map'!$D$2:$E$35,2,FALSE)</f>
        <v>chemicals</v>
      </c>
      <c r="K1534" s="4" t="str">
        <f t="shared" si="24"/>
        <v>F-gases</v>
      </c>
    </row>
    <row r="1535" spans="1:11">
      <c r="A1535" t="s">
        <v>68</v>
      </c>
      <c r="B1535" t="s">
        <v>3</v>
      </c>
      <c r="C1535" t="s">
        <v>265</v>
      </c>
      <c r="D1535" t="s">
        <v>232</v>
      </c>
      <c r="E1535" t="s">
        <v>14</v>
      </c>
      <c r="F1535">
        <v>1998</v>
      </c>
      <c r="G1535" t="s">
        <v>250</v>
      </c>
      <c r="H1535">
        <v>2.08311456010492E-3</v>
      </c>
      <c r="I1535">
        <f>IF(K1535="N2O",H1535*About!$B$66,IF('EPA non-CO2 Data'!K1535="CH4",'EPA non-CO2 Data'!H1535*About!$B$65,'EPA non-CO2 Data'!H1535))</f>
        <v>2.08311456010492E-3</v>
      </c>
      <c r="J1535" s="4" t="str">
        <f>VLOOKUP(CONCATENATE(B1535,C1535,D1535),'EPA Source to Industry Map'!$D$2:$E$35,2,FALSE)</f>
        <v>chemicals</v>
      </c>
      <c r="K1535" s="4" t="str">
        <f t="shared" si="24"/>
        <v>F-gases</v>
      </c>
    </row>
    <row r="1536" spans="1:11">
      <c r="A1536" t="s">
        <v>68</v>
      </c>
      <c r="B1536" t="s">
        <v>3</v>
      </c>
      <c r="C1536" t="s">
        <v>265</v>
      </c>
      <c r="D1536" t="s">
        <v>232</v>
      </c>
      <c r="E1536" t="s">
        <v>14</v>
      </c>
      <c r="F1536">
        <v>1999</v>
      </c>
      <c r="G1536" t="s">
        <v>250</v>
      </c>
      <c r="H1536">
        <v>2.4106744295703301E-3</v>
      </c>
      <c r="I1536">
        <f>IF(K1536="N2O",H1536*About!$B$66,IF('EPA non-CO2 Data'!K1536="CH4",'EPA non-CO2 Data'!H1536*About!$B$65,'EPA non-CO2 Data'!H1536))</f>
        <v>2.4106744295703301E-3</v>
      </c>
      <c r="J1536" s="4" t="str">
        <f>VLOOKUP(CONCATENATE(B1536,C1536,D1536),'EPA Source to Industry Map'!$D$2:$E$35,2,FALSE)</f>
        <v>chemicals</v>
      </c>
      <c r="K1536" s="4" t="str">
        <f t="shared" si="24"/>
        <v>F-gases</v>
      </c>
    </row>
    <row r="1537" spans="1:11">
      <c r="A1537" t="s">
        <v>68</v>
      </c>
      <c r="B1537" t="s">
        <v>3</v>
      </c>
      <c r="C1537" t="s">
        <v>265</v>
      </c>
      <c r="D1537" t="s">
        <v>232</v>
      </c>
      <c r="E1537" t="s">
        <v>14</v>
      </c>
      <c r="F1537">
        <v>2000</v>
      </c>
      <c r="G1537" t="s">
        <v>250</v>
      </c>
      <c r="H1537">
        <v>2.7382342990357402E-3</v>
      </c>
      <c r="I1537">
        <f>IF(K1537="N2O",H1537*About!$B$66,IF('EPA non-CO2 Data'!K1537="CH4",'EPA non-CO2 Data'!H1537*About!$B$65,'EPA non-CO2 Data'!H1537))</f>
        <v>2.7382342990357402E-3</v>
      </c>
      <c r="J1537" s="4" t="str">
        <f>VLOOKUP(CONCATENATE(B1537,C1537,D1537),'EPA Source to Industry Map'!$D$2:$E$35,2,FALSE)</f>
        <v>chemicals</v>
      </c>
      <c r="K1537" s="4" t="str">
        <f t="shared" si="24"/>
        <v>F-gases</v>
      </c>
    </row>
    <row r="1538" spans="1:11">
      <c r="A1538" t="s">
        <v>68</v>
      </c>
      <c r="B1538" t="s">
        <v>3</v>
      </c>
      <c r="C1538" t="s">
        <v>265</v>
      </c>
      <c r="D1538" t="s">
        <v>232</v>
      </c>
      <c r="E1538" t="s">
        <v>14</v>
      </c>
      <c r="F1538">
        <v>2001</v>
      </c>
      <c r="G1538" t="s">
        <v>250</v>
      </c>
      <c r="H1538">
        <v>1.37458184710682E-2</v>
      </c>
      <c r="I1538">
        <f>IF(K1538="N2O",H1538*About!$B$66,IF('EPA non-CO2 Data'!K1538="CH4",'EPA non-CO2 Data'!H1538*About!$B$65,'EPA non-CO2 Data'!H1538))</f>
        <v>1.37458184710682E-2</v>
      </c>
      <c r="J1538" s="4" t="str">
        <f>VLOOKUP(CONCATENATE(B1538,C1538,D1538),'EPA Source to Industry Map'!$D$2:$E$35,2,FALSE)</f>
        <v>chemicals</v>
      </c>
      <c r="K1538" s="4" t="str">
        <f t="shared" si="24"/>
        <v>F-gases</v>
      </c>
    </row>
    <row r="1539" spans="1:11">
      <c r="A1539" t="s">
        <v>68</v>
      </c>
      <c r="B1539" t="s">
        <v>3</v>
      </c>
      <c r="C1539" t="s">
        <v>265</v>
      </c>
      <c r="D1539" t="s">
        <v>232</v>
      </c>
      <c r="E1539" t="s">
        <v>14</v>
      </c>
      <c r="F1539">
        <v>2002</v>
      </c>
      <c r="G1539" t="s">
        <v>250</v>
      </c>
      <c r="H1539">
        <v>2.4753402643100698E-2</v>
      </c>
      <c r="I1539">
        <f>IF(K1539="N2O",H1539*About!$B$66,IF('EPA non-CO2 Data'!K1539="CH4",'EPA non-CO2 Data'!H1539*About!$B$65,'EPA non-CO2 Data'!H1539))</f>
        <v>2.4753402643100698E-2</v>
      </c>
      <c r="J1539" s="4" t="str">
        <f>VLOOKUP(CONCATENATE(B1539,C1539,D1539),'EPA Source to Industry Map'!$D$2:$E$35,2,FALSE)</f>
        <v>chemicals</v>
      </c>
      <c r="K1539" s="4" t="str">
        <f t="shared" si="24"/>
        <v>F-gases</v>
      </c>
    </row>
    <row r="1540" spans="1:11">
      <c r="A1540" t="s">
        <v>68</v>
      </c>
      <c r="B1540" t="s">
        <v>3</v>
      </c>
      <c r="C1540" t="s">
        <v>265</v>
      </c>
      <c r="D1540" t="s">
        <v>232</v>
      </c>
      <c r="E1540" t="s">
        <v>14</v>
      </c>
      <c r="F1540">
        <v>2003</v>
      </c>
      <c r="G1540" t="s">
        <v>250</v>
      </c>
      <c r="H1540">
        <v>3.5760986815133199E-2</v>
      </c>
      <c r="I1540">
        <f>IF(K1540="N2O",H1540*About!$B$66,IF('EPA non-CO2 Data'!K1540="CH4",'EPA non-CO2 Data'!H1540*About!$B$65,'EPA non-CO2 Data'!H1540))</f>
        <v>3.5760986815133199E-2</v>
      </c>
      <c r="J1540" s="4" t="str">
        <f>VLOOKUP(CONCATENATE(B1540,C1540,D1540),'EPA Source to Industry Map'!$D$2:$E$35,2,FALSE)</f>
        <v>chemicals</v>
      </c>
      <c r="K1540" s="4" t="str">
        <f t="shared" si="24"/>
        <v>F-gases</v>
      </c>
    </row>
    <row r="1541" spans="1:11">
      <c r="A1541" t="s">
        <v>68</v>
      </c>
      <c r="B1541" t="s">
        <v>3</v>
      </c>
      <c r="C1541" t="s">
        <v>265</v>
      </c>
      <c r="D1541" t="s">
        <v>232</v>
      </c>
      <c r="E1541" t="s">
        <v>14</v>
      </c>
      <c r="F1541">
        <v>2004</v>
      </c>
      <c r="G1541" t="s">
        <v>250</v>
      </c>
      <c r="H1541">
        <v>4.6768570987165699E-2</v>
      </c>
      <c r="I1541">
        <f>IF(K1541="N2O",H1541*About!$B$66,IF('EPA non-CO2 Data'!K1541="CH4",'EPA non-CO2 Data'!H1541*About!$B$65,'EPA non-CO2 Data'!H1541))</f>
        <v>4.6768570987165699E-2</v>
      </c>
      <c r="J1541" s="4" t="str">
        <f>VLOOKUP(CONCATENATE(B1541,C1541,D1541),'EPA Source to Industry Map'!$D$2:$E$35,2,FALSE)</f>
        <v>chemicals</v>
      </c>
      <c r="K1541" s="4" t="str">
        <f t="shared" si="24"/>
        <v>F-gases</v>
      </c>
    </row>
    <row r="1542" spans="1:11">
      <c r="A1542" t="s">
        <v>68</v>
      </c>
      <c r="B1542" t="s">
        <v>3</v>
      </c>
      <c r="C1542" t="s">
        <v>265</v>
      </c>
      <c r="D1542" t="s">
        <v>232</v>
      </c>
      <c r="E1542" t="s">
        <v>14</v>
      </c>
      <c r="F1542">
        <v>2005</v>
      </c>
      <c r="G1542" t="s">
        <v>250</v>
      </c>
      <c r="H1542">
        <v>5.7776155159198199E-2</v>
      </c>
      <c r="I1542">
        <f>IF(K1542="N2O",H1542*About!$B$66,IF('EPA non-CO2 Data'!K1542="CH4",'EPA non-CO2 Data'!H1542*About!$B$65,'EPA non-CO2 Data'!H1542))</f>
        <v>5.7776155159198199E-2</v>
      </c>
      <c r="J1542" s="4" t="str">
        <f>VLOOKUP(CONCATENATE(B1542,C1542,D1542),'EPA Source to Industry Map'!$D$2:$E$35,2,FALSE)</f>
        <v>chemicals</v>
      </c>
      <c r="K1542" s="4" t="str">
        <f t="shared" si="24"/>
        <v>F-gases</v>
      </c>
    </row>
    <row r="1543" spans="1:11">
      <c r="A1543" t="s">
        <v>68</v>
      </c>
      <c r="B1543" t="s">
        <v>3</v>
      </c>
      <c r="C1543" t="s">
        <v>265</v>
      </c>
      <c r="D1543" t="s">
        <v>232</v>
      </c>
      <c r="E1543" t="s">
        <v>14</v>
      </c>
      <c r="F1543">
        <v>2006</v>
      </c>
      <c r="G1543" t="s">
        <v>250</v>
      </c>
      <c r="H1543">
        <v>9.0178416642994697E-2</v>
      </c>
      <c r="I1543">
        <f>IF(K1543="N2O",H1543*About!$B$66,IF('EPA non-CO2 Data'!K1543="CH4",'EPA non-CO2 Data'!H1543*About!$B$65,'EPA non-CO2 Data'!H1543))</f>
        <v>9.0178416642994697E-2</v>
      </c>
      <c r="J1543" s="4" t="str">
        <f>VLOOKUP(CONCATENATE(B1543,C1543,D1543),'EPA Source to Industry Map'!$D$2:$E$35,2,FALSE)</f>
        <v>chemicals</v>
      </c>
      <c r="K1543" s="4" t="str">
        <f t="shared" si="24"/>
        <v>F-gases</v>
      </c>
    </row>
    <row r="1544" spans="1:11">
      <c r="A1544" t="s">
        <v>68</v>
      </c>
      <c r="B1544" t="s">
        <v>3</v>
      </c>
      <c r="C1544" t="s">
        <v>265</v>
      </c>
      <c r="D1544" t="s">
        <v>232</v>
      </c>
      <c r="E1544" t="s">
        <v>14</v>
      </c>
      <c r="F1544">
        <v>2007</v>
      </c>
      <c r="G1544" t="s">
        <v>250</v>
      </c>
      <c r="H1544">
        <v>0.12258067812679101</v>
      </c>
      <c r="I1544">
        <f>IF(K1544="N2O",H1544*About!$B$66,IF('EPA non-CO2 Data'!K1544="CH4",'EPA non-CO2 Data'!H1544*About!$B$65,'EPA non-CO2 Data'!H1544))</f>
        <v>0.12258067812679101</v>
      </c>
      <c r="J1544" s="4" t="str">
        <f>VLOOKUP(CONCATENATE(B1544,C1544,D1544),'EPA Source to Industry Map'!$D$2:$E$35,2,FALSE)</f>
        <v>chemicals</v>
      </c>
      <c r="K1544" s="4" t="str">
        <f t="shared" si="24"/>
        <v>F-gases</v>
      </c>
    </row>
    <row r="1545" spans="1:11">
      <c r="A1545" t="s">
        <v>68</v>
      </c>
      <c r="B1545" t="s">
        <v>3</v>
      </c>
      <c r="C1545" t="s">
        <v>265</v>
      </c>
      <c r="D1545" t="s">
        <v>232</v>
      </c>
      <c r="E1545" t="s">
        <v>14</v>
      </c>
      <c r="F1545">
        <v>2008</v>
      </c>
      <c r="G1545" t="s">
        <v>250</v>
      </c>
      <c r="H1545">
        <v>0.15498293961058801</v>
      </c>
      <c r="I1545">
        <f>IF(K1545="N2O",H1545*About!$B$66,IF('EPA non-CO2 Data'!K1545="CH4",'EPA non-CO2 Data'!H1545*About!$B$65,'EPA non-CO2 Data'!H1545))</f>
        <v>0.15498293961058801</v>
      </c>
      <c r="J1545" s="4" t="str">
        <f>VLOOKUP(CONCATENATE(B1545,C1545,D1545),'EPA Source to Industry Map'!$D$2:$E$35,2,FALSE)</f>
        <v>chemicals</v>
      </c>
      <c r="K1545" s="4" t="str">
        <f t="shared" si="24"/>
        <v>F-gases</v>
      </c>
    </row>
    <row r="1546" spans="1:11">
      <c r="A1546" t="s">
        <v>68</v>
      </c>
      <c r="B1546" t="s">
        <v>3</v>
      </c>
      <c r="C1546" t="s">
        <v>265</v>
      </c>
      <c r="D1546" t="s">
        <v>232</v>
      </c>
      <c r="E1546" t="s">
        <v>14</v>
      </c>
      <c r="F1546">
        <v>2009</v>
      </c>
      <c r="G1546" t="s">
        <v>250</v>
      </c>
      <c r="H1546">
        <v>0.187385201094384</v>
      </c>
      <c r="I1546">
        <f>IF(K1546="N2O",H1546*About!$B$66,IF('EPA non-CO2 Data'!K1546="CH4",'EPA non-CO2 Data'!H1546*About!$B$65,'EPA non-CO2 Data'!H1546))</f>
        <v>0.187385201094384</v>
      </c>
      <c r="J1546" s="4" t="str">
        <f>VLOOKUP(CONCATENATE(B1546,C1546,D1546),'EPA Source to Industry Map'!$D$2:$E$35,2,FALSE)</f>
        <v>chemicals</v>
      </c>
      <c r="K1546" s="4" t="str">
        <f t="shared" si="24"/>
        <v>F-gases</v>
      </c>
    </row>
    <row r="1547" spans="1:11">
      <c r="A1547" t="s">
        <v>68</v>
      </c>
      <c r="B1547" t="s">
        <v>3</v>
      </c>
      <c r="C1547" t="s">
        <v>265</v>
      </c>
      <c r="D1547" t="s">
        <v>232</v>
      </c>
      <c r="E1547" t="s">
        <v>14</v>
      </c>
      <c r="F1547">
        <v>2010</v>
      </c>
      <c r="G1547" t="s">
        <v>250</v>
      </c>
      <c r="H1547">
        <v>0.21978746257818099</v>
      </c>
      <c r="I1547">
        <f>IF(K1547="N2O",H1547*About!$B$66,IF('EPA non-CO2 Data'!K1547="CH4",'EPA non-CO2 Data'!H1547*About!$B$65,'EPA non-CO2 Data'!H1547))</f>
        <v>0.21978746257818099</v>
      </c>
      <c r="J1547" s="4" t="str">
        <f>VLOOKUP(CONCATENATE(B1547,C1547,D1547),'EPA Source to Industry Map'!$D$2:$E$35,2,FALSE)</f>
        <v>chemicals</v>
      </c>
      <c r="K1547" s="4" t="str">
        <f t="shared" si="24"/>
        <v>F-gases</v>
      </c>
    </row>
    <row r="1548" spans="1:11">
      <c r="A1548" t="s">
        <v>68</v>
      </c>
      <c r="B1548" t="s">
        <v>3</v>
      </c>
      <c r="C1548" t="s">
        <v>265</v>
      </c>
      <c r="D1548" t="s">
        <v>232</v>
      </c>
      <c r="E1548" t="s">
        <v>14</v>
      </c>
      <c r="F1548">
        <v>2011</v>
      </c>
      <c r="G1548" t="s">
        <v>250</v>
      </c>
      <c r="H1548">
        <v>0.26721682395691798</v>
      </c>
      <c r="I1548">
        <f>IF(K1548="N2O",H1548*About!$B$66,IF('EPA non-CO2 Data'!K1548="CH4",'EPA non-CO2 Data'!H1548*About!$B$65,'EPA non-CO2 Data'!H1548))</f>
        <v>0.26721682395691798</v>
      </c>
      <c r="J1548" s="4" t="str">
        <f>VLOOKUP(CONCATENATE(B1548,C1548,D1548),'EPA Source to Industry Map'!$D$2:$E$35,2,FALSE)</f>
        <v>chemicals</v>
      </c>
      <c r="K1548" s="4" t="str">
        <f t="shared" si="24"/>
        <v>F-gases</v>
      </c>
    </row>
    <row r="1549" spans="1:11">
      <c r="A1549" t="s">
        <v>68</v>
      </c>
      <c r="B1549" t="s">
        <v>3</v>
      </c>
      <c r="C1549" t="s">
        <v>265</v>
      </c>
      <c r="D1549" t="s">
        <v>232</v>
      </c>
      <c r="E1549" t="s">
        <v>14</v>
      </c>
      <c r="F1549">
        <v>2012</v>
      </c>
      <c r="G1549" t="s">
        <v>250</v>
      </c>
      <c r="H1549">
        <v>0.31464618533565503</v>
      </c>
      <c r="I1549">
        <f>IF(K1549="N2O",H1549*About!$B$66,IF('EPA non-CO2 Data'!K1549="CH4",'EPA non-CO2 Data'!H1549*About!$B$65,'EPA non-CO2 Data'!H1549))</f>
        <v>0.31464618533565503</v>
      </c>
      <c r="J1549" s="4" t="str">
        <f>VLOOKUP(CONCATENATE(B1549,C1549,D1549),'EPA Source to Industry Map'!$D$2:$E$35,2,FALSE)</f>
        <v>chemicals</v>
      </c>
      <c r="K1549" s="4" t="str">
        <f t="shared" si="24"/>
        <v>F-gases</v>
      </c>
    </row>
    <row r="1550" spans="1:11">
      <c r="A1550" t="s">
        <v>68</v>
      </c>
      <c r="B1550" t="s">
        <v>3</v>
      </c>
      <c r="C1550" t="s">
        <v>265</v>
      </c>
      <c r="D1550" t="s">
        <v>232</v>
      </c>
      <c r="E1550" t="s">
        <v>14</v>
      </c>
      <c r="F1550">
        <v>2013</v>
      </c>
      <c r="G1550" t="s">
        <v>250</v>
      </c>
      <c r="H1550">
        <v>0.36207554671439202</v>
      </c>
      <c r="I1550">
        <f>IF(K1550="N2O",H1550*About!$B$66,IF('EPA non-CO2 Data'!K1550="CH4",'EPA non-CO2 Data'!H1550*About!$B$65,'EPA non-CO2 Data'!H1550))</f>
        <v>0.36207554671439202</v>
      </c>
      <c r="J1550" s="4" t="str">
        <f>VLOOKUP(CONCATENATE(B1550,C1550,D1550),'EPA Source to Industry Map'!$D$2:$E$35,2,FALSE)</f>
        <v>chemicals</v>
      </c>
      <c r="K1550" s="4" t="str">
        <f t="shared" si="24"/>
        <v>F-gases</v>
      </c>
    </row>
    <row r="1551" spans="1:11">
      <c r="A1551" t="s">
        <v>68</v>
      </c>
      <c r="B1551" t="s">
        <v>3</v>
      </c>
      <c r="C1551" t="s">
        <v>265</v>
      </c>
      <c r="D1551" t="s">
        <v>232</v>
      </c>
      <c r="E1551" t="s">
        <v>14</v>
      </c>
      <c r="F1551">
        <v>2014</v>
      </c>
      <c r="G1551" t="s">
        <v>250</v>
      </c>
      <c r="H1551">
        <v>0.40950490809312901</v>
      </c>
      <c r="I1551">
        <f>IF(K1551="N2O",H1551*About!$B$66,IF('EPA non-CO2 Data'!K1551="CH4",'EPA non-CO2 Data'!H1551*About!$B$65,'EPA non-CO2 Data'!H1551))</f>
        <v>0.40950490809312901</v>
      </c>
      <c r="J1551" s="4" t="str">
        <f>VLOOKUP(CONCATENATE(B1551,C1551,D1551),'EPA Source to Industry Map'!$D$2:$E$35,2,FALSE)</f>
        <v>chemicals</v>
      </c>
      <c r="K1551" s="4" t="str">
        <f t="shared" si="24"/>
        <v>F-gases</v>
      </c>
    </row>
    <row r="1552" spans="1:11">
      <c r="A1552" t="s">
        <v>68</v>
      </c>
      <c r="B1552" t="s">
        <v>3</v>
      </c>
      <c r="C1552" t="s">
        <v>265</v>
      </c>
      <c r="D1552" t="s">
        <v>232</v>
      </c>
      <c r="E1552" t="s">
        <v>14</v>
      </c>
      <c r="F1552">
        <v>2015</v>
      </c>
      <c r="G1552" t="s">
        <v>250</v>
      </c>
      <c r="H1552">
        <v>0.45693426947186699</v>
      </c>
      <c r="I1552">
        <f>IF(K1552="N2O",H1552*About!$B$66,IF('EPA non-CO2 Data'!K1552="CH4",'EPA non-CO2 Data'!H1552*About!$B$65,'EPA non-CO2 Data'!H1552))</f>
        <v>0.45693426947186699</v>
      </c>
      <c r="J1552" s="4" t="str">
        <f>VLOOKUP(CONCATENATE(B1552,C1552,D1552),'EPA Source to Industry Map'!$D$2:$E$35,2,FALSE)</f>
        <v>chemicals</v>
      </c>
      <c r="K1552" s="4" t="str">
        <f t="shared" si="24"/>
        <v>F-gases</v>
      </c>
    </row>
    <row r="1553" spans="1:11">
      <c r="A1553" t="s">
        <v>68</v>
      </c>
      <c r="B1553" t="s">
        <v>3</v>
      </c>
      <c r="C1553" t="s">
        <v>265</v>
      </c>
      <c r="D1553" t="s">
        <v>232</v>
      </c>
      <c r="E1553" t="s">
        <v>14</v>
      </c>
      <c r="F1553">
        <v>2016</v>
      </c>
      <c r="G1553" t="s">
        <v>250</v>
      </c>
      <c r="H1553">
        <v>0.50302515474915699</v>
      </c>
      <c r="I1553">
        <f>IF(K1553="N2O",H1553*About!$B$66,IF('EPA non-CO2 Data'!K1553="CH4",'EPA non-CO2 Data'!H1553*About!$B$65,'EPA non-CO2 Data'!H1553))</f>
        <v>0.50302515474915699</v>
      </c>
      <c r="J1553" s="4" t="str">
        <f>VLOOKUP(CONCATENATE(B1553,C1553,D1553),'EPA Source to Industry Map'!$D$2:$E$35,2,FALSE)</f>
        <v>chemicals</v>
      </c>
      <c r="K1553" s="4" t="str">
        <f t="shared" si="24"/>
        <v>F-gases</v>
      </c>
    </row>
    <row r="1554" spans="1:11">
      <c r="A1554" t="s">
        <v>68</v>
      </c>
      <c r="B1554" t="s">
        <v>3</v>
      </c>
      <c r="C1554" t="s">
        <v>265</v>
      </c>
      <c r="D1554" t="s">
        <v>232</v>
      </c>
      <c r="E1554" t="s">
        <v>14</v>
      </c>
      <c r="F1554">
        <v>2017</v>
      </c>
      <c r="G1554" t="s">
        <v>250</v>
      </c>
      <c r="H1554">
        <v>0.54911604002644798</v>
      </c>
      <c r="I1554">
        <f>IF(K1554="N2O",H1554*About!$B$66,IF('EPA non-CO2 Data'!K1554="CH4",'EPA non-CO2 Data'!H1554*About!$B$65,'EPA non-CO2 Data'!H1554))</f>
        <v>0.54911604002644798</v>
      </c>
      <c r="J1554" s="4" t="str">
        <f>VLOOKUP(CONCATENATE(B1554,C1554,D1554),'EPA Source to Industry Map'!$D$2:$E$35,2,FALSE)</f>
        <v>chemicals</v>
      </c>
      <c r="K1554" s="4" t="str">
        <f t="shared" si="24"/>
        <v>F-gases</v>
      </c>
    </row>
    <row r="1555" spans="1:11">
      <c r="A1555" t="s">
        <v>68</v>
      </c>
      <c r="B1555" t="s">
        <v>3</v>
      </c>
      <c r="C1555" t="s">
        <v>265</v>
      </c>
      <c r="D1555" t="s">
        <v>232</v>
      </c>
      <c r="E1555" t="s">
        <v>14</v>
      </c>
      <c r="F1555">
        <v>2018</v>
      </c>
      <c r="G1555" t="s">
        <v>250</v>
      </c>
      <c r="H1555">
        <v>0.59520692530373898</v>
      </c>
      <c r="I1555">
        <f>IF(K1555="N2O",H1555*About!$B$66,IF('EPA non-CO2 Data'!K1555="CH4",'EPA non-CO2 Data'!H1555*About!$B$65,'EPA non-CO2 Data'!H1555))</f>
        <v>0.59520692530373898</v>
      </c>
      <c r="J1555" s="4" t="str">
        <f>VLOOKUP(CONCATENATE(B1555,C1555,D1555),'EPA Source to Industry Map'!$D$2:$E$35,2,FALSE)</f>
        <v>chemicals</v>
      </c>
      <c r="K1555" s="4" t="str">
        <f t="shared" si="24"/>
        <v>F-gases</v>
      </c>
    </row>
    <row r="1556" spans="1:11">
      <c r="A1556" t="s">
        <v>68</v>
      </c>
      <c r="B1556" t="s">
        <v>3</v>
      </c>
      <c r="C1556" t="s">
        <v>265</v>
      </c>
      <c r="D1556" t="s">
        <v>232</v>
      </c>
      <c r="E1556" t="s">
        <v>14</v>
      </c>
      <c r="F1556">
        <v>2019</v>
      </c>
      <c r="G1556" t="s">
        <v>250</v>
      </c>
      <c r="H1556">
        <v>0.64129781058102897</v>
      </c>
      <c r="I1556">
        <f>IF(K1556="N2O",H1556*About!$B$66,IF('EPA non-CO2 Data'!K1556="CH4",'EPA non-CO2 Data'!H1556*About!$B$65,'EPA non-CO2 Data'!H1556))</f>
        <v>0.64129781058102897</v>
      </c>
      <c r="J1556" s="4" t="str">
        <f>VLOOKUP(CONCATENATE(B1556,C1556,D1556),'EPA Source to Industry Map'!$D$2:$E$35,2,FALSE)</f>
        <v>chemicals</v>
      </c>
      <c r="K1556" s="4" t="str">
        <f t="shared" si="24"/>
        <v>F-gases</v>
      </c>
    </row>
    <row r="1557" spans="1:11">
      <c r="A1557" t="s">
        <v>68</v>
      </c>
      <c r="B1557" t="s">
        <v>3</v>
      </c>
      <c r="C1557" t="s">
        <v>265</v>
      </c>
      <c r="D1557" t="s">
        <v>232</v>
      </c>
      <c r="E1557" t="s">
        <v>14</v>
      </c>
      <c r="F1557">
        <v>2020</v>
      </c>
      <c r="G1557" t="s">
        <v>250</v>
      </c>
      <c r="H1557">
        <v>0.68738869585831996</v>
      </c>
      <c r="I1557">
        <f>IF(K1557="N2O",H1557*About!$B$66,IF('EPA non-CO2 Data'!K1557="CH4",'EPA non-CO2 Data'!H1557*About!$B$65,'EPA non-CO2 Data'!H1557))</f>
        <v>0.68738869585831996</v>
      </c>
      <c r="J1557" s="4" t="str">
        <f>VLOOKUP(CONCATENATE(B1557,C1557,D1557),'EPA Source to Industry Map'!$D$2:$E$35,2,FALSE)</f>
        <v>chemicals</v>
      </c>
      <c r="K1557" s="4" t="str">
        <f t="shared" si="24"/>
        <v>F-gases</v>
      </c>
    </row>
    <row r="1558" spans="1:11">
      <c r="A1558" t="s">
        <v>68</v>
      </c>
      <c r="B1558" t="s">
        <v>3</v>
      </c>
      <c r="C1558" t="s">
        <v>265</v>
      </c>
      <c r="D1558" t="s">
        <v>232</v>
      </c>
      <c r="E1558" t="s">
        <v>14</v>
      </c>
      <c r="F1558">
        <v>2021</v>
      </c>
      <c r="G1558" t="s">
        <v>250</v>
      </c>
      <c r="H1558">
        <v>0.754028607493061</v>
      </c>
      <c r="I1558">
        <f>IF(K1558="N2O",H1558*About!$B$66,IF('EPA non-CO2 Data'!K1558="CH4",'EPA non-CO2 Data'!H1558*About!$B$65,'EPA non-CO2 Data'!H1558))</f>
        <v>0.754028607493061</v>
      </c>
      <c r="J1558" s="4" t="str">
        <f>VLOOKUP(CONCATENATE(B1558,C1558,D1558),'EPA Source to Industry Map'!$D$2:$E$35,2,FALSE)</f>
        <v>chemicals</v>
      </c>
      <c r="K1558" s="4" t="str">
        <f t="shared" si="24"/>
        <v>F-gases</v>
      </c>
    </row>
    <row r="1559" spans="1:11">
      <c r="A1559" t="s">
        <v>68</v>
      </c>
      <c r="B1559" t="s">
        <v>3</v>
      </c>
      <c r="C1559" t="s">
        <v>265</v>
      </c>
      <c r="D1559" t="s">
        <v>232</v>
      </c>
      <c r="E1559" t="s">
        <v>14</v>
      </c>
      <c r="F1559">
        <v>2022</v>
      </c>
      <c r="G1559" t="s">
        <v>250</v>
      </c>
      <c r="H1559">
        <v>0.82066851912780103</v>
      </c>
      <c r="I1559">
        <f>IF(K1559="N2O",H1559*About!$B$66,IF('EPA non-CO2 Data'!K1559="CH4",'EPA non-CO2 Data'!H1559*About!$B$65,'EPA non-CO2 Data'!H1559))</f>
        <v>0.82066851912780103</v>
      </c>
      <c r="J1559" s="4" t="str">
        <f>VLOOKUP(CONCATENATE(B1559,C1559,D1559),'EPA Source to Industry Map'!$D$2:$E$35,2,FALSE)</f>
        <v>chemicals</v>
      </c>
      <c r="K1559" s="4" t="str">
        <f t="shared" si="24"/>
        <v>F-gases</v>
      </c>
    </row>
    <row r="1560" spans="1:11">
      <c r="A1560" t="s">
        <v>68</v>
      </c>
      <c r="B1560" t="s">
        <v>3</v>
      </c>
      <c r="C1560" t="s">
        <v>265</v>
      </c>
      <c r="D1560" t="s">
        <v>232</v>
      </c>
      <c r="E1560" t="s">
        <v>14</v>
      </c>
      <c r="F1560">
        <v>2023</v>
      </c>
      <c r="G1560" t="s">
        <v>250</v>
      </c>
      <c r="H1560">
        <v>0.88730843076254196</v>
      </c>
      <c r="I1560">
        <f>IF(K1560="N2O",H1560*About!$B$66,IF('EPA non-CO2 Data'!K1560="CH4",'EPA non-CO2 Data'!H1560*About!$B$65,'EPA non-CO2 Data'!H1560))</f>
        <v>0.88730843076254196</v>
      </c>
      <c r="J1560" s="4" t="str">
        <f>VLOOKUP(CONCATENATE(B1560,C1560,D1560),'EPA Source to Industry Map'!$D$2:$E$35,2,FALSE)</f>
        <v>chemicals</v>
      </c>
      <c r="K1560" s="4" t="str">
        <f t="shared" si="24"/>
        <v>F-gases</v>
      </c>
    </row>
    <row r="1561" spans="1:11">
      <c r="A1561" t="s">
        <v>68</v>
      </c>
      <c r="B1561" t="s">
        <v>3</v>
      </c>
      <c r="C1561" t="s">
        <v>265</v>
      </c>
      <c r="D1561" t="s">
        <v>232</v>
      </c>
      <c r="E1561" t="s">
        <v>14</v>
      </c>
      <c r="F1561">
        <v>2024</v>
      </c>
      <c r="G1561" t="s">
        <v>250</v>
      </c>
      <c r="H1561">
        <v>0.95394834239728299</v>
      </c>
      <c r="I1561">
        <f>IF(K1561="N2O",H1561*About!$B$66,IF('EPA non-CO2 Data'!K1561="CH4",'EPA non-CO2 Data'!H1561*About!$B$65,'EPA non-CO2 Data'!H1561))</f>
        <v>0.95394834239728299</v>
      </c>
      <c r="J1561" s="4" t="str">
        <f>VLOOKUP(CONCATENATE(B1561,C1561,D1561),'EPA Source to Industry Map'!$D$2:$E$35,2,FALSE)</f>
        <v>chemicals</v>
      </c>
      <c r="K1561" s="4" t="str">
        <f t="shared" si="24"/>
        <v>F-gases</v>
      </c>
    </row>
    <row r="1562" spans="1:11">
      <c r="A1562" t="s">
        <v>68</v>
      </c>
      <c r="B1562" t="s">
        <v>3</v>
      </c>
      <c r="C1562" t="s">
        <v>265</v>
      </c>
      <c r="D1562" t="s">
        <v>232</v>
      </c>
      <c r="E1562" t="s">
        <v>14</v>
      </c>
      <c r="F1562">
        <v>2025</v>
      </c>
      <c r="G1562" t="s">
        <v>250</v>
      </c>
      <c r="H1562">
        <v>1.0205882540320199</v>
      </c>
      <c r="I1562">
        <f>IF(K1562="N2O",H1562*About!$B$66,IF('EPA non-CO2 Data'!K1562="CH4",'EPA non-CO2 Data'!H1562*About!$B$65,'EPA non-CO2 Data'!H1562))</f>
        <v>1.0205882540320199</v>
      </c>
      <c r="J1562" s="4" t="str">
        <f>VLOOKUP(CONCATENATE(B1562,C1562,D1562),'EPA Source to Industry Map'!$D$2:$E$35,2,FALSE)</f>
        <v>chemicals</v>
      </c>
      <c r="K1562" s="4" t="str">
        <f t="shared" si="24"/>
        <v>F-gases</v>
      </c>
    </row>
    <row r="1563" spans="1:11">
      <c r="A1563" t="s">
        <v>68</v>
      </c>
      <c r="B1563" t="s">
        <v>3</v>
      </c>
      <c r="C1563" t="s">
        <v>265</v>
      </c>
      <c r="D1563" t="s">
        <v>232</v>
      </c>
      <c r="E1563" t="s">
        <v>14</v>
      </c>
      <c r="F1563">
        <v>2026</v>
      </c>
      <c r="G1563" t="s">
        <v>250</v>
      </c>
      <c r="H1563">
        <v>1.0643779042061099</v>
      </c>
      <c r="I1563">
        <f>IF(K1563="N2O",H1563*About!$B$66,IF('EPA non-CO2 Data'!K1563="CH4",'EPA non-CO2 Data'!H1563*About!$B$65,'EPA non-CO2 Data'!H1563))</f>
        <v>1.0643779042061099</v>
      </c>
      <c r="J1563" s="4" t="str">
        <f>VLOOKUP(CONCATENATE(B1563,C1563,D1563),'EPA Source to Industry Map'!$D$2:$E$35,2,FALSE)</f>
        <v>chemicals</v>
      </c>
      <c r="K1563" s="4" t="str">
        <f t="shared" si="24"/>
        <v>F-gases</v>
      </c>
    </row>
    <row r="1564" spans="1:11">
      <c r="A1564" t="s">
        <v>68</v>
      </c>
      <c r="B1564" t="s">
        <v>3</v>
      </c>
      <c r="C1564" t="s">
        <v>265</v>
      </c>
      <c r="D1564" t="s">
        <v>232</v>
      </c>
      <c r="E1564" t="s">
        <v>14</v>
      </c>
      <c r="F1564">
        <v>2027</v>
      </c>
      <c r="G1564" t="s">
        <v>250</v>
      </c>
      <c r="H1564">
        <v>1.1081675543802001</v>
      </c>
      <c r="I1564">
        <f>IF(K1564="N2O",H1564*About!$B$66,IF('EPA non-CO2 Data'!K1564="CH4",'EPA non-CO2 Data'!H1564*About!$B$65,'EPA non-CO2 Data'!H1564))</f>
        <v>1.1081675543802001</v>
      </c>
      <c r="J1564" s="4" t="str">
        <f>VLOOKUP(CONCATENATE(B1564,C1564,D1564),'EPA Source to Industry Map'!$D$2:$E$35,2,FALSE)</f>
        <v>chemicals</v>
      </c>
      <c r="K1564" s="4" t="str">
        <f t="shared" si="24"/>
        <v>F-gases</v>
      </c>
    </row>
    <row r="1565" spans="1:11">
      <c r="A1565" t="s">
        <v>68</v>
      </c>
      <c r="B1565" t="s">
        <v>3</v>
      </c>
      <c r="C1565" t="s">
        <v>265</v>
      </c>
      <c r="D1565" t="s">
        <v>232</v>
      </c>
      <c r="E1565" t="s">
        <v>14</v>
      </c>
      <c r="F1565">
        <v>2028</v>
      </c>
      <c r="G1565" t="s">
        <v>250</v>
      </c>
      <c r="H1565">
        <v>1.1519572045542901</v>
      </c>
      <c r="I1565">
        <f>IF(K1565="N2O",H1565*About!$B$66,IF('EPA non-CO2 Data'!K1565="CH4",'EPA non-CO2 Data'!H1565*About!$B$65,'EPA non-CO2 Data'!H1565))</f>
        <v>1.1519572045542901</v>
      </c>
      <c r="J1565" s="4" t="str">
        <f>VLOOKUP(CONCATENATE(B1565,C1565,D1565),'EPA Source to Industry Map'!$D$2:$E$35,2,FALSE)</f>
        <v>chemicals</v>
      </c>
      <c r="K1565" s="4" t="str">
        <f t="shared" si="24"/>
        <v>F-gases</v>
      </c>
    </row>
    <row r="1566" spans="1:11">
      <c r="A1566" t="s">
        <v>68</v>
      </c>
      <c r="B1566" t="s">
        <v>3</v>
      </c>
      <c r="C1566" t="s">
        <v>265</v>
      </c>
      <c r="D1566" t="s">
        <v>232</v>
      </c>
      <c r="E1566" t="s">
        <v>14</v>
      </c>
      <c r="F1566">
        <v>2029</v>
      </c>
      <c r="G1566" t="s">
        <v>250</v>
      </c>
      <c r="H1566">
        <v>1.19574685472838</v>
      </c>
      <c r="I1566">
        <f>IF(K1566="N2O",H1566*About!$B$66,IF('EPA non-CO2 Data'!K1566="CH4",'EPA non-CO2 Data'!H1566*About!$B$65,'EPA non-CO2 Data'!H1566))</f>
        <v>1.19574685472838</v>
      </c>
      <c r="J1566" s="4" t="str">
        <f>VLOOKUP(CONCATENATE(B1566,C1566,D1566),'EPA Source to Industry Map'!$D$2:$E$35,2,FALSE)</f>
        <v>chemicals</v>
      </c>
      <c r="K1566" s="4" t="str">
        <f t="shared" si="24"/>
        <v>F-gases</v>
      </c>
    </row>
    <row r="1567" spans="1:11">
      <c r="A1567" t="s">
        <v>68</v>
      </c>
      <c r="B1567" t="s">
        <v>3</v>
      </c>
      <c r="C1567" t="s">
        <v>265</v>
      </c>
      <c r="D1567" t="s">
        <v>232</v>
      </c>
      <c r="E1567" t="s">
        <v>14</v>
      </c>
      <c r="F1567">
        <v>2030</v>
      </c>
      <c r="G1567" t="s">
        <v>250</v>
      </c>
      <c r="H1567">
        <v>1.23953650490247</v>
      </c>
      <c r="I1567">
        <f>IF(K1567="N2O",H1567*About!$B$66,IF('EPA non-CO2 Data'!K1567="CH4",'EPA non-CO2 Data'!H1567*About!$B$65,'EPA non-CO2 Data'!H1567))</f>
        <v>1.23953650490247</v>
      </c>
      <c r="J1567" s="4" t="str">
        <f>VLOOKUP(CONCATENATE(B1567,C1567,D1567),'EPA Source to Industry Map'!$D$2:$E$35,2,FALSE)</f>
        <v>chemicals</v>
      </c>
      <c r="K1567" s="4" t="str">
        <f t="shared" si="24"/>
        <v>F-gases</v>
      </c>
    </row>
    <row r="1568" spans="1:11">
      <c r="A1568" t="s">
        <v>68</v>
      </c>
      <c r="B1568" t="s">
        <v>3</v>
      </c>
      <c r="C1568" t="s">
        <v>265</v>
      </c>
      <c r="D1568" t="s">
        <v>232</v>
      </c>
      <c r="E1568" t="s">
        <v>14</v>
      </c>
      <c r="F1568">
        <v>2031</v>
      </c>
      <c r="G1568" t="s">
        <v>250</v>
      </c>
      <c r="H1568">
        <v>1.2971779484138899</v>
      </c>
      <c r="I1568">
        <f>IF(K1568="N2O",H1568*About!$B$66,IF('EPA non-CO2 Data'!K1568="CH4",'EPA non-CO2 Data'!H1568*About!$B$65,'EPA non-CO2 Data'!H1568))</f>
        <v>1.2971779484138899</v>
      </c>
      <c r="J1568" s="4" t="str">
        <f>VLOOKUP(CONCATENATE(B1568,C1568,D1568),'EPA Source to Industry Map'!$D$2:$E$35,2,FALSE)</f>
        <v>chemicals</v>
      </c>
      <c r="K1568" s="4" t="str">
        <f t="shared" si="24"/>
        <v>F-gases</v>
      </c>
    </row>
    <row r="1569" spans="1:11">
      <c r="A1569" t="s">
        <v>68</v>
      </c>
      <c r="B1569" t="s">
        <v>3</v>
      </c>
      <c r="C1569" t="s">
        <v>265</v>
      </c>
      <c r="D1569" t="s">
        <v>232</v>
      </c>
      <c r="E1569" t="s">
        <v>14</v>
      </c>
      <c r="F1569">
        <v>2032</v>
      </c>
      <c r="G1569" t="s">
        <v>250</v>
      </c>
      <c r="H1569">
        <v>1.35481939192531</v>
      </c>
      <c r="I1569">
        <f>IF(K1569="N2O",H1569*About!$B$66,IF('EPA non-CO2 Data'!K1569="CH4",'EPA non-CO2 Data'!H1569*About!$B$65,'EPA non-CO2 Data'!H1569))</f>
        <v>1.35481939192531</v>
      </c>
      <c r="J1569" s="4" t="str">
        <f>VLOOKUP(CONCATENATE(B1569,C1569,D1569),'EPA Source to Industry Map'!$D$2:$E$35,2,FALSE)</f>
        <v>chemicals</v>
      </c>
      <c r="K1569" s="4" t="str">
        <f t="shared" si="24"/>
        <v>F-gases</v>
      </c>
    </row>
    <row r="1570" spans="1:11">
      <c r="A1570" t="s">
        <v>68</v>
      </c>
      <c r="B1570" t="s">
        <v>3</v>
      </c>
      <c r="C1570" t="s">
        <v>265</v>
      </c>
      <c r="D1570" t="s">
        <v>232</v>
      </c>
      <c r="E1570" t="s">
        <v>14</v>
      </c>
      <c r="F1570">
        <v>2033</v>
      </c>
      <c r="G1570" t="s">
        <v>250</v>
      </c>
      <c r="H1570">
        <v>1.4124608354367301</v>
      </c>
      <c r="I1570">
        <f>IF(K1570="N2O",H1570*About!$B$66,IF('EPA non-CO2 Data'!K1570="CH4",'EPA non-CO2 Data'!H1570*About!$B$65,'EPA non-CO2 Data'!H1570))</f>
        <v>1.4124608354367301</v>
      </c>
      <c r="J1570" s="4" t="str">
        <f>VLOOKUP(CONCATENATE(B1570,C1570,D1570),'EPA Source to Industry Map'!$D$2:$E$35,2,FALSE)</f>
        <v>chemicals</v>
      </c>
      <c r="K1570" s="4" t="str">
        <f t="shared" si="24"/>
        <v>F-gases</v>
      </c>
    </row>
    <row r="1571" spans="1:11">
      <c r="A1571" t="s">
        <v>68</v>
      </c>
      <c r="B1571" t="s">
        <v>3</v>
      </c>
      <c r="C1571" t="s">
        <v>265</v>
      </c>
      <c r="D1571" t="s">
        <v>232</v>
      </c>
      <c r="E1571" t="s">
        <v>14</v>
      </c>
      <c r="F1571">
        <v>2034</v>
      </c>
      <c r="G1571" t="s">
        <v>250</v>
      </c>
      <c r="H1571">
        <v>1.4701022789481399</v>
      </c>
      <c r="I1571">
        <f>IF(K1571="N2O",H1571*About!$B$66,IF('EPA non-CO2 Data'!K1571="CH4",'EPA non-CO2 Data'!H1571*About!$B$65,'EPA non-CO2 Data'!H1571))</f>
        <v>1.4701022789481399</v>
      </c>
      <c r="J1571" s="4" t="str">
        <f>VLOOKUP(CONCATENATE(B1571,C1571,D1571),'EPA Source to Industry Map'!$D$2:$E$35,2,FALSE)</f>
        <v>chemicals</v>
      </c>
      <c r="K1571" s="4" t="str">
        <f t="shared" si="24"/>
        <v>F-gases</v>
      </c>
    </row>
    <row r="1572" spans="1:11">
      <c r="A1572" t="s">
        <v>68</v>
      </c>
      <c r="B1572" t="s">
        <v>3</v>
      </c>
      <c r="C1572" t="s">
        <v>265</v>
      </c>
      <c r="D1572" t="s">
        <v>232</v>
      </c>
      <c r="E1572" t="s">
        <v>14</v>
      </c>
      <c r="F1572">
        <v>2035</v>
      </c>
      <c r="G1572" t="s">
        <v>250</v>
      </c>
      <c r="H1572">
        <v>1.52774372245956</v>
      </c>
      <c r="I1572">
        <f>IF(K1572="N2O",H1572*About!$B$66,IF('EPA non-CO2 Data'!K1572="CH4",'EPA non-CO2 Data'!H1572*About!$B$65,'EPA non-CO2 Data'!H1572))</f>
        <v>1.52774372245956</v>
      </c>
      <c r="J1572" s="4" t="str">
        <f>VLOOKUP(CONCATENATE(B1572,C1572,D1572),'EPA Source to Industry Map'!$D$2:$E$35,2,FALSE)</f>
        <v>chemicals</v>
      </c>
      <c r="K1572" s="4" t="str">
        <f t="shared" si="24"/>
        <v>F-gases</v>
      </c>
    </row>
    <row r="1573" spans="1:11">
      <c r="A1573" t="s">
        <v>68</v>
      </c>
      <c r="B1573" t="s">
        <v>3</v>
      </c>
      <c r="C1573" t="s">
        <v>265</v>
      </c>
      <c r="D1573" t="s">
        <v>232</v>
      </c>
      <c r="E1573" t="s">
        <v>14</v>
      </c>
      <c r="F1573">
        <v>2036</v>
      </c>
      <c r="G1573" t="s">
        <v>250</v>
      </c>
      <c r="H1573">
        <v>1.5987874982013699</v>
      </c>
      <c r="I1573">
        <f>IF(K1573="N2O",H1573*About!$B$66,IF('EPA non-CO2 Data'!K1573="CH4",'EPA non-CO2 Data'!H1573*About!$B$65,'EPA non-CO2 Data'!H1573))</f>
        <v>1.5987874982013699</v>
      </c>
      <c r="J1573" s="4" t="str">
        <f>VLOOKUP(CONCATENATE(B1573,C1573,D1573),'EPA Source to Industry Map'!$D$2:$E$35,2,FALSE)</f>
        <v>chemicals</v>
      </c>
      <c r="K1573" s="4" t="str">
        <f t="shared" si="24"/>
        <v>F-gases</v>
      </c>
    </row>
    <row r="1574" spans="1:11">
      <c r="A1574" t="s">
        <v>68</v>
      </c>
      <c r="B1574" t="s">
        <v>3</v>
      </c>
      <c r="C1574" t="s">
        <v>265</v>
      </c>
      <c r="D1574" t="s">
        <v>232</v>
      </c>
      <c r="E1574" t="s">
        <v>14</v>
      </c>
      <c r="F1574">
        <v>2037</v>
      </c>
      <c r="G1574" t="s">
        <v>250</v>
      </c>
      <c r="H1574">
        <v>1.66983127394318</v>
      </c>
      <c r="I1574">
        <f>IF(K1574="N2O",H1574*About!$B$66,IF('EPA non-CO2 Data'!K1574="CH4",'EPA non-CO2 Data'!H1574*About!$B$65,'EPA non-CO2 Data'!H1574))</f>
        <v>1.66983127394318</v>
      </c>
      <c r="J1574" s="4" t="str">
        <f>VLOOKUP(CONCATENATE(B1574,C1574,D1574),'EPA Source to Industry Map'!$D$2:$E$35,2,FALSE)</f>
        <v>chemicals</v>
      </c>
      <c r="K1574" s="4" t="str">
        <f t="shared" si="24"/>
        <v>F-gases</v>
      </c>
    </row>
    <row r="1575" spans="1:11">
      <c r="A1575" t="s">
        <v>68</v>
      </c>
      <c r="B1575" t="s">
        <v>3</v>
      </c>
      <c r="C1575" t="s">
        <v>265</v>
      </c>
      <c r="D1575" t="s">
        <v>232</v>
      </c>
      <c r="E1575" t="s">
        <v>14</v>
      </c>
      <c r="F1575">
        <v>2038</v>
      </c>
      <c r="G1575" t="s">
        <v>250</v>
      </c>
      <c r="H1575">
        <v>1.7408750496849901</v>
      </c>
      <c r="I1575">
        <f>IF(K1575="N2O",H1575*About!$B$66,IF('EPA non-CO2 Data'!K1575="CH4",'EPA non-CO2 Data'!H1575*About!$B$65,'EPA non-CO2 Data'!H1575))</f>
        <v>1.7408750496849901</v>
      </c>
      <c r="J1575" s="4" t="str">
        <f>VLOOKUP(CONCATENATE(B1575,C1575,D1575),'EPA Source to Industry Map'!$D$2:$E$35,2,FALSE)</f>
        <v>chemicals</v>
      </c>
      <c r="K1575" s="4" t="str">
        <f t="shared" si="24"/>
        <v>F-gases</v>
      </c>
    </row>
    <row r="1576" spans="1:11">
      <c r="A1576" t="s">
        <v>68</v>
      </c>
      <c r="B1576" t="s">
        <v>3</v>
      </c>
      <c r="C1576" t="s">
        <v>265</v>
      </c>
      <c r="D1576" t="s">
        <v>232</v>
      </c>
      <c r="E1576" t="s">
        <v>14</v>
      </c>
      <c r="F1576">
        <v>2039</v>
      </c>
      <c r="G1576" t="s">
        <v>250</v>
      </c>
      <c r="H1576">
        <v>1.8119188254267899</v>
      </c>
      <c r="I1576">
        <f>IF(K1576="N2O",H1576*About!$B$66,IF('EPA non-CO2 Data'!K1576="CH4",'EPA non-CO2 Data'!H1576*About!$B$65,'EPA non-CO2 Data'!H1576))</f>
        <v>1.8119188254267899</v>
      </c>
      <c r="J1576" s="4" t="str">
        <f>VLOOKUP(CONCATENATE(B1576,C1576,D1576),'EPA Source to Industry Map'!$D$2:$E$35,2,FALSE)</f>
        <v>chemicals</v>
      </c>
      <c r="K1576" s="4" t="str">
        <f t="shared" si="24"/>
        <v>F-gases</v>
      </c>
    </row>
    <row r="1577" spans="1:11">
      <c r="A1577" t="s">
        <v>68</v>
      </c>
      <c r="B1577" t="s">
        <v>3</v>
      </c>
      <c r="C1577" t="s">
        <v>265</v>
      </c>
      <c r="D1577" t="s">
        <v>232</v>
      </c>
      <c r="E1577" t="s">
        <v>14</v>
      </c>
      <c r="F1577">
        <v>2040</v>
      </c>
      <c r="G1577" t="s">
        <v>250</v>
      </c>
      <c r="H1577">
        <v>1.8829626011686</v>
      </c>
      <c r="I1577">
        <f>IF(K1577="N2O",H1577*About!$B$66,IF('EPA non-CO2 Data'!K1577="CH4",'EPA non-CO2 Data'!H1577*About!$B$65,'EPA non-CO2 Data'!H1577))</f>
        <v>1.8829626011686</v>
      </c>
      <c r="J1577" s="4" t="str">
        <f>VLOOKUP(CONCATENATE(B1577,C1577,D1577),'EPA Source to Industry Map'!$D$2:$E$35,2,FALSE)</f>
        <v>chemicals</v>
      </c>
      <c r="K1577" s="4" t="str">
        <f t="shared" si="24"/>
        <v>F-gases</v>
      </c>
    </row>
    <row r="1578" spans="1:11">
      <c r="A1578" t="s">
        <v>68</v>
      </c>
      <c r="B1578" t="s">
        <v>3</v>
      </c>
      <c r="C1578" t="s">
        <v>265</v>
      </c>
      <c r="D1578" t="s">
        <v>232</v>
      </c>
      <c r="E1578" t="s">
        <v>14</v>
      </c>
      <c r="F1578">
        <v>2041</v>
      </c>
      <c r="G1578" t="s">
        <v>250</v>
      </c>
      <c r="H1578">
        <v>1.97052491335553</v>
      </c>
      <c r="I1578">
        <f>IF(K1578="N2O",H1578*About!$B$66,IF('EPA non-CO2 Data'!K1578="CH4",'EPA non-CO2 Data'!H1578*About!$B$65,'EPA non-CO2 Data'!H1578))</f>
        <v>1.97052491335553</v>
      </c>
      <c r="J1578" s="4" t="str">
        <f>VLOOKUP(CONCATENATE(B1578,C1578,D1578),'EPA Source to Industry Map'!$D$2:$E$35,2,FALSE)</f>
        <v>chemicals</v>
      </c>
      <c r="K1578" s="4" t="str">
        <f t="shared" si="24"/>
        <v>F-gases</v>
      </c>
    </row>
    <row r="1579" spans="1:11">
      <c r="A1579" t="s">
        <v>68</v>
      </c>
      <c r="B1579" t="s">
        <v>3</v>
      </c>
      <c r="C1579" t="s">
        <v>265</v>
      </c>
      <c r="D1579" t="s">
        <v>232</v>
      </c>
      <c r="E1579" t="s">
        <v>14</v>
      </c>
      <c r="F1579">
        <v>2042</v>
      </c>
      <c r="G1579" t="s">
        <v>250</v>
      </c>
      <c r="H1579">
        <v>2.05808722554247</v>
      </c>
      <c r="I1579">
        <f>IF(K1579="N2O",H1579*About!$B$66,IF('EPA non-CO2 Data'!K1579="CH4",'EPA non-CO2 Data'!H1579*About!$B$65,'EPA non-CO2 Data'!H1579))</f>
        <v>2.05808722554247</v>
      </c>
      <c r="J1579" s="4" t="str">
        <f>VLOOKUP(CONCATENATE(B1579,C1579,D1579),'EPA Source to Industry Map'!$D$2:$E$35,2,FALSE)</f>
        <v>chemicals</v>
      </c>
      <c r="K1579" s="4" t="str">
        <f t="shared" si="24"/>
        <v>F-gases</v>
      </c>
    </row>
    <row r="1580" spans="1:11">
      <c r="A1580" t="s">
        <v>68</v>
      </c>
      <c r="B1580" t="s">
        <v>3</v>
      </c>
      <c r="C1580" t="s">
        <v>265</v>
      </c>
      <c r="D1580" t="s">
        <v>232</v>
      </c>
      <c r="E1580" t="s">
        <v>14</v>
      </c>
      <c r="F1580">
        <v>2043</v>
      </c>
      <c r="G1580" t="s">
        <v>250</v>
      </c>
      <c r="H1580">
        <v>2.1456495377293998</v>
      </c>
      <c r="I1580">
        <f>IF(K1580="N2O",H1580*About!$B$66,IF('EPA non-CO2 Data'!K1580="CH4",'EPA non-CO2 Data'!H1580*About!$B$65,'EPA non-CO2 Data'!H1580))</f>
        <v>2.1456495377293998</v>
      </c>
      <c r="J1580" s="4" t="str">
        <f>VLOOKUP(CONCATENATE(B1580,C1580,D1580),'EPA Source to Industry Map'!$D$2:$E$35,2,FALSE)</f>
        <v>chemicals</v>
      </c>
      <c r="K1580" s="4" t="str">
        <f t="shared" si="24"/>
        <v>F-gases</v>
      </c>
    </row>
    <row r="1581" spans="1:11">
      <c r="A1581" t="s">
        <v>68</v>
      </c>
      <c r="B1581" t="s">
        <v>3</v>
      </c>
      <c r="C1581" t="s">
        <v>265</v>
      </c>
      <c r="D1581" t="s">
        <v>232</v>
      </c>
      <c r="E1581" t="s">
        <v>14</v>
      </c>
      <c r="F1581">
        <v>2044</v>
      </c>
      <c r="G1581" t="s">
        <v>250</v>
      </c>
      <c r="H1581">
        <v>2.2332118499163398</v>
      </c>
      <c r="I1581">
        <f>IF(K1581="N2O",H1581*About!$B$66,IF('EPA non-CO2 Data'!K1581="CH4",'EPA non-CO2 Data'!H1581*About!$B$65,'EPA non-CO2 Data'!H1581))</f>
        <v>2.2332118499163398</v>
      </c>
      <c r="J1581" s="4" t="str">
        <f>VLOOKUP(CONCATENATE(B1581,C1581,D1581),'EPA Source to Industry Map'!$D$2:$E$35,2,FALSE)</f>
        <v>chemicals</v>
      </c>
      <c r="K1581" s="4" t="str">
        <f t="shared" si="24"/>
        <v>F-gases</v>
      </c>
    </row>
    <row r="1582" spans="1:11">
      <c r="A1582" t="s">
        <v>68</v>
      </c>
      <c r="B1582" t="s">
        <v>3</v>
      </c>
      <c r="C1582" t="s">
        <v>265</v>
      </c>
      <c r="D1582" t="s">
        <v>232</v>
      </c>
      <c r="E1582" t="s">
        <v>14</v>
      </c>
      <c r="F1582">
        <v>2045</v>
      </c>
      <c r="G1582" t="s">
        <v>250</v>
      </c>
      <c r="H1582">
        <v>2.32077416210327</v>
      </c>
      <c r="I1582">
        <f>IF(K1582="N2O",H1582*About!$B$66,IF('EPA non-CO2 Data'!K1582="CH4",'EPA non-CO2 Data'!H1582*About!$B$65,'EPA non-CO2 Data'!H1582))</f>
        <v>2.32077416210327</v>
      </c>
      <c r="J1582" s="4" t="str">
        <f>VLOOKUP(CONCATENATE(B1582,C1582,D1582),'EPA Source to Industry Map'!$D$2:$E$35,2,FALSE)</f>
        <v>chemicals</v>
      </c>
      <c r="K1582" s="4" t="str">
        <f t="shared" si="24"/>
        <v>F-gases</v>
      </c>
    </row>
    <row r="1583" spans="1:11">
      <c r="A1583" t="s">
        <v>68</v>
      </c>
      <c r="B1583" t="s">
        <v>3</v>
      </c>
      <c r="C1583" t="s">
        <v>265</v>
      </c>
      <c r="D1583" t="s">
        <v>232</v>
      </c>
      <c r="E1583" t="s">
        <v>14</v>
      </c>
      <c r="F1583">
        <v>2046</v>
      </c>
      <c r="G1583" t="s">
        <v>250</v>
      </c>
      <c r="H1583">
        <v>2.4286957700902501</v>
      </c>
      <c r="I1583">
        <f>IF(K1583="N2O",H1583*About!$B$66,IF('EPA non-CO2 Data'!K1583="CH4",'EPA non-CO2 Data'!H1583*About!$B$65,'EPA non-CO2 Data'!H1583))</f>
        <v>2.4286957700902501</v>
      </c>
      <c r="J1583" s="4" t="str">
        <f>VLOOKUP(CONCATENATE(B1583,C1583,D1583),'EPA Source to Industry Map'!$D$2:$E$35,2,FALSE)</f>
        <v>chemicals</v>
      </c>
      <c r="K1583" s="4" t="str">
        <f t="shared" si="24"/>
        <v>F-gases</v>
      </c>
    </row>
    <row r="1584" spans="1:11">
      <c r="A1584" t="s">
        <v>68</v>
      </c>
      <c r="B1584" t="s">
        <v>3</v>
      </c>
      <c r="C1584" t="s">
        <v>265</v>
      </c>
      <c r="D1584" t="s">
        <v>232</v>
      </c>
      <c r="E1584" t="s">
        <v>14</v>
      </c>
      <c r="F1584">
        <v>2047</v>
      </c>
      <c r="G1584" t="s">
        <v>250</v>
      </c>
      <c r="H1584">
        <v>2.5366173780772301</v>
      </c>
      <c r="I1584">
        <f>IF(K1584="N2O",H1584*About!$B$66,IF('EPA non-CO2 Data'!K1584="CH4",'EPA non-CO2 Data'!H1584*About!$B$65,'EPA non-CO2 Data'!H1584))</f>
        <v>2.5366173780772301</v>
      </c>
      <c r="J1584" s="4" t="str">
        <f>VLOOKUP(CONCATENATE(B1584,C1584,D1584),'EPA Source to Industry Map'!$D$2:$E$35,2,FALSE)</f>
        <v>chemicals</v>
      </c>
      <c r="K1584" s="4" t="str">
        <f t="shared" si="24"/>
        <v>F-gases</v>
      </c>
    </row>
    <row r="1585" spans="1:11">
      <c r="A1585" t="s">
        <v>68</v>
      </c>
      <c r="B1585" t="s">
        <v>3</v>
      </c>
      <c r="C1585" t="s">
        <v>265</v>
      </c>
      <c r="D1585" t="s">
        <v>232</v>
      </c>
      <c r="E1585" t="s">
        <v>14</v>
      </c>
      <c r="F1585">
        <v>2048</v>
      </c>
      <c r="G1585" t="s">
        <v>250</v>
      </c>
      <c r="H1585">
        <v>2.6445389860641999</v>
      </c>
      <c r="I1585">
        <f>IF(K1585="N2O",H1585*About!$B$66,IF('EPA non-CO2 Data'!K1585="CH4",'EPA non-CO2 Data'!H1585*About!$B$65,'EPA non-CO2 Data'!H1585))</f>
        <v>2.6445389860641999</v>
      </c>
      <c r="J1585" s="4" t="str">
        <f>VLOOKUP(CONCATENATE(B1585,C1585,D1585),'EPA Source to Industry Map'!$D$2:$E$35,2,FALSE)</f>
        <v>chemicals</v>
      </c>
      <c r="K1585" s="4" t="str">
        <f t="shared" si="24"/>
        <v>F-gases</v>
      </c>
    </row>
    <row r="1586" spans="1:11">
      <c r="A1586" t="s">
        <v>68</v>
      </c>
      <c r="B1586" t="s">
        <v>3</v>
      </c>
      <c r="C1586" t="s">
        <v>265</v>
      </c>
      <c r="D1586" t="s">
        <v>232</v>
      </c>
      <c r="E1586" t="s">
        <v>14</v>
      </c>
      <c r="F1586">
        <v>2049</v>
      </c>
      <c r="G1586" t="s">
        <v>250</v>
      </c>
      <c r="H1586">
        <v>2.7524605940511799</v>
      </c>
      <c r="I1586">
        <f>IF(K1586="N2O",H1586*About!$B$66,IF('EPA non-CO2 Data'!K1586="CH4",'EPA non-CO2 Data'!H1586*About!$B$65,'EPA non-CO2 Data'!H1586))</f>
        <v>2.7524605940511799</v>
      </c>
      <c r="J1586" s="4" t="str">
        <f>VLOOKUP(CONCATENATE(B1586,C1586,D1586),'EPA Source to Industry Map'!$D$2:$E$35,2,FALSE)</f>
        <v>chemicals</v>
      </c>
      <c r="K1586" s="4" t="str">
        <f t="shared" si="24"/>
        <v>F-gases</v>
      </c>
    </row>
    <row r="1587" spans="1:11">
      <c r="A1587" t="s">
        <v>68</v>
      </c>
      <c r="B1587" t="s">
        <v>3</v>
      </c>
      <c r="C1587" t="s">
        <v>265</v>
      </c>
      <c r="D1587" t="s">
        <v>232</v>
      </c>
      <c r="E1587" t="s">
        <v>14</v>
      </c>
      <c r="F1587">
        <v>2050</v>
      </c>
      <c r="G1587" t="s">
        <v>250</v>
      </c>
      <c r="H1587">
        <v>2.86038220203816</v>
      </c>
      <c r="I1587">
        <f>IF(K1587="N2O",H1587*About!$B$66,IF('EPA non-CO2 Data'!K1587="CH4",'EPA non-CO2 Data'!H1587*About!$B$65,'EPA non-CO2 Data'!H1587))</f>
        <v>2.86038220203816</v>
      </c>
      <c r="J1587" s="4" t="str">
        <f>VLOOKUP(CONCATENATE(B1587,C1587,D1587),'EPA Source to Industry Map'!$D$2:$E$35,2,FALSE)</f>
        <v>chemicals</v>
      </c>
      <c r="K1587" s="4" t="str">
        <f t="shared" ref="K1587:K1650" si="25">IF(ISNUMBER(SEARCH("F",E1587)),"F-gases",E1587)</f>
        <v>F-gases</v>
      </c>
    </row>
    <row r="1588" spans="1:11">
      <c r="A1588" t="s">
        <v>68</v>
      </c>
      <c r="B1588" t="s">
        <v>3</v>
      </c>
      <c r="C1588" t="s">
        <v>265</v>
      </c>
      <c r="D1588" t="s">
        <v>232</v>
      </c>
      <c r="E1588" t="s">
        <v>15</v>
      </c>
      <c r="F1588">
        <v>1990</v>
      </c>
      <c r="G1588" t="s">
        <v>250</v>
      </c>
      <c r="H1588">
        <v>1.0915372000485001E-2</v>
      </c>
      <c r="I1588">
        <f>IF(K1588="N2O",H1588*About!$B$66,IF('EPA non-CO2 Data'!K1588="CH4",'EPA non-CO2 Data'!H1588*About!$B$65,'EPA non-CO2 Data'!H1588))</f>
        <v>1.0915372000485001E-2</v>
      </c>
      <c r="J1588" s="4" t="str">
        <f>VLOOKUP(CONCATENATE(B1588,C1588,D1588),'EPA Source to Industry Map'!$D$2:$E$35,2,FALSE)</f>
        <v>chemicals</v>
      </c>
      <c r="K1588" s="4" t="str">
        <f t="shared" si="25"/>
        <v>F-gases</v>
      </c>
    </row>
    <row r="1589" spans="1:11">
      <c r="A1589" t="s">
        <v>68</v>
      </c>
      <c r="B1589" t="s">
        <v>3</v>
      </c>
      <c r="C1589" t="s">
        <v>265</v>
      </c>
      <c r="D1589" t="s">
        <v>232</v>
      </c>
      <c r="E1589" t="s">
        <v>15</v>
      </c>
      <c r="F1589">
        <v>1991</v>
      </c>
      <c r="G1589" t="s">
        <v>250</v>
      </c>
      <c r="H1589">
        <v>1.41644852916373E-2</v>
      </c>
      <c r="I1589">
        <f>IF(K1589="N2O",H1589*About!$B$66,IF('EPA non-CO2 Data'!K1589="CH4",'EPA non-CO2 Data'!H1589*About!$B$65,'EPA non-CO2 Data'!H1589))</f>
        <v>1.41644852916373E-2</v>
      </c>
      <c r="J1589" s="4" t="str">
        <f>VLOOKUP(CONCATENATE(B1589,C1589,D1589),'EPA Source to Industry Map'!$D$2:$E$35,2,FALSE)</f>
        <v>chemicals</v>
      </c>
      <c r="K1589" s="4" t="str">
        <f t="shared" si="25"/>
        <v>F-gases</v>
      </c>
    </row>
    <row r="1590" spans="1:11">
      <c r="A1590" t="s">
        <v>68</v>
      </c>
      <c r="B1590" t="s">
        <v>3</v>
      </c>
      <c r="C1590" t="s">
        <v>265</v>
      </c>
      <c r="D1590" t="s">
        <v>232</v>
      </c>
      <c r="E1590" t="s">
        <v>15</v>
      </c>
      <c r="F1590">
        <v>1992</v>
      </c>
      <c r="G1590" t="s">
        <v>250</v>
      </c>
      <c r="H1590">
        <v>1.7413598582789701E-2</v>
      </c>
      <c r="I1590">
        <f>IF(K1590="N2O",H1590*About!$B$66,IF('EPA non-CO2 Data'!K1590="CH4",'EPA non-CO2 Data'!H1590*About!$B$65,'EPA non-CO2 Data'!H1590))</f>
        <v>1.7413598582789701E-2</v>
      </c>
      <c r="J1590" s="4" t="str">
        <f>VLOOKUP(CONCATENATE(B1590,C1590,D1590),'EPA Source to Industry Map'!$D$2:$E$35,2,FALSE)</f>
        <v>chemicals</v>
      </c>
      <c r="K1590" s="4" t="str">
        <f t="shared" si="25"/>
        <v>F-gases</v>
      </c>
    </row>
    <row r="1591" spans="1:11">
      <c r="A1591" t="s">
        <v>68</v>
      </c>
      <c r="B1591" t="s">
        <v>3</v>
      </c>
      <c r="C1591" t="s">
        <v>265</v>
      </c>
      <c r="D1591" t="s">
        <v>232</v>
      </c>
      <c r="E1591" t="s">
        <v>15</v>
      </c>
      <c r="F1591">
        <v>1993</v>
      </c>
      <c r="G1591" t="s">
        <v>250</v>
      </c>
      <c r="H1591">
        <v>2.0662711873941999E-2</v>
      </c>
      <c r="I1591">
        <f>IF(K1591="N2O",H1591*About!$B$66,IF('EPA non-CO2 Data'!K1591="CH4",'EPA non-CO2 Data'!H1591*About!$B$65,'EPA non-CO2 Data'!H1591))</f>
        <v>2.0662711873941999E-2</v>
      </c>
      <c r="J1591" s="4" t="str">
        <f>VLOOKUP(CONCATENATE(B1591,C1591,D1591),'EPA Source to Industry Map'!$D$2:$E$35,2,FALSE)</f>
        <v>chemicals</v>
      </c>
      <c r="K1591" s="4" t="str">
        <f t="shared" si="25"/>
        <v>F-gases</v>
      </c>
    </row>
    <row r="1592" spans="1:11">
      <c r="A1592" t="s">
        <v>68</v>
      </c>
      <c r="B1592" t="s">
        <v>3</v>
      </c>
      <c r="C1592" t="s">
        <v>265</v>
      </c>
      <c r="D1592" t="s">
        <v>232</v>
      </c>
      <c r="E1592" t="s">
        <v>15</v>
      </c>
      <c r="F1592">
        <v>1994</v>
      </c>
      <c r="G1592" t="s">
        <v>250</v>
      </c>
      <c r="H1592">
        <v>2.3911825165094401E-2</v>
      </c>
      <c r="I1592">
        <f>IF(K1592="N2O",H1592*About!$B$66,IF('EPA non-CO2 Data'!K1592="CH4",'EPA non-CO2 Data'!H1592*About!$B$65,'EPA non-CO2 Data'!H1592))</f>
        <v>2.3911825165094401E-2</v>
      </c>
      <c r="J1592" s="4" t="str">
        <f>VLOOKUP(CONCATENATE(B1592,C1592,D1592),'EPA Source to Industry Map'!$D$2:$E$35,2,FALSE)</f>
        <v>chemicals</v>
      </c>
      <c r="K1592" s="4" t="str">
        <f t="shared" si="25"/>
        <v>F-gases</v>
      </c>
    </row>
    <row r="1593" spans="1:11">
      <c r="A1593" t="s">
        <v>68</v>
      </c>
      <c r="B1593" t="s">
        <v>3</v>
      </c>
      <c r="C1593" t="s">
        <v>265</v>
      </c>
      <c r="D1593" t="s">
        <v>232</v>
      </c>
      <c r="E1593" t="s">
        <v>15</v>
      </c>
      <c r="F1593">
        <v>1995</v>
      </c>
      <c r="G1593" t="s">
        <v>250</v>
      </c>
      <c r="H1593">
        <v>2.7160938456246699E-2</v>
      </c>
      <c r="I1593">
        <f>IF(K1593="N2O",H1593*About!$B$66,IF('EPA non-CO2 Data'!K1593="CH4",'EPA non-CO2 Data'!H1593*About!$B$65,'EPA non-CO2 Data'!H1593))</f>
        <v>2.7160938456246699E-2</v>
      </c>
      <c r="J1593" s="4" t="str">
        <f>VLOOKUP(CONCATENATE(B1593,C1593,D1593),'EPA Source to Industry Map'!$D$2:$E$35,2,FALSE)</f>
        <v>chemicals</v>
      </c>
      <c r="K1593" s="4" t="str">
        <f t="shared" si="25"/>
        <v>F-gases</v>
      </c>
    </row>
    <row r="1594" spans="1:11">
      <c r="A1594" t="s">
        <v>68</v>
      </c>
      <c r="B1594" t="s">
        <v>3</v>
      </c>
      <c r="C1594" t="s">
        <v>265</v>
      </c>
      <c r="D1594" t="s">
        <v>232</v>
      </c>
      <c r="E1594" t="s">
        <v>15</v>
      </c>
      <c r="F1594">
        <v>1996</v>
      </c>
      <c r="G1594" t="s">
        <v>250</v>
      </c>
      <c r="H1594">
        <v>3.5245772040886997E-2</v>
      </c>
      <c r="I1594">
        <f>IF(K1594="N2O",H1594*About!$B$66,IF('EPA non-CO2 Data'!K1594="CH4",'EPA non-CO2 Data'!H1594*About!$B$65,'EPA non-CO2 Data'!H1594))</f>
        <v>3.5245772040886997E-2</v>
      </c>
      <c r="J1594" s="4" t="str">
        <f>VLOOKUP(CONCATENATE(B1594,C1594,D1594),'EPA Source to Industry Map'!$D$2:$E$35,2,FALSE)</f>
        <v>chemicals</v>
      </c>
      <c r="K1594" s="4" t="str">
        <f t="shared" si="25"/>
        <v>F-gases</v>
      </c>
    </row>
    <row r="1595" spans="1:11">
      <c r="A1595" t="s">
        <v>68</v>
      </c>
      <c r="B1595" t="s">
        <v>3</v>
      </c>
      <c r="C1595" t="s">
        <v>265</v>
      </c>
      <c r="D1595" t="s">
        <v>232</v>
      </c>
      <c r="E1595" t="s">
        <v>15</v>
      </c>
      <c r="F1595">
        <v>1997</v>
      </c>
      <c r="G1595" t="s">
        <v>250</v>
      </c>
      <c r="H1595">
        <v>4.3330605625527201E-2</v>
      </c>
      <c r="I1595">
        <f>IF(K1595="N2O",H1595*About!$B$66,IF('EPA non-CO2 Data'!K1595="CH4",'EPA non-CO2 Data'!H1595*About!$B$65,'EPA non-CO2 Data'!H1595))</f>
        <v>4.3330605625527201E-2</v>
      </c>
      <c r="J1595" s="4" t="str">
        <f>VLOOKUP(CONCATENATE(B1595,C1595,D1595),'EPA Source to Industry Map'!$D$2:$E$35,2,FALSE)</f>
        <v>chemicals</v>
      </c>
      <c r="K1595" s="4" t="str">
        <f t="shared" si="25"/>
        <v>F-gases</v>
      </c>
    </row>
    <row r="1596" spans="1:11">
      <c r="A1596" t="s">
        <v>68</v>
      </c>
      <c r="B1596" t="s">
        <v>3</v>
      </c>
      <c r="C1596" t="s">
        <v>265</v>
      </c>
      <c r="D1596" t="s">
        <v>232</v>
      </c>
      <c r="E1596" t="s">
        <v>15</v>
      </c>
      <c r="F1596">
        <v>1998</v>
      </c>
      <c r="G1596" t="s">
        <v>250</v>
      </c>
      <c r="H1596">
        <v>5.1415439210167398E-2</v>
      </c>
      <c r="I1596">
        <f>IF(K1596="N2O",H1596*About!$B$66,IF('EPA non-CO2 Data'!K1596="CH4",'EPA non-CO2 Data'!H1596*About!$B$65,'EPA non-CO2 Data'!H1596))</f>
        <v>5.1415439210167398E-2</v>
      </c>
      <c r="J1596" s="4" t="str">
        <f>VLOOKUP(CONCATENATE(B1596,C1596,D1596),'EPA Source to Industry Map'!$D$2:$E$35,2,FALSE)</f>
        <v>chemicals</v>
      </c>
      <c r="K1596" s="4" t="str">
        <f t="shared" si="25"/>
        <v>F-gases</v>
      </c>
    </row>
    <row r="1597" spans="1:11">
      <c r="A1597" t="s">
        <v>68</v>
      </c>
      <c r="B1597" t="s">
        <v>3</v>
      </c>
      <c r="C1597" t="s">
        <v>265</v>
      </c>
      <c r="D1597" t="s">
        <v>232</v>
      </c>
      <c r="E1597" t="s">
        <v>15</v>
      </c>
      <c r="F1597">
        <v>1999</v>
      </c>
      <c r="G1597" t="s">
        <v>250</v>
      </c>
      <c r="H1597">
        <v>5.9500272794807602E-2</v>
      </c>
      <c r="I1597">
        <f>IF(K1597="N2O",H1597*About!$B$66,IF('EPA non-CO2 Data'!K1597="CH4",'EPA non-CO2 Data'!H1597*About!$B$65,'EPA non-CO2 Data'!H1597))</f>
        <v>5.9500272794807602E-2</v>
      </c>
      <c r="J1597" s="4" t="str">
        <f>VLOOKUP(CONCATENATE(B1597,C1597,D1597),'EPA Source to Industry Map'!$D$2:$E$35,2,FALSE)</f>
        <v>chemicals</v>
      </c>
      <c r="K1597" s="4" t="str">
        <f t="shared" si="25"/>
        <v>F-gases</v>
      </c>
    </row>
    <row r="1598" spans="1:11">
      <c r="A1598" t="s">
        <v>68</v>
      </c>
      <c r="B1598" t="s">
        <v>3</v>
      </c>
      <c r="C1598" t="s">
        <v>265</v>
      </c>
      <c r="D1598" t="s">
        <v>232</v>
      </c>
      <c r="E1598" t="s">
        <v>15</v>
      </c>
      <c r="F1598">
        <v>2000</v>
      </c>
      <c r="G1598" t="s">
        <v>250</v>
      </c>
      <c r="H1598">
        <v>6.7585106379447896E-2</v>
      </c>
      <c r="I1598">
        <f>IF(K1598="N2O",H1598*About!$B$66,IF('EPA non-CO2 Data'!K1598="CH4",'EPA non-CO2 Data'!H1598*About!$B$65,'EPA non-CO2 Data'!H1598))</f>
        <v>6.7585106379447896E-2</v>
      </c>
      <c r="J1598" s="4" t="str">
        <f>VLOOKUP(CONCATENATE(B1598,C1598,D1598),'EPA Source to Industry Map'!$D$2:$E$35,2,FALSE)</f>
        <v>chemicals</v>
      </c>
      <c r="K1598" s="4" t="str">
        <f t="shared" si="25"/>
        <v>F-gases</v>
      </c>
    </row>
    <row r="1599" spans="1:11">
      <c r="A1599" t="s">
        <v>68</v>
      </c>
      <c r="B1599" t="s">
        <v>3</v>
      </c>
      <c r="C1599" t="s">
        <v>265</v>
      </c>
      <c r="D1599" t="s">
        <v>232</v>
      </c>
      <c r="E1599" t="s">
        <v>15</v>
      </c>
      <c r="F1599">
        <v>2001</v>
      </c>
      <c r="G1599" t="s">
        <v>250</v>
      </c>
      <c r="H1599">
        <v>0.33927432870403901</v>
      </c>
      <c r="I1599">
        <f>IF(K1599="N2O",H1599*About!$B$66,IF('EPA non-CO2 Data'!K1599="CH4",'EPA non-CO2 Data'!H1599*About!$B$65,'EPA non-CO2 Data'!H1599))</f>
        <v>0.33927432870403901</v>
      </c>
      <c r="J1599" s="4" t="str">
        <f>VLOOKUP(CONCATENATE(B1599,C1599,D1599),'EPA Source to Industry Map'!$D$2:$E$35,2,FALSE)</f>
        <v>chemicals</v>
      </c>
      <c r="K1599" s="4" t="str">
        <f t="shared" si="25"/>
        <v>F-gases</v>
      </c>
    </row>
    <row r="1600" spans="1:11">
      <c r="A1600" t="s">
        <v>68</v>
      </c>
      <c r="B1600" t="s">
        <v>3</v>
      </c>
      <c r="C1600" t="s">
        <v>265</v>
      </c>
      <c r="D1600" t="s">
        <v>232</v>
      </c>
      <c r="E1600" t="s">
        <v>15</v>
      </c>
      <c r="F1600">
        <v>2002</v>
      </c>
      <c r="G1600" t="s">
        <v>250</v>
      </c>
      <c r="H1600">
        <v>0.61096355102862998</v>
      </c>
      <c r="I1600">
        <f>IF(K1600="N2O",H1600*About!$B$66,IF('EPA non-CO2 Data'!K1600="CH4",'EPA non-CO2 Data'!H1600*About!$B$65,'EPA non-CO2 Data'!H1600))</f>
        <v>0.61096355102862998</v>
      </c>
      <c r="J1600" s="4" t="str">
        <f>VLOOKUP(CONCATENATE(B1600,C1600,D1600),'EPA Source to Industry Map'!$D$2:$E$35,2,FALSE)</f>
        <v>chemicals</v>
      </c>
      <c r="K1600" s="4" t="str">
        <f t="shared" si="25"/>
        <v>F-gases</v>
      </c>
    </row>
    <row r="1601" spans="1:11">
      <c r="A1601" t="s">
        <v>68</v>
      </c>
      <c r="B1601" t="s">
        <v>3</v>
      </c>
      <c r="C1601" t="s">
        <v>265</v>
      </c>
      <c r="D1601" t="s">
        <v>232</v>
      </c>
      <c r="E1601" t="s">
        <v>15</v>
      </c>
      <c r="F1601">
        <v>2003</v>
      </c>
      <c r="G1601" t="s">
        <v>250</v>
      </c>
      <c r="H1601">
        <v>0.88265277335322001</v>
      </c>
      <c r="I1601">
        <f>IF(K1601="N2O",H1601*About!$B$66,IF('EPA non-CO2 Data'!K1601="CH4",'EPA non-CO2 Data'!H1601*About!$B$65,'EPA non-CO2 Data'!H1601))</f>
        <v>0.88265277335322001</v>
      </c>
      <c r="J1601" s="4" t="str">
        <f>VLOOKUP(CONCATENATE(B1601,C1601,D1601),'EPA Source to Industry Map'!$D$2:$E$35,2,FALSE)</f>
        <v>chemicals</v>
      </c>
      <c r="K1601" s="4" t="str">
        <f t="shared" si="25"/>
        <v>F-gases</v>
      </c>
    </row>
    <row r="1602" spans="1:11">
      <c r="A1602" t="s">
        <v>68</v>
      </c>
      <c r="B1602" t="s">
        <v>3</v>
      </c>
      <c r="C1602" t="s">
        <v>265</v>
      </c>
      <c r="D1602" t="s">
        <v>232</v>
      </c>
      <c r="E1602" t="s">
        <v>15</v>
      </c>
      <c r="F1602">
        <v>2004</v>
      </c>
      <c r="G1602" t="s">
        <v>250</v>
      </c>
      <c r="H1602">
        <v>1.15434199567781</v>
      </c>
      <c r="I1602">
        <f>IF(K1602="N2O",H1602*About!$B$66,IF('EPA non-CO2 Data'!K1602="CH4",'EPA non-CO2 Data'!H1602*About!$B$65,'EPA non-CO2 Data'!H1602))</f>
        <v>1.15434199567781</v>
      </c>
      <c r="J1602" s="4" t="str">
        <f>VLOOKUP(CONCATENATE(B1602,C1602,D1602),'EPA Source to Industry Map'!$D$2:$E$35,2,FALSE)</f>
        <v>chemicals</v>
      </c>
      <c r="K1602" s="4" t="str">
        <f t="shared" si="25"/>
        <v>F-gases</v>
      </c>
    </row>
    <row r="1603" spans="1:11">
      <c r="A1603" t="s">
        <v>68</v>
      </c>
      <c r="B1603" t="s">
        <v>3</v>
      </c>
      <c r="C1603" t="s">
        <v>265</v>
      </c>
      <c r="D1603" t="s">
        <v>232</v>
      </c>
      <c r="E1603" t="s">
        <v>15</v>
      </c>
      <c r="F1603">
        <v>2005</v>
      </c>
      <c r="G1603" t="s">
        <v>250</v>
      </c>
      <c r="H1603">
        <v>1.4260312180024</v>
      </c>
      <c r="I1603">
        <f>IF(K1603="N2O",H1603*About!$B$66,IF('EPA non-CO2 Data'!K1603="CH4",'EPA non-CO2 Data'!H1603*About!$B$65,'EPA non-CO2 Data'!H1603))</f>
        <v>1.4260312180024</v>
      </c>
      <c r="J1603" s="4" t="str">
        <f>VLOOKUP(CONCATENATE(B1603,C1603,D1603),'EPA Source to Industry Map'!$D$2:$E$35,2,FALSE)</f>
        <v>chemicals</v>
      </c>
      <c r="K1603" s="4" t="str">
        <f t="shared" si="25"/>
        <v>F-gases</v>
      </c>
    </row>
    <row r="1604" spans="1:11">
      <c r="A1604" t="s">
        <v>68</v>
      </c>
      <c r="B1604" t="s">
        <v>3</v>
      </c>
      <c r="C1604" t="s">
        <v>265</v>
      </c>
      <c r="D1604" t="s">
        <v>232</v>
      </c>
      <c r="E1604" t="s">
        <v>15</v>
      </c>
      <c r="F1604">
        <v>2006</v>
      </c>
      <c r="G1604" t="s">
        <v>250</v>
      </c>
      <c r="H1604">
        <v>2.2257839236376502</v>
      </c>
      <c r="I1604">
        <f>IF(K1604="N2O",H1604*About!$B$66,IF('EPA non-CO2 Data'!K1604="CH4",'EPA non-CO2 Data'!H1604*About!$B$65,'EPA non-CO2 Data'!H1604))</f>
        <v>2.2257839236376502</v>
      </c>
      <c r="J1604" s="4" t="str">
        <f>VLOOKUP(CONCATENATE(B1604,C1604,D1604),'EPA Source to Industry Map'!$D$2:$E$35,2,FALSE)</f>
        <v>chemicals</v>
      </c>
      <c r="K1604" s="4" t="str">
        <f t="shared" si="25"/>
        <v>F-gases</v>
      </c>
    </row>
    <row r="1605" spans="1:11">
      <c r="A1605" t="s">
        <v>68</v>
      </c>
      <c r="B1605" t="s">
        <v>3</v>
      </c>
      <c r="C1605" t="s">
        <v>265</v>
      </c>
      <c r="D1605" t="s">
        <v>232</v>
      </c>
      <c r="E1605" t="s">
        <v>15</v>
      </c>
      <c r="F1605">
        <v>2007</v>
      </c>
      <c r="G1605" t="s">
        <v>250</v>
      </c>
      <c r="H1605">
        <v>3.0255366292728998</v>
      </c>
      <c r="I1605">
        <f>IF(K1605="N2O",H1605*About!$B$66,IF('EPA non-CO2 Data'!K1605="CH4",'EPA non-CO2 Data'!H1605*About!$B$65,'EPA non-CO2 Data'!H1605))</f>
        <v>3.0255366292728998</v>
      </c>
      <c r="J1605" s="4" t="str">
        <f>VLOOKUP(CONCATENATE(B1605,C1605,D1605),'EPA Source to Industry Map'!$D$2:$E$35,2,FALSE)</f>
        <v>chemicals</v>
      </c>
      <c r="K1605" s="4" t="str">
        <f t="shared" si="25"/>
        <v>F-gases</v>
      </c>
    </row>
    <row r="1606" spans="1:11">
      <c r="A1606" t="s">
        <v>68</v>
      </c>
      <c r="B1606" t="s">
        <v>3</v>
      </c>
      <c r="C1606" t="s">
        <v>265</v>
      </c>
      <c r="D1606" t="s">
        <v>232</v>
      </c>
      <c r="E1606" t="s">
        <v>15</v>
      </c>
      <c r="F1606">
        <v>2008</v>
      </c>
      <c r="G1606" t="s">
        <v>250</v>
      </c>
      <c r="H1606">
        <v>3.8252893349081498</v>
      </c>
      <c r="I1606">
        <f>IF(K1606="N2O",H1606*About!$B$66,IF('EPA non-CO2 Data'!K1606="CH4",'EPA non-CO2 Data'!H1606*About!$B$65,'EPA non-CO2 Data'!H1606))</f>
        <v>3.8252893349081498</v>
      </c>
      <c r="J1606" s="4" t="str">
        <f>VLOOKUP(CONCATENATE(B1606,C1606,D1606),'EPA Source to Industry Map'!$D$2:$E$35,2,FALSE)</f>
        <v>chemicals</v>
      </c>
      <c r="K1606" s="4" t="str">
        <f t="shared" si="25"/>
        <v>F-gases</v>
      </c>
    </row>
    <row r="1607" spans="1:11">
      <c r="A1607" t="s">
        <v>68</v>
      </c>
      <c r="B1607" t="s">
        <v>3</v>
      </c>
      <c r="C1607" t="s">
        <v>265</v>
      </c>
      <c r="D1607" t="s">
        <v>232</v>
      </c>
      <c r="E1607" t="s">
        <v>15</v>
      </c>
      <c r="F1607">
        <v>2009</v>
      </c>
      <c r="G1607" t="s">
        <v>250</v>
      </c>
      <c r="H1607">
        <v>4.6250420405434003</v>
      </c>
      <c r="I1607">
        <f>IF(K1607="N2O",H1607*About!$B$66,IF('EPA non-CO2 Data'!K1607="CH4",'EPA non-CO2 Data'!H1607*About!$B$65,'EPA non-CO2 Data'!H1607))</f>
        <v>4.6250420405434003</v>
      </c>
      <c r="J1607" s="4" t="str">
        <f>VLOOKUP(CONCATENATE(B1607,C1607,D1607),'EPA Source to Industry Map'!$D$2:$E$35,2,FALSE)</f>
        <v>chemicals</v>
      </c>
      <c r="K1607" s="4" t="str">
        <f t="shared" si="25"/>
        <v>F-gases</v>
      </c>
    </row>
    <row r="1608" spans="1:11">
      <c r="A1608" t="s">
        <v>68</v>
      </c>
      <c r="B1608" t="s">
        <v>3</v>
      </c>
      <c r="C1608" t="s">
        <v>265</v>
      </c>
      <c r="D1608" t="s">
        <v>232</v>
      </c>
      <c r="E1608" t="s">
        <v>15</v>
      </c>
      <c r="F1608">
        <v>2010</v>
      </c>
      <c r="G1608" t="s">
        <v>250</v>
      </c>
      <c r="H1608">
        <v>5.4247947461786401</v>
      </c>
      <c r="I1608">
        <f>IF(K1608="N2O",H1608*About!$B$66,IF('EPA non-CO2 Data'!K1608="CH4",'EPA non-CO2 Data'!H1608*About!$B$65,'EPA non-CO2 Data'!H1608))</f>
        <v>5.4247947461786401</v>
      </c>
      <c r="J1608" s="4" t="str">
        <f>VLOOKUP(CONCATENATE(B1608,C1608,D1608),'EPA Source to Industry Map'!$D$2:$E$35,2,FALSE)</f>
        <v>chemicals</v>
      </c>
      <c r="K1608" s="4" t="str">
        <f t="shared" si="25"/>
        <v>F-gases</v>
      </c>
    </row>
    <row r="1609" spans="1:11">
      <c r="A1609" t="s">
        <v>68</v>
      </c>
      <c r="B1609" t="s">
        <v>3</v>
      </c>
      <c r="C1609" t="s">
        <v>265</v>
      </c>
      <c r="D1609" t="s">
        <v>232</v>
      </c>
      <c r="E1609" t="s">
        <v>15</v>
      </c>
      <c r="F1609">
        <v>2011</v>
      </c>
      <c r="G1609" t="s">
        <v>250</v>
      </c>
      <c r="H1609">
        <v>6.59544637208956</v>
      </c>
      <c r="I1609">
        <f>IF(K1609="N2O",H1609*About!$B$66,IF('EPA non-CO2 Data'!K1609="CH4",'EPA non-CO2 Data'!H1609*About!$B$65,'EPA non-CO2 Data'!H1609))</f>
        <v>6.59544637208956</v>
      </c>
      <c r="J1609" s="4" t="str">
        <f>VLOOKUP(CONCATENATE(B1609,C1609,D1609),'EPA Source to Industry Map'!$D$2:$E$35,2,FALSE)</f>
        <v>chemicals</v>
      </c>
      <c r="K1609" s="4" t="str">
        <f t="shared" si="25"/>
        <v>F-gases</v>
      </c>
    </row>
    <row r="1610" spans="1:11">
      <c r="A1610" t="s">
        <v>68</v>
      </c>
      <c r="B1610" t="s">
        <v>3</v>
      </c>
      <c r="C1610" t="s">
        <v>265</v>
      </c>
      <c r="D1610" t="s">
        <v>232</v>
      </c>
      <c r="E1610" t="s">
        <v>15</v>
      </c>
      <c r="F1610">
        <v>2012</v>
      </c>
      <c r="G1610" t="s">
        <v>250</v>
      </c>
      <c r="H1610">
        <v>7.7660979980004701</v>
      </c>
      <c r="I1610">
        <f>IF(K1610="N2O",H1610*About!$B$66,IF('EPA non-CO2 Data'!K1610="CH4",'EPA non-CO2 Data'!H1610*About!$B$65,'EPA non-CO2 Data'!H1610))</f>
        <v>7.7660979980004701</v>
      </c>
      <c r="J1610" s="4" t="str">
        <f>VLOOKUP(CONCATENATE(B1610,C1610,D1610),'EPA Source to Industry Map'!$D$2:$E$35,2,FALSE)</f>
        <v>chemicals</v>
      </c>
      <c r="K1610" s="4" t="str">
        <f t="shared" si="25"/>
        <v>F-gases</v>
      </c>
    </row>
    <row r="1611" spans="1:11">
      <c r="A1611" t="s">
        <v>68</v>
      </c>
      <c r="B1611" t="s">
        <v>3</v>
      </c>
      <c r="C1611" t="s">
        <v>265</v>
      </c>
      <c r="D1611" t="s">
        <v>232</v>
      </c>
      <c r="E1611" t="s">
        <v>15</v>
      </c>
      <c r="F1611">
        <v>2013</v>
      </c>
      <c r="G1611" t="s">
        <v>250</v>
      </c>
      <c r="H1611">
        <v>8.9367496239113908</v>
      </c>
      <c r="I1611">
        <f>IF(K1611="N2O",H1611*About!$B$66,IF('EPA non-CO2 Data'!K1611="CH4",'EPA non-CO2 Data'!H1611*About!$B$65,'EPA non-CO2 Data'!H1611))</f>
        <v>8.9367496239113908</v>
      </c>
      <c r="J1611" s="4" t="str">
        <f>VLOOKUP(CONCATENATE(B1611,C1611,D1611),'EPA Source to Industry Map'!$D$2:$E$35,2,FALSE)</f>
        <v>chemicals</v>
      </c>
      <c r="K1611" s="4" t="str">
        <f t="shared" si="25"/>
        <v>F-gases</v>
      </c>
    </row>
    <row r="1612" spans="1:11">
      <c r="A1612" t="s">
        <v>68</v>
      </c>
      <c r="B1612" t="s">
        <v>3</v>
      </c>
      <c r="C1612" t="s">
        <v>265</v>
      </c>
      <c r="D1612" t="s">
        <v>232</v>
      </c>
      <c r="E1612" t="s">
        <v>15</v>
      </c>
      <c r="F1612">
        <v>2014</v>
      </c>
      <c r="G1612" t="s">
        <v>250</v>
      </c>
      <c r="H1612">
        <v>10.107401249822299</v>
      </c>
      <c r="I1612">
        <f>IF(K1612="N2O",H1612*About!$B$66,IF('EPA non-CO2 Data'!K1612="CH4",'EPA non-CO2 Data'!H1612*About!$B$65,'EPA non-CO2 Data'!H1612))</f>
        <v>10.107401249822299</v>
      </c>
      <c r="J1612" s="4" t="str">
        <f>VLOOKUP(CONCATENATE(B1612,C1612,D1612),'EPA Source to Industry Map'!$D$2:$E$35,2,FALSE)</f>
        <v>chemicals</v>
      </c>
      <c r="K1612" s="4" t="str">
        <f t="shared" si="25"/>
        <v>F-gases</v>
      </c>
    </row>
    <row r="1613" spans="1:11">
      <c r="A1613" t="s">
        <v>68</v>
      </c>
      <c r="B1613" t="s">
        <v>3</v>
      </c>
      <c r="C1613" t="s">
        <v>265</v>
      </c>
      <c r="D1613" t="s">
        <v>232</v>
      </c>
      <c r="E1613" t="s">
        <v>15</v>
      </c>
      <c r="F1613">
        <v>2015</v>
      </c>
      <c r="G1613" t="s">
        <v>250</v>
      </c>
      <c r="H1613">
        <v>11.2780528757332</v>
      </c>
      <c r="I1613">
        <f>IF(K1613="N2O",H1613*About!$B$66,IF('EPA non-CO2 Data'!K1613="CH4",'EPA non-CO2 Data'!H1613*About!$B$65,'EPA non-CO2 Data'!H1613))</f>
        <v>11.2780528757332</v>
      </c>
      <c r="J1613" s="4" t="str">
        <f>VLOOKUP(CONCATENATE(B1613,C1613,D1613),'EPA Source to Industry Map'!$D$2:$E$35,2,FALSE)</f>
        <v>chemicals</v>
      </c>
      <c r="K1613" s="4" t="str">
        <f t="shared" si="25"/>
        <v>F-gases</v>
      </c>
    </row>
    <row r="1614" spans="1:11">
      <c r="A1614" t="s">
        <v>68</v>
      </c>
      <c r="B1614" t="s">
        <v>3</v>
      </c>
      <c r="C1614" t="s">
        <v>265</v>
      </c>
      <c r="D1614" t="s">
        <v>232</v>
      </c>
      <c r="E1614" t="s">
        <v>15</v>
      </c>
      <c r="F1614">
        <v>2016</v>
      </c>
      <c r="G1614" t="s">
        <v>250</v>
      </c>
      <c r="H1614">
        <v>12.4156682308858</v>
      </c>
      <c r="I1614">
        <f>IF(K1614="N2O",H1614*About!$B$66,IF('EPA non-CO2 Data'!K1614="CH4",'EPA non-CO2 Data'!H1614*About!$B$65,'EPA non-CO2 Data'!H1614))</f>
        <v>12.4156682308858</v>
      </c>
      <c r="J1614" s="4" t="str">
        <f>VLOOKUP(CONCATENATE(B1614,C1614,D1614),'EPA Source to Industry Map'!$D$2:$E$35,2,FALSE)</f>
        <v>chemicals</v>
      </c>
      <c r="K1614" s="4" t="str">
        <f t="shared" si="25"/>
        <v>F-gases</v>
      </c>
    </row>
    <row r="1615" spans="1:11">
      <c r="A1615" t="s">
        <v>68</v>
      </c>
      <c r="B1615" t="s">
        <v>3</v>
      </c>
      <c r="C1615" t="s">
        <v>265</v>
      </c>
      <c r="D1615" t="s">
        <v>232</v>
      </c>
      <c r="E1615" t="s">
        <v>15</v>
      </c>
      <c r="F1615">
        <v>2017</v>
      </c>
      <c r="G1615" t="s">
        <v>250</v>
      </c>
      <c r="H1615">
        <v>13.5532835860384</v>
      </c>
      <c r="I1615">
        <f>IF(K1615="N2O",H1615*About!$B$66,IF('EPA non-CO2 Data'!K1615="CH4",'EPA non-CO2 Data'!H1615*About!$B$65,'EPA non-CO2 Data'!H1615))</f>
        <v>13.5532835860384</v>
      </c>
      <c r="J1615" s="4" t="str">
        <f>VLOOKUP(CONCATENATE(B1615,C1615,D1615),'EPA Source to Industry Map'!$D$2:$E$35,2,FALSE)</f>
        <v>chemicals</v>
      </c>
      <c r="K1615" s="4" t="str">
        <f t="shared" si="25"/>
        <v>F-gases</v>
      </c>
    </row>
    <row r="1616" spans="1:11">
      <c r="A1616" t="s">
        <v>68</v>
      </c>
      <c r="B1616" t="s">
        <v>3</v>
      </c>
      <c r="C1616" t="s">
        <v>265</v>
      </c>
      <c r="D1616" t="s">
        <v>232</v>
      </c>
      <c r="E1616" t="s">
        <v>15</v>
      </c>
      <c r="F1616">
        <v>2018</v>
      </c>
      <c r="G1616" t="s">
        <v>250</v>
      </c>
      <c r="H1616">
        <v>14.690898941191101</v>
      </c>
      <c r="I1616">
        <f>IF(K1616="N2O",H1616*About!$B$66,IF('EPA non-CO2 Data'!K1616="CH4",'EPA non-CO2 Data'!H1616*About!$B$65,'EPA non-CO2 Data'!H1616))</f>
        <v>14.690898941191101</v>
      </c>
      <c r="J1616" s="4" t="str">
        <f>VLOOKUP(CONCATENATE(B1616,C1616,D1616),'EPA Source to Industry Map'!$D$2:$E$35,2,FALSE)</f>
        <v>chemicals</v>
      </c>
      <c r="K1616" s="4" t="str">
        <f t="shared" si="25"/>
        <v>F-gases</v>
      </c>
    </row>
    <row r="1617" spans="1:11">
      <c r="A1617" t="s">
        <v>68</v>
      </c>
      <c r="B1617" t="s">
        <v>3</v>
      </c>
      <c r="C1617" t="s">
        <v>265</v>
      </c>
      <c r="D1617" t="s">
        <v>232</v>
      </c>
      <c r="E1617" t="s">
        <v>15</v>
      </c>
      <c r="F1617">
        <v>2019</v>
      </c>
      <c r="G1617" t="s">
        <v>250</v>
      </c>
      <c r="H1617">
        <v>15.8285142963437</v>
      </c>
      <c r="I1617">
        <f>IF(K1617="N2O",H1617*About!$B$66,IF('EPA non-CO2 Data'!K1617="CH4",'EPA non-CO2 Data'!H1617*About!$B$65,'EPA non-CO2 Data'!H1617))</f>
        <v>15.8285142963437</v>
      </c>
      <c r="J1617" s="4" t="str">
        <f>VLOOKUP(CONCATENATE(B1617,C1617,D1617),'EPA Source to Industry Map'!$D$2:$E$35,2,FALSE)</f>
        <v>chemicals</v>
      </c>
      <c r="K1617" s="4" t="str">
        <f t="shared" si="25"/>
        <v>F-gases</v>
      </c>
    </row>
    <row r="1618" spans="1:11">
      <c r="A1618" t="s">
        <v>68</v>
      </c>
      <c r="B1618" t="s">
        <v>3</v>
      </c>
      <c r="C1618" t="s">
        <v>265</v>
      </c>
      <c r="D1618" t="s">
        <v>232</v>
      </c>
      <c r="E1618" t="s">
        <v>15</v>
      </c>
      <c r="F1618">
        <v>2020</v>
      </c>
      <c r="G1618" t="s">
        <v>250</v>
      </c>
      <c r="H1618">
        <v>16.966129651496299</v>
      </c>
      <c r="I1618">
        <f>IF(K1618="N2O",H1618*About!$B$66,IF('EPA non-CO2 Data'!K1618="CH4",'EPA non-CO2 Data'!H1618*About!$B$65,'EPA non-CO2 Data'!H1618))</f>
        <v>16.966129651496299</v>
      </c>
      <c r="J1618" s="4" t="str">
        <f>VLOOKUP(CONCATENATE(B1618,C1618,D1618),'EPA Source to Industry Map'!$D$2:$E$35,2,FALSE)</f>
        <v>chemicals</v>
      </c>
      <c r="K1618" s="4" t="str">
        <f t="shared" si="25"/>
        <v>F-gases</v>
      </c>
    </row>
    <row r="1619" spans="1:11">
      <c r="A1619" t="s">
        <v>68</v>
      </c>
      <c r="B1619" t="s">
        <v>3</v>
      </c>
      <c r="C1619" t="s">
        <v>265</v>
      </c>
      <c r="D1619" t="s">
        <v>232</v>
      </c>
      <c r="E1619" t="s">
        <v>15</v>
      </c>
      <c r="F1619">
        <v>2021</v>
      </c>
      <c r="G1619" t="s">
        <v>250</v>
      </c>
      <c r="H1619">
        <v>18.610936130816501</v>
      </c>
      <c r="I1619">
        <f>IF(K1619="N2O",H1619*About!$B$66,IF('EPA non-CO2 Data'!K1619="CH4",'EPA non-CO2 Data'!H1619*About!$B$65,'EPA non-CO2 Data'!H1619))</f>
        <v>18.610936130816501</v>
      </c>
      <c r="J1619" s="4" t="str">
        <f>VLOOKUP(CONCATENATE(B1619,C1619,D1619),'EPA Source to Industry Map'!$D$2:$E$35,2,FALSE)</f>
        <v>chemicals</v>
      </c>
      <c r="K1619" s="4" t="str">
        <f t="shared" si="25"/>
        <v>F-gases</v>
      </c>
    </row>
    <row r="1620" spans="1:11">
      <c r="A1620" t="s">
        <v>68</v>
      </c>
      <c r="B1620" t="s">
        <v>3</v>
      </c>
      <c r="C1620" t="s">
        <v>265</v>
      </c>
      <c r="D1620" t="s">
        <v>232</v>
      </c>
      <c r="E1620" t="s">
        <v>15</v>
      </c>
      <c r="F1620">
        <v>2022</v>
      </c>
      <c r="G1620" t="s">
        <v>250</v>
      </c>
      <c r="H1620">
        <v>20.255742610136799</v>
      </c>
      <c r="I1620">
        <f>IF(K1620="N2O",H1620*About!$B$66,IF('EPA non-CO2 Data'!K1620="CH4",'EPA non-CO2 Data'!H1620*About!$B$65,'EPA non-CO2 Data'!H1620))</f>
        <v>20.255742610136799</v>
      </c>
      <c r="J1620" s="4" t="str">
        <f>VLOOKUP(CONCATENATE(B1620,C1620,D1620),'EPA Source to Industry Map'!$D$2:$E$35,2,FALSE)</f>
        <v>chemicals</v>
      </c>
      <c r="K1620" s="4" t="str">
        <f t="shared" si="25"/>
        <v>F-gases</v>
      </c>
    </row>
    <row r="1621" spans="1:11">
      <c r="A1621" t="s">
        <v>68</v>
      </c>
      <c r="B1621" t="s">
        <v>3</v>
      </c>
      <c r="C1621" t="s">
        <v>265</v>
      </c>
      <c r="D1621" t="s">
        <v>232</v>
      </c>
      <c r="E1621" t="s">
        <v>15</v>
      </c>
      <c r="F1621">
        <v>2023</v>
      </c>
      <c r="G1621" t="s">
        <v>250</v>
      </c>
      <c r="H1621">
        <v>21.900549089457101</v>
      </c>
      <c r="I1621">
        <f>IF(K1621="N2O",H1621*About!$B$66,IF('EPA non-CO2 Data'!K1621="CH4",'EPA non-CO2 Data'!H1621*About!$B$65,'EPA non-CO2 Data'!H1621))</f>
        <v>21.900549089457101</v>
      </c>
      <c r="J1621" s="4" t="str">
        <f>VLOOKUP(CONCATENATE(B1621,C1621,D1621),'EPA Source to Industry Map'!$D$2:$E$35,2,FALSE)</f>
        <v>chemicals</v>
      </c>
      <c r="K1621" s="4" t="str">
        <f t="shared" si="25"/>
        <v>F-gases</v>
      </c>
    </row>
    <row r="1622" spans="1:11">
      <c r="A1622" t="s">
        <v>68</v>
      </c>
      <c r="B1622" t="s">
        <v>3</v>
      </c>
      <c r="C1622" t="s">
        <v>265</v>
      </c>
      <c r="D1622" t="s">
        <v>232</v>
      </c>
      <c r="E1622" t="s">
        <v>15</v>
      </c>
      <c r="F1622">
        <v>2024</v>
      </c>
      <c r="G1622" t="s">
        <v>250</v>
      </c>
      <c r="H1622">
        <v>23.5453555687773</v>
      </c>
      <c r="I1622">
        <f>IF(K1622="N2O",H1622*About!$B$66,IF('EPA non-CO2 Data'!K1622="CH4",'EPA non-CO2 Data'!H1622*About!$B$65,'EPA non-CO2 Data'!H1622))</f>
        <v>23.5453555687773</v>
      </c>
      <c r="J1622" s="4" t="str">
        <f>VLOOKUP(CONCATENATE(B1622,C1622,D1622),'EPA Source to Industry Map'!$D$2:$E$35,2,FALSE)</f>
        <v>chemicals</v>
      </c>
      <c r="K1622" s="4" t="str">
        <f t="shared" si="25"/>
        <v>F-gases</v>
      </c>
    </row>
    <row r="1623" spans="1:11">
      <c r="A1623" t="s">
        <v>68</v>
      </c>
      <c r="B1623" t="s">
        <v>3</v>
      </c>
      <c r="C1623" t="s">
        <v>265</v>
      </c>
      <c r="D1623" t="s">
        <v>232</v>
      </c>
      <c r="E1623" t="s">
        <v>15</v>
      </c>
      <c r="F1623">
        <v>2025</v>
      </c>
      <c r="G1623" t="s">
        <v>250</v>
      </c>
      <c r="H1623">
        <v>25.190162048097601</v>
      </c>
      <c r="I1623">
        <f>IF(K1623="N2O",H1623*About!$B$66,IF('EPA non-CO2 Data'!K1623="CH4",'EPA non-CO2 Data'!H1623*About!$B$65,'EPA non-CO2 Data'!H1623))</f>
        <v>25.190162048097601</v>
      </c>
      <c r="J1623" s="4" t="str">
        <f>VLOOKUP(CONCATENATE(B1623,C1623,D1623),'EPA Source to Industry Map'!$D$2:$E$35,2,FALSE)</f>
        <v>chemicals</v>
      </c>
      <c r="K1623" s="4" t="str">
        <f t="shared" si="25"/>
        <v>F-gases</v>
      </c>
    </row>
    <row r="1624" spans="1:11">
      <c r="A1624" t="s">
        <v>68</v>
      </c>
      <c r="B1624" t="s">
        <v>3</v>
      </c>
      <c r="C1624" t="s">
        <v>265</v>
      </c>
      <c r="D1624" t="s">
        <v>232</v>
      </c>
      <c r="E1624" t="s">
        <v>15</v>
      </c>
      <c r="F1624">
        <v>2026</v>
      </c>
      <c r="G1624" t="s">
        <v>250</v>
      </c>
      <c r="H1624">
        <v>26.270978312204999</v>
      </c>
      <c r="I1624">
        <f>IF(K1624="N2O",H1624*About!$B$66,IF('EPA non-CO2 Data'!K1624="CH4",'EPA non-CO2 Data'!H1624*About!$B$65,'EPA non-CO2 Data'!H1624))</f>
        <v>26.270978312204999</v>
      </c>
      <c r="J1624" s="4" t="str">
        <f>VLOOKUP(CONCATENATE(B1624,C1624,D1624),'EPA Source to Industry Map'!$D$2:$E$35,2,FALSE)</f>
        <v>chemicals</v>
      </c>
      <c r="K1624" s="4" t="str">
        <f t="shared" si="25"/>
        <v>F-gases</v>
      </c>
    </row>
    <row r="1625" spans="1:11">
      <c r="A1625" t="s">
        <v>68</v>
      </c>
      <c r="B1625" t="s">
        <v>3</v>
      </c>
      <c r="C1625" t="s">
        <v>265</v>
      </c>
      <c r="D1625" t="s">
        <v>232</v>
      </c>
      <c r="E1625" t="s">
        <v>15</v>
      </c>
      <c r="F1625">
        <v>2027</v>
      </c>
      <c r="G1625" t="s">
        <v>250</v>
      </c>
      <c r="H1625">
        <v>27.3517945763125</v>
      </c>
      <c r="I1625">
        <f>IF(K1625="N2O",H1625*About!$B$66,IF('EPA non-CO2 Data'!K1625="CH4",'EPA non-CO2 Data'!H1625*About!$B$65,'EPA non-CO2 Data'!H1625))</f>
        <v>27.3517945763125</v>
      </c>
      <c r="J1625" s="4" t="str">
        <f>VLOOKUP(CONCATENATE(B1625,C1625,D1625),'EPA Source to Industry Map'!$D$2:$E$35,2,FALSE)</f>
        <v>chemicals</v>
      </c>
      <c r="K1625" s="4" t="str">
        <f t="shared" si="25"/>
        <v>F-gases</v>
      </c>
    </row>
    <row r="1626" spans="1:11">
      <c r="A1626" t="s">
        <v>68</v>
      </c>
      <c r="B1626" t="s">
        <v>3</v>
      </c>
      <c r="C1626" t="s">
        <v>265</v>
      </c>
      <c r="D1626" t="s">
        <v>232</v>
      </c>
      <c r="E1626" t="s">
        <v>15</v>
      </c>
      <c r="F1626">
        <v>2028</v>
      </c>
      <c r="G1626" t="s">
        <v>250</v>
      </c>
      <c r="H1626">
        <v>28.432610840419901</v>
      </c>
      <c r="I1626">
        <f>IF(K1626="N2O",H1626*About!$B$66,IF('EPA non-CO2 Data'!K1626="CH4",'EPA non-CO2 Data'!H1626*About!$B$65,'EPA non-CO2 Data'!H1626))</f>
        <v>28.432610840419901</v>
      </c>
      <c r="J1626" s="4" t="str">
        <f>VLOOKUP(CONCATENATE(B1626,C1626,D1626),'EPA Source to Industry Map'!$D$2:$E$35,2,FALSE)</f>
        <v>chemicals</v>
      </c>
      <c r="K1626" s="4" t="str">
        <f t="shared" si="25"/>
        <v>F-gases</v>
      </c>
    </row>
    <row r="1627" spans="1:11">
      <c r="A1627" t="s">
        <v>68</v>
      </c>
      <c r="B1627" t="s">
        <v>3</v>
      </c>
      <c r="C1627" t="s">
        <v>265</v>
      </c>
      <c r="D1627" t="s">
        <v>232</v>
      </c>
      <c r="E1627" t="s">
        <v>15</v>
      </c>
      <c r="F1627">
        <v>2029</v>
      </c>
      <c r="G1627" t="s">
        <v>250</v>
      </c>
      <c r="H1627">
        <v>29.513427104527398</v>
      </c>
      <c r="I1627">
        <f>IF(K1627="N2O",H1627*About!$B$66,IF('EPA non-CO2 Data'!K1627="CH4",'EPA non-CO2 Data'!H1627*About!$B$65,'EPA non-CO2 Data'!H1627))</f>
        <v>29.513427104527398</v>
      </c>
      <c r="J1627" s="4" t="str">
        <f>VLOOKUP(CONCATENATE(B1627,C1627,D1627),'EPA Source to Industry Map'!$D$2:$E$35,2,FALSE)</f>
        <v>chemicals</v>
      </c>
      <c r="K1627" s="4" t="str">
        <f t="shared" si="25"/>
        <v>F-gases</v>
      </c>
    </row>
    <row r="1628" spans="1:11">
      <c r="A1628" t="s">
        <v>68</v>
      </c>
      <c r="B1628" t="s">
        <v>3</v>
      </c>
      <c r="C1628" t="s">
        <v>265</v>
      </c>
      <c r="D1628" t="s">
        <v>232</v>
      </c>
      <c r="E1628" t="s">
        <v>15</v>
      </c>
      <c r="F1628">
        <v>2030</v>
      </c>
      <c r="G1628" t="s">
        <v>250</v>
      </c>
      <c r="H1628">
        <v>30.5942433686348</v>
      </c>
      <c r="I1628">
        <f>IF(K1628="N2O",H1628*About!$B$66,IF('EPA non-CO2 Data'!K1628="CH4",'EPA non-CO2 Data'!H1628*About!$B$65,'EPA non-CO2 Data'!H1628))</f>
        <v>30.5942433686348</v>
      </c>
      <c r="J1628" s="4" t="str">
        <f>VLOOKUP(CONCATENATE(B1628,C1628,D1628),'EPA Source to Industry Map'!$D$2:$E$35,2,FALSE)</f>
        <v>chemicals</v>
      </c>
      <c r="K1628" s="4" t="str">
        <f t="shared" si="25"/>
        <v>F-gases</v>
      </c>
    </row>
    <row r="1629" spans="1:11">
      <c r="A1629" t="s">
        <v>68</v>
      </c>
      <c r="B1629" t="s">
        <v>3</v>
      </c>
      <c r="C1629" t="s">
        <v>265</v>
      </c>
      <c r="D1629" t="s">
        <v>232</v>
      </c>
      <c r="E1629" t="s">
        <v>15</v>
      </c>
      <c r="F1629">
        <v>2031</v>
      </c>
      <c r="G1629" t="s">
        <v>250</v>
      </c>
      <c r="H1629">
        <v>32.016949633382097</v>
      </c>
      <c r="I1629">
        <f>IF(K1629="N2O",H1629*About!$B$66,IF('EPA non-CO2 Data'!K1629="CH4",'EPA non-CO2 Data'!H1629*About!$B$65,'EPA non-CO2 Data'!H1629))</f>
        <v>32.016949633382097</v>
      </c>
      <c r="J1629" s="4" t="str">
        <f>VLOOKUP(CONCATENATE(B1629,C1629,D1629),'EPA Source to Industry Map'!$D$2:$E$35,2,FALSE)</f>
        <v>chemicals</v>
      </c>
      <c r="K1629" s="4" t="str">
        <f t="shared" si="25"/>
        <v>F-gases</v>
      </c>
    </row>
    <row r="1630" spans="1:11">
      <c r="A1630" t="s">
        <v>68</v>
      </c>
      <c r="B1630" t="s">
        <v>3</v>
      </c>
      <c r="C1630" t="s">
        <v>265</v>
      </c>
      <c r="D1630" t="s">
        <v>232</v>
      </c>
      <c r="E1630" t="s">
        <v>15</v>
      </c>
      <c r="F1630">
        <v>2032</v>
      </c>
      <c r="G1630" t="s">
        <v>250</v>
      </c>
      <c r="H1630">
        <v>33.439655898129402</v>
      </c>
      <c r="I1630">
        <f>IF(K1630="N2O",H1630*About!$B$66,IF('EPA non-CO2 Data'!K1630="CH4",'EPA non-CO2 Data'!H1630*About!$B$65,'EPA non-CO2 Data'!H1630))</f>
        <v>33.439655898129402</v>
      </c>
      <c r="J1630" s="4" t="str">
        <f>VLOOKUP(CONCATENATE(B1630,C1630,D1630),'EPA Source to Industry Map'!$D$2:$E$35,2,FALSE)</f>
        <v>chemicals</v>
      </c>
      <c r="K1630" s="4" t="str">
        <f t="shared" si="25"/>
        <v>F-gases</v>
      </c>
    </row>
    <row r="1631" spans="1:11">
      <c r="A1631" t="s">
        <v>68</v>
      </c>
      <c r="B1631" t="s">
        <v>3</v>
      </c>
      <c r="C1631" t="s">
        <v>265</v>
      </c>
      <c r="D1631" t="s">
        <v>232</v>
      </c>
      <c r="E1631" t="s">
        <v>15</v>
      </c>
      <c r="F1631">
        <v>2033</v>
      </c>
      <c r="G1631" t="s">
        <v>250</v>
      </c>
      <c r="H1631">
        <v>34.8623621628767</v>
      </c>
      <c r="I1631">
        <f>IF(K1631="N2O",H1631*About!$B$66,IF('EPA non-CO2 Data'!K1631="CH4",'EPA non-CO2 Data'!H1631*About!$B$65,'EPA non-CO2 Data'!H1631))</f>
        <v>34.8623621628767</v>
      </c>
      <c r="J1631" s="4" t="str">
        <f>VLOOKUP(CONCATENATE(B1631,C1631,D1631),'EPA Source to Industry Map'!$D$2:$E$35,2,FALSE)</f>
        <v>chemicals</v>
      </c>
      <c r="K1631" s="4" t="str">
        <f t="shared" si="25"/>
        <v>F-gases</v>
      </c>
    </row>
    <row r="1632" spans="1:11">
      <c r="A1632" t="s">
        <v>68</v>
      </c>
      <c r="B1632" t="s">
        <v>3</v>
      </c>
      <c r="C1632" t="s">
        <v>265</v>
      </c>
      <c r="D1632" t="s">
        <v>232</v>
      </c>
      <c r="E1632" t="s">
        <v>15</v>
      </c>
      <c r="F1632">
        <v>2034</v>
      </c>
      <c r="G1632" t="s">
        <v>250</v>
      </c>
      <c r="H1632">
        <v>36.285068427623997</v>
      </c>
      <c r="I1632">
        <f>IF(K1632="N2O",H1632*About!$B$66,IF('EPA non-CO2 Data'!K1632="CH4",'EPA non-CO2 Data'!H1632*About!$B$65,'EPA non-CO2 Data'!H1632))</f>
        <v>36.285068427623997</v>
      </c>
      <c r="J1632" s="4" t="str">
        <f>VLOOKUP(CONCATENATE(B1632,C1632,D1632),'EPA Source to Industry Map'!$D$2:$E$35,2,FALSE)</f>
        <v>chemicals</v>
      </c>
      <c r="K1632" s="4" t="str">
        <f t="shared" si="25"/>
        <v>F-gases</v>
      </c>
    </row>
    <row r="1633" spans="1:11">
      <c r="A1633" t="s">
        <v>68</v>
      </c>
      <c r="B1633" t="s">
        <v>3</v>
      </c>
      <c r="C1633" t="s">
        <v>265</v>
      </c>
      <c r="D1633" t="s">
        <v>232</v>
      </c>
      <c r="E1633" t="s">
        <v>15</v>
      </c>
      <c r="F1633">
        <v>2035</v>
      </c>
      <c r="G1633" t="s">
        <v>250</v>
      </c>
      <c r="H1633">
        <v>37.707774692371302</v>
      </c>
      <c r="I1633">
        <f>IF(K1633="N2O",H1633*About!$B$66,IF('EPA non-CO2 Data'!K1633="CH4",'EPA non-CO2 Data'!H1633*About!$B$65,'EPA non-CO2 Data'!H1633))</f>
        <v>37.707774692371302</v>
      </c>
      <c r="J1633" s="4" t="str">
        <f>VLOOKUP(CONCATENATE(B1633,C1633,D1633),'EPA Source to Industry Map'!$D$2:$E$35,2,FALSE)</f>
        <v>chemicals</v>
      </c>
      <c r="K1633" s="4" t="str">
        <f t="shared" si="25"/>
        <v>F-gases</v>
      </c>
    </row>
    <row r="1634" spans="1:11">
      <c r="A1634" t="s">
        <v>68</v>
      </c>
      <c r="B1634" t="s">
        <v>3</v>
      </c>
      <c r="C1634" t="s">
        <v>265</v>
      </c>
      <c r="D1634" t="s">
        <v>232</v>
      </c>
      <c r="E1634" t="s">
        <v>15</v>
      </c>
      <c r="F1634">
        <v>2036</v>
      </c>
      <c r="G1634" t="s">
        <v>250</v>
      </c>
      <c r="H1634">
        <v>39.461277357500599</v>
      </c>
      <c r="I1634">
        <f>IF(K1634="N2O",H1634*About!$B$66,IF('EPA non-CO2 Data'!K1634="CH4",'EPA non-CO2 Data'!H1634*About!$B$65,'EPA non-CO2 Data'!H1634))</f>
        <v>39.461277357500599</v>
      </c>
      <c r="J1634" s="4" t="str">
        <f>VLOOKUP(CONCATENATE(B1634,C1634,D1634),'EPA Source to Industry Map'!$D$2:$E$35,2,FALSE)</f>
        <v>chemicals</v>
      </c>
      <c r="K1634" s="4" t="str">
        <f t="shared" si="25"/>
        <v>F-gases</v>
      </c>
    </row>
    <row r="1635" spans="1:11">
      <c r="A1635" t="s">
        <v>68</v>
      </c>
      <c r="B1635" t="s">
        <v>3</v>
      </c>
      <c r="C1635" t="s">
        <v>265</v>
      </c>
      <c r="D1635" t="s">
        <v>232</v>
      </c>
      <c r="E1635" t="s">
        <v>15</v>
      </c>
      <c r="F1635">
        <v>2037</v>
      </c>
      <c r="G1635" t="s">
        <v>250</v>
      </c>
      <c r="H1635">
        <v>41.214780022630002</v>
      </c>
      <c r="I1635">
        <f>IF(K1635="N2O",H1635*About!$B$66,IF('EPA non-CO2 Data'!K1635="CH4",'EPA non-CO2 Data'!H1635*About!$B$65,'EPA non-CO2 Data'!H1635))</f>
        <v>41.214780022630002</v>
      </c>
      <c r="J1635" s="4" t="str">
        <f>VLOOKUP(CONCATENATE(B1635,C1635,D1635),'EPA Source to Industry Map'!$D$2:$E$35,2,FALSE)</f>
        <v>chemicals</v>
      </c>
      <c r="K1635" s="4" t="str">
        <f t="shared" si="25"/>
        <v>F-gases</v>
      </c>
    </row>
    <row r="1636" spans="1:11">
      <c r="A1636" t="s">
        <v>68</v>
      </c>
      <c r="B1636" t="s">
        <v>3</v>
      </c>
      <c r="C1636" t="s">
        <v>265</v>
      </c>
      <c r="D1636" t="s">
        <v>232</v>
      </c>
      <c r="E1636" t="s">
        <v>15</v>
      </c>
      <c r="F1636">
        <v>2038</v>
      </c>
      <c r="G1636" t="s">
        <v>250</v>
      </c>
      <c r="H1636">
        <v>42.968282687759299</v>
      </c>
      <c r="I1636">
        <f>IF(K1636="N2O",H1636*About!$B$66,IF('EPA non-CO2 Data'!K1636="CH4",'EPA non-CO2 Data'!H1636*About!$B$65,'EPA non-CO2 Data'!H1636))</f>
        <v>42.968282687759299</v>
      </c>
      <c r="J1636" s="4" t="str">
        <f>VLOOKUP(CONCATENATE(B1636,C1636,D1636),'EPA Source to Industry Map'!$D$2:$E$35,2,FALSE)</f>
        <v>chemicals</v>
      </c>
      <c r="K1636" s="4" t="str">
        <f t="shared" si="25"/>
        <v>F-gases</v>
      </c>
    </row>
    <row r="1637" spans="1:11">
      <c r="A1637" t="s">
        <v>68</v>
      </c>
      <c r="B1637" t="s">
        <v>3</v>
      </c>
      <c r="C1637" t="s">
        <v>265</v>
      </c>
      <c r="D1637" t="s">
        <v>232</v>
      </c>
      <c r="E1637" t="s">
        <v>15</v>
      </c>
      <c r="F1637">
        <v>2039</v>
      </c>
      <c r="G1637" t="s">
        <v>250</v>
      </c>
      <c r="H1637">
        <v>44.721785352888602</v>
      </c>
      <c r="I1637">
        <f>IF(K1637="N2O",H1637*About!$B$66,IF('EPA non-CO2 Data'!K1637="CH4",'EPA non-CO2 Data'!H1637*About!$B$65,'EPA non-CO2 Data'!H1637))</f>
        <v>44.721785352888602</v>
      </c>
      <c r="J1637" s="4" t="str">
        <f>VLOOKUP(CONCATENATE(B1637,C1637,D1637),'EPA Source to Industry Map'!$D$2:$E$35,2,FALSE)</f>
        <v>chemicals</v>
      </c>
      <c r="K1637" s="4" t="str">
        <f t="shared" si="25"/>
        <v>F-gases</v>
      </c>
    </row>
    <row r="1638" spans="1:11">
      <c r="A1638" t="s">
        <v>68</v>
      </c>
      <c r="B1638" t="s">
        <v>3</v>
      </c>
      <c r="C1638" t="s">
        <v>265</v>
      </c>
      <c r="D1638" t="s">
        <v>232</v>
      </c>
      <c r="E1638" t="s">
        <v>15</v>
      </c>
      <c r="F1638">
        <v>2040</v>
      </c>
      <c r="G1638" t="s">
        <v>250</v>
      </c>
      <c r="H1638">
        <v>46.475288018017999</v>
      </c>
      <c r="I1638">
        <f>IF(K1638="N2O",H1638*About!$B$66,IF('EPA non-CO2 Data'!K1638="CH4",'EPA non-CO2 Data'!H1638*About!$B$65,'EPA non-CO2 Data'!H1638))</f>
        <v>46.475288018017999</v>
      </c>
      <c r="J1638" s="4" t="str">
        <f>VLOOKUP(CONCATENATE(B1638,C1638,D1638),'EPA Source to Industry Map'!$D$2:$E$35,2,FALSE)</f>
        <v>chemicals</v>
      </c>
      <c r="K1638" s="4" t="str">
        <f t="shared" si="25"/>
        <v>F-gases</v>
      </c>
    </row>
    <row r="1639" spans="1:11">
      <c r="A1639" t="s">
        <v>68</v>
      </c>
      <c r="B1639" t="s">
        <v>3</v>
      </c>
      <c r="C1639" t="s">
        <v>265</v>
      </c>
      <c r="D1639" t="s">
        <v>232</v>
      </c>
      <c r="E1639" t="s">
        <v>15</v>
      </c>
      <c r="F1639">
        <v>2041</v>
      </c>
      <c r="G1639" t="s">
        <v>250</v>
      </c>
      <c r="H1639">
        <v>48.636501244390999</v>
      </c>
      <c r="I1639">
        <f>IF(K1639="N2O",H1639*About!$B$66,IF('EPA non-CO2 Data'!K1639="CH4",'EPA non-CO2 Data'!H1639*About!$B$65,'EPA non-CO2 Data'!H1639))</f>
        <v>48.636501244390999</v>
      </c>
      <c r="J1639" s="4" t="str">
        <f>VLOOKUP(CONCATENATE(B1639,C1639,D1639),'EPA Source to Industry Map'!$D$2:$E$35,2,FALSE)</f>
        <v>chemicals</v>
      </c>
      <c r="K1639" s="4" t="str">
        <f t="shared" si="25"/>
        <v>F-gases</v>
      </c>
    </row>
    <row r="1640" spans="1:11">
      <c r="A1640" t="s">
        <v>68</v>
      </c>
      <c r="B1640" t="s">
        <v>3</v>
      </c>
      <c r="C1640" t="s">
        <v>265</v>
      </c>
      <c r="D1640" t="s">
        <v>232</v>
      </c>
      <c r="E1640" t="s">
        <v>15</v>
      </c>
      <c r="F1640">
        <v>2042</v>
      </c>
      <c r="G1640" t="s">
        <v>250</v>
      </c>
      <c r="H1640">
        <v>50.797714470764099</v>
      </c>
      <c r="I1640">
        <f>IF(K1640="N2O",H1640*About!$B$66,IF('EPA non-CO2 Data'!K1640="CH4",'EPA non-CO2 Data'!H1640*About!$B$65,'EPA non-CO2 Data'!H1640))</f>
        <v>50.797714470764099</v>
      </c>
      <c r="J1640" s="4" t="str">
        <f>VLOOKUP(CONCATENATE(B1640,C1640,D1640),'EPA Source to Industry Map'!$D$2:$E$35,2,FALSE)</f>
        <v>chemicals</v>
      </c>
      <c r="K1640" s="4" t="str">
        <f t="shared" si="25"/>
        <v>F-gases</v>
      </c>
    </row>
    <row r="1641" spans="1:11">
      <c r="A1641" t="s">
        <v>68</v>
      </c>
      <c r="B1641" t="s">
        <v>3</v>
      </c>
      <c r="C1641" t="s">
        <v>265</v>
      </c>
      <c r="D1641" t="s">
        <v>232</v>
      </c>
      <c r="E1641" t="s">
        <v>15</v>
      </c>
      <c r="F1641">
        <v>2043</v>
      </c>
      <c r="G1641" t="s">
        <v>250</v>
      </c>
      <c r="H1641">
        <v>52.958927697137099</v>
      </c>
      <c r="I1641">
        <f>IF(K1641="N2O",H1641*About!$B$66,IF('EPA non-CO2 Data'!K1641="CH4",'EPA non-CO2 Data'!H1641*About!$B$65,'EPA non-CO2 Data'!H1641))</f>
        <v>52.958927697137099</v>
      </c>
      <c r="J1641" s="4" t="str">
        <f>VLOOKUP(CONCATENATE(B1641,C1641,D1641),'EPA Source to Industry Map'!$D$2:$E$35,2,FALSE)</f>
        <v>chemicals</v>
      </c>
      <c r="K1641" s="4" t="str">
        <f t="shared" si="25"/>
        <v>F-gases</v>
      </c>
    </row>
    <row r="1642" spans="1:11">
      <c r="A1642" t="s">
        <v>68</v>
      </c>
      <c r="B1642" t="s">
        <v>3</v>
      </c>
      <c r="C1642" t="s">
        <v>265</v>
      </c>
      <c r="D1642" t="s">
        <v>232</v>
      </c>
      <c r="E1642" t="s">
        <v>15</v>
      </c>
      <c r="F1642">
        <v>2044</v>
      </c>
      <c r="G1642" t="s">
        <v>250</v>
      </c>
      <c r="H1642">
        <v>55.1201409235101</v>
      </c>
      <c r="I1642">
        <f>IF(K1642="N2O",H1642*About!$B$66,IF('EPA non-CO2 Data'!K1642="CH4",'EPA non-CO2 Data'!H1642*About!$B$65,'EPA non-CO2 Data'!H1642))</f>
        <v>55.1201409235101</v>
      </c>
      <c r="J1642" s="4" t="str">
        <f>VLOOKUP(CONCATENATE(B1642,C1642,D1642),'EPA Source to Industry Map'!$D$2:$E$35,2,FALSE)</f>
        <v>chemicals</v>
      </c>
      <c r="K1642" s="4" t="str">
        <f t="shared" si="25"/>
        <v>F-gases</v>
      </c>
    </row>
    <row r="1643" spans="1:11">
      <c r="A1643" t="s">
        <v>68</v>
      </c>
      <c r="B1643" t="s">
        <v>3</v>
      </c>
      <c r="C1643" t="s">
        <v>265</v>
      </c>
      <c r="D1643" t="s">
        <v>232</v>
      </c>
      <c r="E1643" t="s">
        <v>15</v>
      </c>
      <c r="F1643">
        <v>2045</v>
      </c>
      <c r="G1643" t="s">
        <v>250</v>
      </c>
      <c r="H1643">
        <v>57.2813541498832</v>
      </c>
      <c r="I1643">
        <f>IF(K1643="N2O",H1643*About!$B$66,IF('EPA non-CO2 Data'!K1643="CH4",'EPA non-CO2 Data'!H1643*About!$B$65,'EPA non-CO2 Data'!H1643))</f>
        <v>57.2813541498832</v>
      </c>
      <c r="J1643" s="4" t="str">
        <f>VLOOKUP(CONCATENATE(B1643,C1643,D1643),'EPA Source to Industry Map'!$D$2:$E$35,2,FALSE)</f>
        <v>chemicals</v>
      </c>
      <c r="K1643" s="4" t="str">
        <f t="shared" si="25"/>
        <v>F-gases</v>
      </c>
    </row>
    <row r="1644" spans="1:11">
      <c r="A1644" t="s">
        <v>68</v>
      </c>
      <c r="B1644" t="s">
        <v>3</v>
      </c>
      <c r="C1644" t="s">
        <v>265</v>
      </c>
      <c r="D1644" t="s">
        <v>232</v>
      </c>
      <c r="E1644" t="s">
        <v>15</v>
      </c>
      <c r="F1644">
        <v>2046</v>
      </c>
      <c r="G1644" t="s">
        <v>250</v>
      </c>
      <c r="H1644">
        <v>59.945075570292502</v>
      </c>
      <c r="I1644">
        <f>IF(K1644="N2O",H1644*About!$B$66,IF('EPA non-CO2 Data'!K1644="CH4",'EPA non-CO2 Data'!H1644*About!$B$65,'EPA non-CO2 Data'!H1644))</f>
        <v>59.945075570292502</v>
      </c>
      <c r="J1644" s="4" t="str">
        <f>VLOOKUP(CONCATENATE(B1644,C1644,D1644),'EPA Source to Industry Map'!$D$2:$E$35,2,FALSE)</f>
        <v>chemicals</v>
      </c>
      <c r="K1644" s="4" t="str">
        <f t="shared" si="25"/>
        <v>F-gases</v>
      </c>
    </row>
    <row r="1645" spans="1:11">
      <c r="A1645" t="s">
        <v>68</v>
      </c>
      <c r="B1645" t="s">
        <v>3</v>
      </c>
      <c r="C1645" t="s">
        <v>265</v>
      </c>
      <c r="D1645" t="s">
        <v>232</v>
      </c>
      <c r="E1645" t="s">
        <v>15</v>
      </c>
      <c r="F1645">
        <v>2047</v>
      </c>
      <c r="G1645" t="s">
        <v>250</v>
      </c>
      <c r="H1645">
        <v>62.608796990701798</v>
      </c>
      <c r="I1645">
        <f>IF(K1645="N2O",H1645*About!$B$66,IF('EPA non-CO2 Data'!K1645="CH4",'EPA non-CO2 Data'!H1645*About!$B$65,'EPA non-CO2 Data'!H1645))</f>
        <v>62.608796990701798</v>
      </c>
      <c r="J1645" s="4" t="str">
        <f>VLOOKUP(CONCATENATE(B1645,C1645,D1645),'EPA Source to Industry Map'!$D$2:$E$35,2,FALSE)</f>
        <v>chemicals</v>
      </c>
      <c r="K1645" s="4" t="str">
        <f t="shared" si="25"/>
        <v>F-gases</v>
      </c>
    </row>
    <row r="1646" spans="1:11">
      <c r="A1646" t="s">
        <v>68</v>
      </c>
      <c r="B1646" t="s">
        <v>3</v>
      </c>
      <c r="C1646" t="s">
        <v>265</v>
      </c>
      <c r="D1646" t="s">
        <v>232</v>
      </c>
      <c r="E1646" t="s">
        <v>15</v>
      </c>
      <c r="F1646">
        <v>2048</v>
      </c>
      <c r="G1646" t="s">
        <v>250</v>
      </c>
      <c r="H1646">
        <v>65.272518411111093</v>
      </c>
      <c r="I1646">
        <f>IF(K1646="N2O",H1646*About!$B$66,IF('EPA non-CO2 Data'!K1646="CH4",'EPA non-CO2 Data'!H1646*About!$B$65,'EPA non-CO2 Data'!H1646))</f>
        <v>65.272518411111093</v>
      </c>
      <c r="J1646" s="4" t="str">
        <f>VLOOKUP(CONCATENATE(B1646,C1646,D1646),'EPA Source to Industry Map'!$D$2:$E$35,2,FALSE)</f>
        <v>chemicals</v>
      </c>
      <c r="K1646" s="4" t="str">
        <f t="shared" si="25"/>
        <v>F-gases</v>
      </c>
    </row>
    <row r="1647" spans="1:11">
      <c r="A1647" t="s">
        <v>68</v>
      </c>
      <c r="B1647" t="s">
        <v>3</v>
      </c>
      <c r="C1647" t="s">
        <v>265</v>
      </c>
      <c r="D1647" t="s">
        <v>232</v>
      </c>
      <c r="E1647" t="s">
        <v>15</v>
      </c>
      <c r="F1647">
        <v>2049</v>
      </c>
      <c r="G1647" t="s">
        <v>250</v>
      </c>
      <c r="H1647">
        <v>67.936239831520396</v>
      </c>
      <c r="I1647">
        <f>IF(K1647="N2O",H1647*About!$B$66,IF('EPA non-CO2 Data'!K1647="CH4",'EPA non-CO2 Data'!H1647*About!$B$65,'EPA non-CO2 Data'!H1647))</f>
        <v>67.936239831520396</v>
      </c>
      <c r="J1647" s="4" t="str">
        <f>VLOOKUP(CONCATENATE(B1647,C1647,D1647),'EPA Source to Industry Map'!$D$2:$E$35,2,FALSE)</f>
        <v>chemicals</v>
      </c>
      <c r="K1647" s="4" t="str">
        <f t="shared" si="25"/>
        <v>F-gases</v>
      </c>
    </row>
    <row r="1648" spans="1:11">
      <c r="A1648" t="s">
        <v>68</v>
      </c>
      <c r="B1648" t="s">
        <v>3</v>
      </c>
      <c r="C1648" t="s">
        <v>265</v>
      </c>
      <c r="D1648" t="s">
        <v>232</v>
      </c>
      <c r="E1648" t="s">
        <v>15</v>
      </c>
      <c r="F1648">
        <v>2050</v>
      </c>
      <c r="G1648" t="s">
        <v>250</v>
      </c>
      <c r="H1648">
        <v>70.599961251929699</v>
      </c>
      <c r="I1648">
        <f>IF(K1648="N2O",H1648*About!$B$66,IF('EPA non-CO2 Data'!K1648="CH4",'EPA non-CO2 Data'!H1648*About!$B$65,'EPA non-CO2 Data'!H1648))</f>
        <v>70.599961251929699</v>
      </c>
      <c r="J1648" s="4" t="str">
        <f>VLOOKUP(CONCATENATE(B1648,C1648,D1648),'EPA Source to Industry Map'!$D$2:$E$35,2,FALSE)</f>
        <v>chemicals</v>
      </c>
      <c r="K1648" s="4" t="str">
        <f t="shared" si="25"/>
        <v>F-gases</v>
      </c>
    </row>
    <row r="1649" spans="1:11">
      <c r="A1649" t="s">
        <v>68</v>
      </c>
      <c r="B1649" t="s">
        <v>3</v>
      </c>
      <c r="C1649" t="s">
        <v>266</v>
      </c>
      <c r="E1649" t="s">
        <v>13</v>
      </c>
      <c r="F1649">
        <v>1990</v>
      </c>
      <c r="G1649" t="s">
        <v>250</v>
      </c>
      <c r="H1649">
        <v>0</v>
      </c>
      <c r="I1649">
        <f>IF(K1649="N2O",H1649*About!$B$66,IF('EPA non-CO2 Data'!K1649="CH4",'EPA non-CO2 Data'!H1649*About!$B$65,'EPA non-CO2 Data'!H1649))</f>
        <v>0</v>
      </c>
      <c r="J1649" s="4" t="str">
        <f>VLOOKUP(CONCATENATE(B1649,C1649,D1649),'EPA Source to Industry Map'!$D$2:$E$35,2,FALSE)</f>
        <v>chemicals</v>
      </c>
      <c r="K1649" s="4" t="str">
        <f t="shared" si="25"/>
        <v>F-gases</v>
      </c>
    </row>
    <row r="1650" spans="1:11">
      <c r="A1650" t="s">
        <v>68</v>
      </c>
      <c r="B1650" t="s">
        <v>3</v>
      </c>
      <c r="C1650" t="s">
        <v>266</v>
      </c>
      <c r="E1650" t="s">
        <v>13</v>
      </c>
      <c r="F1650">
        <v>1991</v>
      </c>
      <c r="G1650" t="s">
        <v>250</v>
      </c>
      <c r="H1650">
        <v>0.25662390089182802</v>
      </c>
      <c r="I1650">
        <f>IF(K1650="N2O",H1650*About!$B$66,IF('EPA non-CO2 Data'!K1650="CH4",'EPA non-CO2 Data'!H1650*About!$B$65,'EPA non-CO2 Data'!H1650))</f>
        <v>0.25662390089182802</v>
      </c>
      <c r="J1650" s="4" t="str">
        <f>VLOOKUP(CONCATENATE(B1650,C1650,D1650),'EPA Source to Industry Map'!$D$2:$E$35,2,FALSE)</f>
        <v>chemicals</v>
      </c>
      <c r="K1650" s="4" t="str">
        <f t="shared" si="25"/>
        <v>F-gases</v>
      </c>
    </row>
    <row r="1651" spans="1:11">
      <c r="A1651" t="s">
        <v>68</v>
      </c>
      <c r="B1651" t="s">
        <v>3</v>
      </c>
      <c r="C1651" t="s">
        <v>266</v>
      </c>
      <c r="E1651" t="s">
        <v>13</v>
      </c>
      <c r="F1651">
        <v>1992</v>
      </c>
      <c r="G1651" t="s">
        <v>250</v>
      </c>
      <c r="H1651">
        <v>0.51324780178365603</v>
      </c>
      <c r="I1651">
        <f>IF(K1651="N2O",H1651*About!$B$66,IF('EPA non-CO2 Data'!K1651="CH4",'EPA non-CO2 Data'!H1651*About!$B$65,'EPA non-CO2 Data'!H1651))</f>
        <v>0.51324780178365603</v>
      </c>
      <c r="J1651" s="4" t="str">
        <f>VLOOKUP(CONCATENATE(B1651,C1651,D1651),'EPA Source to Industry Map'!$D$2:$E$35,2,FALSE)</f>
        <v>chemicals</v>
      </c>
      <c r="K1651" s="4" t="str">
        <f t="shared" ref="K1651:K1714" si="26">IF(ISNUMBER(SEARCH("F",E1651)),"F-gases",E1651)</f>
        <v>F-gases</v>
      </c>
    </row>
    <row r="1652" spans="1:11">
      <c r="A1652" t="s">
        <v>68</v>
      </c>
      <c r="B1652" t="s">
        <v>3</v>
      </c>
      <c r="C1652" t="s">
        <v>266</v>
      </c>
      <c r="E1652" t="s">
        <v>13</v>
      </c>
      <c r="F1652">
        <v>1993</v>
      </c>
      <c r="G1652" t="s">
        <v>250</v>
      </c>
      <c r="H1652">
        <v>0.76987170267548399</v>
      </c>
      <c r="I1652">
        <f>IF(K1652="N2O",H1652*About!$B$66,IF('EPA non-CO2 Data'!K1652="CH4",'EPA non-CO2 Data'!H1652*About!$B$65,'EPA non-CO2 Data'!H1652))</f>
        <v>0.76987170267548399</v>
      </c>
      <c r="J1652" s="4" t="str">
        <f>VLOOKUP(CONCATENATE(B1652,C1652,D1652),'EPA Source to Industry Map'!$D$2:$E$35,2,FALSE)</f>
        <v>chemicals</v>
      </c>
      <c r="K1652" s="4" t="str">
        <f t="shared" si="26"/>
        <v>F-gases</v>
      </c>
    </row>
    <row r="1653" spans="1:11">
      <c r="A1653" t="s">
        <v>68</v>
      </c>
      <c r="B1653" t="s">
        <v>3</v>
      </c>
      <c r="C1653" t="s">
        <v>266</v>
      </c>
      <c r="E1653" t="s">
        <v>13</v>
      </c>
      <c r="F1653">
        <v>1994</v>
      </c>
      <c r="G1653" t="s">
        <v>250</v>
      </c>
      <c r="H1653">
        <v>1.0264956035673101</v>
      </c>
      <c r="I1653">
        <f>IF(K1653="N2O",H1653*About!$B$66,IF('EPA non-CO2 Data'!K1653="CH4",'EPA non-CO2 Data'!H1653*About!$B$65,'EPA non-CO2 Data'!H1653))</f>
        <v>1.0264956035673101</v>
      </c>
      <c r="J1653" s="4" t="str">
        <f>VLOOKUP(CONCATENATE(B1653,C1653,D1653),'EPA Source to Industry Map'!$D$2:$E$35,2,FALSE)</f>
        <v>chemicals</v>
      </c>
      <c r="K1653" s="4" t="str">
        <f t="shared" si="26"/>
        <v>F-gases</v>
      </c>
    </row>
    <row r="1654" spans="1:11">
      <c r="A1654" t="s">
        <v>68</v>
      </c>
      <c r="B1654" t="s">
        <v>3</v>
      </c>
      <c r="C1654" t="s">
        <v>266</v>
      </c>
      <c r="E1654" t="s">
        <v>13</v>
      </c>
      <c r="F1654">
        <v>1995</v>
      </c>
      <c r="G1654" t="s">
        <v>250</v>
      </c>
      <c r="H1654">
        <v>1.2831195044591399</v>
      </c>
      <c r="I1654">
        <f>IF(K1654="N2O",H1654*About!$B$66,IF('EPA non-CO2 Data'!K1654="CH4",'EPA non-CO2 Data'!H1654*About!$B$65,'EPA non-CO2 Data'!H1654))</f>
        <v>1.2831195044591399</v>
      </c>
      <c r="J1654" s="4" t="str">
        <f>VLOOKUP(CONCATENATE(B1654,C1654,D1654),'EPA Source to Industry Map'!$D$2:$E$35,2,FALSE)</f>
        <v>chemicals</v>
      </c>
      <c r="K1654" s="4" t="str">
        <f t="shared" si="26"/>
        <v>F-gases</v>
      </c>
    </row>
    <row r="1655" spans="1:11">
      <c r="A1655" t="s">
        <v>68</v>
      </c>
      <c r="B1655" t="s">
        <v>3</v>
      </c>
      <c r="C1655" t="s">
        <v>266</v>
      </c>
      <c r="E1655" t="s">
        <v>13</v>
      </c>
      <c r="F1655">
        <v>1996</v>
      </c>
      <c r="G1655" t="s">
        <v>250</v>
      </c>
      <c r="H1655">
        <v>3.3143493126979902</v>
      </c>
      <c r="I1655">
        <f>IF(K1655="N2O",H1655*About!$B$66,IF('EPA non-CO2 Data'!K1655="CH4",'EPA non-CO2 Data'!H1655*About!$B$65,'EPA non-CO2 Data'!H1655))</f>
        <v>3.3143493126979902</v>
      </c>
      <c r="J1655" s="4" t="str">
        <f>VLOOKUP(CONCATENATE(B1655,C1655,D1655),'EPA Source to Industry Map'!$D$2:$E$35,2,FALSE)</f>
        <v>chemicals</v>
      </c>
      <c r="K1655" s="4" t="str">
        <f t="shared" si="26"/>
        <v>F-gases</v>
      </c>
    </row>
    <row r="1656" spans="1:11">
      <c r="A1656" t="s">
        <v>68</v>
      </c>
      <c r="B1656" t="s">
        <v>3</v>
      </c>
      <c r="C1656" t="s">
        <v>266</v>
      </c>
      <c r="E1656" t="s">
        <v>13</v>
      </c>
      <c r="F1656">
        <v>1997</v>
      </c>
      <c r="G1656" t="s">
        <v>250</v>
      </c>
      <c r="H1656">
        <v>5.34557912093684</v>
      </c>
      <c r="I1656">
        <f>IF(K1656="N2O",H1656*About!$B$66,IF('EPA non-CO2 Data'!K1656="CH4",'EPA non-CO2 Data'!H1656*About!$B$65,'EPA non-CO2 Data'!H1656))</f>
        <v>5.34557912093684</v>
      </c>
      <c r="J1656" s="4" t="str">
        <f>VLOOKUP(CONCATENATE(B1656,C1656,D1656),'EPA Source to Industry Map'!$D$2:$E$35,2,FALSE)</f>
        <v>chemicals</v>
      </c>
      <c r="K1656" s="4" t="str">
        <f t="shared" si="26"/>
        <v>F-gases</v>
      </c>
    </row>
    <row r="1657" spans="1:11">
      <c r="A1657" t="s">
        <v>68</v>
      </c>
      <c r="B1657" t="s">
        <v>3</v>
      </c>
      <c r="C1657" t="s">
        <v>266</v>
      </c>
      <c r="E1657" t="s">
        <v>13</v>
      </c>
      <c r="F1657">
        <v>1998</v>
      </c>
      <c r="G1657" t="s">
        <v>250</v>
      </c>
      <c r="H1657">
        <v>7.3768089291756898</v>
      </c>
      <c r="I1657">
        <f>IF(K1657="N2O",H1657*About!$B$66,IF('EPA non-CO2 Data'!K1657="CH4",'EPA non-CO2 Data'!H1657*About!$B$65,'EPA non-CO2 Data'!H1657))</f>
        <v>7.3768089291756898</v>
      </c>
      <c r="J1657" s="4" t="str">
        <f>VLOOKUP(CONCATENATE(B1657,C1657,D1657),'EPA Source to Industry Map'!$D$2:$E$35,2,FALSE)</f>
        <v>chemicals</v>
      </c>
      <c r="K1657" s="4" t="str">
        <f t="shared" si="26"/>
        <v>F-gases</v>
      </c>
    </row>
    <row r="1658" spans="1:11">
      <c r="A1658" t="s">
        <v>68</v>
      </c>
      <c r="B1658" t="s">
        <v>3</v>
      </c>
      <c r="C1658" t="s">
        <v>266</v>
      </c>
      <c r="E1658" t="s">
        <v>13</v>
      </c>
      <c r="F1658">
        <v>1999</v>
      </c>
      <c r="G1658" t="s">
        <v>250</v>
      </c>
      <c r="H1658">
        <v>9.4080387374145396</v>
      </c>
      <c r="I1658">
        <f>IF(K1658="N2O",H1658*About!$B$66,IF('EPA non-CO2 Data'!K1658="CH4",'EPA non-CO2 Data'!H1658*About!$B$65,'EPA non-CO2 Data'!H1658))</f>
        <v>9.4080387374145396</v>
      </c>
      <c r="J1658" s="4" t="str">
        <f>VLOOKUP(CONCATENATE(B1658,C1658,D1658),'EPA Source to Industry Map'!$D$2:$E$35,2,FALSE)</f>
        <v>chemicals</v>
      </c>
      <c r="K1658" s="4" t="str">
        <f t="shared" si="26"/>
        <v>F-gases</v>
      </c>
    </row>
    <row r="1659" spans="1:11">
      <c r="A1659" t="s">
        <v>68</v>
      </c>
      <c r="B1659" t="s">
        <v>3</v>
      </c>
      <c r="C1659" t="s">
        <v>266</v>
      </c>
      <c r="E1659" t="s">
        <v>13</v>
      </c>
      <c r="F1659">
        <v>2000</v>
      </c>
      <c r="G1659" t="s">
        <v>250</v>
      </c>
      <c r="H1659">
        <v>11.4392685456534</v>
      </c>
      <c r="I1659">
        <f>IF(K1659="N2O",H1659*About!$B$66,IF('EPA non-CO2 Data'!K1659="CH4",'EPA non-CO2 Data'!H1659*About!$B$65,'EPA non-CO2 Data'!H1659))</f>
        <v>11.4392685456534</v>
      </c>
      <c r="J1659" s="4" t="str">
        <f>VLOOKUP(CONCATENATE(B1659,C1659,D1659),'EPA Source to Industry Map'!$D$2:$E$35,2,FALSE)</f>
        <v>chemicals</v>
      </c>
      <c r="K1659" s="4" t="str">
        <f t="shared" si="26"/>
        <v>F-gases</v>
      </c>
    </row>
    <row r="1660" spans="1:11">
      <c r="A1660" t="s">
        <v>68</v>
      </c>
      <c r="B1660" t="s">
        <v>3</v>
      </c>
      <c r="C1660" t="s">
        <v>266</v>
      </c>
      <c r="E1660" t="s">
        <v>13</v>
      </c>
      <c r="F1660">
        <v>2001</v>
      </c>
      <c r="G1660" t="s">
        <v>250</v>
      </c>
      <c r="H1660">
        <v>17.548792836522701</v>
      </c>
      <c r="I1660">
        <f>IF(K1660="N2O",H1660*About!$B$66,IF('EPA non-CO2 Data'!K1660="CH4",'EPA non-CO2 Data'!H1660*About!$B$65,'EPA non-CO2 Data'!H1660))</f>
        <v>17.548792836522701</v>
      </c>
      <c r="J1660" s="4" t="str">
        <f>VLOOKUP(CONCATENATE(B1660,C1660,D1660),'EPA Source to Industry Map'!$D$2:$E$35,2,FALSE)</f>
        <v>chemicals</v>
      </c>
      <c r="K1660" s="4" t="str">
        <f t="shared" si="26"/>
        <v>F-gases</v>
      </c>
    </row>
    <row r="1661" spans="1:11">
      <c r="A1661" t="s">
        <v>68</v>
      </c>
      <c r="B1661" t="s">
        <v>3</v>
      </c>
      <c r="C1661" t="s">
        <v>266</v>
      </c>
      <c r="E1661" t="s">
        <v>13</v>
      </c>
      <c r="F1661">
        <v>2002</v>
      </c>
      <c r="G1661" t="s">
        <v>250</v>
      </c>
      <c r="H1661">
        <v>23.658317127391999</v>
      </c>
      <c r="I1661">
        <f>IF(K1661="N2O",H1661*About!$B$66,IF('EPA non-CO2 Data'!K1661="CH4",'EPA non-CO2 Data'!H1661*About!$B$65,'EPA non-CO2 Data'!H1661))</f>
        <v>23.658317127391999</v>
      </c>
      <c r="J1661" s="4" t="str">
        <f>VLOOKUP(CONCATENATE(B1661,C1661,D1661),'EPA Source to Industry Map'!$D$2:$E$35,2,FALSE)</f>
        <v>chemicals</v>
      </c>
      <c r="K1661" s="4" t="str">
        <f t="shared" si="26"/>
        <v>F-gases</v>
      </c>
    </row>
    <row r="1662" spans="1:11">
      <c r="A1662" t="s">
        <v>68</v>
      </c>
      <c r="B1662" t="s">
        <v>3</v>
      </c>
      <c r="C1662" t="s">
        <v>266</v>
      </c>
      <c r="E1662" t="s">
        <v>13</v>
      </c>
      <c r="F1662">
        <v>2003</v>
      </c>
      <c r="G1662" t="s">
        <v>250</v>
      </c>
      <c r="H1662">
        <v>29.767841418261401</v>
      </c>
      <c r="I1662">
        <f>IF(K1662="N2O",H1662*About!$B$66,IF('EPA non-CO2 Data'!K1662="CH4",'EPA non-CO2 Data'!H1662*About!$B$65,'EPA non-CO2 Data'!H1662))</f>
        <v>29.767841418261401</v>
      </c>
      <c r="J1662" s="4" t="str">
        <f>VLOOKUP(CONCATENATE(B1662,C1662,D1662),'EPA Source to Industry Map'!$D$2:$E$35,2,FALSE)</f>
        <v>chemicals</v>
      </c>
      <c r="K1662" s="4" t="str">
        <f t="shared" si="26"/>
        <v>F-gases</v>
      </c>
    </row>
    <row r="1663" spans="1:11">
      <c r="A1663" t="s">
        <v>68</v>
      </c>
      <c r="B1663" t="s">
        <v>3</v>
      </c>
      <c r="C1663" t="s">
        <v>266</v>
      </c>
      <c r="E1663" t="s">
        <v>13</v>
      </c>
      <c r="F1663">
        <v>2004</v>
      </c>
      <c r="G1663" t="s">
        <v>250</v>
      </c>
      <c r="H1663">
        <v>35.8773657091307</v>
      </c>
      <c r="I1663">
        <f>IF(K1663="N2O",H1663*About!$B$66,IF('EPA non-CO2 Data'!K1663="CH4",'EPA non-CO2 Data'!H1663*About!$B$65,'EPA non-CO2 Data'!H1663))</f>
        <v>35.8773657091307</v>
      </c>
      <c r="J1663" s="4" t="str">
        <f>VLOOKUP(CONCATENATE(B1663,C1663,D1663),'EPA Source to Industry Map'!$D$2:$E$35,2,FALSE)</f>
        <v>chemicals</v>
      </c>
      <c r="K1663" s="4" t="str">
        <f t="shared" si="26"/>
        <v>F-gases</v>
      </c>
    </row>
    <row r="1664" spans="1:11">
      <c r="A1664" t="s">
        <v>68</v>
      </c>
      <c r="B1664" t="s">
        <v>3</v>
      </c>
      <c r="C1664" t="s">
        <v>266</v>
      </c>
      <c r="E1664" t="s">
        <v>13</v>
      </c>
      <c r="F1664">
        <v>2005</v>
      </c>
      <c r="G1664" t="s">
        <v>250</v>
      </c>
      <c r="H1664">
        <v>41.986890000000002</v>
      </c>
      <c r="I1664">
        <f>IF(K1664="N2O",H1664*About!$B$66,IF('EPA non-CO2 Data'!K1664="CH4",'EPA non-CO2 Data'!H1664*About!$B$65,'EPA non-CO2 Data'!H1664))</f>
        <v>41.986890000000002</v>
      </c>
      <c r="J1664" s="4" t="str">
        <f>VLOOKUP(CONCATENATE(B1664,C1664,D1664),'EPA Source to Industry Map'!$D$2:$E$35,2,FALSE)</f>
        <v>chemicals</v>
      </c>
      <c r="K1664" s="4" t="str">
        <f t="shared" si="26"/>
        <v>F-gases</v>
      </c>
    </row>
    <row r="1665" spans="1:11">
      <c r="A1665" t="s">
        <v>68</v>
      </c>
      <c r="B1665" t="s">
        <v>3</v>
      </c>
      <c r="C1665" t="s">
        <v>266</v>
      </c>
      <c r="E1665" t="s">
        <v>13</v>
      </c>
      <c r="F1665">
        <v>2006</v>
      </c>
      <c r="G1665" t="s">
        <v>250</v>
      </c>
      <c r="H1665">
        <v>52.862762857142897</v>
      </c>
      <c r="I1665">
        <f>IF(K1665="N2O",H1665*About!$B$66,IF('EPA non-CO2 Data'!K1665="CH4",'EPA non-CO2 Data'!H1665*About!$B$65,'EPA non-CO2 Data'!H1665))</f>
        <v>52.862762857142897</v>
      </c>
      <c r="J1665" s="4" t="str">
        <f>VLOOKUP(CONCATENATE(B1665,C1665,D1665),'EPA Source to Industry Map'!$D$2:$E$35,2,FALSE)</f>
        <v>chemicals</v>
      </c>
      <c r="K1665" s="4" t="str">
        <f t="shared" si="26"/>
        <v>F-gases</v>
      </c>
    </row>
    <row r="1666" spans="1:11">
      <c r="A1666" t="s">
        <v>68</v>
      </c>
      <c r="B1666" t="s">
        <v>3</v>
      </c>
      <c r="C1666" t="s">
        <v>266</v>
      </c>
      <c r="E1666" t="s">
        <v>13</v>
      </c>
      <c r="F1666">
        <v>2007</v>
      </c>
      <c r="G1666" t="s">
        <v>250</v>
      </c>
      <c r="H1666">
        <v>63.738635714285699</v>
      </c>
      <c r="I1666">
        <f>IF(K1666="N2O",H1666*About!$B$66,IF('EPA non-CO2 Data'!K1666="CH4",'EPA non-CO2 Data'!H1666*About!$B$65,'EPA non-CO2 Data'!H1666))</f>
        <v>63.738635714285699</v>
      </c>
      <c r="J1666" s="4" t="str">
        <f>VLOOKUP(CONCATENATE(B1666,C1666,D1666),'EPA Source to Industry Map'!$D$2:$E$35,2,FALSE)</f>
        <v>chemicals</v>
      </c>
      <c r="K1666" s="4" t="str">
        <f t="shared" si="26"/>
        <v>F-gases</v>
      </c>
    </row>
    <row r="1667" spans="1:11">
      <c r="A1667" t="s">
        <v>68</v>
      </c>
      <c r="B1667" t="s">
        <v>3</v>
      </c>
      <c r="C1667" t="s">
        <v>266</v>
      </c>
      <c r="E1667" t="s">
        <v>13</v>
      </c>
      <c r="F1667">
        <v>2008</v>
      </c>
      <c r="G1667" t="s">
        <v>250</v>
      </c>
      <c r="H1667">
        <v>74.614508571428601</v>
      </c>
      <c r="I1667">
        <f>IF(K1667="N2O",H1667*About!$B$66,IF('EPA non-CO2 Data'!K1667="CH4",'EPA non-CO2 Data'!H1667*About!$B$65,'EPA non-CO2 Data'!H1667))</f>
        <v>74.614508571428601</v>
      </c>
      <c r="J1667" s="4" t="str">
        <f>VLOOKUP(CONCATENATE(B1667,C1667,D1667),'EPA Source to Industry Map'!$D$2:$E$35,2,FALSE)</f>
        <v>chemicals</v>
      </c>
      <c r="K1667" s="4" t="str">
        <f t="shared" si="26"/>
        <v>F-gases</v>
      </c>
    </row>
    <row r="1668" spans="1:11">
      <c r="A1668" t="s">
        <v>68</v>
      </c>
      <c r="B1668" t="s">
        <v>3</v>
      </c>
      <c r="C1668" t="s">
        <v>266</v>
      </c>
      <c r="E1668" t="s">
        <v>13</v>
      </c>
      <c r="F1668">
        <v>2009</v>
      </c>
      <c r="G1668" t="s">
        <v>250</v>
      </c>
      <c r="H1668">
        <v>85.490381428571396</v>
      </c>
      <c r="I1668">
        <f>IF(K1668="N2O",H1668*About!$B$66,IF('EPA non-CO2 Data'!K1668="CH4",'EPA non-CO2 Data'!H1668*About!$B$65,'EPA non-CO2 Data'!H1668))</f>
        <v>85.490381428571396</v>
      </c>
      <c r="J1668" s="4" t="str">
        <f>VLOOKUP(CONCATENATE(B1668,C1668,D1668),'EPA Source to Industry Map'!$D$2:$E$35,2,FALSE)</f>
        <v>chemicals</v>
      </c>
      <c r="K1668" s="4" t="str">
        <f t="shared" si="26"/>
        <v>F-gases</v>
      </c>
    </row>
    <row r="1669" spans="1:11">
      <c r="A1669" t="s">
        <v>68</v>
      </c>
      <c r="B1669" t="s">
        <v>3</v>
      </c>
      <c r="C1669" t="s">
        <v>266</v>
      </c>
      <c r="E1669" t="s">
        <v>13</v>
      </c>
      <c r="F1669">
        <v>2010</v>
      </c>
      <c r="G1669" t="s">
        <v>250</v>
      </c>
      <c r="H1669">
        <v>96.366254285714305</v>
      </c>
      <c r="I1669">
        <f>IF(K1669="N2O",H1669*About!$B$66,IF('EPA non-CO2 Data'!K1669="CH4",'EPA non-CO2 Data'!H1669*About!$B$65,'EPA non-CO2 Data'!H1669))</f>
        <v>96.366254285714305</v>
      </c>
      <c r="J1669" s="4" t="str">
        <f>VLOOKUP(CONCATENATE(B1669,C1669,D1669),'EPA Source to Industry Map'!$D$2:$E$35,2,FALSE)</f>
        <v>chemicals</v>
      </c>
      <c r="K1669" s="4" t="str">
        <f t="shared" si="26"/>
        <v>F-gases</v>
      </c>
    </row>
    <row r="1670" spans="1:11">
      <c r="A1670" t="s">
        <v>68</v>
      </c>
      <c r="B1670" t="s">
        <v>3</v>
      </c>
      <c r="C1670" t="s">
        <v>266</v>
      </c>
      <c r="E1670" t="s">
        <v>13</v>
      </c>
      <c r="F1670">
        <v>2011</v>
      </c>
      <c r="G1670" t="s">
        <v>250</v>
      </c>
      <c r="H1670">
        <v>107.242127142857</v>
      </c>
      <c r="I1670">
        <f>IF(K1670="N2O",H1670*About!$B$66,IF('EPA non-CO2 Data'!K1670="CH4",'EPA non-CO2 Data'!H1670*About!$B$65,'EPA non-CO2 Data'!H1670))</f>
        <v>107.242127142857</v>
      </c>
      <c r="J1670" s="4" t="str">
        <f>VLOOKUP(CONCATENATE(B1670,C1670,D1670),'EPA Source to Industry Map'!$D$2:$E$35,2,FALSE)</f>
        <v>chemicals</v>
      </c>
      <c r="K1670" s="4" t="str">
        <f t="shared" si="26"/>
        <v>F-gases</v>
      </c>
    </row>
    <row r="1671" spans="1:11">
      <c r="A1671" t="s">
        <v>68</v>
      </c>
      <c r="B1671" t="s">
        <v>3</v>
      </c>
      <c r="C1671" t="s">
        <v>266</v>
      </c>
      <c r="E1671" t="s">
        <v>13</v>
      </c>
      <c r="F1671">
        <v>2012</v>
      </c>
      <c r="G1671" t="s">
        <v>250</v>
      </c>
      <c r="H1671">
        <v>118.11799999999999</v>
      </c>
      <c r="I1671">
        <f>IF(K1671="N2O",H1671*About!$B$66,IF('EPA non-CO2 Data'!K1671="CH4",'EPA non-CO2 Data'!H1671*About!$B$65,'EPA non-CO2 Data'!H1671))</f>
        <v>118.11799999999999</v>
      </c>
      <c r="J1671" s="4" t="str">
        <f>VLOOKUP(CONCATENATE(B1671,C1671,D1671),'EPA Source to Industry Map'!$D$2:$E$35,2,FALSE)</f>
        <v>chemicals</v>
      </c>
      <c r="K1671" s="4" t="str">
        <f t="shared" si="26"/>
        <v>F-gases</v>
      </c>
    </row>
    <row r="1672" spans="1:11">
      <c r="A1672" t="s">
        <v>68</v>
      </c>
      <c r="B1672" t="s">
        <v>3</v>
      </c>
      <c r="C1672" t="s">
        <v>266</v>
      </c>
      <c r="E1672" t="s">
        <v>13</v>
      </c>
      <c r="F1672">
        <v>2013</v>
      </c>
      <c r="G1672" t="s">
        <v>250</v>
      </c>
      <c r="H1672">
        <v>121.184914422598</v>
      </c>
      <c r="I1672">
        <f>IF(K1672="N2O",H1672*About!$B$66,IF('EPA non-CO2 Data'!K1672="CH4",'EPA non-CO2 Data'!H1672*About!$B$65,'EPA non-CO2 Data'!H1672))</f>
        <v>121.184914422598</v>
      </c>
      <c r="J1672" s="4" t="str">
        <f>VLOOKUP(CONCATENATE(B1672,C1672,D1672),'EPA Source to Industry Map'!$D$2:$E$35,2,FALSE)</f>
        <v>chemicals</v>
      </c>
      <c r="K1672" s="4" t="str">
        <f t="shared" si="26"/>
        <v>F-gases</v>
      </c>
    </row>
    <row r="1673" spans="1:11">
      <c r="A1673" t="s">
        <v>68</v>
      </c>
      <c r="B1673" t="s">
        <v>3</v>
      </c>
      <c r="C1673" t="s">
        <v>266</v>
      </c>
      <c r="E1673" t="s">
        <v>13</v>
      </c>
      <c r="F1673">
        <v>2014</v>
      </c>
      <c r="G1673" t="s">
        <v>250</v>
      </c>
      <c r="H1673">
        <v>124.251828845196</v>
      </c>
      <c r="I1673">
        <f>IF(K1673="N2O",H1673*About!$B$66,IF('EPA non-CO2 Data'!K1673="CH4",'EPA non-CO2 Data'!H1673*About!$B$65,'EPA non-CO2 Data'!H1673))</f>
        <v>124.251828845196</v>
      </c>
      <c r="J1673" s="4" t="str">
        <f>VLOOKUP(CONCATENATE(B1673,C1673,D1673),'EPA Source to Industry Map'!$D$2:$E$35,2,FALSE)</f>
        <v>chemicals</v>
      </c>
      <c r="K1673" s="4" t="str">
        <f t="shared" si="26"/>
        <v>F-gases</v>
      </c>
    </row>
    <row r="1674" spans="1:11">
      <c r="A1674" t="s">
        <v>68</v>
      </c>
      <c r="B1674" t="s">
        <v>3</v>
      </c>
      <c r="C1674" t="s">
        <v>266</v>
      </c>
      <c r="E1674" t="s">
        <v>13</v>
      </c>
      <c r="F1674">
        <v>2015</v>
      </c>
      <c r="G1674" t="s">
        <v>250</v>
      </c>
      <c r="H1674">
        <v>127.31874326779401</v>
      </c>
      <c r="I1674">
        <f>IF(K1674="N2O",H1674*About!$B$66,IF('EPA non-CO2 Data'!K1674="CH4",'EPA non-CO2 Data'!H1674*About!$B$65,'EPA non-CO2 Data'!H1674))</f>
        <v>127.31874326779401</v>
      </c>
      <c r="J1674" s="4" t="str">
        <f>VLOOKUP(CONCATENATE(B1674,C1674,D1674),'EPA Source to Industry Map'!$D$2:$E$35,2,FALSE)</f>
        <v>chemicals</v>
      </c>
      <c r="K1674" s="4" t="str">
        <f t="shared" si="26"/>
        <v>F-gases</v>
      </c>
    </row>
    <row r="1675" spans="1:11">
      <c r="A1675" t="s">
        <v>68</v>
      </c>
      <c r="B1675" t="s">
        <v>3</v>
      </c>
      <c r="C1675" t="s">
        <v>266</v>
      </c>
      <c r="E1675" t="s">
        <v>13</v>
      </c>
      <c r="F1675">
        <v>2016</v>
      </c>
      <c r="G1675" t="s">
        <v>250</v>
      </c>
      <c r="H1675">
        <v>121.545232280986</v>
      </c>
      <c r="I1675">
        <f>IF(K1675="N2O",H1675*About!$B$66,IF('EPA non-CO2 Data'!K1675="CH4",'EPA non-CO2 Data'!H1675*About!$B$65,'EPA non-CO2 Data'!H1675))</f>
        <v>121.545232280986</v>
      </c>
      <c r="J1675" s="4" t="str">
        <f>VLOOKUP(CONCATENATE(B1675,C1675,D1675),'EPA Source to Industry Map'!$D$2:$E$35,2,FALSE)</f>
        <v>chemicals</v>
      </c>
      <c r="K1675" s="4" t="str">
        <f t="shared" si="26"/>
        <v>F-gases</v>
      </c>
    </row>
    <row r="1676" spans="1:11">
      <c r="A1676" t="s">
        <v>68</v>
      </c>
      <c r="B1676" t="s">
        <v>3</v>
      </c>
      <c r="C1676" t="s">
        <v>266</v>
      </c>
      <c r="E1676" t="s">
        <v>13</v>
      </c>
      <c r="F1676">
        <v>2017</v>
      </c>
      <c r="G1676" t="s">
        <v>250</v>
      </c>
      <c r="H1676">
        <v>115.77172129417799</v>
      </c>
      <c r="I1676">
        <f>IF(K1676="N2O",H1676*About!$B$66,IF('EPA non-CO2 Data'!K1676="CH4",'EPA non-CO2 Data'!H1676*About!$B$65,'EPA non-CO2 Data'!H1676))</f>
        <v>115.77172129417799</v>
      </c>
      <c r="J1676" s="4" t="str">
        <f>VLOOKUP(CONCATENATE(B1676,C1676,D1676),'EPA Source to Industry Map'!$D$2:$E$35,2,FALSE)</f>
        <v>chemicals</v>
      </c>
      <c r="K1676" s="4" t="str">
        <f t="shared" si="26"/>
        <v>F-gases</v>
      </c>
    </row>
    <row r="1677" spans="1:11">
      <c r="A1677" t="s">
        <v>68</v>
      </c>
      <c r="B1677" t="s">
        <v>3</v>
      </c>
      <c r="C1677" t="s">
        <v>266</v>
      </c>
      <c r="E1677" t="s">
        <v>13</v>
      </c>
      <c r="F1677">
        <v>2018</v>
      </c>
      <c r="G1677" t="s">
        <v>250</v>
      </c>
      <c r="H1677">
        <v>109.99821030737</v>
      </c>
      <c r="I1677">
        <f>IF(K1677="N2O",H1677*About!$B$66,IF('EPA non-CO2 Data'!K1677="CH4",'EPA non-CO2 Data'!H1677*About!$B$65,'EPA non-CO2 Data'!H1677))</f>
        <v>109.99821030737</v>
      </c>
      <c r="J1677" s="4" t="str">
        <f>VLOOKUP(CONCATENATE(B1677,C1677,D1677),'EPA Source to Industry Map'!$D$2:$E$35,2,FALSE)</f>
        <v>chemicals</v>
      </c>
      <c r="K1677" s="4" t="str">
        <f t="shared" si="26"/>
        <v>F-gases</v>
      </c>
    </row>
    <row r="1678" spans="1:11">
      <c r="A1678" t="s">
        <v>68</v>
      </c>
      <c r="B1678" t="s">
        <v>3</v>
      </c>
      <c r="C1678" t="s">
        <v>266</v>
      </c>
      <c r="E1678" t="s">
        <v>13</v>
      </c>
      <c r="F1678">
        <v>2019</v>
      </c>
      <c r="G1678" t="s">
        <v>250</v>
      </c>
      <c r="H1678">
        <v>104.224699320563</v>
      </c>
      <c r="I1678">
        <f>IF(K1678="N2O",H1678*About!$B$66,IF('EPA non-CO2 Data'!K1678="CH4",'EPA non-CO2 Data'!H1678*About!$B$65,'EPA non-CO2 Data'!H1678))</f>
        <v>104.224699320563</v>
      </c>
      <c r="J1678" s="4" t="str">
        <f>VLOOKUP(CONCATENATE(B1678,C1678,D1678),'EPA Source to Industry Map'!$D$2:$E$35,2,FALSE)</f>
        <v>chemicals</v>
      </c>
      <c r="K1678" s="4" t="str">
        <f t="shared" si="26"/>
        <v>F-gases</v>
      </c>
    </row>
    <row r="1679" spans="1:11">
      <c r="A1679" t="s">
        <v>68</v>
      </c>
      <c r="B1679" t="s">
        <v>3</v>
      </c>
      <c r="C1679" t="s">
        <v>266</v>
      </c>
      <c r="E1679" t="s">
        <v>13</v>
      </c>
      <c r="F1679">
        <v>2020</v>
      </c>
      <c r="G1679" t="s">
        <v>250</v>
      </c>
      <c r="H1679">
        <v>98.4511883337547</v>
      </c>
      <c r="I1679">
        <f>IF(K1679="N2O",H1679*About!$B$66,IF('EPA non-CO2 Data'!K1679="CH4",'EPA non-CO2 Data'!H1679*About!$B$65,'EPA non-CO2 Data'!H1679))</f>
        <v>98.4511883337547</v>
      </c>
      <c r="J1679" s="4" t="str">
        <f>VLOOKUP(CONCATENATE(B1679,C1679,D1679),'EPA Source to Industry Map'!$D$2:$E$35,2,FALSE)</f>
        <v>chemicals</v>
      </c>
      <c r="K1679" s="4" t="str">
        <f t="shared" si="26"/>
        <v>F-gases</v>
      </c>
    </row>
    <row r="1680" spans="1:11">
      <c r="A1680" t="s">
        <v>68</v>
      </c>
      <c r="B1680" t="s">
        <v>3</v>
      </c>
      <c r="C1680" t="s">
        <v>266</v>
      </c>
      <c r="E1680" t="s">
        <v>13</v>
      </c>
      <c r="F1680">
        <v>2021</v>
      </c>
      <c r="G1680" t="s">
        <v>250</v>
      </c>
      <c r="H1680">
        <v>101.95624543050999</v>
      </c>
      <c r="I1680">
        <f>IF(K1680="N2O",H1680*About!$B$66,IF('EPA non-CO2 Data'!K1680="CH4",'EPA non-CO2 Data'!H1680*About!$B$65,'EPA non-CO2 Data'!H1680))</f>
        <v>101.95624543050999</v>
      </c>
      <c r="J1680" s="4" t="str">
        <f>VLOOKUP(CONCATENATE(B1680,C1680,D1680),'EPA Source to Industry Map'!$D$2:$E$35,2,FALSE)</f>
        <v>chemicals</v>
      </c>
      <c r="K1680" s="4" t="str">
        <f t="shared" si="26"/>
        <v>F-gases</v>
      </c>
    </row>
    <row r="1681" spans="1:11">
      <c r="A1681" t="s">
        <v>68</v>
      </c>
      <c r="B1681" t="s">
        <v>3</v>
      </c>
      <c r="C1681" t="s">
        <v>266</v>
      </c>
      <c r="E1681" t="s">
        <v>13</v>
      </c>
      <c r="F1681">
        <v>2022</v>
      </c>
      <c r="G1681" t="s">
        <v>250</v>
      </c>
      <c r="H1681">
        <v>105.461302527264</v>
      </c>
      <c r="I1681">
        <f>IF(K1681="N2O",H1681*About!$B$66,IF('EPA non-CO2 Data'!K1681="CH4",'EPA non-CO2 Data'!H1681*About!$B$65,'EPA non-CO2 Data'!H1681))</f>
        <v>105.461302527264</v>
      </c>
      <c r="J1681" s="4" t="str">
        <f>VLOOKUP(CONCATENATE(B1681,C1681,D1681),'EPA Source to Industry Map'!$D$2:$E$35,2,FALSE)</f>
        <v>chemicals</v>
      </c>
      <c r="K1681" s="4" t="str">
        <f t="shared" si="26"/>
        <v>F-gases</v>
      </c>
    </row>
    <row r="1682" spans="1:11">
      <c r="A1682" t="s">
        <v>68</v>
      </c>
      <c r="B1682" t="s">
        <v>3</v>
      </c>
      <c r="C1682" t="s">
        <v>266</v>
      </c>
      <c r="E1682" t="s">
        <v>13</v>
      </c>
      <c r="F1682">
        <v>2023</v>
      </c>
      <c r="G1682" t="s">
        <v>250</v>
      </c>
      <c r="H1682">
        <v>108.96635962401901</v>
      </c>
      <c r="I1682">
        <f>IF(K1682="N2O",H1682*About!$B$66,IF('EPA non-CO2 Data'!K1682="CH4",'EPA non-CO2 Data'!H1682*About!$B$65,'EPA non-CO2 Data'!H1682))</f>
        <v>108.96635962401901</v>
      </c>
      <c r="J1682" s="4" t="str">
        <f>VLOOKUP(CONCATENATE(B1682,C1682,D1682),'EPA Source to Industry Map'!$D$2:$E$35,2,FALSE)</f>
        <v>chemicals</v>
      </c>
      <c r="K1682" s="4" t="str">
        <f t="shared" si="26"/>
        <v>F-gases</v>
      </c>
    </row>
    <row r="1683" spans="1:11">
      <c r="A1683" t="s">
        <v>68</v>
      </c>
      <c r="B1683" t="s">
        <v>3</v>
      </c>
      <c r="C1683" t="s">
        <v>266</v>
      </c>
      <c r="E1683" t="s">
        <v>13</v>
      </c>
      <c r="F1683">
        <v>2024</v>
      </c>
      <c r="G1683" t="s">
        <v>250</v>
      </c>
      <c r="H1683">
        <v>112.471416720774</v>
      </c>
      <c r="I1683">
        <f>IF(K1683="N2O",H1683*About!$B$66,IF('EPA non-CO2 Data'!K1683="CH4",'EPA non-CO2 Data'!H1683*About!$B$65,'EPA non-CO2 Data'!H1683))</f>
        <v>112.471416720774</v>
      </c>
      <c r="J1683" s="4" t="str">
        <f>VLOOKUP(CONCATENATE(B1683,C1683,D1683),'EPA Source to Industry Map'!$D$2:$E$35,2,FALSE)</f>
        <v>chemicals</v>
      </c>
      <c r="K1683" s="4" t="str">
        <f t="shared" si="26"/>
        <v>F-gases</v>
      </c>
    </row>
    <row r="1684" spans="1:11">
      <c r="A1684" t="s">
        <v>68</v>
      </c>
      <c r="B1684" t="s">
        <v>3</v>
      </c>
      <c r="C1684" t="s">
        <v>266</v>
      </c>
      <c r="E1684" t="s">
        <v>13</v>
      </c>
      <c r="F1684">
        <v>2025</v>
      </c>
      <c r="G1684" t="s">
        <v>250</v>
      </c>
      <c r="H1684">
        <v>115.976473817529</v>
      </c>
      <c r="I1684">
        <f>IF(K1684="N2O",H1684*About!$B$66,IF('EPA non-CO2 Data'!K1684="CH4",'EPA non-CO2 Data'!H1684*About!$B$65,'EPA non-CO2 Data'!H1684))</f>
        <v>115.976473817529</v>
      </c>
      <c r="J1684" s="4" t="str">
        <f>VLOOKUP(CONCATENATE(B1684,C1684,D1684),'EPA Source to Industry Map'!$D$2:$E$35,2,FALSE)</f>
        <v>chemicals</v>
      </c>
      <c r="K1684" s="4" t="str">
        <f t="shared" si="26"/>
        <v>F-gases</v>
      </c>
    </row>
    <row r="1685" spans="1:11">
      <c r="A1685" t="s">
        <v>68</v>
      </c>
      <c r="B1685" t="s">
        <v>3</v>
      </c>
      <c r="C1685" t="s">
        <v>266</v>
      </c>
      <c r="E1685" t="s">
        <v>13</v>
      </c>
      <c r="F1685">
        <v>2026</v>
      </c>
      <c r="G1685" t="s">
        <v>250</v>
      </c>
      <c r="H1685">
        <v>122.38490609743801</v>
      </c>
      <c r="I1685">
        <f>IF(K1685="N2O",H1685*About!$B$66,IF('EPA non-CO2 Data'!K1685="CH4",'EPA non-CO2 Data'!H1685*About!$B$65,'EPA non-CO2 Data'!H1685))</f>
        <v>122.38490609743801</v>
      </c>
      <c r="J1685" s="4" t="str">
        <f>VLOOKUP(CONCATENATE(B1685,C1685,D1685),'EPA Source to Industry Map'!$D$2:$E$35,2,FALSE)</f>
        <v>chemicals</v>
      </c>
      <c r="K1685" s="4" t="str">
        <f t="shared" si="26"/>
        <v>F-gases</v>
      </c>
    </row>
    <row r="1686" spans="1:11">
      <c r="A1686" t="s">
        <v>68</v>
      </c>
      <c r="B1686" t="s">
        <v>3</v>
      </c>
      <c r="C1686" t="s">
        <v>266</v>
      </c>
      <c r="E1686" t="s">
        <v>13</v>
      </c>
      <c r="F1686">
        <v>2027</v>
      </c>
      <c r="G1686" t="s">
        <v>250</v>
      </c>
      <c r="H1686">
        <v>128.79333837734799</v>
      </c>
      <c r="I1686">
        <f>IF(K1686="N2O",H1686*About!$B$66,IF('EPA non-CO2 Data'!K1686="CH4",'EPA non-CO2 Data'!H1686*About!$B$65,'EPA non-CO2 Data'!H1686))</f>
        <v>128.79333837734799</v>
      </c>
      <c r="J1686" s="4" t="str">
        <f>VLOOKUP(CONCATENATE(B1686,C1686,D1686),'EPA Source to Industry Map'!$D$2:$E$35,2,FALSE)</f>
        <v>chemicals</v>
      </c>
      <c r="K1686" s="4" t="str">
        <f t="shared" si="26"/>
        <v>F-gases</v>
      </c>
    </row>
    <row r="1687" spans="1:11">
      <c r="A1687" t="s">
        <v>68</v>
      </c>
      <c r="B1687" t="s">
        <v>3</v>
      </c>
      <c r="C1687" t="s">
        <v>266</v>
      </c>
      <c r="E1687" t="s">
        <v>13</v>
      </c>
      <c r="F1687">
        <v>2028</v>
      </c>
      <c r="G1687" t="s">
        <v>250</v>
      </c>
      <c r="H1687">
        <v>135.20177065725699</v>
      </c>
      <c r="I1687">
        <f>IF(K1687="N2O",H1687*About!$B$66,IF('EPA non-CO2 Data'!K1687="CH4",'EPA non-CO2 Data'!H1687*About!$B$65,'EPA non-CO2 Data'!H1687))</f>
        <v>135.20177065725699</v>
      </c>
      <c r="J1687" s="4" t="str">
        <f>VLOOKUP(CONCATENATE(B1687,C1687,D1687),'EPA Source to Industry Map'!$D$2:$E$35,2,FALSE)</f>
        <v>chemicals</v>
      </c>
      <c r="K1687" s="4" t="str">
        <f t="shared" si="26"/>
        <v>F-gases</v>
      </c>
    </row>
    <row r="1688" spans="1:11">
      <c r="A1688" t="s">
        <v>68</v>
      </c>
      <c r="B1688" t="s">
        <v>3</v>
      </c>
      <c r="C1688" t="s">
        <v>266</v>
      </c>
      <c r="E1688" t="s">
        <v>13</v>
      </c>
      <c r="F1688">
        <v>2029</v>
      </c>
      <c r="G1688" t="s">
        <v>250</v>
      </c>
      <c r="H1688">
        <v>141.610202937167</v>
      </c>
      <c r="I1688">
        <f>IF(K1688="N2O",H1688*About!$B$66,IF('EPA non-CO2 Data'!K1688="CH4",'EPA non-CO2 Data'!H1688*About!$B$65,'EPA non-CO2 Data'!H1688))</f>
        <v>141.610202937167</v>
      </c>
      <c r="J1688" s="4" t="str">
        <f>VLOOKUP(CONCATENATE(B1688,C1688,D1688),'EPA Source to Industry Map'!$D$2:$E$35,2,FALSE)</f>
        <v>chemicals</v>
      </c>
      <c r="K1688" s="4" t="str">
        <f t="shared" si="26"/>
        <v>F-gases</v>
      </c>
    </row>
    <row r="1689" spans="1:11">
      <c r="A1689" t="s">
        <v>68</v>
      </c>
      <c r="B1689" t="s">
        <v>3</v>
      </c>
      <c r="C1689" t="s">
        <v>266</v>
      </c>
      <c r="E1689" t="s">
        <v>13</v>
      </c>
      <c r="F1689">
        <v>2030</v>
      </c>
      <c r="G1689" t="s">
        <v>250</v>
      </c>
      <c r="H1689">
        <v>148.018635217076</v>
      </c>
      <c r="I1689">
        <f>IF(K1689="N2O",H1689*About!$B$66,IF('EPA non-CO2 Data'!K1689="CH4",'EPA non-CO2 Data'!H1689*About!$B$65,'EPA non-CO2 Data'!H1689))</f>
        <v>148.018635217076</v>
      </c>
      <c r="J1689" s="4" t="str">
        <f>VLOOKUP(CONCATENATE(B1689,C1689,D1689),'EPA Source to Industry Map'!$D$2:$E$35,2,FALSE)</f>
        <v>chemicals</v>
      </c>
      <c r="K1689" s="4" t="str">
        <f t="shared" si="26"/>
        <v>F-gases</v>
      </c>
    </row>
    <row r="1690" spans="1:11">
      <c r="A1690" t="s">
        <v>68</v>
      </c>
      <c r="B1690" t="s">
        <v>3</v>
      </c>
      <c r="C1690" t="s">
        <v>266</v>
      </c>
      <c r="E1690" t="s">
        <v>13</v>
      </c>
      <c r="F1690">
        <v>2031</v>
      </c>
      <c r="G1690" t="s">
        <v>250</v>
      </c>
      <c r="H1690">
        <v>156.19759918045401</v>
      </c>
      <c r="I1690">
        <f>IF(K1690="N2O",H1690*About!$B$66,IF('EPA non-CO2 Data'!K1690="CH4",'EPA non-CO2 Data'!H1690*About!$B$65,'EPA non-CO2 Data'!H1690))</f>
        <v>156.19759918045401</v>
      </c>
      <c r="J1690" s="4" t="str">
        <f>VLOOKUP(CONCATENATE(B1690,C1690,D1690),'EPA Source to Industry Map'!$D$2:$E$35,2,FALSE)</f>
        <v>chemicals</v>
      </c>
      <c r="K1690" s="4" t="str">
        <f t="shared" si="26"/>
        <v>F-gases</v>
      </c>
    </row>
    <row r="1691" spans="1:11">
      <c r="A1691" t="s">
        <v>68</v>
      </c>
      <c r="B1691" t="s">
        <v>3</v>
      </c>
      <c r="C1691" t="s">
        <v>266</v>
      </c>
      <c r="E1691" t="s">
        <v>13</v>
      </c>
      <c r="F1691">
        <v>2032</v>
      </c>
      <c r="G1691" t="s">
        <v>250</v>
      </c>
      <c r="H1691">
        <v>164.37656314383199</v>
      </c>
      <c r="I1691">
        <f>IF(K1691="N2O",H1691*About!$B$66,IF('EPA non-CO2 Data'!K1691="CH4",'EPA non-CO2 Data'!H1691*About!$B$65,'EPA non-CO2 Data'!H1691))</f>
        <v>164.37656314383199</v>
      </c>
      <c r="J1691" s="4" t="str">
        <f>VLOOKUP(CONCATENATE(B1691,C1691,D1691),'EPA Source to Industry Map'!$D$2:$E$35,2,FALSE)</f>
        <v>chemicals</v>
      </c>
      <c r="K1691" s="4" t="str">
        <f t="shared" si="26"/>
        <v>F-gases</v>
      </c>
    </row>
    <row r="1692" spans="1:11">
      <c r="A1692" t="s">
        <v>68</v>
      </c>
      <c r="B1692" t="s">
        <v>3</v>
      </c>
      <c r="C1692" t="s">
        <v>266</v>
      </c>
      <c r="E1692" t="s">
        <v>13</v>
      </c>
      <c r="F1692">
        <v>2033</v>
      </c>
      <c r="G1692" t="s">
        <v>250</v>
      </c>
      <c r="H1692">
        <v>172.55552710721099</v>
      </c>
      <c r="I1692">
        <f>IF(K1692="N2O",H1692*About!$B$66,IF('EPA non-CO2 Data'!K1692="CH4",'EPA non-CO2 Data'!H1692*About!$B$65,'EPA non-CO2 Data'!H1692))</f>
        <v>172.55552710721099</v>
      </c>
      <c r="J1692" s="4" t="str">
        <f>VLOOKUP(CONCATENATE(B1692,C1692,D1692),'EPA Source to Industry Map'!$D$2:$E$35,2,FALSE)</f>
        <v>chemicals</v>
      </c>
      <c r="K1692" s="4" t="str">
        <f t="shared" si="26"/>
        <v>F-gases</v>
      </c>
    </row>
    <row r="1693" spans="1:11">
      <c r="A1693" t="s">
        <v>68</v>
      </c>
      <c r="B1693" t="s">
        <v>3</v>
      </c>
      <c r="C1693" t="s">
        <v>266</v>
      </c>
      <c r="E1693" t="s">
        <v>13</v>
      </c>
      <c r="F1693">
        <v>2034</v>
      </c>
      <c r="G1693" t="s">
        <v>250</v>
      </c>
      <c r="H1693">
        <v>180.734491070589</v>
      </c>
      <c r="I1693">
        <f>IF(K1693="N2O",H1693*About!$B$66,IF('EPA non-CO2 Data'!K1693="CH4",'EPA non-CO2 Data'!H1693*About!$B$65,'EPA non-CO2 Data'!H1693))</f>
        <v>180.734491070589</v>
      </c>
      <c r="J1693" s="4" t="str">
        <f>VLOOKUP(CONCATENATE(B1693,C1693,D1693),'EPA Source to Industry Map'!$D$2:$E$35,2,FALSE)</f>
        <v>chemicals</v>
      </c>
      <c r="K1693" s="4" t="str">
        <f t="shared" si="26"/>
        <v>F-gases</v>
      </c>
    </row>
    <row r="1694" spans="1:11">
      <c r="A1694" t="s">
        <v>68</v>
      </c>
      <c r="B1694" t="s">
        <v>3</v>
      </c>
      <c r="C1694" t="s">
        <v>266</v>
      </c>
      <c r="E1694" t="s">
        <v>13</v>
      </c>
      <c r="F1694">
        <v>2035</v>
      </c>
      <c r="G1694" t="s">
        <v>250</v>
      </c>
      <c r="H1694">
        <v>188.91345503396701</v>
      </c>
      <c r="I1694">
        <f>IF(K1694="N2O",H1694*About!$B$66,IF('EPA non-CO2 Data'!K1694="CH4",'EPA non-CO2 Data'!H1694*About!$B$65,'EPA non-CO2 Data'!H1694))</f>
        <v>188.91345503396701</v>
      </c>
      <c r="J1694" s="4" t="str">
        <f>VLOOKUP(CONCATENATE(B1694,C1694,D1694),'EPA Source to Industry Map'!$D$2:$E$35,2,FALSE)</f>
        <v>chemicals</v>
      </c>
      <c r="K1694" s="4" t="str">
        <f t="shared" si="26"/>
        <v>F-gases</v>
      </c>
    </row>
    <row r="1695" spans="1:11">
      <c r="A1695" t="s">
        <v>68</v>
      </c>
      <c r="B1695" t="s">
        <v>3</v>
      </c>
      <c r="C1695" t="s">
        <v>266</v>
      </c>
      <c r="E1695" t="s">
        <v>13</v>
      </c>
      <c r="F1695">
        <v>2036</v>
      </c>
      <c r="G1695" t="s">
        <v>250</v>
      </c>
      <c r="H1695">
        <v>199.35211594077899</v>
      </c>
      <c r="I1695">
        <f>IF(K1695="N2O",H1695*About!$B$66,IF('EPA non-CO2 Data'!K1695="CH4",'EPA non-CO2 Data'!H1695*About!$B$65,'EPA non-CO2 Data'!H1695))</f>
        <v>199.35211594077899</v>
      </c>
      <c r="J1695" s="4" t="str">
        <f>VLOOKUP(CONCATENATE(B1695,C1695,D1695),'EPA Source to Industry Map'!$D$2:$E$35,2,FALSE)</f>
        <v>chemicals</v>
      </c>
      <c r="K1695" s="4" t="str">
        <f t="shared" si="26"/>
        <v>F-gases</v>
      </c>
    </row>
    <row r="1696" spans="1:11">
      <c r="A1696" t="s">
        <v>68</v>
      </c>
      <c r="B1696" t="s">
        <v>3</v>
      </c>
      <c r="C1696" t="s">
        <v>266</v>
      </c>
      <c r="E1696" t="s">
        <v>13</v>
      </c>
      <c r="F1696">
        <v>2037</v>
      </c>
      <c r="G1696" t="s">
        <v>250</v>
      </c>
      <c r="H1696">
        <v>209.79077684759</v>
      </c>
      <c r="I1696">
        <f>IF(K1696="N2O",H1696*About!$B$66,IF('EPA non-CO2 Data'!K1696="CH4",'EPA non-CO2 Data'!H1696*About!$B$65,'EPA non-CO2 Data'!H1696))</f>
        <v>209.79077684759</v>
      </c>
      <c r="J1696" s="4" t="str">
        <f>VLOOKUP(CONCATENATE(B1696,C1696,D1696),'EPA Source to Industry Map'!$D$2:$E$35,2,FALSE)</f>
        <v>chemicals</v>
      </c>
      <c r="K1696" s="4" t="str">
        <f t="shared" si="26"/>
        <v>F-gases</v>
      </c>
    </row>
    <row r="1697" spans="1:11">
      <c r="A1697" t="s">
        <v>68</v>
      </c>
      <c r="B1697" t="s">
        <v>3</v>
      </c>
      <c r="C1697" t="s">
        <v>266</v>
      </c>
      <c r="E1697" t="s">
        <v>13</v>
      </c>
      <c r="F1697">
        <v>2038</v>
      </c>
      <c r="G1697" t="s">
        <v>250</v>
      </c>
      <c r="H1697">
        <v>220.229437754402</v>
      </c>
      <c r="I1697">
        <f>IF(K1697="N2O",H1697*About!$B$66,IF('EPA non-CO2 Data'!K1697="CH4",'EPA non-CO2 Data'!H1697*About!$B$65,'EPA non-CO2 Data'!H1697))</f>
        <v>220.229437754402</v>
      </c>
      <c r="J1697" s="4" t="str">
        <f>VLOOKUP(CONCATENATE(B1697,C1697,D1697),'EPA Source to Industry Map'!$D$2:$E$35,2,FALSE)</f>
        <v>chemicals</v>
      </c>
      <c r="K1697" s="4" t="str">
        <f t="shared" si="26"/>
        <v>F-gases</v>
      </c>
    </row>
    <row r="1698" spans="1:11">
      <c r="A1698" t="s">
        <v>68</v>
      </c>
      <c r="B1698" t="s">
        <v>3</v>
      </c>
      <c r="C1698" t="s">
        <v>266</v>
      </c>
      <c r="E1698" t="s">
        <v>13</v>
      </c>
      <c r="F1698">
        <v>2039</v>
      </c>
      <c r="G1698" t="s">
        <v>250</v>
      </c>
      <c r="H1698">
        <v>230.668098661214</v>
      </c>
      <c r="I1698">
        <f>IF(K1698="N2O",H1698*About!$B$66,IF('EPA non-CO2 Data'!K1698="CH4",'EPA non-CO2 Data'!H1698*About!$B$65,'EPA non-CO2 Data'!H1698))</f>
        <v>230.668098661214</v>
      </c>
      <c r="J1698" s="4" t="str">
        <f>VLOOKUP(CONCATENATE(B1698,C1698,D1698),'EPA Source to Industry Map'!$D$2:$E$35,2,FALSE)</f>
        <v>chemicals</v>
      </c>
      <c r="K1698" s="4" t="str">
        <f t="shared" si="26"/>
        <v>F-gases</v>
      </c>
    </row>
    <row r="1699" spans="1:11">
      <c r="A1699" t="s">
        <v>68</v>
      </c>
      <c r="B1699" t="s">
        <v>3</v>
      </c>
      <c r="C1699" t="s">
        <v>266</v>
      </c>
      <c r="E1699" t="s">
        <v>13</v>
      </c>
      <c r="F1699">
        <v>2040</v>
      </c>
      <c r="G1699" t="s">
        <v>250</v>
      </c>
      <c r="H1699">
        <v>241.10675956802501</v>
      </c>
      <c r="I1699">
        <f>IF(K1699="N2O",H1699*About!$B$66,IF('EPA non-CO2 Data'!K1699="CH4",'EPA non-CO2 Data'!H1699*About!$B$65,'EPA non-CO2 Data'!H1699))</f>
        <v>241.10675956802501</v>
      </c>
      <c r="J1699" s="4" t="str">
        <f>VLOOKUP(CONCATENATE(B1699,C1699,D1699),'EPA Source to Industry Map'!$D$2:$E$35,2,FALSE)</f>
        <v>chemicals</v>
      </c>
      <c r="K1699" s="4" t="str">
        <f t="shared" si="26"/>
        <v>F-gases</v>
      </c>
    </row>
    <row r="1700" spans="1:11">
      <c r="A1700" t="s">
        <v>68</v>
      </c>
      <c r="B1700" t="s">
        <v>3</v>
      </c>
      <c r="C1700" t="s">
        <v>266</v>
      </c>
      <c r="E1700" t="s">
        <v>13</v>
      </c>
      <c r="F1700">
        <v>2041</v>
      </c>
      <c r="G1700" t="s">
        <v>250</v>
      </c>
      <c r="H1700">
        <v>254.429430020578</v>
      </c>
      <c r="I1700">
        <f>IF(K1700="N2O",H1700*About!$B$66,IF('EPA non-CO2 Data'!K1700="CH4",'EPA non-CO2 Data'!H1700*About!$B$65,'EPA non-CO2 Data'!H1700))</f>
        <v>254.429430020578</v>
      </c>
      <c r="J1700" s="4" t="str">
        <f>VLOOKUP(CONCATENATE(B1700,C1700,D1700),'EPA Source to Industry Map'!$D$2:$E$35,2,FALSE)</f>
        <v>chemicals</v>
      </c>
      <c r="K1700" s="4" t="str">
        <f t="shared" si="26"/>
        <v>F-gases</v>
      </c>
    </row>
    <row r="1701" spans="1:11">
      <c r="A1701" t="s">
        <v>68</v>
      </c>
      <c r="B1701" t="s">
        <v>3</v>
      </c>
      <c r="C1701" t="s">
        <v>266</v>
      </c>
      <c r="E1701" t="s">
        <v>13</v>
      </c>
      <c r="F1701">
        <v>2042</v>
      </c>
      <c r="G1701" t="s">
        <v>250</v>
      </c>
      <c r="H1701">
        <v>267.75210047313197</v>
      </c>
      <c r="I1701">
        <f>IF(K1701="N2O",H1701*About!$B$66,IF('EPA non-CO2 Data'!K1701="CH4",'EPA non-CO2 Data'!H1701*About!$B$65,'EPA non-CO2 Data'!H1701))</f>
        <v>267.75210047313197</v>
      </c>
      <c r="J1701" s="4" t="str">
        <f>VLOOKUP(CONCATENATE(B1701,C1701,D1701),'EPA Source to Industry Map'!$D$2:$E$35,2,FALSE)</f>
        <v>chemicals</v>
      </c>
      <c r="K1701" s="4" t="str">
        <f t="shared" si="26"/>
        <v>F-gases</v>
      </c>
    </row>
    <row r="1702" spans="1:11">
      <c r="A1702" t="s">
        <v>68</v>
      </c>
      <c r="B1702" t="s">
        <v>3</v>
      </c>
      <c r="C1702" t="s">
        <v>266</v>
      </c>
      <c r="E1702" t="s">
        <v>13</v>
      </c>
      <c r="F1702">
        <v>2043</v>
      </c>
      <c r="G1702" t="s">
        <v>250</v>
      </c>
      <c r="H1702">
        <v>281.07477092568502</v>
      </c>
      <c r="I1702">
        <f>IF(K1702="N2O",H1702*About!$B$66,IF('EPA non-CO2 Data'!K1702="CH4",'EPA non-CO2 Data'!H1702*About!$B$65,'EPA non-CO2 Data'!H1702))</f>
        <v>281.07477092568502</v>
      </c>
      <c r="J1702" s="4" t="str">
        <f>VLOOKUP(CONCATENATE(B1702,C1702,D1702),'EPA Source to Industry Map'!$D$2:$E$35,2,FALSE)</f>
        <v>chemicals</v>
      </c>
      <c r="K1702" s="4" t="str">
        <f t="shared" si="26"/>
        <v>F-gases</v>
      </c>
    </row>
    <row r="1703" spans="1:11">
      <c r="A1703" t="s">
        <v>68</v>
      </c>
      <c r="B1703" t="s">
        <v>3</v>
      </c>
      <c r="C1703" t="s">
        <v>266</v>
      </c>
      <c r="E1703" t="s">
        <v>13</v>
      </c>
      <c r="F1703">
        <v>2044</v>
      </c>
      <c r="G1703" t="s">
        <v>250</v>
      </c>
      <c r="H1703">
        <v>294.397441378238</v>
      </c>
      <c r="I1703">
        <f>IF(K1703="N2O",H1703*About!$B$66,IF('EPA non-CO2 Data'!K1703="CH4",'EPA non-CO2 Data'!H1703*About!$B$65,'EPA non-CO2 Data'!H1703))</f>
        <v>294.397441378238</v>
      </c>
      <c r="J1703" s="4" t="str">
        <f>VLOOKUP(CONCATENATE(B1703,C1703,D1703),'EPA Source to Industry Map'!$D$2:$E$35,2,FALSE)</f>
        <v>chemicals</v>
      </c>
      <c r="K1703" s="4" t="str">
        <f t="shared" si="26"/>
        <v>F-gases</v>
      </c>
    </row>
    <row r="1704" spans="1:11">
      <c r="A1704" t="s">
        <v>68</v>
      </c>
      <c r="B1704" t="s">
        <v>3</v>
      </c>
      <c r="C1704" t="s">
        <v>266</v>
      </c>
      <c r="E1704" t="s">
        <v>13</v>
      </c>
      <c r="F1704">
        <v>2045</v>
      </c>
      <c r="G1704" t="s">
        <v>250</v>
      </c>
      <c r="H1704">
        <v>307.72011183079098</v>
      </c>
      <c r="I1704">
        <f>IF(K1704="N2O",H1704*About!$B$66,IF('EPA non-CO2 Data'!K1704="CH4",'EPA non-CO2 Data'!H1704*About!$B$65,'EPA non-CO2 Data'!H1704))</f>
        <v>307.72011183079098</v>
      </c>
      <c r="J1704" s="4" t="str">
        <f>VLOOKUP(CONCATENATE(B1704,C1704,D1704),'EPA Source to Industry Map'!$D$2:$E$35,2,FALSE)</f>
        <v>chemicals</v>
      </c>
      <c r="K1704" s="4" t="str">
        <f t="shared" si="26"/>
        <v>F-gases</v>
      </c>
    </row>
    <row r="1705" spans="1:11">
      <c r="A1705" t="s">
        <v>68</v>
      </c>
      <c r="B1705" t="s">
        <v>3</v>
      </c>
      <c r="C1705" t="s">
        <v>266</v>
      </c>
      <c r="E1705" t="s">
        <v>13</v>
      </c>
      <c r="F1705">
        <v>2046</v>
      </c>
      <c r="G1705" t="s">
        <v>250</v>
      </c>
      <c r="H1705">
        <v>324.72359049264799</v>
      </c>
      <c r="I1705">
        <f>IF(K1705="N2O",H1705*About!$B$66,IF('EPA non-CO2 Data'!K1705="CH4",'EPA non-CO2 Data'!H1705*About!$B$65,'EPA non-CO2 Data'!H1705))</f>
        <v>324.72359049264799</v>
      </c>
      <c r="J1705" s="4" t="str">
        <f>VLOOKUP(CONCATENATE(B1705,C1705,D1705),'EPA Source to Industry Map'!$D$2:$E$35,2,FALSE)</f>
        <v>chemicals</v>
      </c>
      <c r="K1705" s="4" t="str">
        <f t="shared" si="26"/>
        <v>F-gases</v>
      </c>
    </row>
    <row r="1706" spans="1:11">
      <c r="A1706" t="s">
        <v>68</v>
      </c>
      <c r="B1706" t="s">
        <v>3</v>
      </c>
      <c r="C1706" t="s">
        <v>266</v>
      </c>
      <c r="E1706" t="s">
        <v>13</v>
      </c>
      <c r="F1706">
        <v>2047</v>
      </c>
      <c r="G1706" t="s">
        <v>250</v>
      </c>
      <c r="H1706">
        <v>341.72706915450499</v>
      </c>
      <c r="I1706">
        <f>IF(K1706="N2O",H1706*About!$B$66,IF('EPA non-CO2 Data'!K1706="CH4",'EPA non-CO2 Data'!H1706*About!$B$65,'EPA non-CO2 Data'!H1706))</f>
        <v>341.72706915450499</v>
      </c>
      <c r="J1706" s="4" t="str">
        <f>VLOOKUP(CONCATENATE(B1706,C1706,D1706),'EPA Source to Industry Map'!$D$2:$E$35,2,FALSE)</f>
        <v>chemicals</v>
      </c>
      <c r="K1706" s="4" t="str">
        <f t="shared" si="26"/>
        <v>F-gases</v>
      </c>
    </row>
    <row r="1707" spans="1:11">
      <c r="A1707" t="s">
        <v>68</v>
      </c>
      <c r="B1707" t="s">
        <v>3</v>
      </c>
      <c r="C1707" t="s">
        <v>266</v>
      </c>
      <c r="E1707" t="s">
        <v>13</v>
      </c>
      <c r="F1707">
        <v>2048</v>
      </c>
      <c r="G1707" t="s">
        <v>250</v>
      </c>
      <c r="H1707">
        <v>358.73054781636301</v>
      </c>
      <c r="I1707">
        <f>IF(K1707="N2O",H1707*About!$B$66,IF('EPA non-CO2 Data'!K1707="CH4",'EPA non-CO2 Data'!H1707*About!$B$65,'EPA non-CO2 Data'!H1707))</f>
        <v>358.73054781636301</v>
      </c>
      <c r="J1707" s="4" t="str">
        <f>VLOOKUP(CONCATENATE(B1707,C1707,D1707),'EPA Source to Industry Map'!$D$2:$E$35,2,FALSE)</f>
        <v>chemicals</v>
      </c>
      <c r="K1707" s="4" t="str">
        <f t="shared" si="26"/>
        <v>F-gases</v>
      </c>
    </row>
    <row r="1708" spans="1:11">
      <c r="A1708" t="s">
        <v>68</v>
      </c>
      <c r="B1708" t="s">
        <v>3</v>
      </c>
      <c r="C1708" t="s">
        <v>266</v>
      </c>
      <c r="E1708" t="s">
        <v>13</v>
      </c>
      <c r="F1708">
        <v>2049</v>
      </c>
      <c r="G1708" t="s">
        <v>250</v>
      </c>
      <c r="H1708">
        <v>375.73402647822002</v>
      </c>
      <c r="I1708">
        <f>IF(K1708="N2O",H1708*About!$B$66,IF('EPA non-CO2 Data'!K1708="CH4",'EPA non-CO2 Data'!H1708*About!$B$65,'EPA non-CO2 Data'!H1708))</f>
        <v>375.73402647822002</v>
      </c>
      <c r="J1708" s="4" t="str">
        <f>VLOOKUP(CONCATENATE(B1708,C1708,D1708),'EPA Source to Industry Map'!$D$2:$E$35,2,FALSE)</f>
        <v>chemicals</v>
      </c>
      <c r="K1708" s="4" t="str">
        <f t="shared" si="26"/>
        <v>F-gases</v>
      </c>
    </row>
    <row r="1709" spans="1:11">
      <c r="A1709" t="s">
        <v>68</v>
      </c>
      <c r="B1709" t="s">
        <v>3</v>
      </c>
      <c r="C1709" t="s">
        <v>266</v>
      </c>
      <c r="E1709" t="s">
        <v>13</v>
      </c>
      <c r="F1709">
        <v>2050</v>
      </c>
      <c r="G1709" t="s">
        <v>250</v>
      </c>
      <c r="H1709">
        <v>392.73750514007702</v>
      </c>
      <c r="I1709">
        <f>IF(K1709="N2O",H1709*About!$B$66,IF('EPA non-CO2 Data'!K1709="CH4",'EPA non-CO2 Data'!H1709*About!$B$65,'EPA non-CO2 Data'!H1709))</f>
        <v>392.73750514007702</v>
      </c>
      <c r="J1709" s="4" t="str">
        <f>VLOOKUP(CONCATENATE(B1709,C1709,D1709),'EPA Source to Industry Map'!$D$2:$E$35,2,FALSE)</f>
        <v>chemicals</v>
      </c>
      <c r="K1709" s="4" t="str">
        <f t="shared" si="26"/>
        <v>F-gases</v>
      </c>
    </row>
    <row r="1710" spans="1:11">
      <c r="A1710" t="s">
        <v>68</v>
      </c>
      <c r="B1710" t="s">
        <v>3</v>
      </c>
      <c r="C1710" t="s">
        <v>263</v>
      </c>
      <c r="D1710" t="s">
        <v>267</v>
      </c>
      <c r="E1710" t="s">
        <v>15</v>
      </c>
      <c r="F1710">
        <v>1990</v>
      </c>
      <c r="G1710" t="s">
        <v>250</v>
      </c>
      <c r="H1710">
        <v>1.78316348995699E-2</v>
      </c>
      <c r="I1710">
        <f>IF(K1710="N2O",H1710*About!$B$66,IF('EPA non-CO2 Data'!K1710="CH4",'EPA non-CO2 Data'!H1710*About!$B$65,'EPA non-CO2 Data'!H1710))</f>
        <v>1.78316348995699E-2</v>
      </c>
      <c r="J1710" s="4" t="str">
        <f>VLOOKUP(CONCATENATE(B1710,C1710,D1710),'EPA Source to Industry Map'!$D$2:$E$35,2,FALSE)</f>
        <v>chemicals</v>
      </c>
      <c r="K1710" s="4" t="str">
        <f t="shared" si="26"/>
        <v>F-gases</v>
      </c>
    </row>
    <row r="1711" spans="1:11">
      <c r="A1711" t="s">
        <v>68</v>
      </c>
      <c r="B1711" t="s">
        <v>3</v>
      </c>
      <c r="C1711" t="s">
        <v>263</v>
      </c>
      <c r="D1711" t="s">
        <v>267</v>
      </c>
      <c r="E1711" t="s">
        <v>15</v>
      </c>
      <c r="F1711">
        <v>1991</v>
      </c>
      <c r="G1711" t="s">
        <v>250</v>
      </c>
      <c r="H1711">
        <v>2.8960093962156999E-2</v>
      </c>
      <c r="I1711">
        <f>IF(K1711="N2O",H1711*About!$B$66,IF('EPA non-CO2 Data'!K1711="CH4",'EPA non-CO2 Data'!H1711*About!$B$65,'EPA non-CO2 Data'!H1711))</f>
        <v>2.8960093962156999E-2</v>
      </c>
      <c r="J1711" s="4" t="str">
        <f>VLOOKUP(CONCATENATE(B1711,C1711,D1711),'EPA Source to Industry Map'!$D$2:$E$35,2,FALSE)</f>
        <v>chemicals</v>
      </c>
      <c r="K1711" s="4" t="str">
        <f t="shared" si="26"/>
        <v>F-gases</v>
      </c>
    </row>
    <row r="1712" spans="1:11">
      <c r="A1712" t="s">
        <v>68</v>
      </c>
      <c r="B1712" t="s">
        <v>3</v>
      </c>
      <c r="C1712" t="s">
        <v>263</v>
      </c>
      <c r="D1712" t="s">
        <v>267</v>
      </c>
      <c r="E1712" t="s">
        <v>15</v>
      </c>
      <c r="F1712">
        <v>1992</v>
      </c>
      <c r="G1712" t="s">
        <v>250</v>
      </c>
      <c r="H1712">
        <v>4.0088553024744199E-2</v>
      </c>
      <c r="I1712">
        <f>IF(K1712="N2O",H1712*About!$B$66,IF('EPA non-CO2 Data'!K1712="CH4",'EPA non-CO2 Data'!H1712*About!$B$65,'EPA non-CO2 Data'!H1712))</f>
        <v>4.0088553024744199E-2</v>
      </c>
      <c r="J1712" s="4" t="str">
        <f>VLOOKUP(CONCATENATE(B1712,C1712,D1712),'EPA Source to Industry Map'!$D$2:$E$35,2,FALSE)</f>
        <v>chemicals</v>
      </c>
      <c r="K1712" s="4" t="str">
        <f t="shared" si="26"/>
        <v>F-gases</v>
      </c>
    </row>
    <row r="1713" spans="1:11">
      <c r="A1713" t="s">
        <v>68</v>
      </c>
      <c r="B1713" t="s">
        <v>3</v>
      </c>
      <c r="C1713" t="s">
        <v>263</v>
      </c>
      <c r="D1713" t="s">
        <v>267</v>
      </c>
      <c r="E1713" t="s">
        <v>15</v>
      </c>
      <c r="F1713">
        <v>1993</v>
      </c>
      <c r="G1713" t="s">
        <v>250</v>
      </c>
      <c r="H1713">
        <v>5.1217012087331301E-2</v>
      </c>
      <c r="I1713">
        <f>IF(K1713="N2O",H1713*About!$B$66,IF('EPA non-CO2 Data'!K1713="CH4",'EPA non-CO2 Data'!H1713*About!$B$65,'EPA non-CO2 Data'!H1713))</f>
        <v>5.1217012087331301E-2</v>
      </c>
      <c r="J1713" s="4" t="str">
        <f>VLOOKUP(CONCATENATE(B1713,C1713,D1713),'EPA Source to Industry Map'!$D$2:$E$35,2,FALSE)</f>
        <v>chemicals</v>
      </c>
      <c r="K1713" s="4" t="str">
        <f t="shared" si="26"/>
        <v>F-gases</v>
      </c>
    </row>
    <row r="1714" spans="1:11">
      <c r="A1714" t="s">
        <v>68</v>
      </c>
      <c r="B1714" t="s">
        <v>3</v>
      </c>
      <c r="C1714" t="s">
        <v>263</v>
      </c>
      <c r="D1714" t="s">
        <v>267</v>
      </c>
      <c r="E1714" t="s">
        <v>15</v>
      </c>
      <c r="F1714">
        <v>1994</v>
      </c>
      <c r="G1714" t="s">
        <v>250</v>
      </c>
      <c r="H1714">
        <v>6.2345471149918397E-2</v>
      </c>
      <c r="I1714">
        <f>IF(K1714="N2O",H1714*About!$B$66,IF('EPA non-CO2 Data'!K1714="CH4",'EPA non-CO2 Data'!H1714*About!$B$65,'EPA non-CO2 Data'!H1714))</f>
        <v>6.2345471149918397E-2</v>
      </c>
      <c r="J1714" s="4" t="str">
        <f>VLOOKUP(CONCATENATE(B1714,C1714,D1714),'EPA Source to Industry Map'!$D$2:$E$35,2,FALSE)</f>
        <v>chemicals</v>
      </c>
      <c r="K1714" s="4" t="str">
        <f t="shared" si="26"/>
        <v>F-gases</v>
      </c>
    </row>
    <row r="1715" spans="1:11">
      <c r="A1715" t="s">
        <v>68</v>
      </c>
      <c r="B1715" t="s">
        <v>3</v>
      </c>
      <c r="C1715" t="s">
        <v>263</v>
      </c>
      <c r="D1715" t="s">
        <v>267</v>
      </c>
      <c r="E1715" t="s">
        <v>15</v>
      </c>
      <c r="F1715">
        <v>1995</v>
      </c>
      <c r="G1715" t="s">
        <v>250</v>
      </c>
      <c r="H1715">
        <v>7.3473930212505506E-2</v>
      </c>
      <c r="I1715">
        <f>IF(K1715="N2O",H1715*About!$B$66,IF('EPA non-CO2 Data'!K1715="CH4",'EPA non-CO2 Data'!H1715*About!$B$65,'EPA non-CO2 Data'!H1715))</f>
        <v>7.3473930212505506E-2</v>
      </c>
      <c r="J1715" s="4" t="str">
        <f>VLOOKUP(CONCATENATE(B1715,C1715,D1715),'EPA Source to Industry Map'!$D$2:$E$35,2,FALSE)</f>
        <v>chemicals</v>
      </c>
      <c r="K1715" s="4" t="str">
        <f t="shared" ref="K1715:K1778" si="27">IF(ISNUMBER(SEARCH("F",E1715)),"F-gases",E1715)</f>
        <v>F-gases</v>
      </c>
    </row>
    <row r="1716" spans="1:11">
      <c r="A1716" t="s">
        <v>68</v>
      </c>
      <c r="B1716" t="s">
        <v>3</v>
      </c>
      <c r="C1716" t="s">
        <v>263</v>
      </c>
      <c r="D1716" t="s">
        <v>267</v>
      </c>
      <c r="E1716" t="s">
        <v>15</v>
      </c>
      <c r="F1716">
        <v>1996</v>
      </c>
      <c r="G1716" t="s">
        <v>250</v>
      </c>
      <c r="H1716">
        <v>9.9055576591328603E-2</v>
      </c>
      <c r="I1716">
        <f>IF(K1716="N2O",H1716*About!$B$66,IF('EPA non-CO2 Data'!K1716="CH4",'EPA non-CO2 Data'!H1716*About!$B$65,'EPA non-CO2 Data'!H1716))</f>
        <v>9.9055576591328603E-2</v>
      </c>
      <c r="J1716" s="4" t="str">
        <f>VLOOKUP(CONCATENATE(B1716,C1716,D1716),'EPA Source to Industry Map'!$D$2:$E$35,2,FALSE)</f>
        <v>chemicals</v>
      </c>
      <c r="K1716" s="4" t="str">
        <f t="shared" si="27"/>
        <v>F-gases</v>
      </c>
    </row>
    <row r="1717" spans="1:11">
      <c r="A1717" t="s">
        <v>68</v>
      </c>
      <c r="B1717" t="s">
        <v>3</v>
      </c>
      <c r="C1717" t="s">
        <v>263</v>
      </c>
      <c r="D1717" t="s">
        <v>267</v>
      </c>
      <c r="E1717" t="s">
        <v>15</v>
      </c>
      <c r="F1717">
        <v>1997</v>
      </c>
      <c r="G1717" t="s">
        <v>250</v>
      </c>
      <c r="H1717">
        <v>0.12463722297015201</v>
      </c>
      <c r="I1717">
        <f>IF(K1717="N2O",H1717*About!$B$66,IF('EPA non-CO2 Data'!K1717="CH4",'EPA non-CO2 Data'!H1717*About!$B$65,'EPA non-CO2 Data'!H1717))</f>
        <v>0.12463722297015201</v>
      </c>
      <c r="J1717" s="4" t="str">
        <f>VLOOKUP(CONCATENATE(B1717,C1717,D1717),'EPA Source to Industry Map'!$D$2:$E$35,2,FALSE)</f>
        <v>chemicals</v>
      </c>
      <c r="K1717" s="4" t="str">
        <f t="shared" si="27"/>
        <v>F-gases</v>
      </c>
    </row>
    <row r="1718" spans="1:11">
      <c r="A1718" t="s">
        <v>68</v>
      </c>
      <c r="B1718" t="s">
        <v>3</v>
      </c>
      <c r="C1718" t="s">
        <v>263</v>
      </c>
      <c r="D1718" t="s">
        <v>267</v>
      </c>
      <c r="E1718" t="s">
        <v>15</v>
      </c>
      <c r="F1718">
        <v>1998</v>
      </c>
      <c r="G1718" t="s">
        <v>250</v>
      </c>
      <c r="H1718">
        <v>0.15021886934897499</v>
      </c>
      <c r="I1718">
        <f>IF(K1718="N2O",H1718*About!$B$66,IF('EPA non-CO2 Data'!K1718="CH4",'EPA non-CO2 Data'!H1718*About!$B$65,'EPA non-CO2 Data'!H1718))</f>
        <v>0.15021886934897499</v>
      </c>
      <c r="J1718" s="4" t="str">
        <f>VLOOKUP(CONCATENATE(B1718,C1718,D1718),'EPA Source to Industry Map'!$D$2:$E$35,2,FALSE)</f>
        <v>chemicals</v>
      </c>
      <c r="K1718" s="4" t="str">
        <f t="shared" si="27"/>
        <v>F-gases</v>
      </c>
    </row>
    <row r="1719" spans="1:11">
      <c r="A1719" t="s">
        <v>68</v>
      </c>
      <c r="B1719" t="s">
        <v>3</v>
      </c>
      <c r="C1719" t="s">
        <v>263</v>
      </c>
      <c r="D1719" t="s">
        <v>267</v>
      </c>
      <c r="E1719" t="s">
        <v>15</v>
      </c>
      <c r="F1719">
        <v>1999</v>
      </c>
      <c r="G1719" t="s">
        <v>250</v>
      </c>
      <c r="H1719">
        <v>0.17580051572779801</v>
      </c>
      <c r="I1719">
        <f>IF(K1719="N2O",H1719*About!$B$66,IF('EPA non-CO2 Data'!K1719="CH4",'EPA non-CO2 Data'!H1719*About!$B$65,'EPA non-CO2 Data'!H1719))</f>
        <v>0.17580051572779801</v>
      </c>
      <c r="J1719" s="4" t="str">
        <f>VLOOKUP(CONCATENATE(B1719,C1719,D1719),'EPA Source to Industry Map'!$D$2:$E$35,2,FALSE)</f>
        <v>chemicals</v>
      </c>
      <c r="K1719" s="4" t="str">
        <f t="shared" si="27"/>
        <v>F-gases</v>
      </c>
    </row>
    <row r="1720" spans="1:11">
      <c r="A1720" t="s">
        <v>68</v>
      </c>
      <c r="B1720" t="s">
        <v>3</v>
      </c>
      <c r="C1720" t="s">
        <v>263</v>
      </c>
      <c r="D1720" t="s">
        <v>267</v>
      </c>
      <c r="E1720" t="s">
        <v>15</v>
      </c>
      <c r="F1720">
        <v>2000</v>
      </c>
      <c r="G1720" t="s">
        <v>250</v>
      </c>
      <c r="H1720">
        <v>0.20138216210662099</v>
      </c>
      <c r="I1720">
        <f>IF(K1720="N2O",H1720*About!$B$66,IF('EPA non-CO2 Data'!K1720="CH4",'EPA non-CO2 Data'!H1720*About!$B$65,'EPA non-CO2 Data'!H1720))</f>
        <v>0.20138216210662099</v>
      </c>
      <c r="J1720" s="4" t="str">
        <f>VLOOKUP(CONCATENATE(B1720,C1720,D1720),'EPA Source to Industry Map'!$D$2:$E$35,2,FALSE)</f>
        <v>chemicals</v>
      </c>
      <c r="K1720" s="4" t="str">
        <f t="shared" si="27"/>
        <v>F-gases</v>
      </c>
    </row>
    <row r="1721" spans="1:11">
      <c r="A1721" t="s">
        <v>68</v>
      </c>
      <c r="B1721" t="s">
        <v>3</v>
      </c>
      <c r="C1721" t="s">
        <v>263</v>
      </c>
      <c r="D1721" t="s">
        <v>267</v>
      </c>
      <c r="E1721" t="s">
        <v>15</v>
      </c>
      <c r="F1721">
        <v>2001</v>
      </c>
      <c r="G1721" t="s">
        <v>250</v>
      </c>
      <c r="H1721">
        <v>0.26530972968529698</v>
      </c>
      <c r="I1721">
        <f>IF(K1721="N2O",H1721*About!$B$66,IF('EPA non-CO2 Data'!K1721="CH4",'EPA non-CO2 Data'!H1721*About!$B$65,'EPA non-CO2 Data'!H1721))</f>
        <v>0.26530972968529698</v>
      </c>
      <c r="J1721" s="4" t="str">
        <f>VLOOKUP(CONCATENATE(B1721,C1721,D1721),'EPA Source to Industry Map'!$D$2:$E$35,2,FALSE)</f>
        <v>chemicals</v>
      </c>
      <c r="K1721" s="4" t="str">
        <f t="shared" si="27"/>
        <v>F-gases</v>
      </c>
    </row>
    <row r="1722" spans="1:11">
      <c r="A1722" t="s">
        <v>68</v>
      </c>
      <c r="B1722" t="s">
        <v>3</v>
      </c>
      <c r="C1722" t="s">
        <v>263</v>
      </c>
      <c r="D1722" t="s">
        <v>267</v>
      </c>
      <c r="E1722" t="s">
        <v>15</v>
      </c>
      <c r="F1722">
        <v>2002</v>
      </c>
      <c r="G1722" t="s">
        <v>250</v>
      </c>
      <c r="H1722">
        <v>0.32923729726397299</v>
      </c>
      <c r="I1722">
        <f>IF(K1722="N2O",H1722*About!$B$66,IF('EPA non-CO2 Data'!K1722="CH4",'EPA non-CO2 Data'!H1722*About!$B$65,'EPA non-CO2 Data'!H1722))</f>
        <v>0.32923729726397299</v>
      </c>
      <c r="J1722" s="4" t="str">
        <f>VLOOKUP(CONCATENATE(B1722,C1722,D1722),'EPA Source to Industry Map'!$D$2:$E$35,2,FALSE)</f>
        <v>chemicals</v>
      </c>
      <c r="K1722" s="4" t="str">
        <f t="shared" si="27"/>
        <v>F-gases</v>
      </c>
    </row>
    <row r="1723" spans="1:11">
      <c r="A1723" t="s">
        <v>68</v>
      </c>
      <c r="B1723" t="s">
        <v>3</v>
      </c>
      <c r="C1723" t="s">
        <v>263</v>
      </c>
      <c r="D1723" t="s">
        <v>267</v>
      </c>
      <c r="E1723" t="s">
        <v>15</v>
      </c>
      <c r="F1723">
        <v>2003</v>
      </c>
      <c r="G1723" t="s">
        <v>250</v>
      </c>
      <c r="H1723">
        <v>0.39316486484264801</v>
      </c>
      <c r="I1723">
        <f>IF(K1723="N2O",H1723*About!$B$66,IF('EPA non-CO2 Data'!K1723="CH4",'EPA non-CO2 Data'!H1723*About!$B$65,'EPA non-CO2 Data'!H1723))</f>
        <v>0.39316486484264801</v>
      </c>
      <c r="J1723" s="4" t="str">
        <f>VLOOKUP(CONCATENATE(B1723,C1723,D1723),'EPA Source to Industry Map'!$D$2:$E$35,2,FALSE)</f>
        <v>chemicals</v>
      </c>
      <c r="K1723" s="4" t="str">
        <f t="shared" si="27"/>
        <v>F-gases</v>
      </c>
    </row>
    <row r="1724" spans="1:11">
      <c r="A1724" t="s">
        <v>68</v>
      </c>
      <c r="B1724" t="s">
        <v>3</v>
      </c>
      <c r="C1724" t="s">
        <v>263</v>
      </c>
      <c r="D1724" t="s">
        <v>267</v>
      </c>
      <c r="E1724" t="s">
        <v>15</v>
      </c>
      <c r="F1724">
        <v>2004</v>
      </c>
      <c r="G1724" t="s">
        <v>250</v>
      </c>
      <c r="H1724">
        <v>0.45709243242132402</v>
      </c>
      <c r="I1724">
        <f>IF(K1724="N2O",H1724*About!$B$66,IF('EPA non-CO2 Data'!K1724="CH4",'EPA non-CO2 Data'!H1724*About!$B$65,'EPA non-CO2 Data'!H1724))</f>
        <v>0.45709243242132402</v>
      </c>
      <c r="J1724" s="4" t="str">
        <f>VLOOKUP(CONCATENATE(B1724,C1724,D1724),'EPA Source to Industry Map'!$D$2:$E$35,2,FALSE)</f>
        <v>chemicals</v>
      </c>
      <c r="K1724" s="4" t="str">
        <f t="shared" si="27"/>
        <v>F-gases</v>
      </c>
    </row>
    <row r="1725" spans="1:11">
      <c r="A1725" t="s">
        <v>68</v>
      </c>
      <c r="B1725" t="s">
        <v>3</v>
      </c>
      <c r="C1725" t="s">
        <v>263</v>
      </c>
      <c r="D1725" t="s">
        <v>267</v>
      </c>
      <c r="E1725" t="s">
        <v>15</v>
      </c>
      <c r="F1725">
        <v>2005</v>
      </c>
      <c r="G1725" t="s">
        <v>250</v>
      </c>
      <c r="H1725">
        <v>0.52102000000000004</v>
      </c>
      <c r="I1725">
        <f>IF(K1725="N2O",H1725*About!$B$66,IF('EPA non-CO2 Data'!K1725="CH4",'EPA non-CO2 Data'!H1725*About!$B$65,'EPA non-CO2 Data'!H1725))</f>
        <v>0.52102000000000004</v>
      </c>
      <c r="J1725" s="4" t="str">
        <f>VLOOKUP(CONCATENATE(B1725,C1725,D1725),'EPA Source to Industry Map'!$D$2:$E$35,2,FALSE)</f>
        <v>chemicals</v>
      </c>
      <c r="K1725" s="4" t="str">
        <f t="shared" si="27"/>
        <v>F-gases</v>
      </c>
    </row>
    <row r="1726" spans="1:11">
      <c r="A1726" t="s">
        <v>68</v>
      </c>
      <c r="B1726" t="s">
        <v>3</v>
      </c>
      <c r="C1726" t="s">
        <v>263</v>
      </c>
      <c r="D1726" t="s">
        <v>267</v>
      </c>
      <c r="E1726" t="s">
        <v>15</v>
      </c>
      <c r="F1726">
        <v>2006</v>
      </c>
      <c r="G1726" t="s">
        <v>250</v>
      </c>
      <c r="H1726">
        <v>0.53095615815652097</v>
      </c>
      <c r="I1726">
        <f>IF(K1726="N2O",H1726*About!$B$66,IF('EPA non-CO2 Data'!K1726="CH4",'EPA non-CO2 Data'!H1726*About!$B$65,'EPA non-CO2 Data'!H1726))</f>
        <v>0.53095615815652097</v>
      </c>
      <c r="J1726" s="4" t="str">
        <f>VLOOKUP(CONCATENATE(B1726,C1726,D1726),'EPA Source to Industry Map'!$D$2:$E$35,2,FALSE)</f>
        <v>chemicals</v>
      </c>
      <c r="K1726" s="4" t="str">
        <f t="shared" si="27"/>
        <v>F-gases</v>
      </c>
    </row>
    <row r="1727" spans="1:11">
      <c r="A1727" t="s">
        <v>68</v>
      </c>
      <c r="B1727" t="s">
        <v>3</v>
      </c>
      <c r="C1727" t="s">
        <v>263</v>
      </c>
      <c r="D1727" t="s">
        <v>267</v>
      </c>
      <c r="E1727" t="s">
        <v>15</v>
      </c>
      <c r="F1727">
        <v>2007</v>
      </c>
      <c r="G1727" t="s">
        <v>250</v>
      </c>
      <c r="H1727">
        <v>0.54089231631304202</v>
      </c>
      <c r="I1727">
        <f>IF(K1727="N2O",H1727*About!$B$66,IF('EPA non-CO2 Data'!K1727="CH4",'EPA non-CO2 Data'!H1727*About!$B$65,'EPA non-CO2 Data'!H1727))</f>
        <v>0.54089231631304202</v>
      </c>
      <c r="J1727" s="4" t="str">
        <f>VLOOKUP(CONCATENATE(B1727,C1727,D1727),'EPA Source to Industry Map'!$D$2:$E$35,2,FALSE)</f>
        <v>chemicals</v>
      </c>
      <c r="K1727" s="4" t="str">
        <f t="shared" si="27"/>
        <v>F-gases</v>
      </c>
    </row>
    <row r="1728" spans="1:11">
      <c r="A1728" t="s">
        <v>68</v>
      </c>
      <c r="B1728" t="s">
        <v>3</v>
      </c>
      <c r="C1728" t="s">
        <v>263</v>
      </c>
      <c r="D1728" t="s">
        <v>267</v>
      </c>
      <c r="E1728" t="s">
        <v>15</v>
      </c>
      <c r="F1728">
        <v>2008</v>
      </c>
      <c r="G1728" t="s">
        <v>250</v>
      </c>
      <c r="H1728">
        <v>0.55082847446956296</v>
      </c>
      <c r="I1728">
        <f>IF(K1728="N2O",H1728*About!$B$66,IF('EPA non-CO2 Data'!K1728="CH4",'EPA non-CO2 Data'!H1728*About!$B$65,'EPA non-CO2 Data'!H1728))</f>
        <v>0.55082847446956296</v>
      </c>
      <c r="J1728" s="4" t="str">
        <f>VLOOKUP(CONCATENATE(B1728,C1728,D1728),'EPA Source to Industry Map'!$D$2:$E$35,2,FALSE)</f>
        <v>chemicals</v>
      </c>
      <c r="K1728" s="4" t="str">
        <f t="shared" si="27"/>
        <v>F-gases</v>
      </c>
    </row>
    <row r="1729" spans="1:11">
      <c r="A1729" t="s">
        <v>68</v>
      </c>
      <c r="B1729" t="s">
        <v>3</v>
      </c>
      <c r="C1729" t="s">
        <v>263</v>
      </c>
      <c r="D1729" t="s">
        <v>267</v>
      </c>
      <c r="E1729" t="s">
        <v>15</v>
      </c>
      <c r="F1729">
        <v>2009</v>
      </c>
      <c r="G1729" t="s">
        <v>250</v>
      </c>
      <c r="H1729">
        <v>0.560764632626085</v>
      </c>
      <c r="I1729">
        <f>IF(K1729="N2O",H1729*About!$B$66,IF('EPA non-CO2 Data'!K1729="CH4",'EPA non-CO2 Data'!H1729*About!$B$65,'EPA non-CO2 Data'!H1729))</f>
        <v>0.560764632626085</v>
      </c>
      <c r="J1729" s="4" t="str">
        <f>VLOOKUP(CONCATENATE(B1729,C1729,D1729),'EPA Source to Industry Map'!$D$2:$E$35,2,FALSE)</f>
        <v>chemicals</v>
      </c>
      <c r="K1729" s="4" t="str">
        <f t="shared" si="27"/>
        <v>F-gases</v>
      </c>
    </row>
    <row r="1730" spans="1:11">
      <c r="A1730" t="s">
        <v>68</v>
      </c>
      <c r="B1730" t="s">
        <v>3</v>
      </c>
      <c r="C1730" t="s">
        <v>263</v>
      </c>
      <c r="D1730" t="s">
        <v>267</v>
      </c>
      <c r="E1730" t="s">
        <v>15</v>
      </c>
      <c r="F1730">
        <v>2010</v>
      </c>
      <c r="G1730" t="s">
        <v>250</v>
      </c>
      <c r="H1730">
        <v>0.57070079078260605</v>
      </c>
      <c r="I1730">
        <f>IF(K1730="N2O",H1730*About!$B$66,IF('EPA non-CO2 Data'!K1730="CH4",'EPA non-CO2 Data'!H1730*About!$B$65,'EPA non-CO2 Data'!H1730))</f>
        <v>0.57070079078260605</v>
      </c>
      <c r="J1730" s="4" t="str">
        <f>VLOOKUP(CONCATENATE(B1730,C1730,D1730),'EPA Source to Industry Map'!$D$2:$E$35,2,FALSE)</f>
        <v>chemicals</v>
      </c>
      <c r="K1730" s="4" t="str">
        <f t="shared" si="27"/>
        <v>F-gases</v>
      </c>
    </row>
    <row r="1731" spans="1:11">
      <c r="A1731" t="s">
        <v>68</v>
      </c>
      <c r="B1731" t="s">
        <v>3</v>
      </c>
      <c r="C1731" t="s">
        <v>263</v>
      </c>
      <c r="D1731" t="s">
        <v>267</v>
      </c>
      <c r="E1731" t="s">
        <v>15</v>
      </c>
      <c r="F1731">
        <v>2011</v>
      </c>
      <c r="G1731" t="s">
        <v>250</v>
      </c>
      <c r="H1731">
        <v>0.595750182512221</v>
      </c>
      <c r="I1731">
        <f>IF(K1731="N2O",H1731*About!$B$66,IF('EPA non-CO2 Data'!K1731="CH4",'EPA non-CO2 Data'!H1731*About!$B$65,'EPA non-CO2 Data'!H1731))</f>
        <v>0.595750182512221</v>
      </c>
      <c r="J1731" s="4" t="str">
        <f>VLOOKUP(CONCATENATE(B1731,C1731,D1731),'EPA Source to Industry Map'!$D$2:$E$35,2,FALSE)</f>
        <v>chemicals</v>
      </c>
      <c r="K1731" s="4" t="str">
        <f t="shared" si="27"/>
        <v>F-gases</v>
      </c>
    </row>
    <row r="1732" spans="1:11">
      <c r="A1732" t="s">
        <v>68</v>
      </c>
      <c r="B1732" t="s">
        <v>3</v>
      </c>
      <c r="C1732" t="s">
        <v>263</v>
      </c>
      <c r="D1732" t="s">
        <v>267</v>
      </c>
      <c r="E1732" t="s">
        <v>15</v>
      </c>
      <c r="F1732">
        <v>2012</v>
      </c>
      <c r="G1732" t="s">
        <v>250</v>
      </c>
      <c r="H1732">
        <v>0.62079957424183696</v>
      </c>
      <c r="I1732">
        <f>IF(K1732="N2O",H1732*About!$B$66,IF('EPA non-CO2 Data'!K1732="CH4",'EPA non-CO2 Data'!H1732*About!$B$65,'EPA non-CO2 Data'!H1732))</f>
        <v>0.62079957424183696</v>
      </c>
      <c r="J1732" s="4" t="str">
        <f>VLOOKUP(CONCATENATE(B1732,C1732,D1732),'EPA Source to Industry Map'!$D$2:$E$35,2,FALSE)</f>
        <v>chemicals</v>
      </c>
      <c r="K1732" s="4" t="str">
        <f t="shared" si="27"/>
        <v>F-gases</v>
      </c>
    </row>
    <row r="1733" spans="1:11">
      <c r="A1733" t="s">
        <v>68</v>
      </c>
      <c r="B1733" t="s">
        <v>3</v>
      </c>
      <c r="C1733" t="s">
        <v>263</v>
      </c>
      <c r="D1733" t="s">
        <v>267</v>
      </c>
      <c r="E1733" t="s">
        <v>15</v>
      </c>
      <c r="F1733">
        <v>2013</v>
      </c>
      <c r="G1733" t="s">
        <v>250</v>
      </c>
      <c r="H1733">
        <v>0.64584896597145303</v>
      </c>
      <c r="I1733">
        <f>IF(K1733="N2O",H1733*About!$B$66,IF('EPA non-CO2 Data'!K1733="CH4",'EPA non-CO2 Data'!H1733*About!$B$65,'EPA non-CO2 Data'!H1733))</f>
        <v>0.64584896597145303</v>
      </c>
      <c r="J1733" s="4" t="str">
        <f>VLOOKUP(CONCATENATE(B1733,C1733,D1733),'EPA Source to Industry Map'!$D$2:$E$35,2,FALSE)</f>
        <v>chemicals</v>
      </c>
      <c r="K1733" s="4" t="str">
        <f t="shared" si="27"/>
        <v>F-gases</v>
      </c>
    </row>
    <row r="1734" spans="1:11">
      <c r="A1734" t="s">
        <v>68</v>
      </c>
      <c r="B1734" t="s">
        <v>3</v>
      </c>
      <c r="C1734" t="s">
        <v>263</v>
      </c>
      <c r="D1734" t="s">
        <v>267</v>
      </c>
      <c r="E1734" t="s">
        <v>15</v>
      </c>
      <c r="F1734">
        <v>2014</v>
      </c>
      <c r="G1734" t="s">
        <v>250</v>
      </c>
      <c r="H1734">
        <v>0.67089835770106898</v>
      </c>
      <c r="I1734">
        <f>IF(K1734="N2O",H1734*About!$B$66,IF('EPA non-CO2 Data'!K1734="CH4",'EPA non-CO2 Data'!H1734*About!$B$65,'EPA non-CO2 Data'!H1734))</f>
        <v>0.67089835770106898</v>
      </c>
      <c r="J1734" s="4" t="str">
        <f>VLOOKUP(CONCATENATE(B1734,C1734,D1734),'EPA Source to Industry Map'!$D$2:$E$35,2,FALSE)</f>
        <v>chemicals</v>
      </c>
      <c r="K1734" s="4" t="str">
        <f t="shared" si="27"/>
        <v>F-gases</v>
      </c>
    </row>
    <row r="1735" spans="1:11">
      <c r="A1735" t="s">
        <v>68</v>
      </c>
      <c r="B1735" t="s">
        <v>3</v>
      </c>
      <c r="C1735" t="s">
        <v>263</v>
      </c>
      <c r="D1735" t="s">
        <v>267</v>
      </c>
      <c r="E1735" t="s">
        <v>15</v>
      </c>
      <c r="F1735">
        <v>2015</v>
      </c>
      <c r="G1735" t="s">
        <v>250</v>
      </c>
      <c r="H1735">
        <v>0.69594774943068405</v>
      </c>
      <c r="I1735">
        <f>IF(K1735="N2O",H1735*About!$B$66,IF('EPA non-CO2 Data'!K1735="CH4",'EPA non-CO2 Data'!H1735*About!$B$65,'EPA non-CO2 Data'!H1735))</f>
        <v>0.69594774943068405</v>
      </c>
      <c r="J1735" s="4" t="str">
        <f>VLOOKUP(CONCATENATE(B1735,C1735,D1735),'EPA Source to Industry Map'!$D$2:$E$35,2,FALSE)</f>
        <v>chemicals</v>
      </c>
      <c r="K1735" s="4" t="str">
        <f t="shared" si="27"/>
        <v>F-gases</v>
      </c>
    </row>
    <row r="1736" spans="1:11">
      <c r="A1736" t="s">
        <v>68</v>
      </c>
      <c r="B1736" t="s">
        <v>3</v>
      </c>
      <c r="C1736" t="s">
        <v>263</v>
      </c>
      <c r="D1736" t="s">
        <v>267</v>
      </c>
      <c r="E1736" t="s">
        <v>15</v>
      </c>
      <c r="F1736">
        <v>2016</v>
      </c>
      <c r="G1736" t="s">
        <v>250</v>
      </c>
      <c r="H1736">
        <v>0.73803712529910104</v>
      </c>
      <c r="I1736">
        <f>IF(K1736="N2O",H1736*About!$B$66,IF('EPA non-CO2 Data'!K1736="CH4",'EPA non-CO2 Data'!H1736*About!$B$65,'EPA non-CO2 Data'!H1736))</f>
        <v>0.73803712529910104</v>
      </c>
      <c r="J1736" s="4" t="str">
        <f>VLOOKUP(CONCATENATE(B1736,C1736,D1736),'EPA Source to Industry Map'!$D$2:$E$35,2,FALSE)</f>
        <v>chemicals</v>
      </c>
      <c r="K1736" s="4" t="str">
        <f t="shared" si="27"/>
        <v>F-gases</v>
      </c>
    </row>
    <row r="1737" spans="1:11">
      <c r="A1737" t="s">
        <v>68</v>
      </c>
      <c r="B1737" t="s">
        <v>3</v>
      </c>
      <c r="C1737" t="s">
        <v>263</v>
      </c>
      <c r="D1737" t="s">
        <v>267</v>
      </c>
      <c r="E1737" t="s">
        <v>15</v>
      </c>
      <c r="F1737">
        <v>2017</v>
      </c>
      <c r="G1737" t="s">
        <v>250</v>
      </c>
      <c r="H1737">
        <v>0.78012650116751803</v>
      </c>
      <c r="I1737">
        <f>IF(K1737="N2O",H1737*About!$B$66,IF('EPA non-CO2 Data'!K1737="CH4",'EPA non-CO2 Data'!H1737*About!$B$65,'EPA non-CO2 Data'!H1737))</f>
        <v>0.78012650116751803</v>
      </c>
      <c r="J1737" s="4" t="str">
        <f>VLOOKUP(CONCATENATE(B1737,C1737,D1737),'EPA Source to Industry Map'!$D$2:$E$35,2,FALSE)</f>
        <v>chemicals</v>
      </c>
      <c r="K1737" s="4" t="str">
        <f t="shared" si="27"/>
        <v>F-gases</v>
      </c>
    </row>
    <row r="1738" spans="1:11">
      <c r="A1738" t="s">
        <v>68</v>
      </c>
      <c r="B1738" t="s">
        <v>3</v>
      </c>
      <c r="C1738" t="s">
        <v>263</v>
      </c>
      <c r="D1738" t="s">
        <v>267</v>
      </c>
      <c r="E1738" t="s">
        <v>15</v>
      </c>
      <c r="F1738">
        <v>2018</v>
      </c>
      <c r="G1738" t="s">
        <v>250</v>
      </c>
      <c r="H1738">
        <v>0.82221587703593402</v>
      </c>
      <c r="I1738">
        <f>IF(K1738="N2O",H1738*About!$B$66,IF('EPA non-CO2 Data'!K1738="CH4",'EPA non-CO2 Data'!H1738*About!$B$65,'EPA non-CO2 Data'!H1738))</f>
        <v>0.82221587703593402</v>
      </c>
      <c r="J1738" s="4" t="str">
        <f>VLOOKUP(CONCATENATE(B1738,C1738,D1738),'EPA Source to Industry Map'!$D$2:$E$35,2,FALSE)</f>
        <v>chemicals</v>
      </c>
      <c r="K1738" s="4" t="str">
        <f t="shared" si="27"/>
        <v>F-gases</v>
      </c>
    </row>
    <row r="1739" spans="1:11">
      <c r="A1739" t="s">
        <v>68</v>
      </c>
      <c r="B1739" t="s">
        <v>3</v>
      </c>
      <c r="C1739" t="s">
        <v>263</v>
      </c>
      <c r="D1739" t="s">
        <v>267</v>
      </c>
      <c r="E1739" t="s">
        <v>15</v>
      </c>
      <c r="F1739">
        <v>2019</v>
      </c>
      <c r="G1739" t="s">
        <v>250</v>
      </c>
      <c r="H1739">
        <v>0.86430525290435101</v>
      </c>
      <c r="I1739">
        <f>IF(K1739="N2O",H1739*About!$B$66,IF('EPA non-CO2 Data'!K1739="CH4",'EPA non-CO2 Data'!H1739*About!$B$65,'EPA non-CO2 Data'!H1739))</f>
        <v>0.86430525290435101</v>
      </c>
      <c r="J1739" s="4" t="str">
        <f>VLOOKUP(CONCATENATE(B1739,C1739,D1739),'EPA Source to Industry Map'!$D$2:$E$35,2,FALSE)</f>
        <v>chemicals</v>
      </c>
      <c r="K1739" s="4" t="str">
        <f t="shared" si="27"/>
        <v>F-gases</v>
      </c>
    </row>
    <row r="1740" spans="1:11">
      <c r="A1740" t="s">
        <v>68</v>
      </c>
      <c r="B1740" t="s">
        <v>3</v>
      </c>
      <c r="C1740" t="s">
        <v>263</v>
      </c>
      <c r="D1740" t="s">
        <v>267</v>
      </c>
      <c r="E1740" t="s">
        <v>15</v>
      </c>
      <c r="F1740">
        <v>2020</v>
      </c>
      <c r="G1740" t="s">
        <v>250</v>
      </c>
      <c r="H1740">
        <v>0.906394628772768</v>
      </c>
      <c r="I1740">
        <f>IF(K1740="N2O",H1740*About!$B$66,IF('EPA non-CO2 Data'!K1740="CH4",'EPA non-CO2 Data'!H1740*About!$B$65,'EPA non-CO2 Data'!H1740))</f>
        <v>0.906394628772768</v>
      </c>
      <c r="J1740" s="4" t="str">
        <f>VLOOKUP(CONCATENATE(B1740,C1740,D1740),'EPA Source to Industry Map'!$D$2:$E$35,2,FALSE)</f>
        <v>chemicals</v>
      </c>
      <c r="K1740" s="4" t="str">
        <f t="shared" si="27"/>
        <v>F-gases</v>
      </c>
    </row>
    <row r="1741" spans="1:11">
      <c r="A1741" t="s">
        <v>68</v>
      </c>
      <c r="B1741" t="s">
        <v>3</v>
      </c>
      <c r="C1741" t="s">
        <v>263</v>
      </c>
      <c r="D1741" t="s">
        <v>267</v>
      </c>
      <c r="E1741" t="s">
        <v>15</v>
      </c>
      <c r="F1741">
        <v>2021</v>
      </c>
      <c r="G1741" t="s">
        <v>250</v>
      </c>
      <c r="H1741">
        <v>0.96121266452906495</v>
      </c>
      <c r="I1741">
        <f>IF(K1741="N2O",H1741*About!$B$66,IF('EPA non-CO2 Data'!K1741="CH4",'EPA non-CO2 Data'!H1741*About!$B$65,'EPA non-CO2 Data'!H1741))</f>
        <v>0.96121266452906495</v>
      </c>
      <c r="J1741" s="4" t="str">
        <f>VLOOKUP(CONCATENATE(B1741,C1741,D1741),'EPA Source to Industry Map'!$D$2:$E$35,2,FALSE)</f>
        <v>chemicals</v>
      </c>
      <c r="K1741" s="4" t="str">
        <f t="shared" si="27"/>
        <v>F-gases</v>
      </c>
    </row>
    <row r="1742" spans="1:11">
      <c r="A1742" t="s">
        <v>68</v>
      </c>
      <c r="B1742" t="s">
        <v>3</v>
      </c>
      <c r="C1742" t="s">
        <v>263</v>
      </c>
      <c r="D1742" t="s">
        <v>267</v>
      </c>
      <c r="E1742" t="s">
        <v>15</v>
      </c>
      <c r="F1742">
        <v>2022</v>
      </c>
      <c r="G1742" t="s">
        <v>250</v>
      </c>
      <c r="H1742">
        <v>1.0160307002853599</v>
      </c>
      <c r="I1742">
        <f>IF(K1742="N2O",H1742*About!$B$66,IF('EPA non-CO2 Data'!K1742="CH4",'EPA non-CO2 Data'!H1742*About!$B$65,'EPA non-CO2 Data'!H1742))</f>
        <v>1.0160307002853599</v>
      </c>
      <c r="J1742" s="4" t="str">
        <f>VLOOKUP(CONCATENATE(B1742,C1742,D1742),'EPA Source to Industry Map'!$D$2:$E$35,2,FALSE)</f>
        <v>chemicals</v>
      </c>
      <c r="K1742" s="4" t="str">
        <f t="shared" si="27"/>
        <v>F-gases</v>
      </c>
    </row>
    <row r="1743" spans="1:11">
      <c r="A1743" t="s">
        <v>68</v>
      </c>
      <c r="B1743" t="s">
        <v>3</v>
      </c>
      <c r="C1743" t="s">
        <v>263</v>
      </c>
      <c r="D1743" t="s">
        <v>267</v>
      </c>
      <c r="E1743" t="s">
        <v>15</v>
      </c>
      <c r="F1743">
        <v>2023</v>
      </c>
      <c r="G1743" t="s">
        <v>250</v>
      </c>
      <c r="H1743">
        <v>1.0708487360416601</v>
      </c>
      <c r="I1743">
        <f>IF(K1743="N2O",H1743*About!$B$66,IF('EPA non-CO2 Data'!K1743="CH4",'EPA non-CO2 Data'!H1743*About!$B$65,'EPA non-CO2 Data'!H1743))</f>
        <v>1.0708487360416601</v>
      </c>
      <c r="J1743" s="4" t="str">
        <f>VLOOKUP(CONCATENATE(B1743,C1743,D1743),'EPA Source to Industry Map'!$D$2:$E$35,2,FALSE)</f>
        <v>chemicals</v>
      </c>
      <c r="K1743" s="4" t="str">
        <f t="shared" si="27"/>
        <v>F-gases</v>
      </c>
    </row>
    <row r="1744" spans="1:11">
      <c r="A1744" t="s">
        <v>68</v>
      </c>
      <c r="B1744" t="s">
        <v>3</v>
      </c>
      <c r="C1744" t="s">
        <v>263</v>
      </c>
      <c r="D1744" t="s">
        <v>267</v>
      </c>
      <c r="E1744" t="s">
        <v>15</v>
      </c>
      <c r="F1744">
        <v>2024</v>
      </c>
      <c r="G1744" t="s">
        <v>250</v>
      </c>
      <c r="H1744">
        <v>1.12566677179796</v>
      </c>
      <c r="I1744">
        <f>IF(K1744="N2O",H1744*About!$B$66,IF('EPA non-CO2 Data'!K1744="CH4",'EPA non-CO2 Data'!H1744*About!$B$65,'EPA non-CO2 Data'!H1744))</f>
        <v>1.12566677179796</v>
      </c>
      <c r="J1744" s="4" t="str">
        <f>VLOOKUP(CONCATENATE(B1744,C1744,D1744),'EPA Source to Industry Map'!$D$2:$E$35,2,FALSE)</f>
        <v>chemicals</v>
      </c>
      <c r="K1744" s="4" t="str">
        <f t="shared" si="27"/>
        <v>F-gases</v>
      </c>
    </row>
    <row r="1745" spans="1:11">
      <c r="A1745" t="s">
        <v>68</v>
      </c>
      <c r="B1745" t="s">
        <v>3</v>
      </c>
      <c r="C1745" t="s">
        <v>263</v>
      </c>
      <c r="D1745" t="s">
        <v>267</v>
      </c>
      <c r="E1745" t="s">
        <v>15</v>
      </c>
      <c r="F1745">
        <v>2025</v>
      </c>
      <c r="G1745" t="s">
        <v>250</v>
      </c>
      <c r="H1745">
        <v>1.18048480755425</v>
      </c>
      <c r="I1745">
        <f>IF(K1745="N2O",H1745*About!$B$66,IF('EPA non-CO2 Data'!K1745="CH4",'EPA non-CO2 Data'!H1745*About!$B$65,'EPA non-CO2 Data'!H1745))</f>
        <v>1.18048480755425</v>
      </c>
      <c r="J1745" s="4" t="str">
        <f>VLOOKUP(CONCATENATE(B1745,C1745,D1745),'EPA Source to Industry Map'!$D$2:$E$35,2,FALSE)</f>
        <v>chemicals</v>
      </c>
      <c r="K1745" s="4" t="str">
        <f t="shared" si="27"/>
        <v>F-gases</v>
      </c>
    </row>
    <row r="1746" spans="1:11">
      <c r="A1746" t="s">
        <v>68</v>
      </c>
      <c r="B1746" t="s">
        <v>3</v>
      </c>
      <c r="C1746" t="s">
        <v>263</v>
      </c>
      <c r="D1746" t="s">
        <v>267</v>
      </c>
      <c r="E1746" t="s">
        <v>15</v>
      </c>
      <c r="F1746">
        <v>2026</v>
      </c>
      <c r="G1746" t="s">
        <v>250</v>
      </c>
      <c r="H1746">
        <v>1.25188126175514</v>
      </c>
      <c r="I1746">
        <f>IF(K1746="N2O",H1746*About!$B$66,IF('EPA non-CO2 Data'!K1746="CH4",'EPA non-CO2 Data'!H1746*About!$B$65,'EPA non-CO2 Data'!H1746))</f>
        <v>1.25188126175514</v>
      </c>
      <c r="J1746" s="4" t="str">
        <f>VLOOKUP(CONCATENATE(B1746,C1746,D1746),'EPA Source to Industry Map'!$D$2:$E$35,2,FALSE)</f>
        <v>chemicals</v>
      </c>
      <c r="K1746" s="4" t="str">
        <f t="shared" si="27"/>
        <v>F-gases</v>
      </c>
    </row>
    <row r="1747" spans="1:11">
      <c r="A1747" t="s">
        <v>68</v>
      </c>
      <c r="B1747" t="s">
        <v>3</v>
      </c>
      <c r="C1747" t="s">
        <v>263</v>
      </c>
      <c r="D1747" t="s">
        <v>267</v>
      </c>
      <c r="E1747" t="s">
        <v>15</v>
      </c>
      <c r="F1747">
        <v>2027</v>
      </c>
      <c r="G1747" t="s">
        <v>250</v>
      </c>
      <c r="H1747">
        <v>1.3232777159560201</v>
      </c>
      <c r="I1747">
        <f>IF(K1747="N2O",H1747*About!$B$66,IF('EPA non-CO2 Data'!K1747="CH4",'EPA non-CO2 Data'!H1747*About!$B$65,'EPA non-CO2 Data'!H1747))</f>
        <v>1.3232777159560201</v>
      </c>
      <c r="J1747" s="4" t="str">
        <f>VLOOKUP(CONCATENATE(B1747,C1747,D1747),'EPA Source to Industry Map'!$D$2:$E$35,2,FALSE)</f>
        <v>chemicals</v>
      </c>
      <c r="K1747" s="4" t="str">
        <f t="shared" si="27"/>
        <v>F-gases</v>
      </c>
    </row>
    <row r="1748" spans="1:11">
      <c r="A1748" t="s">
        <v>68</v>
      </c>
      <c r="B1748" t="s">
        <v>3</v>
      </c>
      <c r="C1748" t="s">
        <v>263</v>
      </c>
      <c r="D1748" t="s">
        <v>267</v>
      </c>
      <c r="E1748" t="s">
        <v>15</v>
      </c>
      <c r="F1748">
        <v>2028</v>
      </c>
      <c r="G1748" t="s">
        <v>250</v>
      </c>
      <c r="H1748">
        <v>1.3946741701569101</v>
      </c>
      <c r="I1748">
        <f>IF(K1748="N2O",H1748*About!$B$66,IF('EPA non-CO2 Data'!K1748="CH4",'EPA non-CO2 Data'!H1748*About!$B$65,'EPA non-CO2 Data'!H1748))</f>
        <v>1.3946741701569101</v>
      </c>
      <c r="J1748" s="4" t="str">
        <f>VLOOKUP(CONCATENATE(B1748,C1748,D1748),'EPA Source to Industry Map'!$D$2:$E$35,2,FALSE)</f>
        <v>chemicals</v>
      </c>
      <c r="K1748" s="4" t="str">
        <f t="shared" si="27"/>
        <v>F-gases</v>
      </c>
    </row>
    <row r="1749" spans="1:11">
      <c r="A1749" t="s">
        <v>68</v>
      </c>
      <c r="B1749" t="s">
        <v>3</v>
      </c>
      <c r="C1749" t="s">
        <v>263</v>
      </c>
      <c r="D1749" t="s">
        <v>267</v>
      </c>
      <c r="E1749" t="s">
        <v>15</v>
      </c>
      <c r="F1749">
        <v>2029</v>
      </c>
      <c r="G1749" t="s">
        <v>250</v>
      </c>
      <c r="H1749">
        <v>1.4660706243577899</v>
      </c>
      <c r="I1749">
        <f>IF(K1749="N2O",H1749*About!$B$66,IF('EPA non-CO2 Data'!K1749="CH4",'EPA non-CO2 Data'!H1749*About!$B$65,'EPA non-CO2 Data'!H1749))</f>
        <v>1.4660706243577899</v>
      </c>
      <c r="J1749" s="4" t="str">
        <f>VLOOKUP(CONCATENATE(B1749,C1749,D1749),'EPA Source to Industry Map'!$D$2:$E$35,2,FALSE)</f>
        <v>chemicals</v>
      </c>
      <c r="K1749" s="4" t="str">
        <f t="shared" si="27"/>
        <v>F-gases</v>
      </c>
    </row>
    <row r="1750" spans="1:11">
      <c r="A1750" t="s">
        <v>68</v>
      </c>
      <c r="B1750" t="s">
        <v>3</v>
      </c>
      <c r="C1750" t="s">
        <v>263</v>
      </c>
      <c r="D1750" t="s">
        <v>267</v>
      </c>
      <c r="E1750" t="s">
        <v>15</v>
      </c>
      <c r="F1750">
        <v>2030</v>
      </c>
      <c r="G1750" t="s">
        <v>250</v>
      </c>
      <c r="H1750">
        <v>1.5374670785586799</v>
      </c>
      <c r="I1750">
        <f>IF(K1750="N2O",H1750*About!$B$66,IF('EPA non-CO2 Data'!K1750="CH4",'EPA non-CO2 Data'!H1750*About!$B$65,'EPA non-CO2 Data'!H1750))</f>
        <v>1.5374670785586799</v>
      </c>
      <c r="J1750" s="4" t="str">
        <f>VLOOKUP(CONCATENATE(B1750,C1750,D1750),'EPA Source to Industry Map'!$D$2:$E$35,2,FALSE)</f>
        <v>chemicals</v>
      </c>
      <c r="K1750" s="4" t="str">
        <f t="shared" si="27"/>
        <v>F-gases</v>
      </c>
    </row>
    <row r="1751" spans="1:11">
      <c r="A1751" t="s">
        <v>68</v>
      </c>
      <c r="B1751" t="s">
        <v>3</v>
      </c>
      <c r="C1751" t="s">
        <v>263</v>
      </c>
      <c r="D1751" t="s">
        <v>267</v>
      </c>
      <c r="E1751" t="s">
        <v>15</v>
      </c>
      <c r="F1751">
        <v>2031</v>
      </c>
      <c r="G1751" t="s">
        <v>250</v>
      </c>
      <c r="H1751">
        <v>1.5385848037082599</v>
      </c>
      <c r="I1751">
        <f>IF(K1751="N2O",H1751*About!$B$66,IF('EPA non-CO2 Data'!K1751="CH4",'EPA non-CO2 Data'!H1751*About!$B$65,'EPA non-CO2 Data'!H1751))</f>
        <v>1.5385848037082599</v>
      </c>
      <c r="J1751" s="4" t="str">
        <f>VLOOKUP(CONCATENATE(B1751,C1751,D1751),'EPA Source to Industry Map'!$D$2:$E$35,2,FALSE)</f>
        <v>chemicals</v>
      </c>
      <c r="K1751" s="4" t="str">
        <f t="shared" si="27"/>
        <v>F-gases</v>
      </c>
    </row>
    <row r="1752" spans="1:11">
      <c r="A1752" t="s">
        <v>68</v>
      </c>
      <c r="B1752" t="s">
        <v>3</v>
      </c>
      <c r="C1752" t="s">
        <v>263</v>
      </c>
      <c r="D1752" t="s">
        <v>267</v>
      </c>
      <c r="E1752" t="s">
        <v>15</v>
      </c>
      <c r="F1752">
        <v>2032</v>
      </c>
      <c r="G1752" t="s">
        <v>250</v>
      </c>
      <c r="H1752">
        <v>1.5397025288578401</v>
      </c>
      <c r="I1752">
        <f>IF(K1752="N2O",H1752*About!$B$66,IF('EPA non-CO2 Data'!K1752="CH4",'EPA non-CO2 Data'!H1752*About!$B$65,'EPA non-CO2 Data'!H1752))</f>
        <v>1.5397025288578401</v>
      </c>
      <c r="J1752" s="4" t="str">
        <f>VLOOKUP(CONCATENATE(B1752,C1752,D1752),'EPA Source to Industry Map'!$D$2:$E$35,2,FALSE)</f>
        <v>chemicals</v>
      </c>
      <c r="K1752" s="4" t="str">
        <f t="shared" si="27"/>
        <v>F-gases</v>
      </c>
    </row>
    <row r="1753" spans="1:11">
      <c r="A1753" t="s">
        <v>68</v>
      </c>
      <c r="B1753" t="s">
        <v>3</v>
      </c>
      <c r="C1753" t="s">
        <v>263</v>
      </c>
      <c r="D1753" t="s">
        <v>267</v>
      </c>
      <c r="E1753" t="s">
        <v>15</v>
      </c>
      <c r="F1753">
        <v>2033</v>
      </c>
      <c r="G1753" t="s">
        <v>250</v>
      </c>
      <c r="H1753">
        <v>1.5408202540074201</v>
      </c>
      <c r="I1753">
        <f>IF(K1753="N2O",H1753*About!$B$66,IF('EPA non-CO2 Data'!K1753="CH4",'EPA non-CO2 Data'!H1753*About!$B$65,'EPA non-CO2 Data'!H1753))</f>
        <v>1.5408202540074201</v>
      </c>
      <c r="J1753" s="4" t="str">
        <f>VLOOKUP(CONCATENATE(B1753,C1753,D1753),'EPA Source to Industry Map'!$D$2:$E$35,2,FALSE)</f>
        <v>chemicals</v>
      </c>
      <c r="K1753" s="4" t="str">
        <f t="shared" si="27"/>
        <v>F-gases</v>
      </c>
    </row>
    <row r="1754" spans="1:11">
      <c r="A1754" t="s">
        <v>68</v>
      </c>
      <c r="B1754" t="s">
        <v>3</v>
      </c>
      <c r="C1754" t="s">
        <v>263</v>
      </c>
      <c r="D1754" t="s">
        <v>267</v>
      </c>
      <c r="E1754" t="s">
        <v>15</v>
      </c>
      <c r="F1754">
        <v>2034</v>
      </c>
      <c r="G1754" t="s">
        <v>250</v>
      </c>
      <c r="H1754">
        <v>1.541937979157</v>
      </c>
      <c r="I1754">
        <f>IF(K1754="N2O",H1754*About!$B$66,IF('EPA non-CO2 Data'!K1754="CH4",'EPA non-CO2 Data'!H1754*About!$B$65,'EPA non-CO2 Data'!H1754))</f>
        <v>1.541937979157</v>
      </c>
      <c r="J1754" s="4" t="str">
        <f>VLOOKUP(CONCATENATE(B1754,C1754,D1754),'EPA Source to Industry Map'!$D$2:$E$35,2,FALSE)</f>
        <v>chemicals</v>
      </c>
      <c r="K1754" s="4" t="str">
        <f t="shared" si="27"/>
        <v>F-gases</v>
      </c>
    </row>
    <row r="1755" spans="1:11">
      <c r="A1755" t="s">
        <v>68</v>
      </c>
      <c r="B1755" t="s">
        <v>3</v>
      </c>
      <c r="C1755" t="s">
        <v>263</v>
      </c>
      <c r="D1755" t="s">
        <v>267</v>
      </c>
      <c r="E1755" t="s">
        <v>15</v>
      </c>
      <c r="F1755">
        <v>2035</v>
      </c>
      <c r="G1755" t="s">
        <v>250</v>
      </c>
      <c r="H1755">
        <v>1.54305570430658</v>
      </c>
      <c r="I1755">
        <f>IF(K1755="N2O",H1755*About!$B$66,IF('EPA non-CO2 Data'!K1755="CH4",'EPA non-CO2 Data'!H1755*About!$B$65,'EPA non-CO2 Data'!H1755))</f>
        <v>1.54305570430658</v>
      </c>
      <c r="J1755" s="4" t="str">
        <f>VLOOKUP(CONCATENATE(B1755,C1755,D1755),'EPA Source to Industry Map'!$D$2:$E$35,2,FALSE)</f>
        <v>chemicals</v>
      </c>
      <c r="K1755" s="4" t="str">
        <f t="shared" si="27"/>
        <v>F-gases</v>
      </c>
    </row>
    <row r="1756" spans="1:11">
      <c r="A1756" t="s">
        <v>68</v>
      </c>
      <c r="B1756" t="s">
        <v>3</v>
      </c>
      <c r="C1756" t="s">
        <v>263</v>
      </c>
      <c r="D1756" t="s">
        <v>267</v>
      </c>
      <c r="E1756" t="s">
        <v>15</v>
      </c>
      <c r="F1756">
        <v>2036</v>
      </c>
      <c r="G1756" t="s">
        <v>250</v>
      </c>
      <c r="H1756">
        <v>1.5444826999336301</v>
      </c>
      <c r="I1756">
        <f>IF(K1756="N2O",H1756*About!$B$66,IF('EPA non-CO2 Data'!K1756="CH4",'EPA non-CO2 Data'!H1756*About!$B$65,'EPA non-CO2 Data'!H1756))</f>
        <v>1.5444826999336301</v>
      </c>
      <c r="J1756" s="4" t="str">
        <f>VLOOKUP(CONCATENATE(B1756,C1756,D1756),'EPA Source to Industry Map'!$D$2:$E$35,2,FALSE)</f>
        <v>chemicals</v>
      </c>
      <c r="K1756" s="4" t="str">
        <f t="shared" si="27"/>
        <v>F-gases</v>
      </c>
    </row>
    <row r="1757" spans="1:11">
      <c r="A1757" t="s">
        <v>68</v>
      </c>
      <c r="B1757" t="s">
        <v>3</v>
      </c>
      <c r="C1757" t="s">
        <v>263</v>
      </c>
      <c r="D1757" t="s">
        <v>267</v>
      </c>
      <c r="E1757" t="s">
        <v>15</v>
      </c>
      <c r="F1757">
        <v>2037</v>
      </c>
      <c r="G1757" t="s">
        <v>250</v>
      </c>
      <c r="H1757">
        <v>1.5459096955606699</v>
      </c>
      <c r="I1757">
        <f>IF(K1757="N2O",H1757*About!$B$66,IF('EPA non-CO2 Data'!K1757="CH4",'EPA non-CO2 Data'!H1757*About!$B$65,'EPA non-CO2 Data'!H1757))</f>
        <v>1.5459096955606699</v>
      </c>
      <c r="J1757" s="4" t="str">
        <f>VLOOKUP(CONCATENATE(B1757,C1757,D1757),'EPA Source to Industry Map'!$D$2:$E$35,2,FALSE)</f>
        <v>chemicals</v>
      </c>
      <c r="K1757" s="4" t="str">
        <f t="shared" si="27"/>
        <v>F-gases</v>
      </c>
    </row>
    <row r="1758" spans="1:11">
      <c r="A1758" t="s">
        <v>68</v>
      </c>
      <c r="B1758" t="s">
        <v>3</v>
      </c>
      <c r="C1758" t="s">
        <v>263</v>
      </c>
      <c r="D1758" t="s">
        <v>267</v>
      </c>
      <c r="E1758" t="s">
        <v>15</v>
      </c>
      <c r="F1758">
        <v>2038</v>
      </c>
      <c r="G1758" t="s">
        <v>250</v>
      </c>
      <c r="H1758">
        <v>1.54733669118772</v>
      </c>
      <c r="I1758">
        <f>IF(K1758="N2O",H1758*About!$B$66,IF('EPA non-CO2 Data'!K1758="CH4",'EPA non-CO2 Data'!H1758*About!$B$65,'EPA non-CO2 Data'!H1758))</f>
        <v>1.54733669118772</v>
      </c>
      <c r="J1758" s="4" t="str">
        <f>VLOOKUP(CONCATENATE(B1758,C1758,D1758),'EPA Source to Industry Map'!$D$2:$E$35,2,FALSE)</f>
        <v>chemicals</v>
      </c>
      <c r="K1758" s="4" t="str">
        <f t="shared" si="27"/>
        <v>F-gases</v>
      </c>
    </row>
    <row r="1759" spans="1:11">
      <c r="A1759" t="s">
        <v>68</v>
      </c>
      <c r="B1759" t="s">
        <v>3</v>
      </c>
      <c r="C1759" t="s">
        <v>263</v>
      </c>
      <c r="D1759" t="s">
        <v>267</v>
      </c>
      <c r="E1759" t="s">
        <v>15</v>
      </c>
      <c r="F1759">
        <v>2039</v>
      </c>
      <c r="G1759" t="s">
        <v>250</v>
      </c>
      <c r="H1759">
        <v>1.5487636868147601</v>
      </c>
      <c r="I1759">
        <f>IF(K1759="N2O",H1759*About!$B$66,IF('EPA non-CO2 Data'!K1759="CH4",'EPA non-CO2 Data'!H1759*About!$B$65,'EPA non-CO2 Data'!H1759))</f>
        <v>1.5487636868147601</v>
      </c>
      <c r="J1759" s="4" t="str">
        <f>VLOOKUP(CONCATENATE(B1759,C1759,D1759),'EPA Source to Industry Map'!$D$2:$E$35,2,FALSE)</f>
        <v>chemicals</v>
      </c>
      <c r="K1759" s="4" t="str">
        <f t="shared" si="27"/>
        <v>F-gases</v>
      </c>
    </row>
    <row r="1760" spans="1:11">
      <c r="A1760" t="s">
        <v>68</v>
      </c>
      <c r="B1760" t="s">
        <v>3</v>
      </c>
      <c r="C1760" t="s">
        <v>263</v>
      </c>
      <c r="D1760" t="s">
        <v>267</v>
      </c>
      <c r="E1760" t="s">
        <v>15</v>
      </c>
      <c r="F1760">
        <v>2040</v>
      </c>
      <c r="G1760" t="s">
        <v>250</v>
      </c>
      <c r="H1760">
        <v>1.5501906824417999</v>
      </c>
      <c r="I1760">
        <f>IF(K1760="N2O",H1760*About!$B$66,IF('EPA non-CO2 Data'!K1760="CH4",'EPA non-CO2 Data'!H1760*About!$B$65,'EPA non-CO2 Data'!H1760))</f>
        <v>1.5501906824417999</v>
      </c>
      <c r="J1760" s="4" t="str">
        <f>VLOOKUP(CONCATENATE(B1760,C1760,D1760),'EPA Source to Industry Map'!$D$2:$E$35,2,FALSE)</f>
        <v>chemicals</v>
      </c>
      <c r="K1760" s="4" t="str">
        <f t="shared" si="27"/>
        <v>F-gases</v>
      </c>
    </row>
    <row r="1761" spans="1:11">
      <c r="A1761" t="s">
        <v>68</v>
      </c>
      <c r="B1761" t="s">
        <v>3</v>
      </c>
      <c r="C1761" t="s">
        <v>263</v>
      </c>
      <c r="D1761" t="s">
        <v>267</v>
      </c>
      <c r="E1761" t="s">
        <v>15</v>
      </c>
      <c r="F1761">
        <v>2041</v>
      </c>
      <c r="G1761" t="s">
        <v>250</v>
      </c>
      <c r="H1761">
        <v>1.5520125225608801</v>
      </c>
      <c r="I1761">
        <f>IF(K1761="N2O",H1761*About!$B$66,IF('EPA non-CO2 Data'!K1761="CH4",'EPA non-CO2 Data'!H1761*About!$B$65,'EPA non-CO2 Data'!H1761))</f>
        <v>1.5520125225608801</v>
      </c>
      <c r="J1761" s="4" t="str">
        <f>VLOOKUP(CONCATENATE(B1761,C1761,D1761),'EPA Source to Industry Map'!$D$2:$E$35,2,FALSE)</f>
        <v>chemicals</v>
      </c>
      <c r="K1761" s="4" t="str">
        <f t="shared" si="27"/>
        <v>F-gases</v>
      </c>
    </row>
    <row r="1762" spans="1:11">
      <c r="A1762" t="s">
        <v>68</v>
      </c>
      <c r="B1762" t="s">
        <v>3</v>
      </c>
      <c r="C1762" t="s">
        <v>263</v>
      </c>
      <c r="D1762" t="s">
        <v>267</v>
      </c>
      <c r="E1762" t="s">
        <v>15</v>
      </c>
      <c r="F1762">
        <v>2042</v>
      </c>
      <c r="G1762" t="s">
        <v>250</v>
      </c>
      <c r="H1762">
        <v>1.55383436267995</v>
      </c>
      <c r="I1762">
        <f>IF(K1762="N2O",H1762*About!$B$66,IF('EPA non-CO2 Data'!K1762="CH4",'EPA non-CO2 Data'!H1762*About!$B$65,'EPA non-CO2 Data'!H1762))</f>
        <v>1.55383436267995</v>
      </c>
      <c r="J1762" s="4" t="str">
        <f>VLOOKUP(CONCATENATE(B1762,C1762,D1762),'EPA Source to Industry Map'!$D$2:$E$35,2,FALSE)</f>
        <v>chemicals</v>
      </c>
      <c r="K1762" s="4" t="str">
        <f t="shared" si="27"/>
        <v>F-gases</v>
      </c>
    </row>
    <row r="1763" spans="1:11">
      <c r="A1763" t="s">
        <v>68</v>
      </c>
      <c r="B1763" t="s">
        <v>3</v>
      </c>
      <c r="C1763" t="s">
        <v>263</v>
      </c>
      <c r="D1763" t="s">
        <v>267</v>
      </c>
      <c r="E1763" t="s">
        <v>15</v>
      </c>
      <c r="F1763">
        <v>2043</v>
      </c>
      <c r="G1763" t="s">
        <v>250</v>
      </c>
      <c r="H1763">
        <v>1.5556562027990199</v>
      </c>
      <c r="I1763">
        <f>IF(K1763="N2O",H1763*About!$B$66,IF('EPA non-CO2 Data'!K1763="CH4",'EPA non-CO2 Data'!H1763*About!$B$65,'EPA non-CO2 Data'!H1763))</f>
        <v>1.5556562027990199</v>
      </c>
      <c r="J1763" s="4" t="str">
        <f>VLOOKUP(CONCATENATE(B1763,C1763,D1763),'EPA Source to Industry Map'!$D$2:$E$35,2,FALSE)</f>
        <v>chemicals</v>
      </c>
      <c r="K1763" s="4" t="str">
        <f t="shared" si="27"/>
        <v>F-gases</v>
      </c>
    </row>
    <row r="1764" spans="1:11">
      <c r="A1764" t="s">
        <v>68</v>
      </c>
      <c r="B1764" t="s">
        <v>3</v>
      </c>
      <c r="C1764" t="s">
        <v>263</v>
      </c>
      <c r="D1764" t="s">
        <v>267</v>
      </c>
      <c r="E1764" t="s">
        <v>15</v>
      </c>
      <c r="F1764">
        <v>2044</v>
      </c>
      <c r="G1764" t="s">
        <v>250</v>
      </c>
      <c r="H1764">
        <v>1.5574780429181001</v>
      </c>
      <c r="I1764">
        <f>IF(K1764="N2O",H1764*About!$B$66,IF('EPA non-CO2 Data'!K1764="CH4",'EPA non-CO2 Data'!H1764*About!$B$65,'EPA non-CO2 Data'!H1764))</f>
        <v>1.5574780429181001</v>
      </c>
      <c r="J1764" s="4" t="str">
        <f>VLOOKUP(CONCATENATE(B1764,C1764,D1764),'EPA Source to Industry Map'!$D$2:$E$35,2,FALSE)</f>
        <v>chemicals</v>
      </c>
      <c r="K1764" s="4" t="str">
        <f t="shared" si="27"/>
        <v>F-gases</v>
      </c>
    </row>
    <row r="1765" spans="1:11">
      <c r="A1765" t="s">
        <v>68</v>
      </c>
      <c r="B1765" t="s">
        <v>3</v>
      </c>
      <c r="C1765" t="s">
        <v>263</v>
      </c>
      <c r="D1765" t="s">
        <v>267</v>
      </c>
      <c r="E1765" t="s">
        <v>15</v>
      </c>
      <c r="F1765">
        <v>2045</v>
      </c>
      <c r="G1765" t="s">
        <v>250</v>
      </c>
      <c r="H1765">
        <v>1.55929988303717</v>
      </c>
      <c r="I1765">
        <f>IF(K1765="N2O",H1765*About!$B$66,IF('EPA non-CO2 Data'!K1765="CH4",'EPA non-CO2 Data'!H1765*About!$B$65,'EPA non-CO2 Data'!H1765))</f>
        <v>1.55929988303717</v>
      </c>
      <c r="J1765" s="4" t="str">
        <f>VLOOKUP(CONCATENATE(B1765,C1765,D1765),'EPA Source to Industry Map'!$D$2:$E$35,2,FALSE)</f>
        <v>chemicals</v>
      </c>
      <c r="K1765" s="4" t="str">
        <f t="shared" si="27"/>
        <v>F-gases</v>
      </c>
    </row>
    <row r="1766" spans="1:11">
      <c r="A1766" t="s">
        <v>68</v>
      </c>
      <c r="B1766" t="s">
        <v>3</v>
      </c>
      <c r="C1766" t="s">
        <v>263</v>
      </c>
      <c r="D1766" t="s">
        <v>267</v>
      </c>
      <c r="E1766" t="s">
        <v>15</v>
      </c>
      <c r="F1766">
        <v>2046</v>
      </c>
      <c r="G1766" t="s">
        <v>250</v>
      </c>
      <c r="H1766">
        <v>1.56162581968095</v>
      </c>
      <c r="I1766">
        <f>IF(K1766="N2O",H1766*About!$B$66,IF('EPA non-CO2 Data'!K1766="CH4",'EPA non-CO2 Data'!H1766*About!$B$65,'EPA non-CO2 Data'!H1766))</f>
        <v>1.56162581968095</v>
      </c>
      <c r="J1766" s="4" t="str">
        <f>VLOOKUP(CONCATENATE(B1766,C1766,D1766),'EPA Source to Industry Map'!$D$2:$E$35,2,FALSE)</f>
        <v>chemicals</v>
      </c>
      <c r="K1766" s="4" t="str">
        <f t="shared" si="27"/>
        <v>F-gases</v>
      </c>
    </row>
    <row r="1767" spans="1:11">
      <c r="A1767" t="s">
        <v>68</v>
      </c>
      <c r="B1767" t="s">
        <v>3</v>
      </c>
      <c r="C1767" t="s">
        <v>263</v>
      </c>
      <c r="D1767" t="s">
        <v>267</v>
      </c>
      <c r="E1767" t="s">
        <v>15</v>
      </c>
      <c r="F1767">
        <v>2047</v>
      </c>
      <c r="G1767" t="s">
        <v>250</v>
      </c>
      <c r="H1767">
        <v>1.56395175632474</v>
      </c>
      <c r="I1767">
        <f>IF(K1767="N2O",H1767*About!$B$66,IF('EPA non-CO2 Data'!K1767="CH4",'EPA non-CO2 Data'!H1767*About!$B$65,'EPA non-CO2 Data'!H1767))</f>
        <v>1.56395175632474</v>
      </c>
      <c r="J1767" s="4" t="str">
        <f>VLOOKUP(CONCATENATE(B1767,C1767,D1767),'EPA Source to Industry Map'!$D$2:$E$35,2,FALSE)</f>
        <v>chemicals</v>
      </c>
      <c r="K1767" s="4" t="str">
        <f t="shared" si="27"/>
        <v>F-gases</v>
      </c>
    </row>
    <row r="1768" spans="1:11">
      <c r="A1768" t="s">
        <v>68</v>
      </c>
      <c r="B1768" t="s">
        <v>3</v>
      </c>
      <c r="C1768" t="s">
        <v>263</v>
      </c>
      <c r="D1768" t="s">
        <v>267</v>
      </c>
      <c r="E1768" t="s">
        <v>15</v>
      </c>
      <c r="F1768">
        <v>2048</v>
      </c>
      <c r="G1768" t="s">
        <v>250</v>
      </c>
      <c r="H1768">
        <v>1.56627769296852</v>
      </c>
      <c r="I1768">
        <f>IF(K1768="N2O",H1768*About!$B$66,IF('EPA non-CO2 Data'!K1768="CH4",'EPA non-CO2 Data'!H1768*About!$B$65,'EPA non-CO2 Data'!H1768))</f>
        <v>1.56627769296852</v>
      </c>
      <c r="J1768" s="4" t="str">
        <f>VLOOKUP(CONCATENATE(B1768,C1768,D1768),'EPA Source to Industry Map'!$D$2:$E$35,2,FALSE)</f>
        <v>chemicals</v>
      </c>
      <c r="K1768" s="4" t="str">
        <f t="shared" si="27"/>
        <v>F-gases</v>
      </c>
    </row>
    <row r="1769" spans="1:11">
      <c r="A1769" t="s">
        <v>68</v>
      </c>
      <c r="B1769" t="s">
        <v>3</v>
      </c>
      <c r="C1769" t="s">
        <v>263</v>
      </c>
      <c r="D1769" t="s">
        <v>267</v>
      </c>
      <c r="E1769" t="s">
        <v>15</v>
      </c>
      <c r="F1769">
        <v>2049</v>
      </c>
      <c r="G1769" t="s">
        <v>250</v>
      </c>
      <c r="H1769">
        <v>1.56860362961231</v>
      </c>
      <c r="I1769">
        <f>IF(K1769="N2O",H1769*About!$B$66,IF('EPA non-CO2 Data'!K1769="CH4",'EPA non-CO2 Data'!H1769*About!$B$65,'EPA non-CO2 Data'!H1769))</f>
        <v>1.56860362961231</v>
      </c>
      <c r="J1769" s="4" t="str">
        <f>VLOOKUP(CONCATENATE(B1769,C1769,D1769),'EPA Source to Industry Map'!$D$2:$E$35,2,FALSE)</f>
        <v>chemicals</v>
      </c>
      <c r="K1769" s="4" t="str">
        <f t="shared" si="27"/>
        <v>F-gases</v>
      </c>
    </row>
    <row r="1770" spans="1:11">
      <c r="A1770" t="s">
        <v>68</v>
      </c>
      <c r="B1770" t="s">
        <v>3</v>
      </c>
      <c r="C1770" t="s">
        <v>263</v>
      </c>
      <c r="D1770" t="s">
        <v>267</v>
      </c>
      <c r="E1770" t="s">
        <v>15</v>
      </c>
      <c r="F1770">
        <v>2050</v>
      </c>
      <c r="G1770" t="s">
        <v>250</v>
      </c>
      <c r="H1770">
        <v>1.57092956625609</v>
      </c>
      <c r="I1770">
        <f>IF(K1770="N2O",H1770*About!$B$66,IF('EPA non-CO2 Data'!K1770="CH4",'EPA non-CO2 Data'!H1770*About!$B$65,'EPA non-CO2 Data'!H1770))</f>
        <v>1.57092956625609</v>
      </c>
      <c r="J1770" s="4" t="str">
        <f>VLOOKUP(CONCATENATE(B1770,C1770,D1770),'EPA Source to Industry Map'!$D$2:$E$35,2,FALSE)</f>
        <v>chemicals</v>
      </c>
      <c r="K1770" s="4" t="str">
        <f t="shared" si="27"/>
        <v>F-gases</v>
      </c>
    </row>
    <row r="1771" spans="1:11">
      <c r="A1771" t="s">
        <v>68</v>
      </c>
      <c r="B1771" t="s">
        <v>3</v>
      </c>
      <c r="C1771" t="s">
        <v>268</v>
      </c>
      <c r="D1771" t="s">
        <v>269</v>
      </c>
      <c r="E1771" t="s">
        <v>12</v>
      </c>
      <c r="F1771">
        <v>1990</v>
      </c>
      <c r="G1771" t="s">
        <v>250</v>
      </c>
      <c r="H1771">
        <v>1.09968225786236</v>
      </c>
      <c r="I1771">
        <f>IF(K1771="N2O",H1771*About!$B$66,IF('EPA non-CO2 Data'!K1771="CH4",'EPA non-CO2 Data'!H1771*About!$B$65,'EPA non-CO2 Data'!H1771))</f>
        <v>0.97790536353532009</v>
      </c>
      <c r="J1771" s="4" t="str">
        <f>VLOOKUP(CONCATENATE(B1771,C1771,D1771),'EPA Source to Industry Map'!$D$2:$E$35,2,FALSE)</f>
        <v>chemicals</v>
      </c>
      <c r="K1771" s="4" t="str">
        <f t="shared" si="27"/>
        <v>N2O</v>
      </c>
    </row>
    <row r="1772" spans="1:11">
      <c r="A1772" t="s">
        <v>68</v>
      </c>
      <c r="B1772" t="s">
        <v>3</v>
      </c>
      <c r="C1772" t="s">
        <v>268</v>
      </c>
      <c r="D1772" t="s">
        <v>270</v>
      </c>
      <c r="E1772" t="s">
        <v>12</v>
      </c>
      <c r="F1772">
        <v>1990</v>
      </c>
      <c r="G1772" t="s">
        <v>250</v>
      </c>
      <c r="H1772">
        <v>2.9757097571681199</v>
      </c>
      <c r="I1772">
        <f>IF(K1772="N2O",H1772*About!$B$66,IF('EPA non-CO2 Data'!K1772="CH4",'EPA non-CO2 Data'!H1772*About!$B$65,'EPA non-CO2 Data'!H1772))</f>
        <v>2.6461848511729924</v>
      </c>
      <c r="J1772" s="4" t="str">
        <f>VLOOKUP(CONCATENATE(B1772,C1772,D1772),'EPA Source to Industry Map'!$D$2:$E$35,2,FALSE)</f>
        <v>chemicals</v>
      </c>
      <c r="K1772" s="4" t="str">
        <f t="shared" si="27"/>
        <v>N2O</v>
      </c>
    </row>
    <row r="1773" spans="1:11">
      <c r="A1773" t="s">
        <v>68</v>
      </c>
      <c r="B1773" t="s">
        <v>3</v>
      </c>
      <c r="C1773" t="s">
        <v>268</v>
      </c>
      <c r="D1773" t="s">
        <v>269</v>
      </c>
      <c r="E1773" t="s">
        <v>12</v>
      </c>
      <c r="F1773">
        <v>1991</v>
      </c>
      <c r="G1773" t="s">
        <v>250</v>
      </c>
      <c r="H1773">
        <v>1.1143446879671901</v>
      </c>
      <c r="I1773">
        <f>IF(K1773="N2O",H1773*About!$B$66,IF('EPA non-CO2 Data'!K1773="CH4",'EPA non-CO2 Data'!H1773*About!$B$65,'EPA non-CO2 Data'!H1773))</f>
        <v>0.99094410171578984</v>
      </c>
      <c r="J1773" s="4" t="str">
        <f>VLOOKUP(CONCATENATE(B1773,C1773,D1773),'EPA Source to Industry Map'!$D$2:$E$35,2,FALSE)</f>
        <v>chemicals</v>
      </c>
      <c r="K1773" s="4" t="str">
        <f t="shared" si="27"/>
        <v>N2O</v>
      </c>
    </row>
    <row r="1774" spans="1:11">
      <c r="A1774" t="s">
        <v>68</v>
      </c>
      <c r="B1774" t="s">
        <v>3</v>
      </c>
      <c r="C1774" t="s">
        <v>268</v>
      </c>
      <c r="D1774" t="s">
        <v>270</v>
      </c>
      <c r="E1774" t="s">
        <v>12</v>
      </c>
      <c r="F1774">
        <v>1991</v>
      </c>
      <c r="G1774" t="s">
        <v>250</v>
      </c>
      <c r="H1774">
        <v>3.05969932330567</v>
      </c>
      <c r="I1774">
        <f>IF(K1774="N2O",H1774*About!$B$66,IF('EPA non-CO2 Data'!K1774="CH4",'EPA non-CO2 Data'!H1774*About!$B$65,'EPA non-CO2 Data'!H1774))</f>
        <v>2.7208735593154447</v>
      </c>
      <c r="J1774" s="4" t="str">
        <f>VLOOKUP(CONCATENATE(B1774,C1774,D1774),'EPA Source to Industry Map'!$D$2:$E$35,2,FALSE)</f>
        <v>chemicals</v>
      </c>
      <c r="K1774" s="4" t="str">
        <f t="shared" si="27"/>
        <v>N2O</v>
      </c>
    </row>
    <row r="1775" spans="1:11">
      <c r="A1775" t="s">
        <v>68</v>
      </c>
      <c r="B1775" t="s">
        <v>3</v>
      </c>
      <c r="C1775" t="s">
        <v>268</v>
      </c>
      <c r="D1775" t="s">
        <v>269</v>
      </c>
      <c r="E1775" t="s">
        <v>12</v>
      </c>
      <c r="F1775">
        <v>1992</v>
      </c>
      <c r="G1775" t="s">
        <v>250</v>
      </c>
      <c r="H1775">
        <v>1.12900711807202</v>
      </c>
      <c r="I1775">
        <f>IF(K1775="N2O",H1775*About!$B$66,IF('EPA non-CO2 Data'!K1775="CH4",'EPA non-CO2 Data'!H1775*About!$B$65,'EPA non-CO2 Data'!H1775))</f>
        <v>1.0039828398962594</v>
      </c>
      <c r="J1775" s="4" t="str">
        <f>VLOOKUP(CONCATENATE(B1775,C1775,D1775),'EPA Source to Industry Map'!$D$2:$E$35,2,FALSE)</f>
        <v>chemicals</v>
      </c>
      <c r="K1775" s="4" t="str">
        <f t="shared" si="27"/>
        <v>N2O</v>
      </c>
    </row>
    <row r="1776" spans="1:11">
      <c r="A1776" t="s">
        <v>68</v>
      </c>
      <c r="B1776" t="s">
        <v>3</v>
      </c>
      <c r="C1776" t="s">
        <v>268</v>
      </c>
      <c r="D1776" t="s">
        <v>270</v>
      </c>
      <c r="E1776" t="s">
        <v>12</v>
      </c>
      <c r="F1776">
        <v>1992</v>
      </c>
      <c r="G1776" t="s">
        <v>250</v>
      </c>
      <c r="H1776">
        <v>3.14368888944322</v>
      </c>
      <c r="I1776">
        <f>IF(K1776="N2O",H1776*About!$B$66,IF('EPA non-CO2 Data'!K1776="CH4",'EPA non-CO2 Data'!H1776*About!$B$65,'EPA non-CO2 Data'!H1776))</f>
        <v>2.795562267457897</v>
      </c>
      <c r="J1776" s="4" t="str">
        <f>VLOOKUP(CONCATENATE(B1776,C1776,D1776),'EPA Source to Industry Map'!$D$2:$E$35,2,FALSE)</f>
        <v>chemicals</v>
      </c>
      <c r="K1776" s="4" t="str">
        <f t="shared" si="27"/>
        <v>N2O</v>
      </c>
    </row>
    <row r="1777" spans="1:11">
      <c r="A1777" t="s">
        <v>68</v>
      </c>
      <c r="B1777" t="s">
        <v>3</v>
      </c>
      <c r="C1777" t="s">
        <v>268</v>
      </c>
      <c r="D1777" t="s">
        <v>269</v>
      </c>
      <c r="E1777" t="s">
        <v>12</v>
      </c>
      <c r="F1777">
        <v>1993</v>
      </c>
      <c r="G1777" t="s">
        <v>250</v>
      </c>
      <c r="H1777">
        <v>1.14366954817685</v>
      </c>
      <c r="I1777">
        <f>IF(K1777="N2O",H1777*About!$B$66,IF('EPA non-CO2 Data'!K1777="CH4",'EPA non-CO2 Data'!H1777*About!$B$65,'EPA non-CO2 Data'!H1777))</f>
        <v>1.0170215780767289</v>
      </c>
      <c r="J1777" s="4" t="str">
        <f>VLOOKUP(CONCATENATE(B1777,C1777,D1777),'EPA Source to Industry Map'!$D$2:$E$35,2,FALSE)</f>
        <v>chemicals</v>
      </c>
      <c r="K1777" s="4" t="str">
        <f t="shared" si="27"/>
        <v>N2O</v>
      </c>
    </row>
    <row r="1778" spans="1:11">
      <c r="A1778" t="s">
        <v>68</v>
      </c>
      <c r="B1778" t="s">
        <v>3</v>
      </c>
      <c r="C1778" t="s">
        <v>268</v>
      </c>
      <c r="D1778" t="s">
        <v>270</v>
      </c>
      <c r="E1778" t="s">
        <v>12</v>
      </c>
      <c r="F1778">
        <v>1993</v>
      </c>
      <c r="G1778" t="s">
        <v>250</v>
      </c>
      <c r="H1778">
        <v>3.22767845558077</v>
      </c>
      <c r="I1778">
        <f>IF(K1778="N2O",H1778*About!$B$66,IF('EPA non-CO2 Data'!K1778="CH4",'EPA non-CO2 Data'!H1778*About!$B$65,'EPA non-CO2 Data'!H1778))</f>
        <v>2.8702509756003494</v>
      </c>
      <c r="J1778" s="4" t="str">
        <f>VLOOKUP(CONCATENATE(B1778,C1778,D1778),'EPA Source to Industry Map'!$D$2:$E$35,2,FALSE)</f>
        <v>chemicals</v>
      </c>
      <c r="K1778" s="4" t="str">
        <f t="shared" si="27"/>
        <v>N2O</v>
      </c>
    </row>
    <row r="1779" spans="1:11">
      <c r="A1779" t="s">
        <v>68</v>
      </c>
      <c r="B1779" t="s">
        <v>3</v>
      </c>
      <c r="C1779" t="s">
        <v>268</v>
      </c>
      <c r="D1779" t="s">
        <v>269</v>
      </c>
      <c r="E1779" t="s">
        <v>12</v>
      </c>
      <c r="F1779">
        <v>1994</v>
      </c>
      <c r="G1779" t="s">
        <v>250</v>
      </c>
      <c r="H1779">
        <v>1.1583319782816901</v>
      </c>
      <c r="I1779">
        <f>IF(K1779="N2O",H1779*About!$B$66,IF('EPA non-CO2 Data'!K1779="CH4",'EPA non-CO2 Data'!H1779*About!$B$65,'EPA non-CO2 Data'!H1779))</f>
        <v>1.0300603162572077</v>
      </c>
      <c r="J1779" s="4" t="str">
        <f>VLOOKUP(CONCATENATE(B1779,C1779,D1779),'EPA Source to Industry Map'!$D$2:$E$35,2,FALSE)</f>
        <v>chemicals</v>
      </c>
      <c r="K1779" s="4" t="str">
        <f t="shared" ref="K1779:K1842" si="28">IF(ISNUMBER(SEARCH("F",E1779)),"F-gases",E1779)</f>
        <v>N2O</v>
      </c>
    </row>
    <row r="1780" spans="1:11">
      <c r="A1780" t="s">
        <v>68</v>
      </c>
      <c r="B1780" t="s">
        <v>3</v>
      </c>
      <c r="C1780" t="s">
        <v>268</v>
      </c>
      <c r="D1780" t="s">
        <v>270</v>
      </c>
      <c r="E1780" t="s">
        <v>12</v>
      </c>
      <c r="F1780">
        <v>1994</v>
      </c>
      <c r="G1780" t="s">
        <v>250</v>
      </c>
      <c r="H1780">
        <v>3.3116680217183099</v>
      </c>
      <c r="I1780">
        <f>IF(K1780="N2O",H1780*About!$B$66,IF('EPA non-CO2 Data'!K1780="CH4",'EPA non-CO2 Data'!H1780*About!$B$65,'EPA non-CO2 Data'!H1780))</f>
        <v>2.9449396837427924</v>
      </c>
      <c r="J1780" s="4" t="str">
        <f>VLOOKUP(CONCATENATE(B1780,C1780,D1780),'EPA Source to Industry Map'!$D$2:$E$35,2,FALSE)</f>
        <v>chemicals</v>
      </c>
      <c r="K1780" s="4" t="str">
        <f t="shared" si="28"/>
        <v>N2O</v>
      </c>
    </row>
    <row r="1781" spans="1:11">
      <c r="A1781" t="s">
        <v>68</v>
      </c>
      <c r="B1781" t="s">
        <v>3</v>
      </c>
      <c r="C1781" t="s">
        <v>268</v>
      </c>
      <c r="D1781" t="s">
        <v>269</v>
      </c>
      <c r="E1781" t="s">
        <v>12</v>
      </c>
      <c r="F1781">
        <v>1995</v>
      </c>
      <c r="G1781" t="s">
        <v>250</v>
      </c>
      <c r="H1781">
        <v>1.7827073241493701</v>
      </c>
      <c r="I1781">
        <f>IF(K1781="N2O",H1781*About!$B$66,IF('EPA non-CO2 Data'!K1781="CH4",'EPA non-CO2 Data'!H1781*About!$B$65,'EPA non-CO2 Data'!H1781))</f>
        <v>1.5852934258375271</v>
      </c>
      <c r="J1781" s="4" t="str">
        <f>VLOOKUP(CONCATENATE(B1781,C1781,D1781),'EPA Source to Industry Map'!$D$2:$E$35,2,FALSE)</f>
        <v>chemicals</v>
      </c>
      <c r="K1781" s="4" t="str">
        <f t="shared" si="28"/>
        <v>N2O</v>
      </c>
    </row>
    <row r="1782" spans="1:11">
      <c r="A1782" t="s">
        <v>68</v>
      </c>
      <c r="B1782" t="s">
        <v>3</v>
      </c>
      <c r="C1782" t="s">
        <v>268</v>
      </c>
      <c r="D1782" t="s">
        <v>270</v>
      </c>
      <c r="E1782" t="s">
        <v>12</v>
      </c>
      <c r="F1782">
        <v>1995</v>
      </c>
      <c r="G1782" t="s">
        <v>250</v>
      </c>
      <c r="H1782">
        <v>5.1606926758506297</v>
      </c>
      <c r="I1782">
        <f>IF(K1782="N2O",H1782*About!$B$66,IF('EPA non-CO2 Data'!K1782="CH4",'EPA non-CO2 Data'!H1782*About!$B$65,'EPA non-CO2 Data'!H1782))</f>
        <v>4.589206574162473</v>
      </c>
      <c r="J1782" s="4" t="str">
        <f>VLOOKUP(CONCATENATE(B1782,C1782,D1782),'EPA Source to Industry Map'!$D$2:$E$35,2,FALSE)</f>
        <v>chemicals</v>
      </c>
      <c r="K1782" s="4" t="str">
        <f t="shared" si="28"/>
        <v>N2O</v>
      </c>
    </row>
    <row r="1783" spans="1:11">
      <c r="A1783" t="s">
        <v>68</v>
      </c>
      <c r="B1783" t="s">
        <v>3</v>
      </c>
      <c r="C1783" t="s">
        <v>268</v>
      </c>
      <c r="D1783" t="s">
        <v>269</v>
      </c>
      <c r="E1783" t="s">
        <v>12</v>
      </c>
      <c r="F1783">
        <v>1996</v>
      </c>
      <c r="G1783" t="s">
        <v>250</v>
      </c>
      <c r="H1783">
        <v>2.4355324034556598</v>
      </c>
      <c r="I1783">
        <f>IF(K1783="N2O",H1783*About!$B$66,IF('EPA non-CO2 Data'!K1783="CH4",'EPA non-CO2 Data'!H1783*About!$B$65,'EPA non-CO2 Data'!H1783))</f>
        <v>2.1658257950192947</v>
      </c>
      <c r="J1783" s="4" t="str">
        <f>VLOOKUP(CONCATENATE(B1783,C1783,D1783),'EPA Source to Industry Map'!$D$2:$E$35,2,FALSE)</f>
        <v>chemicals</v>
      </c>
      <c r="K1783" s="4" t="str">
        <f t="shared" si="28"/>
        <v>N2O</v>
      </c>
    </row>
    <row r="1784" spans="1:11">
      <c r="A1784" t="s">
        <v>68</v>
      </c>
      <c r="B1784" t="s">
        <v>3</v>
      </c>
      <c r="C1784" t="s">
        <v>268</v>
      </c>
      <c r="D1784" t="s">
        <v>270</v>
      </c>
      <c r="E1784" t="s">
        <v>12</v>
      </c>
      <c r="F1784">
        <v>1996</v>
      </c>
      <c r="G1784" t="s">
        <v>250</v>
      </c>
      <c r="H1784">
        <v>6.98126759654434</v>
      </c>
      <c r="I1784">
        <f>IF(K1784="N2O",H1784*About!$B$66,IF('EPA non-CO2 Data'!K1784="CH4",'EPA non-CO2 Data'!H1784*About!$B$65,'EPA non-CO2 Data'!H1784))</f>
        <v>6.2081742049807049</v>
      </c>
      <c r="J1784" s="4" t="str">
        <f>VLOOKUP(CONCATENATE(B1784,C1784,D1784),'EPA Source to Industry Map'!$D$2:$E$35,2,FALSE)</f>
        <v>chemicals</v>
      </c>
      <c r="K1784" s="4" t="str">
        <f t="shared" si="28"/>
        <v>N2O</v>
      </c>
    </row>
    <row r="1785" spans="1:11">
      <c r="A1785" t="s">
        <v>68</v>
      </c>
      <c r="B1785" t="s">
        <v>3</v>
      </c>
      <c r="C1785" t="s">
        <v>268</v>
      </c>
      <c r="D1785" t="s">
        <v>269</v>
      </c>
      <c r="E1785" t="s">
        <v>12</v>
      </c>
      <c r="F1785">
        <v>1997</v>
      </c>
      <c r="G1785" t="s">
        <v>250</v>
      </c>
      <c r="H1785">
        <v>3.09621030887853</v>
      </c>
      <c r="I1785">
        <f>IF(K1785="N2O",H1785*About!$B$66,IF('EPA non-CO2 Data'!K1785="CH4",'EPA non-CO2 Data'!H1785*About!$B$65,'EPA non-CO2 Data'!H1785))</f>
        <v>2.7533413820564108</v>
      </c>
      <c r="J1785" s="4" t="str">
        <f>VLOOKUP(CONCATENATE(B1785,C1785,D1785),'EPA Source to Industry Map'!$D$2:$E$35,2,FALSE)</f>
        <v>chemicals</v>
      </c>
      <c r="K1785" s="4" t="str">
        <f t="shared" si="28"/>
        <v>N2O</v>
      </c>
    </row>
    <row r="1786" spans="1:11">
      <c r="A1786" t="s">
        <v>68</v>
      </c>
      <c r="B1786" t="s">
        <v>3</v>
      </c>
      <c r="C1786" t="s">
        <v>268</v>
      </c>
      <c r="D1786" t="s">
        <v>270</v>
      </c>
      <c r="E1786" t="s">
        <v>12</v>
      </c>
      <c r="F1786">
        <v>1997</v>
      </c>
      <c r="G1786" t="s">
        <v>250</v>
      </c>
      <c r="H1786">
        <v>8.7939896911214692</v>
      </c>
      <c r="I1786">
        <f>IF(K1786="N2O",H1786*About!$B$66,IF('EPA non-CO2 Data'!K1786="CH4",'EPA non-CO2 Data'!H1786*About!$B$65,'EPA non-CO2 Data'!H1786))</f>
        <v>7.820158617943588</v>
      </c>
      <c r="J1786" s="4" t="str">
        <f>VLOOKUP(CONCATENATE(B1786,C1786,D1786),'EPA Source to Industry Map'!$D$2:$E$35,2,FALSE)</f>
        <v>chemicals</v>
      </c>
      <c r="K1786" s="4" t="str">
        <f t="shared" si="28"/>
        <v>N2O</v>
      </c>
    </row>
    <row r="1787" spans="1:11">
      <c r="A1787" t="s">
        <v>68</v>
      </c>
      <c r="B1787" t="s">
        <v>3</v>
      </c>
      <c r="C1787" t="s">
        <v>268</v>
      </c>
      <c r="D1787" t="s">
        <v>269</v>
      </c>
      <c r="E1787" t="s">
        <v>12</v>
      </c>
      <c r="F1787">
        <v>1998</v>
      </c>
      <c r="G1787" t="s">
        <v>250</v>
      </c>
      <c r="H1787">
        <v>3.7639849537185599</v>
      </c>
      <c r="I1787">
        <f>IF(K1787="N2O",H1787*About!$B$66,IF('EPA non-CO2 Data'!K1787="CH4",'EPA non-CO2 Data'!H1787*About!$B$65,'EPA non-CO2 Data'!H1787))</f>
        <v>3.3471678279712025</v>
      </c>
      <c r="J1787" s="4" t="str">
        <f>VLOOKUP(CONCATENATE(B1787,C1787,D1787),'EPA Source to Industry Map'!$D$2:$E$35,2,FALSE)</f>
        <v>chemicals</v>
      </c>
      <c r="K1787" s="4" t="str">
        <f t="shared" si="28"/>
        <v>N2O</v>
      </c>
    </row>
    <row r="1788" spans="1:11">
      <c r="A1788" t="s">
        <v>68</v>
      </c>
      <c r="B1788" t="s">
        <v>3</v>
      </c>
      <c r="C1788" t="s">
        <v>268</v>
      </c>
      <c r="D1788" t="s">
        <v>270</v>
      </c>
      <c r="E1788" t="s">
        <v>12</v>
      </c>
      <c r="F1788">
        <v>1998</v>
      </c>
      <c r="G1788" t="s">
        <v>250</v>
      </c>
      <c r="H1788">
        <v>10.5996150462814</v>
      </c>
      <c r="I1788">
        <f>IF(K1788="N2O",H1788*About!$B$66,IF('EPA non-CO2 Data'!K1788="CH4",'EPA non-CO2 Data'!H1788*About!$B$65,'EPA non-CO2 Data'!H1788))</f>
        <v>9.4258321720287626</v>
      </c>
      <c r="J1788" s="4" t="str">
        <f>VLOOKUP(CONCATENATE(B1788,C1788,D1788),'EPA Source to Industry Map'!$D$2:$E$35,2,FALSE)</f>
        <v>chemicals</v>
      </c>
      <c r="K1788" s="4" t="str">
        <f t="shared" si="28"/>
        <v>N2O</v>
      </c>
    </row>
    <row r="1789" spans="1:11">
      <c r="A1789" t="s">
        <v>68</v>
      </c>
      <c r="B1789" t="s">
        <v>3</v>
      </c>
      <c r="C1789" t="s">
        <v>268</v>
      </c>
      <c r="D1789" t="s">
        <v>269</v>
      </c>
      <c r="E1789" t="s">
        <v>12</v>
      </c>
      <c r="F1789">
        <v>1999</v>
      </c>
      <c r="G1789" t="s">
        <v>250</v>
      </c>
      <c r="H1789">
        <v>4.4381942964868104</v>
      </c>
      <c r="I1789">
        <f>IF(K1789="N2O",H1789*About!$B$66,IF('EPA non-CO2 Data'!K1789="CH4",'EPA non-CO2 Data'!H1789*About!$B$65,'EPA non-CO2 Data'!H1789))</f>
        <v>3.9467164045939755</v>
      </c>
      <c r="J1789" s="4" t="str">
        <f>VLOOKUP(CONCATENATE(B1789,C1789,D1789),'EPA Source to Industry Map'!$D$2:$E$35,2,FALSE)</f>
        <v>chemicals</v>
      </c>
      <c r="K1789" s="4" t="str">
        <f t="shared" si="28"/>
        <v>N2O</v>
      </c>
    </row>
    <row r="1790" spans="1:11">
      <c r="A1790" t="s">
        <v>68</v>
      </c>
      <c r="B1790" t="s">
        <v>3</v>
      </c>
      <c r="C1790" t="s">
        <v>268</v>
      </c>
      <c r="D1790" t="s">
        <v>270</v>
      </c>
      <c r="E1790" t="s">
        <v>12</v>
      </c>
      <c r="F1790">
        <v>1999</v>
      </c>
      <c r="G1790" t="s">
        <v>250</v>
      </c>
      <c r="H1790">
        <v>12.398805703513201</v>
      </c>
      <c r="I1790">
        <f>IF(K1790="N2O",H1790*About!$B$66,IF('EPA non-CO2 Data'!K1790="CH4",'EPA non-CO2 Data'!H1790*About!$B$65,'EPA non-CO2 Data'!H1790))</f>
        <v>11.025783595406034</v>
      </c>
      <c r="J1790" s="4" t="str">
        <f>VLOOKUP(CONCATENATE(B1790,C1790,D1790),'EPA Source to Industry Map'!$D$2:$E$35,2,FALSE)</f>
        <v>chemicals</v>
      </c>
      <c r="K1790" s="4" t="str">
        <f t="shared" si="28"/>
        <v>N2O</v>
      </c>
    </row>
    <row r="1791" spans="1:11">
      <c r="A1791" t="s">
        <v>68</v>
      </c>
      <c r="B1791" t="s">
        <v>3</v>
      </c>
      <c r="C1791" t="s">
        <v>268</v>
      </c>
      <c r="D1791" t="s">
        <v>269</v>
      </c>
      <c r="E1791" t="s">
        <v>12</v>
      </c>
      <c r="F1791">
        <v>2000</v>
      </c>
      <c r="G1791" t="s">
        <v>250</v>
      </c>
      <c r="H1791">
        <v>5.1182561597153002</v>
      </c>
      <c r="I1791">
        <f>IF(K1791="N2O",H1791*About!$B$66,IF('EPA non-CO2 Data'!K1791="CH4",'EPA non-CO2 Data'!H1791*About!$B$65,'EPA non-CO2 Data'!H1791))</f>
        <v>4.5514694037736732</v>
      </c>
      <c r="J1791" s="4" t="str">
        <f>VLOOKUP(CONCATENATE(B1791,C1791,D1791),'EPA Source to Industry Map'!$D$2:$E$35,2,FALSE)</f>
        <v>chemicals</v>
      </c>
      <c r="K1791" s="4" t="str">
        <f t="shared" si="28"/>
        <v>N2O</v>
      </c>
    </row>
    <row r="1792" spans="1:11">
      <c r="A1792" t="s">
        <v>68</v>
      </c>
      <c r="B1792" t="s">
        <v>3</v>
      </c>
      <c r="C1792" t="s">
        <v>268</v>
      </c>
      <c r="D1792" t="s">
        <v>270</v>
      </c>
      <c r="E1792" t="s">
        <v>12</v>
      </c>
      <c r="F1792">
        <v>2000</v>
      </c>
      <c r="G1792" t="s">
        <v>250</v>
      </c>
      <c r="H1792">
        <v>14.1921438402847</v>
      </c>
      <c r="I1792">
        <f>IF(K1792="N2O",H1792*About!$B$66,IF('EPA non-CO2 Data'!K1792="CH4",'EPA non-CO2 Data'!H1792*About!$B$65,'EPA non-CO2 Data'!H1792))</f>
        <v>12.620530596226327</v>
      </c>
      <c r="J1792" s="4" t="str">
        <f>VLOOKUP(CONCATENATE(B1792,C1792,D1792),'EPA Source to Industry Map'!$D$2:$E$35,2,FALSE)</f>
        <v>chemicals</v>
      </c>
      <c r="K1792" s="4" t="str">
        <f t="shared" si="28"/>
        <v>N2O</v>
      </c>
    </row>
    <row r="1793" spans="1:11">
      <c r="A1793" t="s">
        <v>68</v>
      </c>
      <c r="B1793" t="s">
        <v>3</v>
      </c>
      <c r="C1793" t="s">
        <v>268</v>
      </c>
      <c r="D1793" t="s">
        <v>269</v>
      </c>
      <c r="E1793" t="s">
        <v>12</v>
      </c>
      <c r="F1793">
        <v>2001</v>
      </c>
      <c r="G1793" t="s">
        <v>250</v>
      </c>
      <c r="H1793">
        <v>5.55476455357012</v>
      </c>
      <c r="I1793">
        <f>IF(K1793="N2O",H1793*About!$B$66,IF('EPA non-CO2 Data'!K1793="CH4",'EPA non-CO2 Data'!H1793*About!$B$65,'EPA non-CO2 Data'!H1793))</f>
        <v>4.9396396197855097</v>
      </c>
      <c r="J1793" s="4" t="str">
        <f>VLOOKUP(CONCATENATE(B1793,C1793,D1793),'EPA Source to Industry Map'!$D$2:$E$35,2,FALSE)</f>
        <v>chemicals</v>
      </c>
      <c r="K1793" s="4" t="str">
        <f t="shared" si="28"/>
        <v>N2O</v>
      </c>
    </row>
    <row r="1794" spans="1:11">
      <c r="A1794" t="s">
        <v>68</v>
      </c>
      <c r="B1794" t="s">
        <v>3</v>
      </c>
      <c r="C1794" t="s">
        <v>268</v>
      </c>
      <c r="D1794" t="s">
        <v>270</v>
      </c>
      <c r="E1794" t="s">
        <v>12</v>
      </c>
      <c r="F1794">
        <v>2001</v>
      </c>
      <c r="G1794" t="s">
        <v>250</v>
      </c>
      <c r="H1794">
        <v>16.229035446429901</v>
      </c>
      <c r="I1794">
        <f>IF(K1794="N2O",H1794*About!$B$66,IF('EPA non-CO2 Data'!K1794="CH4",'EPA non-CO2 Data'!H1794*About!$B$65,'EPA non-CO2 Data'!H1794))</f>
        <v>14.431860380214509</v>
      </c>
      <c r="J1794" s="4" t="str">
        <f>VLOOKUP(CONCATENATE(B1794,C1794,D1794),'EPA Source to Industry Map'!$D$2:$E$35,2,FALSE)</f>
        <v>chemicals</v>
      </c>
      <c r="K1794" s="4" t="str">
        <f t="shared" si="28"/>
        <v>N2O</v>
      </c>
    </row>
    <row r="1795" spans="1:11">
      <c r="A1795" t="s">
        <v>68</v>
      </c>
      <c r="B1795" t="s">
        <v>3</v>
      </c>
      <c r="C1795" t="s">
        <v>268</v>
      </c>
      <c r="D1795" t="s">
        <v>269</v>
      </c>
      <c r="E1795" t="s">
        <v>12</v>
      </c>
      <c r="F1795">
        <v>2002</v>
      </c>
      <c r="G1795" t="s">
        <v>250</v>
      </c>
      <c r="H1795">
        <v>5.9596432229697598</v>
      </c>
      <c r="I1795">
        <f>IF(K1795="N2O",H1795*About!$B$66,IF('EPA non-CO2 Data'!K1795="CH4",'EPA non-CO2 Data'!H1795*About!$B$65,'EPA non-CO2 Data'!H1795))</f>
        <v>5.2996827318355244</v>
      </c>
      <c r="J1795" s="4" t="str">
        <f>VLOOKUP(CONCATENATE(B1795,C1795,D1795),'EPA Source to Industry Map'!$D$2:$E$35,2,FALSE)</f>
        <v>chemicals</v>
      </c>
      <c r="K1795" s="4" t="str">
        <f t="shared" si="28"/>
        <v>N2O</v>
      </c>
    </row>
    <row r="1796" spans="1:11">
      <c r="A1796" t="s">
        <v>68</v>
      </c>
      <c r="B1796" t="s">
        <v>3</v>
      </c>
      <c r="C1796" t="s">
        <v>268</v>
      </c>
      <c r="D1796" t="s">
        <v>270</v>
      </c>
      <c r="E1796" t="s">
        <v>12</v>
      </c>
      <c r="F1796">
        <v>2002</v>
      </c>
      <c r="G1796" t="s">
        <v>250</v>
      </c>
      <c r="H1796">
        <v>18.297556777030199</v>
      </c>
      <c r="I1796">
        <f>IF(K1796="N2O",H1796*About!$B$66,IF('EPA non-CO2 Data'!K1796="CH4",'EPA non-CO2 Data'!H1796*About!$B$65,'EPA non-CO2 Data'!H1796))</f>
        <v>16.271317268164438</v>
      </c>
      <c r="J1796" s="4" t="str">
        <f>VLOOKUP(CONCATENATE(B1796,C1796,D1796),'EPA Source to Industry Map'!$D$2:$E$35,2,FALSE)</f>
        <v>chemicals</v>
      </c>
      <c r="K1796" s="4" t="str">
        <f t="shared" si="28"/>
        <v>N2O</v>
      </c>
    </row>
    <row r="1797" spans="1:11">
      <c r="A1797" t="s">
        <v>68</v>
      </c>
      <c r="B1797" t="s">
        <v>3</v>
      </c>
      <c r="C1797" t="s">
        <v>268</v>
      </c>
      <c r="D1797" t="s">
        <v>269</v>
      </c>
      <c r="E1797" t="s">
        <v>12</v>
      </c>
      <c r="F1797">
        <v>2003</v>
      </c>
      <c r="G1797" t="s">
        <v>250</v>
      </c>
      <c r="H1797">
        <v>6.3362897885470097</v>
      </c>
      <c r="I1797">
        <f>IF(K1797="N2O",H1797*About!$B$66,IF('EPA non-CO2 Data'!K1797="CH4",'EPA non-CO2 Data'!H1797*About!$B$65,'EPA non-CO2 Data'!H1797))</f>
        <v>5.6346201139763679</v>
      </c>
      <c r="J1797" s="4" t="str">
        <f>VLOOKUP(CONCATENATE(B1797,C1797,D1797),'EPA Source to Industry Map'!$D$2:$E$35,2,FALSE)</f>
        <v>chemicals</v>
      </c>
      <c r="K1797" s="4" t="str">
        <f t="shared" si="28"/>
        <v>N2O</v>
      </c>
    </row>
    <row r="1798" spans="1:11">
      <c r="A1798" t="s">
        <v>68</v>
      </c>
      <c r="B1798" t="s">
        <v>3</v>
      </c>
      <c r="C1798" t="s">
        <v>268</v>
      </c>
      <c r="D1798" t="s">
        <v>270</v>
      </c>
      <c r="E1798" t="s">
        <v>12</v>
      </c>
      <c r="F1798">
        <v>2003</v>
      </c>
      <c r="G1798" t="s">
        <v>250</v>
      </c>
      <c r="H1798">
        <v>20.394310211453</v>
      </c>
      <c r="I1798">
        <f>IF(K1798="N2O",H1798*About!$B$66,IF('EPA non-CO2 Data'!K1798="CH4",'EPA non-CO2 Data'!H1798*About!$B$65,'EPA non-CO2 Data'!H1798))</f>
        <v>18.135879886023641</v>
      </c>
      <c r="J1798" s="4" t="str">
        <f>VLOOKUP(CONCATENATE(B1798,C1798,D1798),'EPA Source to Industry Map'!$D$2:$E$35,2,FALSE)</f>
        <v>chemicals</v>
      </c>
      <c r="K1798" s="4" t="str">
        <f t="shared" si="28"/>
        <v>N2O</v>
      </c>
    </row>
    <row r="1799" spans="1:11">
      <c r="A1799" t="s">
        <v>68</v>
      </c>
      <c r="B1799" t="s">
        <v>3</v>
      </c>
      <c r="C1799" t="s">
        <v>268</v>
      </c>
      <c r="D1799" t="s">
        <v>269</v>
      </c>
      <c r="E1799" t="s">
        <v>12</v>
      </c>
      <c r="F1799">
        <v>2004</v>
      </c>
      <c r="G1799" t="s">
        <v>250</v>
      </c>
      <c r="H1799">
        <v>6.6876320692249998</v>
      </c>
      <c r="I1799">
        <f>IF(K1799="N2O",H1799*About!$B$66,IF('EPA non-CO2 Data'!K1799="CH4",'EPA non-CO2 Data'!H1799*About!$B$65,'EPA non-CO2 Data'!H1799))</f>
        <v>5.9470553635725665</v>
      </c>
      <c r="J1799" s="4" t="str">
        <f>VLOOKUP(CONCATENATE(B1799,C1799,D1799),'EPA Source to Industry Map'!$D$2:$E$35,2,FALSE)</f>
        <v>chemicals</v>
      </c>
      <c r="K1799" s="4" t="str">
        <f t="shared" si="28"/>
        <v>N2O</v>
      </c>
    </row>
    <row r="1800" spans="1:11">
      <c r="A1800" t="s">
        <v>68</v>
      </c>
      <c r="B1800" t="s">
        <v>3</v>
      </c>
      <c r="C1800" t="s">
        <v>268</v>
      </c>
      <c r="D1800" t="s">
        <v>270</v>
      </c>
      <c r="E1800" t="s">
        <v>12</v>
      </c>
      <c r="F1800">
        <v>2004</v>
      </c>
      <c r="G1800" t="s">
        <v>250</v>
      </c>
      <c r="H1800">
        <v>22.516367930775001</v>
      </c>
      <c r="I1800">
        <f>IF(K1800="N2O",H1800*About!$B$66,IF('EPA non-CO2 Data'!K1800="CH4",'EPA non-CO2 Data'!H1800*About!$B$65,'EPA non-CO2 Data'!H1800))</f>
        <v>20.022944636427432</v>
      </c>
      <c r="J1800" s="4" t="str">
        <f>VLOOKUP(CONCATENATE(B1800,C1800,D1800),'EPA Source to Industry Map'!$D$2:$E$35,2,FALSE)</f>
        <v>chemicals</v>
      </c>
      <c r="K1800" s="4" t="str">
        <f t="shared" si="28"/>
        <v>N2O</v>
      </c>
    </row>
    <row r="1801" spans="1:11">
      <c r="A1801" t="s">
        <v>68</v>
      </c>
      <c r="B1801" t="s">
        <v>3</v>
      </c>
      <c r="C1801" t="s">
        <v>268</v>
      </c>
      <c r="D1801" t="s">
        <v>269</v>
      </c>
      <c r="E1801" t="s">
        <v>12</v>
      </c>
      <c r="F1801">
        <v>2005</v>
      </c>
      <c r="G1801" t="s">
        <v>250</v>
      </c>
      <c r="H1801">
        <v>7.0162065705473804</v>
      </c>
      <c r="I1801">
        <f>IF(K1801="N2O",H1801*About!$B$66,IF('EPA non-CO2 Data'!K1801="CH4",'EPA non-CO2 Data'!H1801*About!$B$65,'EPA non-CO2 Data'!H1801))</f>
        <v>6.2392440979699861</v>
      </c>
      <c r="J1801" s="4" t="str">
        <f>VLOOKUP(CONCATENATE(B1801,C1801,D1801),'EPA Source to Industry Map'!$D$2:$E$35,2,FALSE)</f>
        <v>chemicals</v>
      </c>
      <c r="K1801" s="4" t="str">
        <f t="shared" si="28"/>
        <v>N2O</v>
      </c>
    </row>
    <row r="1802" spans="1:11">
      <c r="A1802" t="s">
        <v>68</v>
      </c>
      <c r="B1802" t="s">
        <v>3</v>
      </c>
      <c r="C1802" t="s">
        <v>268</v>
      </c>
      <c r="D1802" t="s">
        <v>270</v>
      </c>
      <c r="E1802" t="s">
        <v>12</v>
      </c>
      <c r="F1802">
        <v>2005</v>
      </c>
      <c r="G1802" t="s">
        <v>250</v>
      </c>
      <c r="H1802">
        <v>24.661193429452599</v>
      </c>
      <c r="I1802">
        <f>IF(K1802="N2O",H1802*About!$B$66,IF('EPA non-CO2 Data'!K1802="CH4",'EPA non-CO2 Data'!H1802*About!$B$65,'EPA non-CO2 Data'!H1802))</f>
        <v>21.930255902029995</v>
      </c>
      <c r="J1802" s="4" t="str">
        <f>VLOOKUP(CONCATENATE(B1802,C1802,D1802),'EPA Source to Industry Map'!$D$2:$E$35,2,FALSE)</f>
        <v>chemicals</v>
      </c>
      <c r="K1802" s="4" t="str">
        <f t="shared" si="28"/>
        <v>N2O</v>
      </c>
    </row>
    <row r="1803" spans="1:11">
      <c r="A1803" t="s">
        <v>68</v>
      </c>
      <c r="B1803" t="s">
        <v>3</v>
      </c>
      <c r="C1803" t="s">
        <v>268</v>
      </c>
      <c r="D1803" t="s">
        <v>269</v>
      </c>
      <c r="E1803" t="s">
        <v>12</v>
      </c>
      <c r="F1803">
        <v>2006</v>
      </c>
      <c r="G1803" t="s">
        <v>250</v>
      </c>
      <c r="H1803">
        <v>9.6710438237320204</v>
      </c>
      <c r="I1803">
        <f>IF(K1803="N2O",H1803*About!$B$66,IF('EPA non-CO2 Data'!K1803="CH4",'EPA non-CO2 Data'!H1803*About!$B$65,'EPA non-CO2 Data'!H1803))</f>
        <v>8.6000893063388766</v>
      </c>
      <c r="J1803" s="4" t="str">
        <f>VLOOKUP(CONCATENATE(B1803,C1803,D1803),'EPA Source to Industry Map'!$D$2:$E$35,2,FALSE)</f>
        <v>chemicals</v>
      </c>
      <c r="K1803" s="4" t="str">
        <f t="shared" si="28"/>
        <v>N2O</v>
      </c>
    </row>
    <row r="1804" spans="1:11">
      <c r="A1804" t="s">
        <v>68</v>
      </c>
      <c r="B1804" t="s">
        <v>3</v>
      </c>
      <c r="C1804" t="s">
        <v>268</v>
      </c>
      <c r="D1804" t="s">
        <v>270</v>
      </c>
      <c r="E1804" t="s">
        <v>12</v>
      </c>
      <c r="F1804">
        <v>2006</v>
      </c>
      <c r="G1804" t="s">
        <v>250</v>
      </c>
      <c r="H1804">
        <v>28.3367276048394</v>
      </c>
      <c r="I1804">
        <f>IF(K1804="N2O",H1804*About!$B$66,IF('EPA non-CO2 Data'!K1804="CH4",'EPA non-CO2 Data'!H1804*About!$B$65,'EPA non-CO2 Data'!H1804))</f>
        <v>25.198767836518257</v>
      </c>
      <c r="J1804" s="4" t="str">
        <f>VLOOKUP(CONCATENATE(B1804,C1804,D1804),'EPA Source to Industry Map'!$D$2:$E$35,2,FALSE)</f>
        <v>chemicals</v>
      </c>
      <c r="K1804" s="4" t="str">
        <f t="shared" si="28"/>
        <v>N2O</v>
      </c>
    </row>
    <row r="1805" spans="1:11">
      <c r="A1805" t="s">
        <v>68</v>
      </c>
      <c r="B1805" t="s">
        <v>3</v>
      </c>
      <c r="C1805" t="s">
        <v>268</v>
      </c>
      <c r="D1805" t="s">
        <v>269</v>
      </c>
      <c r="E1805" t="s">
        <v>12</v>
      </c>
      <c r="F1805">
        <v>2007</v>
      </c>
      <c r="G1805" t="s">
        <v>250</v>
      </c>
      <c r="H1805">
        <v>12.5354350826908</v>
      </c>
      <c r="I1805">
        <f>IF(K1805="N2O",H1805*About!$B$66,IF('EPA non-CO2 Data'!K1805="CH4",'EPA non-CO2 Data'!H1805*About!$B$65,'EPA non-CO2 Data'!H1805))</f>
        <v>11.147282875547187</v>
      </c>
      <c r="J1805" s="4" t="str">
        <f>VLOOKUP(CONCATENATE(B1805,C1805,D1805),'EPA Source to Industry Map'!$D$2:$E$35,2,FALSE)</f>
        <v>chemicals</v>
      </c>
      <c r="K1805" s="4" t="str">
        <f t="shared" si="28"/>
        <v>N2O</v>
      </c>
    </row>
    <row r="1806" spans="1:11">
      <c r="A1806" t="s">
        <v>68</v>
      </c>
      <c r="B1806" t="s">
        <v>3</v>
      </c>
      <c r="C1806" t="s">
        <v>268</v>
      </c>
      <c r="D1806" t="s">
        <v>270</v>
      </c>
      <c r="E1806" t="s">
        <v>12</v>
      </c>
      <c r="F1806">
        <v>2007</v>
      </c>
      <c r="G1806" t="s">
        <v>250</v>
      </c>
      <c r="H1806">
        <v>31.802707774451999</v>
      </c>
      <c r="I1806">
        <f>IF(K1806="N2O",H1806*About!$B$66,IF('EPA non-CO2 Data'!K1806="CH4",'EPA non-CO2 Data'!H1806*About!$B$65,'EPA non-CO2 Data'!H1806))</f>
        <v>28.280931410167046</v>
      </c>
      <c r="J1806" s="4" t="str">
        <f>VLOOKUP(CONCATENATE(B1806,C1806,D1806),'EPA Source to Industry Map'!$D$2:$E$35,2,FALSE)</f>
        <v>chemicals</v>
      </c>
      <c r="K1806" s="4" t="str">
        <f t="shared" si="28"/>
        <v>N2O</v>
      </c>
    </row>
    <row r="1807" spans="1:11">
      <c r="A1807" t="s">
        <v>68</v>
      </c>
      <c r="B1807" t="s">
        <v>3</v>
      </c>
      <c r="C1807" t="s">
        <v>268</v>
      </c>
      <c r="D1807" t="s">
        <v>269</v>
      </c>
      <c r="E1807" t="s">
        <v>12</v>
      </c>
      <c r="F1807">
        <v>2008</v>
      </c>
      <c r="G1807" t="s">
        <v>250</v>
      </c>
      <c r="H1807">
        <v>15.567661978757201</v>
      </c>
      <c r="I1807">
        <f>IF(K1807="N2O",H1807*About!$B$66,IF('EPA non-CO2 Data'!K1807="CH4",'EPA non-CO2 Data'!H1807*About!$B$65,'EPA non-CO2 Data'!H1807))</f>
        <v>13.843726256277376</v>
      </c>
      <c r="J1807" s="4" t="str">
        <f>VLOOKUP(CONCATENATE(B1807,C1807,D1807),'EPA Source to Industry Map'!$D$2:$E$35,2,FALSE)</f>
        <v>chemicals</v>
      </c>
      <c r="K1807" s="4" t="str">
        <f t="shared" si="28"/>
        <v>N2O</v>
      </c>
    </row>
    <row r="1808" spans="1:11">
      <c r="A1808" t="s">
        <v>68</v>
      </c>
      <c r="B1808" t="s">
        <v>3</v>
      </c>
      <c r="C1808" t="s">
        <v>268</v>
      </c>
      <c r="D1808" t="s">
        <v>270</v>
      </c>
      <c r="E1808" t="s">
        <v>12</v>
      </c>
      <c r="F1808">
        <v>2008</v>
      </c>
      <c r="G1808" t="s">
        <v>250</v>
      </c>
      <c r="H1808">
        <v>35.100852306957101</v>
      </c>
      <c r="I1808">
        <f>IF(K1808="N2O",H1808*About!$B$66,IF('EPA non-CO2 Data'!K1808="CH4",'EPA non-CO2 Data'!H1808*About!$B$65,'EPA non-CO2 Data'!H1808))</f>
        <v>31.213845172294068</v>
      </c>
      <c r="J1808" s="4" t="str">
        <f>VLOOKUP(CONCATENATE(B1808,C1808,D1808),'EPA Source to Industry Map'!$D$2:$E$35,2,FALSE)</f>
        <v>chemicals</v>
      </c>
      <c r="K1808" s="4" t="str">
        <f t="shared" si="28"/>
        <v>N2O</v>
      </c>
    </row>
    <row r="1809" spans="1:11">
      <c r="A1809" t="s">
        <v>68</v>
      </c>
      <c r="B1809" t="s">
        <v>3</v>
      </c>
      <c r="C1809" t="s">
        <v>268</v>
      </c>
      <c r="D1809" t="s">
        <v>269</v>
      </c>
      <c r="E1809" t="s">
        <v>12</v>
      </c>
      <c r="F1809">
        <v>2009</v>
      </c>
      <c r="G1809" t="s">
        <v>250</v>
      </c>
      <c r="H1809">
        <v>18.736390828261801</v>
      </c>
      <c r="I1809">
        <f>IF(K1809="N2O",H1809*About!$B$66,IF('EPA non-CO2 Data'!K1809="CH4",'EPA non-CO2 Data'!H1809*About!$B$65,'EPA non-CO2 Data'!H1809))</f>
        <v>16.661555602313346</v>
      </c>
      <c r="J1809" s="4" t="str">
        <f>VLOOKUP(CONCATENATE(B1809,C1809,D1809),'EPA Source to Industry Map'!$D$2:$E$35,2,FALSE)</f>
        <v>chemicals</v>
      </c>
      <c r="K1809" s="4" t="str">
        <f t="shared" si="28"/>
        <v>N2O</v>
      </c>
    </row>
    <row r="1810" spans="1:11">
      <c r="A1810" t="s">
        <v>68</v>
      </c>
      <c r="B1810" t="s">
        <v>3</v>
      </c>
      <c r="C1810" t="s">
        <v>268</v>
      </c>
      <c r="D1810" t="s">
        <v>270</v>
      </c>
      <c r="E1810" t="s">
        <v>12</v>
      </c>
      <c r="F1810">
        <v>2009</v>
      </c>
      <c r="G1810" t="s">
        <v>250</v>
      </c>
      <c r="H1810">
        <v>38.262494886023902</v>
      </c>
      <c r="I1810">
        <f>IF(K1810="N2O",H1810*About!$B$66,IF('EPA non-CO2 Data'!K1810="CH4",'EPA non-CO2 Data'!H1810*About!$B$65,'EPA non-CO2 Data'!H1810))</f>
        <v>34.025372969115217</v>
      </c>
      <c r="J1810" s="4" t="str">
        <f>VLOOKUP(CONCATENATE(B1810,C1810,D1810),'EPA Source to Industry Map'!$D$2:$E$35,2,FALSE)</f>
        <v>chemicals</v>
      </c>
      <c r="K1810" s="4" t="str">
        <f t="shared" si="28"/>
        <v>N2O</v>
      </c>
    </row>
    <row r="1811" spans="1:11">
      <c r="A1811" t="s">
        <v>68</v>
      </c>
      <c r="B1811" t="s">
        <v>3</v>
      </c>
      <c r="C1811" t="s">
        <v>268</v>
      </c>
      <c r="D1811" t="s">
        <v>269</v>
      </c>
      <c r="E1811" t="s">
        <v>12</v>
      </c>
      <c r="F1811">
        <v>2010</v>
      </c>
      <c r="G1811" t="s">
        <v>250</v>
      </c>
      <c r="H1811">
        <v>22.0176306940768</v>
      </c>
      <c r="I1811">
        <f>IF(K1811="N2O",H1811*About!$B$66,IF('EPA non-CO2 Data'!K1811="CH4",'EPA non-CO2 Data'!H1811*About!$B$65,'EPA non-CO2 Data'!H1811))</f>
        <v>19.579436691041451</v>
      </c>
      <c r="J1811" s="4" t="str">
        <f>VLOOKUP(CONCATENATE(B1811,C1811,D1811),'EPA Source to Industry Map'!$D$2:$E$35,2,FALSE)</f>
        <v>chemicals</v>
      </c>
      <c r="K1811" s="4" t="str">
        <f t="shared" si="28"/>
        <v>N2O</v>
      </c>
    </row>
    <row r="1812" spans="1:11">
      <c r="A1812" t="s">
        <v>68</v>
      </c>
      <c r="B1812" t="s">
        <v>3</v>
      </c>
      <c r="C1812" t="s">
        <v>268</v>
      </c>
      <c r="D1812" t="s">
        <v>270</v>
      </c>
      <c r="E1812" t="s">
        <v>12</v>
      </c>
      <c r="F1812">
        <v>2010</v>
      </c>
      <c r="G1812" t="s">
        <v>250</v>
      </c>
      <c r="H1812">
        <v>41.311626448780302</v>
      </c>
      <c r="I1812">
        <f>IF(K1812="N2O",H1812*About!$B$66,IF('EPA non-CO2 Data'!K1812="CH4",'EPA non-CO2 Data'!H1812*About!$B$65,'EPA non-CO2 Data'!H1812))</f>
        <v>36.736849023244226</v>
      </c>
      <c r="J1812" s="4" t="str">
        <f>VLOOKUP(CONCATENATE(B1812,C1812,D1812),'EPA Source to Industry Map'!$D$2:$E$35,2,FALSE)</f>
        <v>chemicals</v>
      </c>
      <c r="K1812" s="4" t="str">
        <f t="shared" si="28"/>
        <v>N2O</v>
      </c>
    </row>
    <row r="1813" spans="1:11">
      <c r="A1813" t="s">
        <v>68</v>
      </c>
      <c r="B1813" t="s">
        <v>3</v>
      </c>
      <c r="C1813" t="s">
        <v>268</v>
      </c>
      <c r="D1813" t="s">
        <v>269</v>
      </c>
      <c r="E1813" t="s">
        <v>12</v>
      </c>
      <c r="F1813">
        <v>2011</v>
      </c>
      <c r="G1813" t="s">
        <v>250</v>
      </c>
      <c r="H1813">
        <v>31.145225568374599</v>
      </c>
      <c r="I1813">
        <f>IF(K1813="N2O",H1813*About!$B$66,IF('EPA non-CO2 Data'!K1813="CH4",'EPA non-CO2 Data'!H1813*About!$B$65,'EPA non-CO2 Data'!H1813))</f>
        <v>27.696257636306271</v>
      </c>
      <c r="J1813" s="4" t="str">
        <f>VLOOKUP(CONCATENATE(B1813,C1813,D1813),'EPA Source to Industry Map'!$D$2:$E$35,2,FALSE)</f>
        <v>chemicals</v>
      </c>
      <c r="K1813" s="4" t="str">
        <f t="shared" si="28"/>
        <v>N2O</v>
      </c>
    </row>
    <row r="1814" spans="1:11">
      <c r="A1814" t="s">
        <v>68</v>
      </c>
      <c r="B1814" t="s">
        <v>3</v>
      </c>
      <c r="C1814" t="s">
        <v>268</v>
      </c>
      <c r="D1814" t="s">
        <v>270</v>
      </c>
      <c r="E1814" t="s">
        <v>12</v>
      </c>
      <c r="F1814">
        <v>2011</v>
      </c>
      <c r="G1814" t="s">
        <v>250</v>
      </c>
      <c r="H1814">
        <v>38.5144030030539</v>
      </c>
      <c r="I1814">
        <f>IF(K1814="N2O",H1814*About!$B$66,IF('EPA non-CO2 Data'!K1814="CH4",'EPA non-CO2 Data'!H1814*About!$B$65,'EPA non-CO2 Data'!H1814))</f>
        <v>34.249385220836523</v>
      </c>
      <c r="J1814" s="4" t="str">
        <f>VLOOKUP(CONCATENATE(B1814,C1814,D1814),'EPA Source to Industry Map'!$D$2:$E$35,2,FALSE)</f>
        <v>chemicals</v>
      </c>
      <c r="K1814" s="4" t="str">
        <f t="shared" si="28"/>
        <v>N2O</v>
      </c>
    </row>
    <row r="1815" spans="1:11">
      <c r="A1815" t="s">
        <v>68</v>
      </c>
      <c r="B1815" t="s">
        <v>3</v>
      </c>
      <c r="C1815" t="s">
        <v>268</v>
      </c>
      <c r="D1815" t="s">
        <v>269</v>
      </c>
      <c r="E1815" t="s">
        <v>12</v>
      </c>
      <c r="F1815">
        <v>2012</v>
      </c>
      <c r="G1815" t="s">
        <v>250</v>
      </c>
      <c r="H1815">
        <v>39.373317087800203</v>
      </c>
      <c r="I1815">
        <f>IF(K1815="N2O",H1815*About!$B$66,IF('EPA non-CO2 Data'!K1815="CH4",'EPA non-CO2 Data'!H1815*About!$B$65,'EPA non-CO2 Data'!H1815))</f>
        <v>35.013184658614271</v>
      </c>
      <c r="J1815" s="4" t="str">
        <f>VLOOKUP(CONCATENATE(B1815,C1815,D1815),'EPA Source to Industry Map'!$D$2:$E$35,2,FALSE)</f>
        <v>chemicals</v>
      </c>
      <c r="K1815" s="4" t="str">
        <f t="shared" si="28"/>
        <v>N2O</v>
      </c>
    </row>
    <row r="1816" spans="1:11">
      <c r="A1816" t="s">
        <v>68</v>
      </c>
      <c r="B1816" t="s">
        <v>3</v>
      </c>
      <c r="C1816" t="s">
        <v>268</v>
      </c>
      <c r="D1816" t="s">
        <v>270</v>
      </c>
      <c r="E1816" t="s">
        <v>12</v>
      </c>
      <c r="F1816">
        <v>2012</v>
      </c>
      <c r="G1816" t="s">
        <v>250</v>
      </c>
      <c r="H1816">
        <v>36.616682912199799</v>
      </c>
      <c r="I1816">
        <f>IF(K1816="N2O",H1816*About!$B$66,IF('EPA non-CO2 Data'!K1816="CH4",'EPA non-CO2 Data'!H1816*About!$B$65,'EPA non-CO2 Data'!H1816))</f>
        <v>32.561815341385724</v>
      </c>
      <c r="J1816" s="4" t="str">
        <f>VLOOKUP(CONCATENATE(B1816,C1816,D1816),'EPA Source to Industry Map'!$D$2:$E$35,2,FALSE)</f>
        <v>chemicals</v>
      </c>
      <c r="K1816" s="4" t="str">
        <f t="shared" si="28"/>
        <v>N2O</v>
      </c>
    </row>
    <row r="1817" spans="1:11">
      <c r="A1817" t="s">
        <v>68</v>
      </c>
      <c r="B1817" t="s">
        <v>3</v>
      </c>
      <c r="C1817" t="s">
        <v>268</v>
      </c>
      <c r="D1817" t="s">
        <v>269</v>
      </c>
      <c r="E1817" t="s">
        <v>12</v>
      </c>
      <c r="F1817">
        <v>2013</v>
      </c>
      <c r="G1817" t="s">
        <v>250</v>
      </c>
      <c r="H1817">
        <v>49.623667012966102</v>
      </c>
      <c r="I1817">
        <f>IF(K1817="N2O",H1817*About!$B$66,IF('EPA non-CO2 Data'!K1817="CH4",'EPA non-CO2 Data'!H1817*About!$B$65,'EPA non-CO2 Data'!H1817))</f>
        <v>44.128428719583951</v>
      </c>
      <c r="J1817" s="4" t="str">
        <f>VLOOKUP(CONCATENATE(B1817,C1817,D1817),'EPA Source to Industry Map'!$D$2:$E$35,2,FALSE)</f>
        <v>chemicals</v>
      </c>
      <c r="K1817" s="4" t="str">
        <f t="shared" si="28"/>
        <v>N2O</v>
      </c>
    </row>
    <row r="1818" spans="1:11">
      <c r="A1818" t="s">
        <v>68</v>
      </c>
      <c r="B1818" t="s">
        <v>3</v>
      </c>
      <c r="C1818" t="s">
        <v>268</v>
      </c>
      <c r="D1818" t="s">
        <v>270</v>
      </c>
      <c r="E1818" t="s">
        <v>12</v>
      </c>
      <c r="F1818">
        <v>2013</v>
      </c>
      <c r="G1818" t="s">
        <v>250</v>
      </c>
      <c r="H1818">
        <v>37.219701659920098</v>
      </c>
      <c r="I1818">
        <f>IF(K1818="N2O",H1818*About!$B$66,IF('EPA non-CO2 Data'!K1818="CH4",'EPA non-CO2 Data'!H1818*About!$B$65,'EPA non-CO2 Data'!H1818))</f>
        <v>33.098056845230957</v>
      </c>
      <c r="J1818" s="4" t="str">
        <f>VLOOKUP(CONCATENATE(B1818,C1818,D1818),'EPA Source to Industry Map'!$D$2:$E$35,2,FALSE)</f>
        <v>chemicals</v>
      </c>
      <c r="K1818" s="4" t="str">
        <f t="shared" si="28"/>
        <v>N2O</v>
      </c>
    </row>
    <row r="1819" spans="1:11">
      <c r="A1819" t="s">
        <v>68</v>
      </c>
      <c r="B1819" t="s">
        <v>3</v>
      </c>
      <c r="C1819" t="s">
        <v>268</v>
      </c>
      <c r="D1819" t="s">
        <v>269</v>
      </c>
      <c r="E1819" t="s">
        <v>12</v>
      </c>
      <c r="F1819">
        <v>2014</v>
      </c>
      <c r="G1819" t="s">
        <v>250</v>
      </c>
      <c r="H1819">
        <v>59.874016938132101</v>
      </c>
      <c r="I1819">
        <f>IF(K1819="N2O",H1819*About!$B$66,IF('EPA non-CO2 Data'!K1819="CH4",'EPA non-CO2 Data'!H1819*About!$B$65,'EPA non-CO2 Data'!H1819))</f>
        <v>53.243672780553716</v>
      </c>
      <c r="J1819" s="4" t="str">
        <f>VLOOKUP(CONCATENATE(B1819,C1819,D1819),'EPA Source to Industry Map'!$D$2:$E$35,2,FALSE)</f>
        <v>chemicals</v>
      </c>
      <c r="K1819" s="4" t="str">
        <f t="shared" si="28"/>
        <v>N2O</v>
      </c>
    </row>
    <row r="1820" spans="1:11">
      <c r="A1820" t="s">
        <v>68</v>
      </c>
      <c r="B1820" t="s">
        <v>3</v>
      </c>
      <c r="C1820" t="s">
        <v>268</v>
      </c>
      <c r="D1820" t="s">
        <v>270</v>
      </c>
      <c r="E1820" t="s">
        <v>12</v>
      </c>
      <c r="F1820">
        <v>2014</v>
      </c>
      <c r="G1820" t="s">
        <v>250</v>
      </c>
      <c r="H1820">
        <v>37.822720407640404</v>
      </c>
      <c r="I1820">
        <f>IF(K1820="N2O",H1820*About!$B$66,IF('EPA non-CO2 Data'!K1820="CH4",'EPA non-CO2 Data'!H1820*About!$B$65,'EPA non-CO2 Data'!H1820))</f>
        <v>33.634298349076197</v>
      </c>
      <c r="J1820" s="4" t="str">
        <f>VLOOKUP(CONCATENATE(B1820,C1820,D1820),'EPA Source to Industry Map'!$D$2:$E$35,2,FALSE)</f>
        <v>chemicals</v>
      </c>
      <c r="K1820" s="4" t="str">
        <f t="shared" si="28"/>
        <v>N2O</v>
      </c>
    </row>
    <row r="1821" spans="1:11">
      <c r="A1821" t="s">
        <v>68</v>
      </c>
      <c r="B1821" t="s">
        <v>3</v>
      </c>
      <c r="C1821" t="s">
        <v>268</v>
      </c>
      <c r="D1821" t="s">
        <v>269</v>
      </c>
      <c r="E1821" t="s">
        <v>12</v>
      </c>
      <c r="F1821">
        <v>2015</v>
      </c>
      <c r="G1821" t="s">
        <v>250</v>
      </c>
      <c r="H1821">
        <v>70.124366863297993</v>
      </c>
      <c r="I1821">
        <f>IF(K1821="N2O",H1821*About!$B$66,IF('EPA non-CO2 Data'!K1821="CH4",'EPA non-CO2 Data'!H1821*About!$B$65,'EPA non-CO2 Data'!H1821))</f>
        <v>62.358916841523381</v>
      </c>
      <c r="J1821" s="4" t="str">
        <f>VLOOKUP(CONCATENATE(B1821,C1821,D1821),'EPA Source to Industry Map'!$D$2:$E$35,2,FALSE)</f>
        <v>chemicals</v>
      </c>
      <c r="K1821" s="4" t="str">
        <f t="shared" si="28"/>
        <v>N2O</v>
      </c>
    </row>
    <row r="1822" spans="1:11">
      <c r="A1822" t="s">
        <v>68</v>
      </c>
      <c r="B1822" t="s">
        <v>3</v>
      </c>
      <c r="C1822" t="s">
        <v>268</v>
      </c>
      <c r="D1822" t="s">
        <v>270</v>
      </c>
      <c r="E1822" t="s">
        <v>12</v>
      </c>
      <c r="F1822">
        <v>2015</v>
      </c>
      <c r="G1822" t="s">
        <v>250</v>
      </c>
      <c r="H1822">
        <v>38.425739155360702</v>
      </c>
      <c r="I1822">
        <f>IF(K1822="N2O",H1822*About!$B$66,IF('EPA non-CO2 Data'!K1822="CH4",'EPA non-CO2 Data'!H1822*About!$B$65,'EPA non-CO2 Data'!H1822))</f>
        <v>34.170539852921429</v>
      </c>
      <c r="J1822" s="4" t="str">
        <f>VLOOKUP(CONCATENATE(B1822,C1822,D1822),'EPA Source to Industry Map'!$D$2:$E$35,2,FALSE)</f>
        <v>chemicals</v>
      </c>
      <c r="K1822" s="4" t="str">
        <f t="shared" si="28"/>
        <v>N2O</v>
      </c>
    </row>
    <row r="1823" spans="1:11">
      <c r="A1823" t="s">
        <v>68</v>
      </c>
      <c r="B1823" t="s">
        <v>3</v>
      </c>
      <c r="C1823" t="s">
        <v>268</v>
      </c>
      <c r="D1823" t="s">
        <v>269</v>
      </c>
      <c r="E1823" t="s">
        <v>12</v>
      </c>
      <c r="F1823">
        <v>2016</v>
      </c>
      <c r="G1823" t="s">
        <v>250</v>
      </c>
      <c r="H1823">
        <v>73.495907231336304</v>
      </c>
      <c r="I1823">
        <f>IF(K1823="N2O",H1823*About!$B$66,IF('EPA non-CO2 Data'!K1823="CH4",'EPA non-CO2 Data'!H1823*About!$B$65,'EPA non-CO2 Data'!H1823))</f>
        <v>65.357098712429931</v>
      </c>
      <c r="J1823" s="4" t="str">
        <f>VLOOKUP(CONCATENATE(B1823,C1823,D1823),'EPA Source to Industry Map'!$D$2:$E$35,2,FALSE)</f>
        <v>chemicals</v>
      </c>
      <c r="K1823" s="4" t="str">
        <f t="shared" si="28"/>
        <v>N2O</v>
      </c>
    </row>
    <row r="1824" spans="1:11">
      <c r="A1824" t="s">
        <v>68</v>
      </c>
      <c r="B1824" t="s">
        <v>3</v>
      </c>
      <c r="C1824" t="s">
        <v>268</v>
      </c>
      <c r="D1824" t="s">
        <v>270</v>
      </c>
      <c r="E1824" t="s">
        <v>12</v>
      </c>
      <c r="F1824">
        <v>2016</v>
      </c>
      <c r="G1824" t="s">
        <v>250</v>
      </c>
      <c r="H1824">
        <v>38.847392988947902</v>
      </c>
      <c r="I1824">
        <f>IF(K1824="N2O",H1824*About!$B$66,IF('EPA non-CO2 Data'!K1824="CH4",'EPA non-CO2 Data'!H1824*About!$B$65,'EPA non-CO2 Data'!H1824))</f>
        <v>34.545500476748977</v>
      </c>
      <c r="J1824" s="4" t="str">
        <f>VLOOKUP(CONCATENATE(B1824,C1824,D1824),'EPA Source to Industry Map'!$D$2:$E$35,2,FALSE)</f>
        <v>chemicals</v>
      </c>
      <c r="K1824" s="4" t="str">
        <f t="shared" si="28"/>
        <v>N2O</v>
      </c>
    </row>
    <row r="1825" spans="1:11">
      <c r="A1825" t="s">
        <v>68</v>
      </c>
      <c r="B1825" t="s">
        <v>3</v>
      </c>
      <c r="C1825" t="s">
        <v>268</v>
      </c>
      <c r="D1825" t="s">
        <v>269</v>
      </c>
      <c r="E1825" t="s">
        <v>12</v>
      </c>
      <c r="F1825">
        <v>2017</v>
      </c>
      <c r="G1825" t="s">
        <v>250</v>
      </c>
      <c r="H1825">
        <v>76.8674475993747</v>
      </c>
      <c r="I1825">
        <f>IF(K1825="N2O",H1825*About!$B$66,IF('EPA non-CO2 Data'!K1825="CH4",'EPA non-CO2 Data'!H1825*About!$B$65,'EPA non-CO2 Data'!H1825))</f>
        <v>68.355280583336565</v>
      </c>
      <c r="J1825" s="4" t="str">
        <f>VLOOKUP(CONCATENATE(B1825,C1825,D1825),'EPA Source to Industry Map'!$D$2:$E$35,2,FALSE)</f>
        <v>chemicals</v>
      </c>
      <c r="K1825" s="4" t="str">
        <f t="shared" si="28"/>
        <v>N2O</v>
      </c>
    </row>
    <row r="1826" spans="1:11">
      <c r="A1826" t="s">
        <v>68</v>
      </c>
      <c r="B1826" t="s">
        <v>3</v>
      </c>
      <c r="C1826" t="s">
        <v>268</v>
      </c>
      <c r="D1826" t="s">
        <v>270</v>
      </c>
      <c r="E1826" t="s">
        <v>12</v>
      </c>
      <c r="F1826">
        <v>2017</v>
      </c>
      <c r="G1826" t="s">
        <v>250</v>
      </c>
      <c r="H1826">
        <v>39.269046822535202</v>
      </c>
      <c r="I1826">
        <f>IF(K1826="N2O",H1826*About!$B$66,IF('EPA non-CO2 Data'!K1826="CH4",'EPA non-CO2 Data'!H1826*About!$B$65,'EPA non-CO2 Data'!H1826))</f>
        <v>34.920461100576603</v>
      </c>
      <c r="J1826" s="4" t="str">
        <f>VLOOKUP(CONCATENATE(B1826,C1826,D1826),'EPA Source to Industry Map'!$D$2:$E$35,2,FALSE)</f>
        <v>chemicals</v>
      </c>
      <c r="K1826" s="4" t="str">
        <f t="shared" si="28"/>
        <v>N2O</v>
      </c>
    </row>
    <row r="1827" spans="1:11">
      <c r="A1827" t="s">
        <v>68</v>
      </c>
      <c r="B1827" t="s">
        <v>3</v>
      </c>
      <c r="C1827" t="s">
        <v>268</v>
      </c>
      <c r="D1827" t="s">
        <v>269</v>
      </c>
      <c r="E1827" t="s">
        <v>12</v>
      </c>
      <c r="F1827">
        <v>2018</v>
      </c>
      <c r="G1827" t="s">
        <v>250</v>
      </c>
      <c r="H1827">
        <v>80.238987967412996</v>
      </c>
      <c r="I1827">
        <f>IF(K1827="N2O",H1827*About!$B$66,IF('EPA non-CO2 Data'!K1827="CH4",'EPA non-CO2 Data'!H1827*About!$B$65,'EPA non-CO2 Data'!H1827))</f>
        <v>71.3534624542431</v>
      </c>
      <c r="J1827" s="4" t="str">
        <f>VLOOKUP(CONCATENATE(B1827,C1827,D1827),'EPA Source to Industry Map'!$D$2:$E$35,2,FALSE)</f>
        <v>chemicals</v>
      </c>
      <c r="K1827" s="4" t="str">
        <f t="shared" si="28"/>
        <v>N2O</v>
      </c>
    </row>
    <row r="1828" spans="1:11">
      <c r="A1828" t="s">
        <v>68</v>
      </c>
      <c r="B1828" t="s">
        <v>3</v>
      </c>
      <c r="C1828" t="s">
        <v>268</v>
      </c>
      <c r="D1828" t="s">
        <v>270</v>
      </c>
      <c r="E1828" t="s">
        <v>12</v>
      </c>
      <c r="F1828">
        <v>2018</v>
      </c>
      <c r="G1828" t="s">
        <v>250</v>
      </c>
      <c r="H1828">
        <v>39.690700656122502</v>
      </c>
      <c r="I1828">
        <f>IF(K1828="N2O",H1828*About!$B$66,IF('EPA non-CO2 Data'!K1828="CH4",'EPA non-CO2 Data'!H1828*About!$B$65,'EPA non-CO2 Data'!H1828))</f>
        <v>35.295421724404235</v>
      </c>
      <c r="J1828" s="4" t="str">
        <f>VLOOKUP(CONCATENATE(B1828,C1828,D1828),'EPA Source to Industry Map'!$D$2:$E$35,2,FALSE)</f>
        <v>chemicals</v>
      </c>
      <c r="K1828" s="4" t="str">
        <f t="shared" si="28"/>
        <v>N2O</v>
      </c>
    </row>
    <row r="1829" spans="1:11">
      <c r="A1829" t="s">
        <v>68</v>
      </c>
      <c r="B1829" t="s">
        <v>3</v>
      </c>
      <c r="C1829" t="s">
        <v>268</v>
      </c>
      <c r="D1829" t="s">
        <v>269</v>
      </c>
      <c r="E1829" t="s">
        <v>12</v>
      </c>
      <c r="F1829">
        <v>2019</v>
      </c>
      <c r="G1829" t="s">
        <v>250</v>
      </c>
      <c r="H1829">
        <v>83.610528335451406</v>
      </c>
      <c r="I1829">
        <f>IF(K1829="N2O",H1829*About!$B$66,IF('EPA non-CO2 Data'!K1829="CH4",'EPA non-CO2 Data'!H1829*About!$B$65,'EPA non-CO2 Data'!H1829))</f>
        <v>74.351644325149735</v>
      </c>
      <c r="J1829" s="4" t="str">
        <f>VLOOKUP(CONCATENATE(B1829,C1829,D1829),'EPA Source to Industry Map'!$D$2:$E$35,2,FALSE)</f>
        <v>chemicals</v>
      </c>
      <c r="K1829" s="4" t="str">
        <f t="shared" si="28"/>
        <v>N2O</v>
      </c>
    </row>
    <row r="1830" spans="1:11">
      <c r="A1830" t="s">
        <v>68</v>
      </c>
      <c r="B1830" t="s">
        <v>3</v>
      </c>
      <c r="C1830" t="s">
        <v>268</v>
      </c>
      <c r="D1830" t="s">
        <v>270</v>
      </c>
      <c r="E1830" t="s">
        <v>12</v>
      </c>
      <c r="F1830">
        <v>2019</v>
      </c>
      <c r="G1830" t="s">
        <v>250</v>
      </c>
      <c r="H1830">
        <v>40.112354489709702</v>
      </c>
      <c r="I1830">
        <f>IF(K1830="N2O",H1830*About!$B$66,IF('EPA non-CO2 Data'!K1830="CH4",'EPA non-CO2 Data'!H1830*About!$B$65,'EPA non-CO2 Data'!H1830))</f>
        <v>35.670382348231783</v>
      </c>
      <c r="J1830" s="4" t="str">
        <f>VLOOKUP(CONCATENATE(B1830,C1830,D1830),'EPA Source to Industry Map'!$D$2:$E$35,2,FALSE)</f>
        <v>chemicals</v>
      </c>
      <c r="K1830" s="4" t="str">
        <f t="shared" si="28"/>
        <v>N2O</v>
      </c>
    </row>
    <row r="1831" spans="1:11">
      <c r="A1831" t="s">
        <v>68</v>
      </c>
      <c r="B1831" t="s">
        <v>3</v>
      </c>
      <c r="C1831" t="s">
        <v>268</v>
      </c>
      <c r="D1831" t="s">
        <v>269</v>
      </c>
      <c r="E1831" t="s">
        <v>12</v>
      </c>
      <c r="F1831">
        <v>2020</v>
      </c>
      <c r="G1831" t="s">
        <v>250</v>
      </c>
      <c r="H1831">
        <v>86.982068703489702</v>
      </c>
      <c r="I1831">
        <f>IF(K1831="N2O",H1831*About!$B$66,IF('EPA non-CO2 Data'!K1831="CH4",'EPA non-CO2 Data'!H1831*About!$B$65,'EPA non-CO2 Data'!H1831))</f>
        <v>77.349826196056284</v>
      </c>
      <c r="J1831" s="4" t="str">
        <f>VLOOKUP(CONCATENATE(B1831,C1831,D1831),'EPA Source to Industry Map'!$D$2:$E$35,2,FALSE)</f>
        <v>chemicals</v>
      </c>
      <c r="K1831" s="4" t="str">
        <f t="shared" si="28"/>
        <v>N2O</v>
      </c>
    </row>
    <row r="1832" spans="1:11">
      <c r="A1832" t="s">
        <v>68</v>
      </c>
      <c r="B1832" t="s">
        <v>3</v>
      </c>
      <c r="C1832" t="s">
        <v>268</v>
      </c>
      <c r="D1832" t="s">
        <v>270</v>
      </c>
      <c r="E1832" t="s">
        <v>12</v>
      </c>
      <c r="F1832">
        <v>2020</v>
      </c>
      <c r="G1832" t="s">
        <v>250</v>
      </c>
      <c r="H1832">
        <v>40.534008323297002</v>
      </c>
      <c r="I1832">
        <f>IF(K1832="N2O",H1832*About!$B$66,IF('EPA non-CO2 Data'!K1832="CH4",'EPA non-CO2 Data'!H1832*About!$B$65,'EPA non-CO2 Data'!H1832))</f>
        <v>36.045342972059416</v>
      </c>
      <c r="J1832" s="4" t="str">
        <f>VLOOKUP(CONCATENATE(B1832,C1832,D1832),'EPA Source to Industry Map'!$D$2:$E$35,2,FALSE)</f>
        <v>chemicals</v>
      </c>
      <c r="K1832" s="4" t="str">
        <f t="shared" si="28"/>
        <v>N2O</v>
      </c>
    </row>
    <row r="1833" spans="1:11">
      <c r="A1833" t="s">
        <v>68</v>
      </c>
      <c r="B1833" t="s">
        <v>3</v>
      </c>
      <c r="C1833" t="s">
        <v>268</v>
      </c>
      <c r="D1833" t="s">
        <v>269</v>
      </c>
      <c r="E1833" t="s">
        <v>12</v>
      </c>
      <c r="F1833">
        <v>2021</v>
      </c>
      <c r="G1833" t="s">
        <v>250</v>
      </c>
      <c r="H1833">
        <v>90.986401027544503</v>
      </c>
      <c r="I1833">
        <f>IF(K1833="N2O",H1833*About!$B$66,IF('EPA non-CO2 Data'!K1833="CH4",'EPA non-CO2 Data'!H1833*About!$B$65,'EPA non-CO2 Data'!H1833))</f>
        <v>80.91072574597078</v>
      </c>
      <c r="J1833" s="4" t="str">
        <f>VLOOKUP(CONCATENATE(B1833,C1833,D1833),'EPA Source to Industry Map'!$D$2:$E$35,2,FALSE)</f>
        <v>chemicals</v>
      </c>
      <c r="K1833" s="4" t="str">
        <f t="shared" si="28"/>
        <v>N2O</v>
      </c>
    </row>
    <row r="1834" spans="1:11">
      <c r="A1834" t="s">
        <v>68</v>
      </c>
      <c r="B1834" t="s">
        <v>3</v>
      </c>
      <c r="C1834" t="s">
        <v>268</v>
      </c>
      <c r="D1834" t="s">
        <v>270</v>
      </c>
      <c r="E1834" t="s">
        <v>12</v>
      </c>
      <c r="F1834">
        <v>2021</v>
      </c>
      <c r="G1834" t="s">
        <v>250</v>
      </c>
      <c r="H1834">
        <v>40.955653214347997</v>
      </c>
      <c r="I1834">
        <f>IF(K1834="N2O",H1834*About!$B$66,IF('EPA non-CO2 Data'!K1834="CH4",'EPA non-CO2 Data'!H1834*About!$B$65,'EPA non-CO2 Data'!H1834))</f>
        <v>36.420295643631604</v>
      </c>
      <c r="J1834" s="4" t="str">
        <f>VLOOKUP(CONCATENATE(B1834,C1834,D1834),'EPA Source to Industry Map'!$D$2:$E$35,2,FALSE)</f>
        <v>chemicals</v>
      </c>
      <c r="K1834" s="4" t="str">
        <f t="shared" si="28"/>
        <v>N2O</v>
      </c>
    </row>
    <row r="1835" spans="1:11">
      <c r="A1835" t="s">
        <v>68</v>
      </c>
      <c r="B1835" t="s">
        <v>3</v>
      </c>
      <c r="C1835" t="s">
        <v>268</v>
      </c>
      <c r="D1835" t="s">
        <v>269</v>
      </c>
      <c r="E1835" t="s">
        <v>12</v>
      </c>
      <c r="F1835">
        <v>2022</v>
      </c>
      <c r="G1835" t="s">
        <v>250</v>
      </c>
      <c r="H1835">
        <v>94.990733351599204</v>
      </c>
      <c r="I1835">
        <f>IF(K1835="N2O",H1835*About!$B$66,IF('EPA non-CO2 Data'!K1835="CH4",'EPA non-CO2 Data'!H1835*About!$B$65,'EPA non-CO2 Data'!H1835))</f>
        <v>84.471625295885204</v>
      </c>
      <c r="J1835" s="4" t="str">
        <f>VLOOKUP(CONCATENATE(B1835,C1835,D1835),'EPA Source to Industry Map'!$D$2:$E$35,2,FALSE)</f>
        <v>chemicals</v>
      </c>
      <c r="K1835" s="4" t="str">
        <f t="shared" si="28"/>
        <v>N2O</v>
      </c>
    </row>
    <row r="1836" spans="1:11">
      <c r="A1836" t="s">
        <v>68</v>
      </c>
      <c r="B1836" t="s">
        <v>3</v>
      </c>
      <c r="C1836" t="s">
        <v>268</v>
      </c>
      <c r="D1836" t="s">
        <v>270</v>
      </c>
      <c r="E1836" t="s">
        <v>12</v>
      </c>
      <c r="F1836">
        <v>2022</v>
      </c>
      <c r="G1836" t="s">
        <v>250</v>
      </c>
      <c r="H1836">
        <v>41.377298105399099</v>
      </c>
      <c r="I1836">
        <f>IF(K1836="N2O",H1836*About!$B$66,IF('EPA non-CO2 Data'!K1836="CH4",'EPA non-CO2 Data'!H1836*About!$B$65,'EPA non-CO2 Data'!H1836))</f>
        <v>36.795248315203899</v>
      </c>
      <c r="J1836" s="4" t="str">
        <f>VLOOKUP(CONCATENATE(B1836,C1836,D1836),'EPA Source to Industry Map'!$D$2:$E$35,2,FALSE)</f>
        <v>chemicals</v>
      </c>
      <c r="K1836" s="4" t="str">
        <f t="shared" si="28"/>
        <v>N2O</v>
      </c>
    </row>
    <row r="1837" spans="1:11">
      <c r="A1837" t="s">
        <v>68</v>
      </c>
      <c r="B1837" t="s">
        <v>3</v>
      </c>
      <c r="C1837" t="s">
        <v>268</v>
      </c>
      <c r="D1837" t="s">
        <v>269</v>
      </c>
      <c r="E1837" t="s">
        <v>12</v>
      </c>
      <c r="F1837">
        <v>2023</v>
      </c>
      <c r="G1837" t="s">
        <v>250</v>
      </c>
      <c r="H1837">
        <v>98.995065675654004</v>
      </c>
      <c r="I1837">
        <f>IF(K1837="N2O",H1837*About!$B$66,IF('EPA non-CO2 Data'!K1837="CH4",'EPA non-CO2 Data'!H1837*About!$B$65,'EPA non-CO2 Data'!H1837))</f>
        <v>88.032524845799699</v>
      </c>
      <c r="J1837" s="4" t="str">
        <f>VLOOKUP(CONCATENATE(B1837,C1837,D1837),'EPA Source to Industry Map'!$D$2:$E$35,2,FALSE)</f>
        <v>chemicals</v>
      </c>
      <c r="K1837" s="4" t="str">
        <f t="shared" si="28"/>
        <v>N2O</v>
      </c>
    </row>
    <row r="1838" spans="1:11">
      <c r="A1838" t="s">
        <v>68</v>
      </c>
      <c r="B1838" t="s">
        <v>3</v>
      </c>
      <c r="C1838" t="s">
        <v>268</v>
      </c>
      <c r="D1838" t="s">
        <v>270</v>
      </c>
      <c r="E1838" t="s">
        <v>12</v>
      </c>
      <c r="F1838">
        <v>2023</v>
      </c>
      <c r="G1838" t="s">
        <v>250</v>
      </c>
      <c r="H1838">
        <v>41.798942996450201</v>
      </c>
      <c r="I1838">
        <f>IF(K1838="N2O",H1838*About!$B$66,IF('EPA non-CO2 Data'!K1838="CH4",'EPA non-CO2 Data'!H1838*About!$B$65,'EPA non-CO2 Data'!H1838))</f>
        <v>37.170200986776187</v>
      </c>
      <c r="J1838" s="4" t="str">
        <f>VLOOKUP(CONCATENATE(B1838,C1838,D1838),'EPA Source to Industry Map'!$D$2:$E$35,2,FALSE)</f>
        <v>chemicals</v>
      </c>
      <c r="K1838" s="4" t="str">
        <f t="shared" si="28"/>
        <v>N2O</v>
      </c>
    </row>
    <row r="1839" spans="1:11">
      <c r="A1839" t="s">
        <v>68</v>
      </c>
      <c r="B1839" t="s">
        <v>3</v>
      </c>
      <c r="C1839" t="s">
        <v>268</v>
      </c>
      <c r="D1839" t="s">
        <v>269</v>
      </c>
      <c r="E1839" t="s">
        <v>12</v>
      </c>
      <c r="F1839">
        <v>2024</v>
      </c>
      <c r="G1839" t="s">
        <v>250</v>
      </c>
      <c r="H1839">
        <v>102.999397999709</v>
      </c>
      <c r="I1839">
        <f>IF(K1839="N2O",H1839*About!$B$66,IF('EPA non-CO2 Data'!K1839="CH4",'EPA non-CO2 Data'!H1839*About!$B$65,'EPA non-CO2 Data'!H1839))</f>
        <v>91.593424395714379</v>
      </c>
      <c r="J1839" s="4" t="str">
        <f>VLOOKUP(CONCATENATE(B1839,C1839,D1839),'EPA Source to Industry Map'!$D$2:$E$35,2,FALSE)</f>
        <v>chemicals</v>
      </c>
      <c r="K1839" s="4" t="str">
        <f t="shared" si="28"/>
        <v>N2O</v>
      </c>
    </row>
    <row r="1840" spans="1:11">
      <c r="A1840" t="s">
        <v>68</v>
      </c>
      <c r="B1840" t="s">
        <v>3</v>
      </c>
      <c r="C1840" t="s">
        <v>268</v>
      </c>
      <c r="D1840" t="s">
        <v>270</v>
      </c>
      <c r="E1840" t="s">
        <v>12</v>
      </c>
      <c r="F1840">
        <v>2024</v>
      </c>
      <c r="G1840" t="s">
        <v>250</v>
      </c>
      <c r="H1840">
        <v>42.220587887501303</v>
      </c>
      <c r="I1840">
        <f>IF(K1840="N2O",H1840*About!$B$66,IF('EPA non-CO2 Data'!K1840="CH4",'EPA non-CO2 Data'!H1840*About!$B$65,'EPA non-CO2 Data'!H1840))</f>
        <v>37.545153658348475</v>
      </c>
      <c r="J1840" s="4" t="str">
        <f>VLOOKUP(CONCATENATE(B1840,C1840,D1840),'EPA Source to Industry Map'!$D$2:$E$35,2,FALSE)</f>
        <v>chemicals</v>
      </c>
      <c r="K1840" s="4" t="str">
        <f t="shared" si="28"/>
        <v>N2O</v>
      </c>
    </row>
    <row r="1841" spans="1:11">
      <c r="A1841" t="s">
        <v>68</v>
      </c>
      <c r="B1841" t="s">
        <v>3</v>
      </c>
      <c r="C1841" t="s">
        <v>268</v>
      </c>
      <c r="D1841" t="s">
        <v>269</v>
      </c>
      <c r="E1841" t="s">
        <v>12</v>
      </c>
      <c r="F1841">
        <v>2025</v>
      </c>
      <c r="G1841" t="s">
        <v>250</v>
      </c>
      <c r="H1841">
        <v>107.003730323764</v>
      </c>
      <c r="I1841">
        <f>IF(K1841="N2O",H1841*About!$B$66,IF('EPA non-CO2 Data'!K1841="CH4",'EPA non-CO2 Data'!H1841*About!$B$65,'EPA non-CO2 Data'!H1841))</f>
        <v>95.154323945629059</v>
      </c>
      <c r="J1841" s="4" t="str">
        <f>VLOOKUP(CONCATENATE(B1841,C1841,D1841),'EPA Source to Industry Map'!$D$2:$E$35,2,FALSE)</f>
        <v>chemicals</v>
      </c>
      <c r="K1841" s="4" t="str">
        <f t="shared" si="28"/>
        <v>N2O</v>
      </c>
    </row>
    <row r="1842" spans="1:11">
      <c r="A1842" t="s">
        <v>68</v>
      </c>
      <c r="B1842" t="s">
        <v>3</v>
      </c>
      <c r="C1842" t="s">
        <v>268</v>
      </c>
      <c r="D1842" t="s">
        <v>270</v>
      </c>
      <c r="E1842" t="s">
        <v>12</v>
      </c>
      <c r="F1842">
        <v>2025</v>
      </c>
      <c r="G1842" t="s">
        <v>250</v>
      </c>
      <c r="H1842">
        <v>42.642232778552298</v>
      </c>
      <c r="I1842">
        <f>IF(K1842="N2O",H1842*About!$B$66,IF('EPA non-CO2 Data'!K1842="CH4",'EPA non-CO2 Data'!H1842*About!$B$65,'EPA non-CO2 Data'!H1842))</f>
        <v>37.920106329920671</v>
      </c>
      <c r="J1842" s="4" t="str">
        <f>VLOOKUP(CONCATENATE(B1842,C1842,D1842),'EPA Source to Industry Map'!$D$2:$E$35,2,FALSE)</f>
        <v>chemicals</v>
      </c>
      <c r="K1842" s="4" t="str">
        <f t="shared" si="28"/>
        <v>N2O</v>
      </c>
    </row>
    <row r="1843" spans="1:11">
      <c r="A1843" t="s">
        <v>68</v>
      </c>
      <c r="B1843" t="s">
        <v>3</v>
      </c>
      <c r="C1843" t="s">
        <v>268</v>
      </c>
      <c r="D1843" t="s">
        <v>269</v>
      </c>
      <c r="E1843" t="s">
        <v>12</v>
      </c>
      <c r="F1843">
        <v>2026</v>
      </c>
      <c r="G1843" t="s">
        <v>250</v>
      </c>
      <c r="H1843">
        <v>111.759620988302</v>
      </c>
      <c r="I1843">
        <f>IF(K1843="N2O",H1843*About!$B$66,IF('EPA non-CO2 Data'!K1843="CH4",'EPA non-CO2 Data'!H1843*About!$B$65,'EPA non-CO2 Data'!H1843))</f>
        <v>99.383555576845737</v>
      </c>
      <c r="J1843" s="4" t="str">
        <f>VLOOKUP(CONCATENATE(B1843,C1843,D1843),'EPA Source to Industry Map'!$D$2:$E$35,2,FALSE)</f>
        <v>chemicals</v>
      </c>
      <c r="K1843" s="4" t="str">
        <f t="shared" ref="K1843:K1906" si="29">IF(ISNUMBER(SEARCH("F",E1843)),"F-gases",E1843)</f>
        <v>N2O</v>
      </c>
    </row>
    <row r="1844" spans="1:11">
      <c r="A1844" t="s">
        <v>68</v>
      </c>
      <c r="B1844" t="s">
        <v>3</v>
      </c>
      <c r="C1844" t="s">
        <v>268</v>
      </c>
      <c r="D1844" t="s">
        <v>270</v>
      </c>
      <c r="E1844" t="s">
        <v>12</v>
      </c>
      <c r="F1844">
        <v>2026</v>
      </c>
      <c r="G1844" t="s">
        <v>250</v>
      </c>
      <c r="H1844">
        <v>43.029982841042703</v>
      </c>
      <c r="I1844">
        <f>IF(K1844="N2O",H1844*About!$B$66,IF('EPA non-CO2 Data'!K1844="CH4",'EPA non-CO2 Data'!H1844*About!$B$65,'EPA non-CO2 Data'!H1844))</f>
        <v>38.264917627101731</v>
      </c>
      <c r="J1844" s="4" t="str">
        <f>VLOOKUP(CONCATENATE(B1844,C1844,D1844),'EPA Source to Industry Map'!$D$2:$E$35,2,FALSE)</f>
        <v>chemicals</v>
      </c>
      <c r="K1844" s="4" t="str">
        <f t="shared" si="29"/>
        <v>N2O</v>
      </c>
    </row>
    <row r="1845" spans="1:11">
      <c r="A1845" t="s">
        <v>68</v>
      </c>
      <c r="B1845" t="s">
        <v>3</v>
      </c>
      <c r="C1845" t="s">
        <v>268</v>
      </c>
      <c r="D1845" t="s">
        <v>269</v>
      </c>
      <c r="E1845" t="s">
        <v>12</v>
      </c>
      <c r="F1845">
        <v>2027</v>
      </c>
      <c r="G1845" t="s">
        <v>250</v>
      </c>
      <c r="H1845">
        <v>116.515511652841</v>
      </c>
      <c r="I1845">
        <f>IF(K1845="N2O",H1845*About!$B$66,IF('EPA non-CO2 Data'!K1845="CH4",'EPA non-CO2 Data'!H1845*About!$B$65,'EPA non-CO2 Data'!H1845))</f>
        <v>103.61278720806331</v>
      </c>
      <c r="J1845" s="4" t="str">
        <f>VLOOKUP(CONCATENATE(B1845,C1845,D1845),'EPA Source to Industry Map'!$D$2:$E$35,2,FALSE)</f>
        <v>chemicals</v>
      </c>
      <c r="K1845" s="4" t="str">
        <f t="shared" si="29"/>
        <v>N2O</v>
      </c>
    </row>
    <row r="1846" spans="1:11">
      <c r="A1846" t="s">
        <v>68</v>
      </c>
      <c r="B1846" t="s">
        <v>3</v>
      </c>
      <c r="C1846" t="s">
        <v>268</v>
      </c>
      <c r="D1846" t="s">
        <v>270</v>
      </c>
      <c r="E1846" t="s">
        <v>12</v>
      </c>
      <c r="F1846">
        <v>2027</v>
      </c>
      <c r="G1846" t="s">
        <v>250</v>
      </c>
      <c r="H1846">
        <v>43.4177329035331</v>
      </c>
      <c r="I1846">
        <f>IF(K1846="N2O",H1846*About!$B$66,IF('EPA non-CO2 Data'!K1846="CH4",'EPA non-CO2 Data'!H1846*About!$B$65,'EPA non-CO2 Data'!H1846))</f>
        <v>38.609728924282791</v>
      </c>
      <c r="J1846" s="4" t="str">
        <f>VLOOKUP(CONCATENATE(B1846,C1846,D1846),'EPA Source to Industry Map'!$D$2:$E$35,2,FALSE)</f>
        <v>chemicals</v>
      </c>
      <c r="K1846" s="4" t="str">
        <f t="shared" si="29"/>
        <v>N2O</v>
      </c>
    </row>
    <row r="1847" spans="1:11">
      <c r="A1847" t="s">
        <v>68</v>
      </c>
      <c r="B1847" t="s">
        <v>3</v>
      </c>
      <c r="C1847" t="s">
        <v>268</v>
      </c>
      <c r="D1847" t="s">
        <v>269</v>
      </c>
      <c r="E1847" t="s">
        <v>12</v>
      </c>
      <c r="F1847">
        <v>2028</v>
      </c>
      <c r="G1847" t="s">
        <v>250</v>
      </c>
      <c r="H1847">
        <v>121.27140231737999</v>
      </c>
      <c r="I1847">
        <f>IF(K1847="N2O",H1847*About!$B$66,IF('EPA non-CO2 Data'!K1847="CH4",'EPA non-CO2 Data'!H1847*About!$B$65,'EPA non-CO2 Data'!H1847))</f>
        <v>107.84201883928087</v>
      </c>
      <c r="J1847" s="4" t="str">
        <f>VLOOKUP(CONCATENATE(B1847,C1847,D1847),'EPA Source to Industry Map'!$D$2:$E$35,2,FALSE)</f>
        <v>chemicals</v>
      </c>
      <c r="K1847" s="4" t="str">
        <f t="shared" si="29"/>
        <v>N2O</v>
      </c>
    </row>
    <row r="1848" spans="1:11">
      <c r="A1848" t="s">
        <v>68</v>
      </c>
      <c r="B1848" t="s">
        <v>3</v>
      </c>
      <c r="C1848" t="s">
        <v>268</v>
      </c>
      <c r="D1848" t="s">
        <v>270</v>
      </c>
      <c r="E1848" t="s">
        <v>12</v>
      </c>
      <c r="F1848">
        <v>2028</v>
      </c>
      <c r="G1848" t="s">
        <v>250</v>
      </c>
      <c r="H1848">
        <v>43.805482966023497</v>
      </c>
      <c r="I1848">
        <f>IF(K1848="N2O",H1848*About!$B$66,IF('EPA non-CO2 Data'!K1848="CH4",'EPA non-CO2 Data'!H1848*About!$B$65,'EPA non-CO2 Data'!H1848))</f>
        <v>38.954540221463851</v>
      </c>
      <c r="J1848" s="4" t="str">
        <f>VLOOKUP(CONCATENATE(B1848,C1848,D1848),'EPA Source to Industry Map'!$D$2:$E$35,2,FALSE)</f>
        <v>chemicals</v>
      </c>
      <c r="K1848" s="4" t="str">
        <f t="shared" si="29"/>
        <v>N2O</v>
      </c>
    </row>
    <row r="1849" spans="1:11">
      <c r="A1849" t="s">
        <v>68</v>
      </c>
      <c r="B1849" t="s">
        <v>3</v>
      </c>
      <c r="C1849" t="s">
        <v>268</v>
      </c>
      <c r="D1849" t="s">
        <v>269</v>
      </c>
      <c r="E1849" t="s">
        <v>12</v>
      </c>
      <c r="F1849">
        <v>2029</v>
      </c>
      <c r="G1849" t="s">
        <v>250</v>
      </c>
      <c r="H1849">
        <v>126.027292981919</v>
      </c>
      <c r="I1849">
        <f>IF(K1849="N2O",H1849*About!$B$66,IF('EPA non-CO2 Data'!K1849="CH4",'EPA non-CO2 Data'!H1849*About!$B$65,'EPA non-CO2 Data'!H1849))</f>
        <v>112.07125047049844</v>
      </c>
      <c r="J1849" s="4" t="str">
        <f>VLOOKUP(CONCATENATE(B1849,C1849,D1849),'EPA Source to Industry Map'!$D$2:$E$35,2,FALSE)</f>
        <v>chemicals</v>
      </c>
      <c r="K1849" s="4" t="str">
        <f t="shared" si="29"/>
        <v>N2O</v>
      </c>
    </row>
    <row r="1850" spans="1:11">
      <c r="A1850" t="s">
        <v>68</v>
      </c>
      <c r="B1850" t="s">
        <v>3</v>
      </c>
      <c r="C1850" t="s">
        <v>268</v>
      </c>
      <c r="D1850" t="s">
        <v>270</v>
      </c>
      <c r="E1850" t="s">
        <v>12</v>
      </c>
      <c r="F1850">
        <v>2029</v>
      </c>
      <c r="G1850" t="s">
        <v>250</v>
      </c>
      <c r="H1850">
        <v>44.193233028513902</v>
      </c>
      <c r="I1850">
        <f>IF(K1850="N2O",H1850*About!$B$66,IF('EPA non-CO2 Data'!K1850="CH4",'EPA non-CO2 Data'!H1850*About!$B$65,'EPA non-CO2 Data'!H1850))</f>
        <v>39.299351518644912</v>
      </c>
      <c r="J1850" s="4" t="str">
        <f>VLOOKUP(CONCATENATE(B1850,C1850,D1850),'EPA Source to Industry Map'!$D$2:$E$35,2,FALSE)</f>
        <v>chemicals</v>
      </c>
      <c r="K1850" s="4" t="str">
        <f t="shared" si="29"/>
        <v>N2O</v>
      </c>
    </row>
    <row r="1851" spans="1:11">
      <c r="A1851" t="s">
        <v>68</v>
      </c>
      <c r="B1851" t="s">
        <v>3</v>
      </c>
      <c r="C1851" t="s">
        <v>268</v>
      </c>
      <c r="D1851" t="s">
        <v>269</v>
      </c>
      <c r="E1851" t="s">
        <v>12</v>
      </c>
      <c r="F1851">
        <v>2030</v>
      </c>
      <c r="G1851" t="s">
        <v>250</v>
      </c>
      <c r="H1851">
        <v>130.78318364645801</v>
      </c>
      <c r="I1851">
        <f>IF(K1851="N2O",H1851*About!$B$66,IF('EPA non-CO2 Data'!K1851="CH4",'EPA non-CO2 Data'!H1851*About!$B$65,'EPA non-CO2 Data'!H1851))</f>
        <v>116.30048210171601</v>
      </c>
      <c r="J1851" s="4" t="str">
        <f>VLOOKUP(CONCATENATE(B1851,C1851,D1851),'EPA Source to Industry Map'!$D$2:$E$35,2,FALSE)</f>
        <v>chemicals</v>
      </c>
      <c r="K1851" s="4" t="str">
        <f t="shared" si="29"/>
        <v>N2O</v>
      </c>
    </row>
    <row r="1852" spans="1:11">
      <c r="A1852" t="s">
        <v>68</v>
      </c>
      <c r="B1852" t="s">
        <v>3</v>
      </c>
      <c r="C1852" t="s">
        <v>268</v>
      </c>
      <c r="D1852" t="s">
        <v>270</v>
      </c>
      <c r="E1852" t="s">
        <v>12</v>
      </c>
      <c r="F1852">
        <v>2030</v>
      </c>
      <c r="G1852" t="s">
        <v>250</v>
      </c>
      <c r="H1852">
        <v>44.580983091004299</v>
      </c>
      <c r="I1852">
        <f>IF(K1852="N2O",H1852*About!$B$66,IF('EPA non-CO2 Data'!K1852="CH4",'EPA non-CO2 Data'!H1852*About!$B$65,'EPA non-CO2 Data'!H1852))</f>
        <v>39.644162815825972</v>
      </c>
      <c r="J1852" s="4" t="str">
        <f>VLOOKUP(CONCATENATE(B1852,C1852,D1852),'EPA Source to Industry Map'!$D$2:$E$35,2,FALSE)</f>
        <v>chemicals</v>
      </c>
      <c r="K1852" s="4" t="str">
        <f t="shared" si="29"/>
        <v>N2O</v>
      </c>
    </row>
    <row r="1853" spans="1:11">
      <c r="A1853" t="s">
        <v>68</v>
      </c>
      <c r="B1853" t="s">
        <v>3</v>
      </c>
      <c r="C1853" t="s">
        <v>268</v>
      </c>
      <c r="D1853" t="s">
        <v>269</v>
      </c>
      <c r="E1853" t="s">
        <v>12</v>
      </c>
      <c r="F1853">
        <v>2031</v>
      </c>
      <c r="G1853" t="s">
        <v>250</v>
      </c>
      <c r="H1853">
        <v>136.43168985988501</v>
      </c>
      <c r="I1853">
        <f>IF(K1853="N2O",H1853*About!$B$66,IF('EPA non-CO2 Data'!K1853="CH4",'EPA non-CO2 Data'!H1853*About!$B$65,'EPA non-CO2 Data'!H1853))</f>
        <v>121.3234825935219</v>
      </c>
      <c r="J1853" s="4" t="str">
        <f>VLOOKUP(CONCATENATE(B1853,C1853,D1853),'EPA Source to Industry Map'!$D$2:$E$35,2,FALSE)</f>
        <v>chemicals</v>
      </c>
      <c r="K1853" s="4" t="str">
        <f t="shared" si="29"/>
        <v>N2O</v>
      </c>
    </row>
    <row r="1854" spans="1:11">
      <c r="A1854" t="s">
        <v>68</v>
      </c>
      <c r="B1854" t="s">
        <v>3</v>
      </c>
      <c r="C1854" t="s">
        <v>268</v>
      </c>
      <c r="D1854" t="s">
        <v>270</v>
      </c>
      <c r="E1854" t="s">
        <v>12</v>
      </c>
      <c r="F1854">
        <v>2031</v>
      </c>
      <c r="G1854" t="s">
        <v>250</v>
      </c>
      <c r="H1854">
        <v>44.829382994602</v>
      </c>
      <c r="I1854">
        <f>IF(K1854="N2O",H1854*About!$B$66,IF('EPA non-CO2 Data'!K1854="CH4",'EPA non-CO2 Data'!H1854*About!$B$65,'EPA non-CO2 Data'!H1854))</f>
        <v>39.865055347548761</v>
      </c>
      <c r="J1854" s="4" t="str">
        <f>VLOOKUP(CONCATENATE(B1854,C1854,D1854),'EPA Source to Industry Map'!$D$2:$E$35,2,FALSE)</f>
        <v>chemicals</v>
      </c>
      <c r="K1854" s="4" t="str">
        <f t="shared" si="29"/>
        <v>N2O</v>
      </c>
    </row>
    <row r="1855" spans="1:11">
      <c r="A1855" t="s">
        <v>68</v>
      </c>
      <c r="B1855" t="s">
        <v>3</v>
      </c>
      <c r="C1855" t="s">
        <v>268</v>
      </c>
      <c r="D1855" t="s">
        <v>269</v>
      </c>
      <c r="E1855" t="s">
        <v>12</v>
      </c>
      <c r="F1855">
        <v>2032</v>
      </c>
      <c r="G1855" t="s">
        <v>250</v>
      </c>
      <c r="H1855">
        <v>142.08019607331201</v>
      </c>
      <c r="I1855">
        <f>IF(K1855="N2O",H1855*About!$B$66,IF('EPA non-CO2 Data'!K1855="CH4",'EPA non-CO2 Data'!H1855*About!$B$65,'EPA non-CO2 Data'!H1855))</f>
        <v>126.34648308532779</v>
      </c>
      <c r="J1855" s="4" t="str">
        <f>VLOOKUP(CONCATENATE(B1855,C1855,D1855),'EPA Source to Industry Map'!$D$2:$E$35,2,FALSE)</f>
        <v>chemicals</v>
      </c>
      <c r="K1855" s="4" t="str">
        <f t="shared" si="29"/>
        <v>N2O</v>
      </c>
    </row>
    <row r="1856" spans="1:11">
      <c r="A1856" t="s">
        <v>68</v>
      </c>
      <c r="B1856" t="s">
        <v>3</v>
      </c>
      <c r="C1856" t="s">
        <v>268</v>
      </c>
      <c r="D1856" t="s">
        <v>270</v>
      </c>
      <c r="E1856" t="s">
        <v>12</v>
      </c>
      <c r="F1856">
        <v>2032</v>
      </c>
      <c r="G1856" t="s">
        <v>250</v>
      </c>
      <c r="H1856">
        <v>45.0777828981997</v>
      </c>
      <c r="I1856">
        <f>IF(K1856="N2O",H1856*About!$B$66,IF('EPA non-CO2 Data'!K1856="CH4",'EPA non-CO2 Data'!H1856*About!$B$65,'EPA non-CO2 Data'!H1856))</f>
        <v>40.085947879271544</v>
      </c>
      <c r="J1856" s="4" t="str">
        <f>VLOOKUP(CONCATENATE(B1856,C1856,D1856),'EPA Source to Industry Map'!$D$2:$E$35,2,FALSE)</f>
        <v>chemicals</v>
      </c>
      <c r="K1856" s="4" t="str">
        <f t="shared" si="29"/>
        <v>N2O</v>
      </c>
    </row>
    <row r="1857" spans="1:11">
      <c r="A1857" t="s">
        <v>68</v>
      </c>
      <c r="B1857" t="s">
        <v>3</v>
      </c>
      <c r="C1857" t="s">
        <v>268</v>
      </c>
      <c r="D1857" t="s">
        <v>269</v>
      </c>
      <c r="E1857" t="s">
        <v>12</v>
      </c>
      <c r="F1857">
        <v>2033</v>
      </c>
      <c r="G1857" t="s">
        <v>250</v>
      </c>
      <c r="H1857">
        <v>147.72870228673901</v>
      </c>
      <c r="I1857">
        <f>IF(K1857="N2O",H1857*About!$B$66,IF('EPA non-CO2 Data'!K1857="CH4",'EPA non-CO2 Data'!H1857*About!$B$65,'EPA non-CO2 Data'!H1857))</f>
        <v>131.36948357713368</v>
      </c>
      <c r="J1857" s="4" t="str">
        <f>VLOOKUP(CONCATENATE(B1857,C1857,D1857),'EPA Source to Industry Map'!$D$2:$E$35,2,FALSE)</f>
        <v>chemicals</v>
      </c>
      <c r="K1857" s="4" t="str">
        <f t="shared" si="29"/>
        <v>N2O</v>
      </c>
    </row>
    <row r="1858" spans="1:11">
      <c r="A1858" t="s">
        <v>68</v>
      </c>
      <c r="B1858" t="s">
        <v>3</v>
      </c>
      <c r="C1858" t="s">
        <v>268</v>
      </c>
      <c r="D1858" t="s">
        <v>270</v>
      </c>
      <c r="E1858" t="s">
        <v>12</v>
      </c>
      <c r="F1858">
        <v>2033</v>
      </c>
      <c r="G1858" t="s">
        <v>250</v>
      </c>
      <c r="H1858">
        <v>45.326182801797302</v>
      </c>
      <c r="I1858">
        <f>IF(K1858="N2O",H1858*About!$B$66,IF('EPA non-CO2 Data'!K1858="CH4",'EPA non-CO2 Data'!H1858*About!$B$65,'EPA non-CO2 Data'!H1858))</f>
        <v>40.306840410994248</v>
      </c>
      <c r="J1858" s="4" t="str">
        <f>VLOOKUP(CONCATENATE(B1858,C1858,D1858),'EPA Source to Industry Map'!$D$2:$E$35,2,FALSE)</f>
        <v>chemicals</v>
      </c>
      <c r="K1858" s="4" t="str">
        <f t="shared" si="29"/>
        <v>N2O</v>
      </c>
    </row>
    <row r="1859" spans="1:11">
      <c r="A1859" t="s">
        <v>68</v>
      </c>
      <c r="B1859" t="s">
        <v>3</v>
      </c>
      <c r="C1859" t="s">
        <v>268</v>
      </c>
      <c r="D1859" t="s">
        <v>269</v>
      </c>
      <c r="E1859" t="s">
        <v>12</v>
      </c>
      <c r="F1859">
        <v>2034</v>
      </c>
      <c r="G1859" t="s">
        <v>250</v>
      </c>
      <c r="H1859">
        <v>153.37720850016501</v>
      </c>
      <c r="I1859">
        <f>IF(K1859="N2O",H1859*About!$B$66,IF('EPA non-CO2 Data'!K1859="CH4",'EPA non-CO2 Data'!H1859*About!$B$65,'EPA non-CO2 Data'!H1859))</f>
        <v>136.39248406893867</v>
      </c>
      <c r="J1859" s="4" t="str">
        <f>VLOOKUP(CONCATENATE(B1859,C1859,D1859),'EPA Source to Industry Map'!$D$2:$E$35,2,FALSE)</f>
        <v>chemicals</v>
      </c>
      <c r="K1859" s="4" t="str">
        <f t="shared" si="29"/>
        <v>N2O</v>
      </c>
    </row>
    <row r="1860" spans="1:11">
      <c r="A1860" t="s">
        <v>68</v>
      </c>
      <c r="B1860" t="s">
        <v>3</v>
      </c>
      <c r="C1860" t="s">
        <v>268</v>
      </c>
      <c r="D1860" t="s">
        <v>270</v>
      </c>
      <c r="E1860" t="s">
        <v>12</v>
      </c>
      <c r="F1860">
        <v>2034</v>
      </c>
      <c r="G1860" t="s">
        <v>250</v>
      </c>
      <c r="H1860">
        <v>45.574582705395002</v>
      </c>
      <c r="I1860">
        <f>IF(K1860="N2O",H1860*About!$B$66,IF('EPA non-CO2 Data'!K1860="CH4",'EPA non-CO2 Data'!H1860*About!$B$65,'EPA non-CO2 Data'!H1860))</f>
        <v>40.52773294271703</v>
      </c>
      <c r="J1860" s="4" t="str">
        <f>VLOOKUP(CONCATENATE(B1860,C1860,D1860),'EPA Source to Industry Map'!$D$2:$E$35,2,FALSE)</f>
        <v>chemicals</v>
      </c>
      <c r="K1860" s="4" t="str">
        <f t="shared" si="29"/>
        <v>N2O</v>
      </c>
    </row>
    <row r="1861" spans="1:11">
      <c r="A1861" t="s">
        <v>68</v>
      </c>
      <c r="B1861" t="s">
        <v>3</v>
      </c>
      <c r="C1861" t="s">
        <v>268</v>
      </c>
      <c r="D1861" t="s">
        <v>269</v>
      </c>
      <c r="E1861" t="s">
        <v>12</v>
      </c>
      <c r="F1861">
        <v>2035</v>
      </c>
      <c r="G1861" t="s">
        <v>250</v>
      </c>
      <c r="H1861">
        <v>159.02571471359201</v>
      </c>
      <c r="I1861">
        <f>IF(K1861="N2O",H1861*About!$B$66,IF('EPA non-CO2 Data'!K1861="CH4",'EPA non-CO2 Data'!H1861*About!$B$65,'EPA non-CO2 Data'!H1861))</f>
        <v>141.41548456074457</v>
      </c>
      <c r="J1861" s="4" t="str">
        <f>VLOOKUP(CONCATENATE(B1861,C1861,D1861),'EPA Source to Industry Map'!$D$2:$E$35,2,FALSE)</f>
        <v>chemicals</v>
      </c>
      <c r="K1861" s="4" t="str">
        <f t="shared" si="29"/>
        <v>N2O</v>
      </c>
    </row>
    <row r="1862" spans="1:11">
      <c r="A1862" t="s">
        <v>68</v>
      </c>
      <c r="B1862" t="s">
        <v>3</v>
      </c>
      <c r="C1862" t="s">
        <v>268</v>
      </c>
      <c r="D1862" t="s">
        <v>270</v>
      </c>
      <c r="E1862" t="s">
        <v>12</v>
      </c>
      <c r="F1862">
        <v>2035</v>
      </c>
      <c r="G1862" t="s">
        <v>250</v>
      </c>
      <c r="H1862">
        <v>45.822982608992596</v>
      </c>
      <c r="I1862">
        <f>IF(K1862="N2O",H1862*About!$B$66,IF('EPA non-CO2 Data'!K1862="CH4",'EPA non-CO2 Data'!H1862*About!$B$65,'EPA non-CO2 Data'!H1862))</f>
        <v>40.748625474439727</v>
      </c>
      <c r="J1862" s="4" t="str">
        <f>VLOOKUP(CONCATENATE(B1862,C1862,D1862),'EPA Source to Industry Map'!$D$2:$E$35,2,FALSE)</f>
        <v>chemicals</v>
      </c>
      <c r="K1862" s="4" t="str">
        <f t="shared" si="29"/>
        <v>N2O</v>
      </c>
    </row>
    <row r="1863" spans="1:11">
      <c r="A1863" t="s">
        <v>68</v>
      </c>
      <c r="B1863" t="s">
        <v>3</v>
      </c>
      <c r="C1863" t="s">
        <v>268</v>
      </c>
      <c r="D1863" t="s">
        <v>269</v>
      </c>
      <c r="E1863" t="s">
        <v>12</v>
      </c>
      <c r="F1863">
        <v>2036</v>
      </c>
      <c r="G1863" t="s">
        <v>250</v>
      </c>
      <c r="H1863">
        <v>165.73436819064</v>
      </c>
      <c r="I1863">
        <f>IF(K1863="N2O",H1863*About!$B$66,IF('EPA non-CO2 Data'!K1863="CH4",'EPA non-CO2 Data'!H1863*About!$B$65,'EPA non-CO2 Data'!H1863))</f>
        <v>147.38123345811945</v>
      </c>
      <c r="J1863" s="4" t="str">
        <f>VLOOKUP(CONCATENATE(B1863,C1863,D1863),'EPA Source to Industry Map'!$D$2:$E$35,2,FALSE)</f>
        <v>chemicals</v>
      </c>
      <c r="K1863" s="4" t="str">
        <f t="shared" si="29"/>
        <v>N2O</v>
      </c>
    </row>
    <row r="1864" spans="1:11">
      <c r="A1864" t="s">
        <v>68</v>
      </c>
      <c r="B1864" t="s">
        <v>3</v>
      </c>
      <c r="C1864" t="s">
        <v>268</v>
      </c>
      <c r="D1864" t="s">
        <v>270</v>
      </c>
      <c r="E1864" t="s">
        <v>12</v>
      </c>
      <c r="F1864">
        <v>2036</v>
      </c>
      <c r="G1864" t="s">
        <v>250</v>
      </c>
      <c r="H1864">
        <v>46.078302785297304</v>
      </c>
      <c r="I1864">
        <f>IF(K1864="N2O",H1864*About!$B$66,IF('EPA non-CO2 Data'!K1864="CH4",'EPA non-CO2 Data'!H1864*About!$B$65,'EPA non-CO2 Data'!H1864))</f>
        <v>40.975671939945592</v>
      </c>
      <c r="J1864" s="4" t="str">
        <f>VLOOKUP(CONCATENATE(B1864,C1864,D1864),'EPA Source to Industry Map'!$D$2:$E$35,2,FALSE)</f>
        <v>chemicals</v>
      </c>
      <c r="K1864" s="4" t="str">
        <f t="shared" si="29"/>
        <v>N2O</v>
      </c>
    </row>
    <row r="1865" spans="1:11">
      <c r="A1865" t="s">
        <v>68</v>
      </c>
      <c r="B1865" t="s">
        <v>3</v>
      </c>
      <c r="C1865" t="s">
        <v>268</v>
      </c>
      <c r="D1865" t="s">
        <v>269</v>
      </c>
      <c r="E1865" t="s">
        <v>12</v>
      </c>
      <c r="F1865">
        <v>2037</v>
      </c>
      <c r="G1865" t="s">
        <v>250</v>
      </c>
      <c r="H1865">
        <v>172.44302166768799</v>
      </c>
      <c r="I1865">
        <f>IF(K1865="N2O",H1865*About!$B$66,IF('EPA non-CO2 Data'!K1865="CH4",'EPA non-CO2 Data'!H1865*About!$B$65,'EPA non-CO2 Data'!H1865))</f>
        <v>153.34698235549436</v>
      </c>
      <c r="J1865" s="4" t="str">
        <f>VLOOKUP(CONCATENATE(B1865,C1865,D1865),'EPA Source to Industry Map'!$D$2:$E$35,2,FALSE)</f>
        <v>chemicals</v>
      </c>
      <c r="K1865" s="4" t="str">
        <f t="shared" si="29"/>
        <v>N2O</v>
      </c>
    </row>
    <row r="1866" spans="1:11">
      <c r="A1866" t="s">
        <v>68</v>
      </c>
      <c r="B1866" t="s">
        <v>3</v>
      </c>
      <c r="C1866" t="s">
        <v>268</v>
      </c>
      <c r="D1866" t="s">
        <v>270</v>
      </c>
      <c r="E1866" t="s">
        <v>12</v>
      </c>
      <c r="F1866">
        <v>2037</v>
      </c>
      <c r="G1866" t="s">
        <v>250</v>
      </c>
      <c r="H1866">
        <v>46.333622961602003</v>
      </c>
      <c r="I1866">
        <f>IF(K1866="N2O",H1866*About!$B$66,IF('EPA non-CO2 Data'!K1866="CH4",'EPA non-CO2 Data'!H1866*About!$B$65,'EPA non-CO2 Data'!H1866))</f>
        <v>41.202718405451449</v>
      </c>
      <c r="J1866" s="4" t="str">
        <f>VLOOKUP(CONCATENATE(B1866,C1866,D1866),'EPA Source to Industry Map'!$D$2:$E$35,2,FALSE)</f>
        <v>chemicals</v>
      </c>
      <c r="K1866" s="4" t="str">
        <f t="shared" si="29"/>
        <v>N2O</v>
      </c>
    </row>
    <row r="1867" spans="1:11">
      <c r="A1867" t="s">
        <v>68</v>
      </c>
      <c r="B1867" t="s">
        <v>3</v>
      </c>
      <c r="C1867" t="s">
        <v>268</v>
      </c>
      <c r="D1867" t="s">
        <v>269</v>
      </c>
      <c r="E1867" t="s">
        <v>12</v>
      </c>
      <c r="F1867">
        <v>2038</v>
      </c>
      <c r="G1867" t="s">
        <v>250</v>
      </c>
      <c r="H1867">
        <v>179.151675144737</v>
      </c>
      <c r="I1867">
        <f>IF(K1867="N2O",H1867*About!$B$66,IF('EPA non-CO2 Data'!K1867="CH4",'EPA non-CO2 Data'!H1867*About!$B$65,'EPA non-CO2 Data'!H1867))</f>
        <v>159.31273125287015</v>
      </c>
      <c r="J1867" s="4" t="str">
        <f>VLOOKUP(CONCATENATE(B1867,C1867,D1867),'EPA Source to Industry Map'!$D$2:$E$35,2,FALSE)</f>
        <v>chemicals</v>
      </c>
      <c r="K1867" s="4" t="str">
        <f t="shared" si="29"/>
        <v>N2O</v>
      </c>
    </row>
    <row r="1868" spans="1:11">
      <c r="A1868" t="s">
        <v>68</v>
      </c>
      <c r="B1868" t="s">
        <v>3</v>
      </c>
      <c r="C1868" t="s">
        <v>268</v>
      </c>
      <c r="D1868" t="s">
        <v>270</v>
      </c>
      <c r="E1868" t="s">
        <v>12</v>
      </c>
      <c r="F1868">
        <v>2038</v>
      </c>
      <c r="G1868" t="s">
        <v>250</v>
      </c>
      <c r="H1868">
        <v>46.588943137906597</v>
      </c>
      <c r="I1868">
        <f>IF(K1868="N2O",H1868*About!$B$66,IF('EPA non-CO2 Data'!K1868="CH4",'EPA non-CO2 Data'!H1868*About!$B$65,'EPA non-CO2 Data'!H1868))</f>
        <v>41.429764870957207</v>
      </c>
      <c r="J1868" s="4" t="str">
        <f>VLOOKUP(CONCATENATE(B1868,C1868,D1868),'EPA Source to Industry Map'!$D$2:$E$35,2,FALSE)</f>
        <v>chemicals</v>
      </c>
      <c r="K1868" s="4" t="str">
        <f t="shared" si="29"/>
        <v>N2O</v>
      </c>
    </row>
    <row r="1869" spans="1:11">
      <c r="A1869" t="s">
        <v>68</v>
      </c>
      <c r="B1869" t="s">
        <v>3</v>
      </c>
      <c r="C1869" t="s">
        <v>268</v>
      </c>
      <c r="D1869" t="s">
        <v>269</v>
      </c>
      <c r="E1869" t="s">
        <v>12</v>
      </c>
      <c r="F1869">
        <v>2039</v>
      </c>
      <c r="G1869" t="s">
        <v>250</v>
      </c>
      <c r="H1869">
        <v>185.86032862178499</v>
      </c>
      <c r="I1869">
        <f>IF(K1869="N2O",H1869*About!$B$66,IF('EPA non-CO2 Data'!K1869="CH4",'EPA non-CO2 Data'!H1869*About!$B$65,'EPA non-CO2 Data'!H1869))</f>
        <v>165.27848015024503</v>
      </c>
      <c r="J1869" s="4" t="str">
        <f>VLOOKUP(CONCATENATE(B1869,C1869,D1869),'EPA Source to Industry Map'!$D$2:$E$35,2,FALSE)</f>
        <v>chemicals</v>
      </c>
      <c r="K1869" s="4" t="str">
        <f t="shared" si="29"/>
        <v>N2O</v>
      </c>
    </row>
    <row r="1870" spans="1:11">
      <c r="A1870" t="s">
        <v>68</v>
      </c>
      <c r="B1870" t="s">
        <v>3</v>
      </c>
      <c r="C1870" t="s">
        <v>268</v>
      </c>
      <c r="D1870" t="s">
        <v>270</v>
      </c>
      <c r="E1870" t="s">
        <v>12</v>
      </c>
      <c r="F1870">
        <v>2039</v>
      </c>
      <c r="G1870" t="s">
        <v>250</v>
      </c>
      <c r="H1870">
        <v>46.844263314211297</v>
      </c>
      <c r="I1870">
        <f>IF(K1870="N2O",H1870*About!$B$66,IF('EPA non-CO2 Data'!K1870="CH4",'EPA non-CO2 Data'!H1870*About!$B$65,'EPA non-CO2 Data'!H1870))</f>
        <v>41.656811336463065</v>
      </c>
      <c r="J1870" s="4" t="str">
        <f>VLOOKUP(CONCATENATE(B1870,C1870,D1870),'EPA Source to Industry Map'!$D$2:$E$35,2,FALSE)</f>
        <v>chemicals</v>
      </c>
      <c r="K1870" s="4" t="str">
        <f t="shared" si="29"/>
        <v>N2O</v>
      </c>
    </row>
    <row r="1871" spans="1:11">
      <c r="A1871" t="s">
        <v>68</v>
      </c>
      <c r="B1871" t="s">
        <v>3</v>
      </c>
      <c r="C1871" t="s">
        <v>268</v>
      </c>
      <c r="D1871" t="s">
        <v>269</v>
      </c>
      <c r="E1871" t="s">
        <v>12</v>
      </c>
      <c r="F1871">
        <v>2040</v>
      </c>
      <c r="G1871" t="s">
        <v>250</v>
      </c>
      <c r="H1871">
        <v>192.568982098833</v>
      </c>
      <c r="I1871">
        <f>IF(K1871="N2O",H1871*About!$B$66,IF('EPA non-CO2 Data'!K1871="CH4",'EPA non-CO2 Data'!H1871*About!$B$65,'EPA non-CO2 Data'!H1871))</f>
        <v>171.24422904761994</v>
      </c>
      <c r="J1871" s="4" t="str">
        <f>VLOOKUP(CONCATENATE(B1871,C1871,D1871),'EPA Source to Industry Map'!$D$2:$E$35,2,FALSE)</f>
        <v>chemicals</v>
      </c>
      <c r="K1871" s="4" t="str">
        <f t="shared" si="29"/>
        <v>N2O</v>
      </c>
    </row>
    <row r="1872" spans="1:11">
      <c r="A1872" t="s">
        <v>68</v>
      </c>
      <c r="B1872" t="s">
        <v>3</v>
      </c>
      <c r="C1872" t="s">
        <v>268</v>
      </c>
      <c r="D1872" t="s">
        <v>270</v>
      </c>
      <c r="E1872" t="s">
        <v>12</v>
      </c>
      <c r="F1872">
        <v>2040</v>
      </c>
      <c r="G1872" t="s">
        <v>250</v>
      </c>
      <c r="H1872">
        <v>47.099583490515997</v>
      </c>
      <c r="I1872">
        <f>IF(K1872="N2O",H1872*About!$B$66,IF('EPA non-CO2 Data'!K1872="CH4",'EPA non-CO2 Data'!H1872*About!$B$65,'EPA non-CO2 Data'!H1872))</f>
        <v>41.883857801968922</v>
      </c>
      <c r="J1872" s="4" t="str">
        <f>VLOOKUP(CONCATENATE(B1872,C1872,D1872),'EPA Source to Industry Map'!$D$2:$E$35,2,FALSE)</f>
        <v>chemicals</v>
      </c>
      <c r="K1872" s="4" t="str">
        <f t="shared" si="29"/>
        <v>N2O</v>
      </c>
    </row>
    <row r="1873" spans="1:11">
      <c r="A1873" t="s">
        <v>68</v>
      </c>
      <c r="B1873" t="s">
        <v>3</v>
      </c>
      <c r="C1873" t="s">
        <v>268</v>
      </c>
      <c r="D1873" t="s">
        <v>269</v>
      </c>
      <c r="E1873" t="s">
        <v>12</v>
      </c>
      <c r="F1873">
        <v>2041</v>
      </c>
      <c r="G1873" t="s">
        <v>250</v>
      </c>
      <c r="H1873">
        <v>200.53675796285401</v>
      </c>
      <c r="I1873">
        <f>IF(K1873="N2O",H1873*About!$B$66,IF('EPA non-CO2 Data'!K1873="CH4",'EPA non-CO2 Data'!H1873*About!$B$65,'EPA non-CO2 Data'!H1873))</f>
        <v>178.32966731596079</v>
      </c>
      <c r="J1873" s="4" t="str">
        <f>VLOOKUP(CONCATENATE(B1873,C1873,D1873),'EPA Source to Industry Map'!$D$2:$E$35,2,FALSE)</f>
        <v>chemicals</v>
      </c>
      <c r="K1873" s="4" t="str">
        <f t="shared" si="29"/>
        <v>N2O</v>
      </c>
    </row>
    <row r="1874" spans="1:11">
      <c r="A1874" t="s">
        <v>68</v>
      </c>
      <c r="B1874" t="s">
        <v>3</v>
      </c>
      <c r="C1874" t="s">
        <v>268</v>
      </c>
      <c r="D1874" t="s">
        <v>270</v>
      </c>
      <c r="E1874" t="s">
        <v>12</v>
      </c>
      <c r="F1874">
        <v>2041</v>
      </c>
      <c r="G1874" t="s">
        <v>250</v>
      </c>
      <c r="H1874">
        <v>47.362016734185197</v>
      </c>
      <c r="I1874">
        <f>IF(K1874="N2O",H1874*About!$B$66,IF('EPA non-CO2 Data'!K1874="CH4",'EPA non-CO2 Data'!H1874*About!$B$65,'EPA non-CO2 Data'!H1874))</f>
        <v>42.117229646171403</v>
      </c>
      <c r="J1874" s="4" t="str">
        <f>VLOOKUP(CONCATENATE(B1874,C1874,D1874),'EPA Source to Industry Map'!$D$2:$E$35,2,FALSE)</f>
        <v>chemicals</v>
      </c>
      <c r="K1874" s="4" t="str">
        <f t="shared" si="29"/>
        <v>N2O</v>
      </c>
    </row>
    <row r="1875" spans="1:11">
      <c r="A1875" t="s">
        <v>68</v>
      </c>
      <c r="B1875" t="s">
        <v>3</v>
      </c>
      <c r="C1875" t="s">
        <v>268</v>
      </c>
      <c r="D1875" t="s">
        <v>269</v>
      </c>
      <c r="E1875" t="s">
        <v>12</v>
      </c>
      <c r="F1875">
        <v>2042</v>
      </c>
      <c r="G1875" t="s">
        <v>250</v>
      </c>
      <c r="H1875">
        <v>208.504533826874</v>
      </c>
      <c r="I1875">
        <f>IF(K1875="N2O",H1875*About!$B$66,IF('EPA non-CO2 Data'!K1875="CH4",'EPA non-CO2 Data'!H1875*About!$B$65,'EPA non-CO2 Data'!H1875))</f>
        <v>185.4151055843007</v>
      </c>
      <c r="J1875" s="4" t="str">
        <f>VLOOKUP(CONCATENATE(B1875,C1875,D1875),'EPA Source to Industry Map'!$D$2:$E$35,2,FALSE)</f>
        <v>chemicals</v>
      </c>
      <c r="K1875" s="4" t="str">
        <f t="shared" si="29"/>
        <v>N2O</v>
      </c>
    </row>
    <row r="1876" spans="1:11">
      <c r="A1876" t="s">
        <v>68</v>
      </c>
      <c r="B1876" t="s">
        <v>3</v>
      </c>
      <c r="C1876" t="s">
        <v>268</v>
      </c>
      <c r="D1876" t="s">
        <v>270</v>
      </c>
      <c r="E1876" t="s">
        <v>12</v>
      </c>
      <c r="F1876">
        <v>2042</v>
      </c>
      <c r="G1876" t="s">
        <v>250</v>
      </c>
      <c r="H1876">
        <v>47.624449977854397</v>
      </c>
      <c r="I1876">
        <f>IF(K1876="N2O",H1876*About!$B$66,IF('EPA non-CO2 Data'!K1876="CH4",'EPA non-CO2 Data'!H1876*About!$B$65,'EPA non-CO2 Data'!H1876))</f>
        <v>42.350601490373876</v>
      </c>
      <c r="J1876" s="4" t="str">
        <f>VLOOKUP(CONCATENATE(B1876,C1876,D1876),'EPA Source to Industry Map'!$D$2:$E$35,2,FALSE)</f>
        <v>chemicals</v>
      </c>
      <c r="K1876" s="4" t="str">
        <f t="shared" si="29"/>
        <v>N2O</v>
      </c>
    </row>
    <row r="1877" spans="1:11">
      <c r="A1877" t="s">
        <v>68</v>
      </c>
      <c r="B1877" t="s">
        <v>3</v>
      </c>
      <c r="C1877" t="s">
        <v>268</v>
      </c>
      <c r="D1877" t="s">
        <v>269</v>
      </c>
      <c r="E1877" t="s">
        <v>12</v>
      </c>
      <c r="F1877">
        <v>2043</v>
      </c>
      <c r="G1877" t="s">
        <v>250</v>
      </c>
      <c r="H1877">
        <v>216.472309690895</v>
      </c>
      <c r="I1877">
        <f>IF(K1877="N2O",H1877*About!$B$66,IF('EPA non-CO2 Data'!K1877="CH4",'EPA non-CO2 Data'!H1877*About!$B$65,'EPA non-CO2 Data'!H1877))</f>
        <v>192.50054385264153</v>
      </c>
      <c r="J1877" s="4" t="str">
        <f>VLOOKUP(CONCATENATE(B1877,C1877,D1877),'EPA Source to Industry Map'!$D$2:$E$35,2,FALSE)</f>
        <v>chemicals</v>
      </c>
      <c r="K1877" s="4" t="str">
        <f t="shared" si="29"/>
        <v>N2O</v>
      </c>
    </row>
    <row r="1878" spans="1:11">
      <c r="A1878" t="s">
        <v>68</v>
      </c>
      <c r="B1878" t="s">
        <v>3</v>
      </c>
      <c r="C1878" t="s">
        <v>268</v>
      </c>
      <c r="D1878" t="s">
        <v>270</v>
      </c>
      <c r="E1878" t="s">
        <v>12</v>
      </c>
      <c r="F1878">
        <v>2043</v>
      </c>
      <c r="G1878" t="s">
        <v>250</v>
      </c>
      <c r="H1878">
        <v>47.886883221523597</v>
      </c>
      <c r="I1878">
        <f>IF(K1878="N2O",H1878*About!$B$66,IF('EPA non-CO2 Data'!K1878="CH4",'EPA non-CO2 Data'!H1878*About!$B$65,'EPA non-CO2 Data'!H1878))</f>
        <v>42.583973334576349</v>
      </c>
      <c r="J1878" s="4" t="str">
        <f>VLOOKUP(CONCATENATE(B1878,C1878,D1878),'EPA Source to Industry Map'!$D$2:$E$35,2,FALSE)</f>
        <v>chemicals</v>
      </c>
      <c r="K1878" s="4" t="str">
        <f t="shared" si="29"/>
        <v>N2O</v>
      </c>
    </row>
    <row r="1879" spans="1:11">
      <c r="A1879" t="s">
        <v>68</v>
      </c>
      <c r="B1879" t="s">
        <v>3</v>
      </c>
      <c r="C1879" t="s">
        <v>268</v>
      </c>
      <c r="D1879" t="s">
        <v>269</v>
      </c>
      <c r="E1879" t="s">
        <v>12</v>
      </c>
      <c r="F1879">
        <v>2044</v>
      </c>
      <c r="G1879" t="s">
        <v>250</v>
      </c>
      <c r="H1879">
        <v>224.44008555491499</v>
      </c>
      <c r="I1879">
        <f>IF(K1879="N2O",H1879*About!$B$66,IF('EPA non-CO2 Data'!K1879="CH4",'EPA non-CO2 Data'!H1879*About!$B$65,'EPA non-CO2 Data'!H1879))</f>
        <v>199.58598212098144</v>
      </c>
      <c r="J1879" s="4" t="str">
        <f>VLOOKUP(CONCATENATE(B1879,C1879,D1879),'EPA Source to Industry Map'!$D$2:$E$35,2,FALSE)</f>
        <v>chemicals</v>
      </c>
      <c r="K1879" s="4" t="str">
        <f t="shared" si="29"/>
        <v>N2O</v>
      </c>
    </row>
    <row r="1880" spans="1:11">
      <c r="A1880" t="s">
        <v>68</v>
      </c>
      <c r="B1880" t="s">
        <v>3</v>
      </c>
      <c r="C1880" t="s">
        <v>268</v>
      </c>
      <c r="D1880" t="s">
        <v>270</v>
      </c>
      <c r="E1880" t="s">
        <v>12</v>
      </c>
      <c r="F1880">
        <v>2044</v>
      </c>
      <c r="G1880" t="s">
        <v>250</v>
      </c>
      <c r="H1880">
        <v>48.149316465192797</v>
      </c>
      <c r="I1880">
        <f>IF(K1880="N2O",H1880*About!$B$66,IF('EPA non-CO2 Data'!K1880="CH4",'EPA non-CO2 Data'!H1880*About!$B$65,'EPA non-CO2 Data'!H1880))</f>
        <v>42.81734517877883</v>
      </c>
      <c r="J1880" s="4" t="str">
        <f>VLOOKUP(CONCATENATE(B1880,C1880,D1880),'EPA Source to Industry Map'!$D$2:$E$35,2,FALSE)</f>
        <v>chemicals</v>
      </c>
      <c r="K1880" s="4" t="str">
        <f t="shared" si="29"/>
        <v>N2O</v>
      </c>
    </row>
    <row r="1881" spans="1:11">
      <c r="A1881" t="s">
        <v>68</v>
      </c>
      <c r="B1881" t="s">
        <v>3</v>
      </c>
      <c r="C1881" t="s">
        <v>268</v>
      </c>
      <c r="D1881" t="s">
        <v>269</v>
      </c>
      <c r="E1881" t="s">
        <v>12</v>
      </c>
      <c r="F1881">
        <v>2045</v>
      </c>
      <c r="G1881" t="s">
        <v>250</v>
      </c>
      <c r="H1881">
        <v>232.40786141893599</v>
      </c>
      <c r="I1881">
        <f>IF(K1881="N2O",H1881*About!$B$66,IF('EPA non-CO2 Data'!K1881="CH4",'EPA non-CO2 Data'!H1881*About!$B$65,'EPA non-CO2 Data'!H1881))</f>
        <v>206.67142038932226</v>
      </c>
      <c r="J1881" s="4" t="str">
        <f>VLOOKUP(CONCATENATE(B1881,C1881,D1881),'EPA Source to Industry Map'!$D$2:$E$35,2,FALSE)</f>
        <v>chemicals</v>
      </c>
      <c r="K1881" s="4" t="str">
        <f t="shared" si="29"/>
        <v>N2O</v>
      </c>
    </row>
    <row r="1882" spans="1:11">
      <c r="A1882" t="s">
        <v>68</v>
      </c>
      <c r="B1882" t="s">
        <v>3</v>
      </c>
      <c r="C1882" t="s">
        <v>268</v>
      </c>
      <c r="D1882" t="s">
        <v>270</v>
      </c>
      <c r="E1882" t="s">
        <v>12</v>
      </c>
      <c r="F1882">
        <v>2045</v>
      </c>
      <c r="G1882" t="s">
        <v>250</v>
      </c>
      <c r="H1882">
        <v>48.411749708861997</v>
      </c>
      <c r="I1882">
        <f>IF(K1882="N2O",H1882*About!$B$66,IF('EPA non-CO2 Data'!K1882="CH4",'EPA non-CO2 Data'!H1882*About!$B$65,'EPA non-CO2 Data'!H1882))</f>
        <v>43.050717022981303</v>
      </c>
      <c r="J1882" s="4" t="str">
        <f>VLOOKUP(CONCATENATE(B1882,C1882,D1882),'EPA Source to Industry Map'!$D$2:$E$35,2,FALSE)</f>
        <v>chemicals</v>
      </c>
      <c r="K1882" s="4" t="str">
        <f t="shared" si="29"/>
        <v>N2O</v>
      </c>
    </row>
    <row r="1883" spans="1:11">
      <c r="A1883" t="s">
        <v>68</v>
      </c>
      <c r="B1883" t="s">
        <v>3</v>
      </c>
      <c r="C1883" t="s">
        <v>268</v>
      </c>
      <c r="D1883" t="s">
        <v>269</v>
      </c>
      <c r="E1883" t="s">
        <v>12</v>
      </c>
      <c r="F1883">
        <v>2046</v>
      </c>
      <c r="G1883" t="s">
        <v>250</v>
      </c>
      <c r="H1883">
        <v>241.87107969909599</v>
      </c>
      <c r="I1883">
        <f>IF(K1883="N2O",H1883*About!$B$66,IF('EPA non-CO2 Data'!K1883="CH4",'EPA non-CO2 Data'!H1883*About!$B$65,'EPA non-CO2 Data'!H1883))</f>
        <v>215.08669839013569</v>
      </c>
      <c r="J1883" s="4" t="str">
        <f>VLOOKUP(CONCATENATE(B1883,C1883,D1883),'EPA Source to Industry Map'!$D$2:$E$35,2,FALSE)</f>
        <v>chemicals</v>
      </c>
      <c r="K1883" s="4" t="str">
        <f t="shared" si="29"/>
        <v>N2O</v>
      </c>
    </row>
    <row r="1884" spans="1:11">
      <c r="A1884" t="s">
        <v>68</v>
      </c>
      <c r="B1884" t="s">
        <v>3</v>
      </c>
      <c r="C1884" t="s">
        <v>268</v>
      </c>
      <c r="D1884" t="s">
        <v>270</v>
      </c>
      <c r="E1884" t="s">
        <v>12</v>
      </c>
      <c r="F1884">
        <v>2046</v>
      </c>
      <c r="G1884" t="s">
        <v>250</v>
      </c>
      <c r="H1884">
        <v>48.681494185696998</v>
      </c>
      <c r="I1884">
        <f>IF(K1884="N2O",H1884*About!$B$66,IF('EPA non-CO2 Data'!K1884="CH4",'EPA non-CO2 Data'!H1884*About!$B$65,'EPA non-CO2 Data'!H1884))</f>
        <v>43.290590467146657</v>
      </c>
      <c r="J1884" s="4" t="str">
        <f>VLOOKUP(CONCATENATE(B1884,C1884,D1884),'EPA Source to Industry Map'!$D$2:$E$35,2,FALSE)</f>
        <v>chemicals</v>
      </c>
      <c r="K1884" s="4" t="str">
        <f t="shared" si="29"/>
        <v>N2O</v>
      </c>
    </row>
    <row r="1885" spans="1:11">
      <c r="A1885" t="s">
        <v>68</v>
      </c>
      <c r="B1885" t="s">
        <v>3</v>
      </c>
      <c r="C1885" t="s">
        <v>268</v>
      </c>
      <c r="D1885" t="s">
        <v>269</v>
      </c>
      <c r="E1885" t="s">
        <v>12</v>
      </c>
      <c r="F1885">
        <v>2047</v>
      </c>
      <c r="G1885" t="s">
        <v>250</v>
      </c>
      <c r="H1885">
        <v>251.334297979257</v>
      </c>
      <c r="I1885">
        <f>IF(K1885="N2O",H1885*About!$B$66,IF('EPA non-CO2 Data'!K1885="CH4",'EPA non-CO2 Data'!H1885*About!$B$65,'EPA non-CO2 Data'!H1885))</f>
        <v>223.50197639095001</v>
      </c>
      <c r="J1885" s="4" t="str">
        <f>VLOOKUP(CONCATENATE(B1885,C1885,D1885),'EPA Source to Industry Map'!$D$2:$E$35,2,FALSE)</f>
        <v>chemicals</v>
      </c>
      <c r="K1885" s="4" t="str">
        <f t="shared" si="29"/>
        <v>N2O</v>
      </c>
    </row>
    <row r="1886" spans="1:11">
      <c r="A1886" t="s">
        <v>68</v>
      </c>
      <c r="B1886" t="s">
        <v>3</v>
      </c>
      <c r="C1886" t="s">
        <v>268</v>
      </c>
      <c r="D1886" t="s">
        <v>270</v>
      </c>
      <c r="E1886" t="s">
        <v>12</v>
      </c>
      <c r="F1886">
        <v>2047</v>
      </c>
      <c r="G1886" t="s">
        <v>250</v>
      </c>
      <c r="H1886">
        <v>48.951238662532099</v>
      </c>
      <c r="I1886">
        <f>IF(K1886="N2O",H1886*About!$B$66,IF('EPA non-CO2 Data'!K1886="CH4",'EPA non-CO2 Data'!H1886*About!$B$65,'EPA non-CO2 Data'!H1886))</f>
        <v>43.530463911312104</v>
      </c>
      <c r="J1886" s="4" t="str">
        <f>VLOOKUP(CONCATENATE(B1886,C1886,D1886),'EPA Source to Industry Map'!$D$2:$E$35,2,FALSE)</f>
        <v>chemicals</v>
      </c>
      <c r="K1886" s="4" t="str">
        <f t="shared" si="29"/>
        <v>N2O</v>
      </c>
    </row>
    <row r="1887" spans="1:11">
      <c r="A1887" t="s">
        <v>68</v>
      </c>
      <c r="B1887" t="s">
        <v>3</v>
      </c>
      <c r="C1887" t="s">
        <v>268</v>
      </c>
      <c r="D1887" t="s">
        <v>269</v>
      </c>
      <c r="E1887" t="s">
        <v>12</v>
      </c>
      <c r="F1887">
        <v>2048</v>
      </c>
      <c r="G1887" t="s">
        <v>250</v>
      </c>
      <c r="H1887">
        <v>260.79751625941799</v>
      </c>
      <c r="I1887">
        <f>IF(K1887="N2O",H1887*About!$B$66,IF('EPA non-CO2 Data'!K1887="CH4",'EPA non-CO2 Data'!H1887*About!$B$65,'EPA non-CO2 Data'!H1887))</f>
        <v>231.91725439176432</v>
      </c>
      <c r="J1887" s="4" t="str">
        <f>VLOOKUP(CONCATENATE(B1887,C1887,D1887),'EPA Source to Industry Map'!$D$2:$E$35,2,FALSE)</f>
        <v>chemicals</v>
      </c>
      <c r="K1887" s="4" t="str">
        <f t="shared" si="29"/>
        <v>N2O</v>
      </c>
    </row>
    <row r="1888" spans="1:11">
      <c r="A1888" t="s">
        <v>68</v>
      </c>
      <c r="B1888" t="s">
        <v>3</v>
      </c>
      <c r="C1888" t="s">
        <v>268</v>
      </c>
      <c r="D1888" t="s">
        <v>270</v>
      </c>
      <c r="E1888" t="s">
        <v>12</v>
      </c>
      <c r="F1888">
        <v>2048</v>
      </c>
      <c r="G1888" t="s">
        <v>250</v>
      </c>
      <c r="H1888">
        <v>49.2209831393671</v>
      </c>
      <c r="I1888">
        <f>IF(K1888="N2O",H1888*About!$B$66,IF('EPA non-CO2 Data'!K1888="CH4",'EPA non-CO2 Data'!H1888*About!$B$65,'EPA non-CO2 Data'!H1888))</f>
        <v>43.770337355477452</v>
      </c>
      <c r="J1888" s="4" t="str">
        <f>VLOOKUP(CONCATENATE(B1888,C1888,D1888),'EPA Source to Industry Map'!$D$2:$E$35,2,FALSE)</f>
        <v>chemicals</v>
      </c>
      <c r="K1888" s="4" t="str">
        <f t="shared" si="29"/>
        <v>N2O</v>
      </c>
    </row>
    <row r="1889" spans="1:11">
      <c r="A1889" t="s">
        <v>68</v>
      </c>
      <c r="B1889" t="s">
        <v>3</v>
      </c>
      <c r="C1889" t="s">
        <v>268</v>
      </c>
      <c r="D1889" t="s">
        <v>269</v>
      </c>
      <c r="E1889" t="s">
        <v>12</v>
      </c>
      <c r="F1889">
        <v>2049</v>
      </c>
      <c r="G1889" t="s">
        <v>250</v>
      </c>
      <c r="H1889">
        <v>270.260734539579</v>
      </c>
      <c r="I1889">
        <f>IF(K1889="N2O",H1889*About!$B$66,IF('EPA non-CO2 Data'!K1889="CH4",'EPA non-CO2 Data'!H1889*About!$B$65,'EPA non-CO2 Data'!H1889))</f>
        <v>240.33253239257866</v>
      </c>
      <c r="J1889" s="4" t="str">
        <f>VLOOKUP(CONCATENATE(B1889,C1889,D1889),'EPA Source to Industry Map'!$D$2:$E$35,2,FALSE)</f>
        <v>chemicals</v>
      </c>
      <c r="K1889" s="4" t="str">
        <f t="shared" si="29"/>
        <v>N2O</v>
      </c>
    </row>
    <row r="1890" spans="1:11">
      <c r="A1890" t="s">
        <v>68</v>
      </c>
      <c r="B1890" t="s">
        <v>3</v>
      </c>
      <c r="C1890" t="s">
        <v>268</v>
      </c>
      <c r="D1890" t="s">
        <v>270</v>
      </c>
      <c r="E1890" t="s">
        <v>12</v>
      </c>
      <c r="F1890">
        <v>2049</v>
      </c>
      <c r="G1890" t="s">
        <v>250</v>
      </c>
      <c r="H1890">
        <v>49.4907276162022</v>
      </c>
      <c r="I1890">
        <f>IF(K1890="N2O",H1890*About!$B$66,IF('EPA non-CO2 Data'!K1890="CH4",'EPA non-CO2 Data'!H1890*About!$B$65,'EPA non-CO2 Data'!H1890))</f>
        <v>44.010210799642898</v>
      </c>
      <c r="J1890" s="4" t="str">
        <f>VLOOKUP(CONCATENATE(B1890,C1890,D1890),'EPA Source to Industry Map'!$D$2:$E$35,2,FALSE)</f>
        <v>chemicals</v>
      </c>
      <c r="K1890" s="4" t="str">
        <f t="shared" si="29"/>
        <v>N2O</v>
      </c>
    </row>
    <row r="1891" spans="1:11">
      <c r="A1891" t="s">
        <v>68</v>
      </c>
      <c r="B1891" t="s">
        <v>3</v>
      </c>
      <c r="C1891" t="s">
        <v>268</v>
      </c>
      <c r="D1891" t="s">
        <v>269</v>
      </c>
      <c r="E1891" t="s">
        <v>12</v>
      </c>
      <c r="F1891">
        <v>2050</v>
      </c>
      <c r="G1891" t="s">
        <v>250</v>
      </c>
      <c r="H1891">
        <v>279.72395281974002</v>
      </c>
      <c r="I1891">
        <f>IF(K1891="N2O",H1891*About!$B$66,IF('EPA non-CO2 Data'!K1891="CH4",'EPA non-CO2 Data'!H1891*About!$B$65,'EPA non-CO2 Data'!H1891))</f>
        <v>248.74781039339297</v>
      </c>
      <c r="J1891" s="4" t="str">
        <f>VLOOKUP(CONCATENATE(B1891,C1891,D1891),'EPA Source to Industry Map'!$D$2:$E$35,2,FALSE)</f>
        <v>chemicals</v>
      </c>
      <c r="K1891" s="4" t="str">
        <f t="shared" si="29"/>
        <v>N2O</v>
      </c>
    </row>
    <row r="1892" spans="1:11">
      <c r="A1892" t="s">
        <v>68</v>
      </c>
      <c r="B1892" t="s">
        <v>3</v>
      </c>
      <c r="C1892" t="s">
        <v>268</v>
      </c>
      <c r="D1892" t="s">
        <v>270</v>
      </c>
      <c r="E1892" t="s">
        <v>12</v>
      </c>
      <c r="F1892">
        <v>2050</v>
      </c>
      <c r="G1892" t="s">
        <v>250</v>
      </c>
      <c r="H1892">
        <v>49.760472093037301</v>
      </c>
      <c r="I1892">
        <f>IF(K1892="N2O",H1892*About!$B$66,IF('EPA non-CO2 Data'!K1892="CH4",'EPA non-CO2 Data'!H1892*About!$B$65,'EPA non-CO2 Data'!H1892))</f>
        <v>44.250084243808338</v>
      </c>
      <c r="J1892" s="4" t="str">
        <f>VLOOKUP(CONCATENATE(B1892,C1892,D1892),'EPA Source to Industry Map'!$D$2:$E$35,2,FALSE)</f>
        <v>chemicals</v>
      </c>
      <c r="K1892" s="4" t="str">
        <f t="shared" si="29"/>
        <v>N2O</v>
      </c>
    </row>
    <row r="1893" spans="1:11">
      <c r="A1893" t="s">
        <v>68</v>
      </c>
      <c r="B1893" t="s">
        <v>3</v>
      </c>
      <c r="C1893" t="s">
        <v>271</v>
      </c>
      <c r="D1893" t="s">
        <v>272</v>
      </c>
      <c r="E1893" t="s">
        <v>13</v>
      </c>
      <c r="F1893">
        <v>1990</v>
      </c>
      <c r="G1893" t="s">
        <v>250</v>
      </c>
      <c r="H1893">
        <v>0</v>
      </c>
      <c r="I1893">
        <f>IF(K1893="N2O",H1893*About!$B$66,IF('EPA non-CO2 Data'!K1893="CH4",'EPA non-CO2 Data'!H1893*About!$B$65,'EPA non-CO2 Data'!H1893))</f>
        <v>0</v>
      </c>
      <c r="J1893" s="4" t="str">
        <f>VLOOKUP(CONCATENATE(B1893,C1893,D1893),'EPA Source to Industry Map'!$D$2:$E$35,2,FALSE)</f>
        <v>chemicals</v>
      </c>
      <c r="K1893" s="4" t="str">
        <f t="shared" si="29"/>
        <v>F-gases</v>
      </c>
    </row>
    <row r="1894" spans="1:11">
      <c r="A1894" t="s">
        <v>68</v>
      </c>
      <c r="B1894" t="s">
        <v>3</v>
      </c>
      <c r="C1894" t="s">
        <v>271</v>
      </c>
      <c r="D1894" t="s">
        <v>273</v>
      </c>
      <c r="E1894" t="s">
        <v>13</v>
      </c>
      <c r="F1894">
        <v>1990</v>
      </c>
      <c r="G1894" t="s">
        <v>250</v>
      </c>
      <c r="H1894">
        <v>0</v>
      </c>
      <c r="I1894">
        <f>IF(K1894="N2O",H1894*About!$B$66,IF('EPA non-CO2 Data'!K1894="CH4",'EPA non-CO2 Data'!H1894*About!$B$65,'EPA non-CO2 Data'!H1894))</f>
        <v>0</v>
      </c>
      <c r="J1894" s="4" t="str">
        <f>VLOOKUP(CONCATENATE(B1894,C1894,D1894),'EPA Source to Industry Map'!$D$2:$E$35,2,FALSE)</f>
        <v>chemicals</v>
      </c>
      <c r="K1894" s="4" t="str">
        <f t="shared" si="29"/>
        <v>F-gases</v>
      </c>
    </row>
    <row r="1895" spans="1:11">
      <c r="A1895" t="s">
        <v>68</v>
      </c>
      <c r="B1895" t="s">
        <v>3</v>
      </c>
      <c r="C1895" t="s">
        <v>271</v>
      </c>
      <c r="D1895" t="s">
        <v>274</v>
      </c>
      <c r="E1895" t="s">
        <v>13</v>
      </c>
      <c r="F1895">
        <v>1990</v>
      </c>
      <c r="G1895" t="s">
        <v>250</v>
      </c>
      <c r="H1895">
        <v>0</v>
      </c>
      <c r="I1895">
        <f>IF(K1895="N2O",H1895*About!$B$66,IF('EPA non-CO2 Data'!K1895="CH4",'EPA non-CO2 Data'!H1895*About!$B$65,'EPA non-CO2 Data'!H1895))</f>
        <v>0</v>
      </c>
      <c r="J1895" s="4" t="str">
        <f>VLOOKUP(CONCATENATE(B1895,C1895,D1895),'EPA Source to Industry Map'!$D$2:$E$35,2,FALSE)</f>
        <v>chemicals</v>
      </c>
      <c r="K1895" s="4" t="str">
        <f t="shared" si="29"/>
        <v>F-gases</v>
      </c>
    </row>
    <row r="1896" spans="1:11">
      <c r="A1896" t="s">
        <v>68</v>
      </c>
      <c r="B1896" t="s">
        <v>3</v>
      </c>
      <c r="C1896" t="s">
        <v>271</v>
      </c>
      <c r="D1896" t="s">
        <v>275</v>
      </c>
      <c r="E1896" t="s">
        <v>13</v>
      </c>
      <c r="F1896">
        <v>1990</v>
      </c>
      <c r="G1896" t="s">
        <v>250</v>
      </c>
      <c r="H1896">
        <v>0</v>
      </c>
      <c r="I1896">
        <f>IF(K1896="N2O",H1896*About!$B$66,IF('EPA non-CO2 Data'!K1896="CH4",'EPA non-CO2 Data'!H1896*About!$B$65,'EPA non-CO2 Data'!H1896))</f>
        <v>0</v>
      </c>
      <c r="J1896" s="4" t="str">
        <f>VLOOKUP(CONCATENATE(B1896,C1896,D1896),'EPA Source to Industry Map'!$D$2:$E$35,2,FALSE)</f>
        <v>chemicals</v>
      </c>
      <c r="K1896" s="4" t="str">
        <f t="shared" si="29"/>
        <v>F-gases</v>
      </c>
    </row>
    <row r="1897" spans="1:11">
      <c r="A1897" t="s">
        <v>68</v>
      </c>
      <c r="B1897" t="s">
        <v>3</v>
      </c>
      <c r="C1897" t="s">
        <v>271</v>
      </c>
      <c r="D1897" t="s">
        <v>276</v>
      </c>
      <c r="E1897" t="s">
        <v>13</v>
      </c>
      <c r="F1897">
        <v>1990</v>
      </c>
      <c r="G1897" t="s">
        <v>250</v>
      </c>
      <c r="H1897">
        <v>0</v>
      </c>
      <c r="I1897">
        <f>IF(K1897="N2O",H1897*About!$B$66,IF('EPA non-CO2 Data'!K1897="CH4",'EPA non-CO2 Data'!H1897*About!$B$65,'EPA non-CO2 Data'!H1897))</f>
        <v>0</v>
      </c>
      <c r="J1897" s="4" t="str">
        <f>VLOOKUP(CONCATENATE(B1897,C1897,D1897),'EPA Source to Industry Map'!$D$2:$E$35,2,FALSE)</f>
        <v>chemicals</v>
      </c>
      <c r="K1897" s="4" t="str">
        <f t="shared" si="29"/>
        <v>F-gases</v>
      </c>
    </row>
    <row r="1898" spans="1:11">
      <c r="A1898" t="s">
        <v>68</v>
      </c>
      <c r="B1898" t="s">
        <v>3</v>
      </c>
      <c r="C1898" t="s">
        <v>271</v>
      </c>
      <c r="D1898" t="s">
        <v>272</v>
      </c>
      <c r="E1898" t="s">
        <v>13</v>
      </c>
      <c r="F1898">
        <v>1991</v>
      </c>
      <c r="G1898" t="s">
        <v>250</v>
      </c>
      <c r="H1898">
        <v>4.8022803010779502E-4</v>
      </c>
      <c r="I1898">
        <f>IF(K1898="N2O",H1898*About!$B$66,IF('EPA non-CO2 Data'!K1898="CH4",'EPA non-CO2 Data'!H1898*About!$B$65,'EPA non-CO2 Data'!H1898))</f>
        <v>4.8022803010779502E-4</v>
      </c>
      <c r="J1898" s="4" t="str">
        <f>VLOOKUP(CONCATENATE(B1898,C1898,D1898),'EPA Source to Industry Map'!$D$2:$E$35,2,FALSE)</f>
        <v>chemicals</v>
      </c>
      <c r="K1898" s="4" t="str">
        <f t="shared" si="29"/>
        <v>F-gases</v>
      </c>
    </row>
    <row r="1899" spans="1:11">
      <c r="A1899" t="s">
        <v>68</v>
      </c>
      <c r="B1899" t="s">
        <v>3</v>
      </c>
      <c r="C1899" t="s">
        <v>271</v>
      </c>
      <c r="D1899" t="s">
        <v>273</v>
      </c>
      <c r="E1899" t="s">
        <v>13</v>
      </c>
      <c r="F1899">
        <v>1991</v>
      </c>
      <c r="G1899" t="s">
        <v>250</v>
      </c>
      <c r="H1899">
        <v>2.8189394929695102E-3</v>
      </c>
      <c r="I1899">
        <f>IF(K1899="N2O",H1899*About!$B$66,IF('EPA non-CO2 Data'!K1899="CH4",'EPA non-CO2 Data'!H1899*About!$B$65,'EPA non-CO2 Data'!H1899))</f>
        <v>2.8189394929695102E-3</v>
      </c>
      <c r="J1899" s="4" t="str">
        <f>VLOOKUP(CONCATENATE(B1899,C1899,D1899),'EPA Source to Industry Map'!$D$2:$E$35,2,FALSE)</f>
        <v>chemicals</v>
      </c>
      <c r="K1899" s="4" t="str">
        <f t="shared" si="29"/>
        <v>F-gases</v>
      </c>
    </row>
    <row r="1900" spans="1:11">
      <c r="A1900" t="s">
        <v>68</v>
      </c>
      <c r="B1900" t="s">
        <v>3</v>
      </c>
      <c r="C1900" t="s">
        <v>271</v>
      </c>
      <c r="D1900" t="s">
        <v>274</v>
      </c>
      <c r="E1900" t="s">
        <v>13</v>
      </c>
      <c r="F1900">
        <v>1991</v>
      </c>
      <c r="G1900" t="s">
        <v>250</v>
      </c>
      <c r="H1900">
        <v>0</v>
      </c>
      <c r="I1900">
        <f>IF(K1900="N2O",H1900*About!$B$66,IF('EPA non-CO2 Data'!K1900="CH4",'EPA non-CO2 Data'!H1900*About!$B$65,'EPA non-CO2 Data'!H1900))</f>
        <v>0</v>
      </c>
      <c r="J1900" s="4" t="str">
        <f>VLOOKUP(CONCATENATE(B1900,C1900,D1900),'EPA Source to Industry Map'!$D$2:$E$35,2,FALSE)</f>
        <v>chemicals</v>
      </c>
      <c r="K1900" s="4" t="str">
        <f t="shared" si="29"/>
        <v>F-gases</v>
      </c>
    </row>
    <row r="1901" spans="1:11">
      <c r="A1901" t="s">
        <v>68</v>
      </c>
      <c r="B1901" t="s">
        <v>3</v>
      </c>
      <c r="C1901" t="s">
        <v>271</v>
      </c>
      <c r="D1901" t="s">
        <v>275</v>
      </c>
      <c r="E1901" t="s">
        <v>13</v>
      </c>
      <c r="F1901">
        <v>1991</v>
      </c>
      <c r="G1901" t="s">
        <v>250</v>
      </c>
      <c r="H1901">
        <v>0.40122435407055801</v>
      </c>
      <c r="I1901">
        <f>IF(K1901="N2O",H1901*About!$B$66,IF('EPA non-CO2 Data'!K1901="CH4",'EPA non-CO2 Data'!H1901*About!$B$65,'EPA non-CO2 Data'!H1901))</f>
        <v>0.40122435407055801</v>
      </c>
      <c r="J1901" s="4" t="str">
        <f>VLOOKUP(CONCATENATE(B1901,C1901,D1901),'EPA Source to Industry Map'!$D$2:$E$35,2,FALSE)</f>
        <v>chemicals</v>
      </c>
      <c r="K1901" s="4" t="str">
        <f t="shared" si="29"/>
        <v>F-gases</v>
      </c>
    </row>
    <row r="1902" spans="1:11">
      <c r="A1902" t="s">
        <v>68</v>
      </c>
      <c r="B1902" t="s">
        <v>3</v>
      </c>
      <c r="C1902" t="s">
        <v>271</v>
      </c>
      <c r="D1902" t="s">
        <v>276</v>
      </c>
      <c r="E1902" t="s">
        <v>13</v>
      </c>
      <c r="F1902">
        <v>1991</v>
      </c>
      <c r="G1902" t="s">
        <v>250</v>
      </c>
      <c r="H1902">
        <v>4.7945864676759403E-2</v>
      </c>
      <c r="I1902">
        <f>IF(K1902="N2O",H1902*About!$B$66,IF('EPA non-CO2 Data'!K1902="CH4",'EPA non-CO2 Data'!H1902*About!$B$65,'EPA non-CO2 Data'!H1902))</f>
        <v>4.7945864676759403E-2</v>
      </c>
      <c r="J1902" s="4" t="str">
        <f>VLOOKUP(CONCATENATE(B1902,C1902,D1902),'EPA Source to Industry Map'!$D$2:$E$35,2,FALSE)</f>
        <v>chemicals</v>
      </c>
      <c r="K1902" s="4" t="str">
        <f t="shared" si="29"/>
        <v>F-gases</v>
      </c>
    </row>
    <row r="1903" spans="1:11">
      <c r="A1903" t="s">
        <v>68</v>
      </c>
      <c r="B1903" t="s">
        <v>3</v>
      </c>
      <c r="C1903" t="s">
        <v>271</v>
      </c>
      <c r="D1903" t="s">
        <v>272</v>
      </c>
      <c r="E1903" t="s">
        <v>13</v>
      </c>
      <c r="F1903">
        <v>1992</v>
      </c>
      <c r="G1903" t="s">
        <v>250</v>
      </c>
      <c r="H1903">
        <v>9.6045606021559103E-4</v>
      </c>
      <c r="I1903">
        <f>IF(K1903="N2O",H1903*About!$B$66,IF('EPA non-CO2 Data'!K1903="CH4",'EPA non-CO2 Data'!H1903*About!$B$65,'EPA non-CO2 Data'!H1903))</f>
        <v>9.6045606021559103E-4</v>
      </c>
      <c r="J1903" s="4" t="str">
        <f>VLOOKUP(CONCATENATE(B1903,C1903,D1903),'EPA Source to Industry Map'!$D$2:$E$35,2,FALSE)</f>
        <v>chemicals</v>
      </c>
      <c r="K1903" s="4" t="str">
        <f t="shared" si="29"/>
        <v>F-gases</v>
      </c>
    </row>
    <row r="1904" spans="1:11">
      <c r="A1904" t="s">
        <v>68</v>
      </c>
      <c r="B1904" t="s">
        <v>3</v>
      </c>
      <c r="C1904" t="s">
        <v>271</v>
      </c>
      <c r="D1904" t="s">
        <v>273</v>
      </c>
      <c r="E1904" t="s">
        <v>13</v>
      </c>
      <c r="F1904">
        <v>1992</v>
      </c>
      <c r="G1904" t="s">
        <v>250</v>
      </c>
      <c r="H1904">
        <v>5.6378789859390099E-3</v>
      </c>
      <c r="I1904">
        <f>IF(K1904="N2O",H1904*About!$B$66,IF('EPA non-CO2 Data'!K1904="CH4",'EPA non-CO2 Data'!H1904*About!$B$65,'EPA non-CO2 Data'!H1904))</f>
        <v>5.6378789859390099E-3</v>
      </c>
      <c r="J1904" s="4" t="str">
        <f>VLOOKUP(CONCATENATE(B1904,C1904,D1904),'EPA Source to Industry Map'!$D$2:$E$35,2,FALSE)</f>
        <v>chemicals</v>
      </c>
      <c r="K1904" s="4" t="str">
        <f t="shared" si="29"/>
        <v>F-gases</v>
      </c>
    </row>
    <row r="1905" spans="1:11">
      <c r="A1905" t="s">
        <v>68</v>
      </c>
      <c r="B1905" t="s">
        <v>3</v>
      </c>
      <c r="C1905" t="s">
        <v>271</v>
      </c>
      <c r="D1905" t="s">
        <v>274</v>
      </c>
      <c r="E1905" t="s">
        <v>13</v>
      </c>
      <c r="F1905">
        <v>1992</v>
      </c>
      <c r="G1905" t="s">
        <v>250</v>
      </c>
      <c r="H1905">
        <v>0</v>
      </c>
      <c r="I1905">
        <f>IF(K1905="N2O",H1905*About!$B$66,IF('EPA non-CO2 Data'!K1905="CH4",'EPA non-CO2 Data'!H1905*About!$B$65,'EPA non-CO2 Data'!H1905))</f>
        <v>0</v>
      </c>
      <c r="J1905" s="4" t="str">
        <f>VLOOKUP(CONCATENATE(B1905,C1905,D1905),'EPA Source to Industry Map'!$D$2:$E$35,2,FALSE)</f>
        <v>chemicals</v>
      </c>
      <c r="K1905" s="4" t="str">
        <f t="shared" si="29"/>
        <v>F-gases</v>
      </c>
    </row>
    <row r="1906" spans="1:11">
      <c r="A1906" t="s">
        <v>68</v>
      </c>
      <c r="B1906" t="s">
        <v>3</v>
      </c>
      <c r="C1906" t="s">
        <v>271</v>
      </c>
      <c r="D1906" t="s">
        <v>275</v>
      </c>
      <c r="E1906" t="s">
        <v>13</v>
      </c>
      <c r="F1906">
        <v>1992</v>
      </c>
      <c r="G1906" t="s">
        <v>250</v>
      </c>
      <c r="H1906">
        <v>0.80244870814111602</v>
      </c>
      <c r="I1906">
        <f>IF(K1906="N2O",H1906*About!$B$66,IF('EPA non-CO2 Data'!K1906="CH4",'EPA non-CO2 Data'!H1906*About!$B$65,'EPA non-CO2 Data'!H1906))</f>
        <v>0.80244870814111602</v>
      </c>
      <c r="J1906" s="4" t="str">
        <f>VLOOKUP(CONCATENATE(B1906,C1906,D1906),'EPA Source to Industry Map'!$D$2:$E$35,2,FALSE)</f>
        <v>chemicals</v>
      </c>
      <c r="K1906" s="4" t="str">
        <f t="shared" si="29"/>
        <v>F-gases</v>
      </c>
    </row>
    <row r="1907" spans="1:11">
      <c r="A1907" t="s">
        <v>68</v>
      </c>
      <c r="B1907" t="s">
        <v>3</v>
      </c>
      <c r="C1907" t="s">
        <v>271</v>
      </c>
      <c r="D1907" t="s">
        <v>276</v>
      </c>
      <c r="E1907" t="s">
        <v>13</v>
      </c>
      <c r="F1907">
        <v>1992</v>
      </c>
      <c r="G1907" t="s">
        <v>250</v>
      </c>
      <c r="H1907">
        <v>9.5891729353518806E-2</v>
      </c>
      <c r="I1907">
        <f>IF(K1907="N2O",H1907*About!$B$66,IF('EPA non-CO2 Data'!K1907="CH4",'EPA non-CO2 Data'!H1907*About!$B$65,'EPA non-CO2 Data'!H1907))</f>
        <v>9.5891729353518806E-2</v>
      </c>
      <c r="J1907" s="4" t="str">
        <f>VLOOKUP(CONCATENATE(B1907,C1907,D1907),'EPA Source to Industry Map'!$D$2:$E$35,2,FALSE)</f>
        <v>chemicals</v>
      </c>
      <c r="K1907" s="4" t="str">
        <f t="shared" ref="K1907:K1970" si="30">IF(ISNUMBER(SEARCH("F",E1907)),"F-gases",E1907)</f>
        <v>F-gases</v>
      </c>
    </row>
    <row r="1908" spans="1:11">
      <c r="A1908" t="s">
        <v>68</v>
      </c>
      <c r="B1908" t="s">
        <v>3</v>
      </c>
      <c r="C1908" t="s">
        <v>271</v>
      </c>
      <c r="D1908" t="s">
        <v>272</v>
      </c>
      <c r="E1908" t="s">
        <v>13</v>
      </c>
      <c r="F1908">
        <v>1993</v>
      </c>
      <c r="G1908" t="s">
        <v>250</v>
      </c>
      <c r="H1908">
        <v>1.4406840903233901E-3</v>
      </c>
      <c r="I1908">
        <f>IF(K1908="N2O",H1908*About!$B$66,IF('EPA non-CO2 Data'!K1908="CH4",'EPA non-CO2 Data'!H1908*About!$B$65,'EPA non-CO2 Data'!H1908))</f>
        <v>1.4406840903233901E-3</v>
      </c>
      <c r="J1908" s="4" t="str">
        <f>VLOOKUP(CONCATENATE(B1908,C1908,D1908),'EPA Source to Industry Map'!$D$2:$E$35,2,FALSE)</f>
        <v>chemicals</v>
      </c>
      <c r="K1908" s="4" t="str">
        <f t="shared" si="30"/>
        <v>F-gases</v>
      </c>
    </row>
    <row r="1909" spans="1:11">
      <c r="A1909" t="s">
        <v>68</v>
      </c>
      <c r="B1909" t="s">
        <v>3</v>
      </c>
      <c r="C1909" t="s">
        <v>271</v>
      </c>
      <c r="D1909" t="s">
        <v>273</v>
      </c>
      <c r="E1909" t="s">
        <v>13</v>
      </c>
      <c r="F1909">
        <v>1993</v>
      </c>
      <c r="G1909" t="s">
        <v>250</v>
      </c>
      <c r="H1909">
        <v>8.4568184789085201E-3</v>
      </c>
      <c r="I1909">
        <f>IF(K1909="N2O",H1909*About!$B$66,IF('EPA non-CO2 Data'!K1909="CH4",'EPA non-CO2 Data'!H1909*About!$B$65,'EPA non-CO2 Data'!H1909))</f>
        <v>8.4568184789085201E-3</v>
      </c>
      <c r="J1909" s="4" t="str">
        <f>VLOOKUP(CONCATENATE(B1909,C1909,D1909),'EPA Source to Industry Map'!$D$2:$E$35,2,FALSE)</f>
        <v>chemicals</v>
      </c>
      <c r="K1909" s="4" t="str">
        <f t="shared" si="30"/>
        <v>F-gases</v>
      </c>
    </row>
    <row r="1910" spans="1:11">
      <c r="A1910" t="s">
        <v>68</v>
      </c>
      <c r="B1910" t="s">
        <v>3</v>
      </c>
      <c r="C1910" t="s">
        <v>271</v>
      </c>
      <c r="D1910" t="s">
        <v>274</v>
      </c>
      <c r="E1910" t="s">
        <v>13</v>
      </c>
      <c r="F1910">
        <v>1993</v>
      </c>
      <c r="G1910" t="s">
        <v>250</v>
      </c>
      <c r="H1910">
        <v>0</v>
      </c>
      <c r="I1910">
        <f>IF(K1910="N2O",H1910*About!$B$66,IF('EPA non-CO2 Data'!K1910="CH4",'EPA non-CO2 Data'!H1910*About!$B$65,'EPA non-CO2 Data'!H1910))</f>
        <v>0</v>
      </c>
      <c r="J1910" s="4" t="str">
        <f>VLOOKUP(CONCATENATE(B1910,C1910,D1910),'EPA Source to Industry Map'!$D$2:$E$35,2,FALSE)</f>
        <v>chemicals</v>
      </c>
      <c r="K1910" s="4" t="str">
        <f t="shared" si="30"/>
        <v>F-gases</v>
      </c>
    </row>
    <row r="1911" spans="1:11">
      <c r="A1911" t="s">
        <v>68</v>
      </c>
      <c r="B1911" t="s">
        <v>3</v>
      </c>
      <c r="C1911" t="s">
        <v>271</v>
      </c>
      <c r="D1911" t="s">
        <v>275</v>
      </c>
      <c r="E1911" t="s">
        <v>13</v>
      </c>
      <c r="F1911">
        <v>1993</v>
      </c>
      <c r="G1911" t="s">
        <v>250</v>
      </c>
      <c r="H1911">
        <v>1.20367306221167</v>
      </c>
      <c r="I1911">
        <f>IF(K1911="N2O",H1911*About!$B$66,IF('EPA non-CO2 Data'!K1911="CH4",'EPA non-CO2 Data'!H1911*About!$B$65,'EPA non-CO2 Data'!H1911))</f>
        <v>1.20367306221167</v>
      </c>
      <c r="J1911" s="4" t="str">
        <f>VLOOKUP(CONCATENATE(B1911,C1911,D1911),'EPA Source to Industry Map'!$D$2:$E$35,2,FALSE)</f>
        <v>chemicals</v>
      </c>
      <c r="K1911" s="4" t="str">
        <f t="shared" si="30"/>
        <v>F-gases</v>
      </c>
    </row>
    <row r="1912" spans="1:11">
      <c r="A1912" t="s">
        <v>68</v>
      </c>
      <c r="B1912" t="s">
        <v>3</v>
      </c>
      <c r="C1912" t="s">
        <v>271</v>
      </c>
      <c r="D1912" t="s">
        <v>276</v>
      </c>
      <c r="E1912" t="s">
        <v>13</v>
      </c>
      <c r="F1912">
        <v>1993</v>
      </c>
      <c r="G1912" t="s">
        <v>250</v>
      </c>
      <c r="H1912">
        <v>0.14383759403027799</v>
      </c>
      <c r="I1912">
        <f>IF(K1912="N2O",H1912*About!$B$66,IF('EPA non-CO2 Data'!K1912="CH4",'EPA non-CO2 Data'!H1912*About!$B$65,'EPA non-CO2 Data'!H1912))</f>
        <v>0.14383759403027799</v>
      </c>
      <c r="J1912" s="4" t="str">
        <f>VLOOKUP(CONCATENATE(B1912,C1912,D1912),'EPA Source to Industry Map'!$D$2:$E$35,2,FALSE)</f>
        <v>chemicals</v>
      </c>
      <c r="K1912" s="4" t="str">
        <f t="shared" si="30"/>
        <v>F-gases</v>
      </c>
    </row>
    <row r="1913" spans="1:11">
      <c r="A1913" t="s">
        <v>68</v>
      </c>
      <c r="B1913" t="s">
        <v>3</v>
      </c>
      <c r="C1913" t="s">
        <v>271</v>
      </c>
      <c r="D1913" t="s">
        <v>272</v>
      </c>
      <c r="E1913" t="s">
        <v>13</v>
      </c>
      <c r="F1913">
        <v>1994</v>
      </c>
      <c r="G1913" t="s">
        <v>250</v>
      </c>
      <c r="H1913">
        <v>1.9209121204311801E-3</v>
      </c>
      <c r="I1913">
        <f>IF(K1913="N2O",H1913*About!$B$66,IF('EPA non-CO2 Data'!K1913="CH4",'EPA non-CO2 Data'!H1913*About!$B$65,'EPA non-CO2 Data'!H1913))</f>
        <v>1.9209121204311801E-3</v>
      </c>
      <c r="J1913" s="4" t="str">
        <f>VLOOKUP(CONCATENATE(B1913,C1913,D1913),'EPA Source to Industry Map'!$D$2:$E$35,2,FALSE)</f>
        <v>chemicals</v>
      </c>
      <c r="K1913" s="4" t="str">
        <f t="shared" si="30"/>
        <v>F-gases</v>
      </c>
    </row>
    <row r="1914" spans="1:11">
      <c r="A1914" t="s">
        <v>68</v>
      </c>
      <c r="B1914" t="s">
        <v>3</v>
      </c>
      <c r="C1914" t="s">
        <v>271</v>
      </c>
      <c r="D1914" t="s">
        <v>273</v>
      </c>
      <c r="E1914" t="s">
        <v>13</v>
      </c>
      <c r="F1914">
        <v>1994</v>
      </c>
      <c r="G1914" t="s">
        <v>250</v>
      </c>
      <c r="H1914">
        <v>1.1275757971878001E-2</v>
      </c>
      <c r="I1914">
        <f>IF(K1914="N2O",H1914*About!$B$66,IF('EPA non-CO2 Data'!K1914="CH4",'EPA non-CO2 Data'!H1914*About!$B$65,'EPA non-CO2 Data'!H1914))</f>
        <v>1.1275757971878001E-2</v>
      </c>
      <c r="J1914" s="4" t="str">
        <f>VLOOKUP(CONCATENATE(B1914,C1914,D1914),'EPA Source to Industry Map'!$D$2:$E$35,2,FALSE)</f>
        <v>chemicals</v>
      </c>
      <c r="K1914" s="4" t="str">
        <f t="shared" si="30"/>
        <v>F-gases</v>
      </c>
    </row>
    <row r="1915" spans="1:11">
      <c r="A1915" t="s">
        <v>68</v>
      </c>
      <c r="B1915" t="s">
        <v>3</v>
      </c>
      <c r="C1915" t="s">
        <v>271</v>
      </c>
      <c r="D1915" t="s">
        <v>274</v>
      </c>
      <c r="E1915" t="s">
        <v>13</v>
      </c>
      <c r="F1915">
        <v>1994</v>
      </c>
      <c r="G1915" t="s">
        <v>250</v>
      </c>
      <c r="H1915">
        <v>0</v>
      </c>
      <c r="I1915">
        <f>IF(K1915="N2O",H1915*About!$B$66,IF('EPA non-CO2 Data'!K1915="CH4",'EPA non-CO2 Data'!H1915*About!$B$65,'EPA non-CO2 Data'!H1915))</f>
        <v>0</v>
      </c>
      <c r="J1915" s="4" t="str">
        <f>VLOOKUP(CONCATENATE(B1915,C1915,D1915),'EPA Source to Industry Map'!$D$2:$E$35,2,FALSE)</f>
        <v>chemicals</v>
      </c>
      <c r="K1915" s="4" t="str">
        <f t="shared" si="30"/>
        <v>F-gases</v>
      </c>
    </row>
    <row r="1916" spans="1:11">
      <c r="A1916" t="s">
        <v>68</v>
      </c>
      <c r="B1916" t="s">
        <v>3</v>
      </c>
      <c r="C1916" t="s">
        <v>271</v>
      </c>
      <c r="D1916" t="s">
        <v>275</v>
      </c>
      <c r="E1916" t="s">
        <v>13</v>
      </c>
      <c r="F1916">
        <v>1994</v>
      </c>
      <c r="G1916" t="s">
        <v>250</v>
      </c>
      <c r="H1916">
        <v>1.60489741628223</v>
      </c>
      <c r="I1916">
        <f>IF(K1916="N2O",H1916*About!$B$66,IF('EPA non-CO2 Data'!K1916="CH4",'EPA non-CO2 Data'!H1916*About!$B$65,'EPA non-CO2 Data'!H1916))</f>
        <v>1.60489741628223</v>
      </c>
      <c r="J1916" s="4" t="str">
        <f>VLOOKUP(CONCATENATE(B1916,C1916,D1916),'EPA Source to Industry Map'!$D$2:$E$35,2,FALSE)</f>
        <v>chemicals</v>
      </c>
      <c r="K1916" s="4" t="str">
        <f t="shared" si="30"/>
        <v>F-gases</v>
      </c>
    </row>
    <row r="1917" spans="1:11">
      <c r="A1917" t="s">
        <v>68</v>
      </c>
      <c r="B1917" t="s">
        <v>3</v>
      </c>
      <c r="C1917" t="s">
        <v>271</v>
      </c>
      <c r="D1917" t="s">
        <v>276</v>
      </c>
      <c r="E1917" t="s">
        <v>13</v>
      </c>
      <c r="F1917">
        <v>1994</v>
      </c>
      <c r="G1917" t="s">
        <v>250</v>
      </c>
      <c r="H1917">
        <v>0.191783458707038</v>
      </c>
      <c r="I1917">
        <f>IF(K1917="N2O",H1917*About!$B$66,IF('EPA non-CO2 Data'!K1917="CH4",'EPA non-CO2 Data'!H1917*About!$B$65,'EPA non-CO2 Data'!H1917))</f>
        <v>0.191783458707038</v>
      </c>
      <c r="J1917" s="4" t="str">
        <f>VLOOKUP(CONCATENATE(B1917,C1917,D1917),'EPA Source to Industry Map'!$D$2:$E$35,2,FALSE)</f>
        <v>chemicals</v>
      </c>
      <c r="K1917" s="4" t="str">
        <f t="shared" si="30"/>
        <v>F-gases</v>
      </c>
    </row>
    <row r="1918" spans="1:11">
      <c r="A1918" t="s">
        <v>68</v>
      </c>
      <c r="B1918" t="s">
        <v>3</v>
      </c>
      <c r="C1918" t="s">
        <v>271</v>
      </c>
      <c r="D1918" t="s">
        <v>272</v>
      </c>
      <c r="E1918" t="s">
        <v>13</v>
      </c>
      <c r="F1918">
        <v>1995</v>
      </c>
      <c r="G1918" t="s">
        <v>250</v>
      </c>
      <c r="H1918">
        <v>2.4011401505389801E-3</v>
      </c>
      <c r="I1918">
        <f>IF(K1918="N2O",H1918*About!$B$66,IF('EPA non-CO2 Data'!K1918="CH4",'EPA non-CO2 Data'!H1918*About!$B$65,'EPA non-CO2 Data'!H1918))</f>
        <v>2.4011401505389801E-3</v>
      </c>
      <c r="J1918" s="4" t="str">
        <f>VLOOKUP(CONCATENATE(B1918,C1918,D1918),'EPA Source to Industry Map'!$D$2:$E$35,2,FALSE)</f>
        <v>chemicals</v>
      </c>
      <c r="K1918" s="4" t="str">
        <f t="shared" si="30"/>
        <v>F-gases</v>
      </c>
    </row>
    <row r="1919" spans="1:11">
      <c r="A1919" t="s">
        <v>68</v>
      </c>
      <c r="B1919" t="s">
        <v>3</v>
      </c>
      <c r="C1919" t="s">
        <v>271</v>
      </c>
      <c r="D1919" t="s">
        <v>273</v>
      </c>
      <c r="E1919" t="s">
        <v>13</v>
      </c>
      <c r="F1919">
        <v>1995</v>
      </c>
      <c r="G1919" t="s">
        <v>250</v>
      </c>
      <c r="H1919">
        <v>1.4094697464847501E-2</v>
      </c>
      <c r="I1919">
        <f>IF(K1919="N2O",H1919*About!$B$66,IF('EPA non-CO2 Data'!K1919="CH4",'EPA non-CO2 Data'!H1919*About!$B$65,'EPA non-CO2 Data'!H1919))</f>
        <v>1.4094697464847501E-2</v>
      </c>
      <c r="J1919" s="4" t="str">
        <f>VLOOKUP(CONCATENATE(B1919,C1919,D1919),'EPA Source to Industry Map'!$D$2:$E$35,2,FALSE)</f>
        <v>chemicals</v>
      </c>
      <c r="K1919" s="4" t="str">
        <f t="shared" si="30"/>
        <v>F-gases</v>
      </c>
    </row>
    <row r="1920" spans="1:11">
      <c r="A1920" t="s">
        <v>68</v>
      </c>
      <c r="B1920" t="s">
        <v>3</v>
      </c>
      <c r="C1920" t="s">
        <v>271</v>
      </c>
      <c r="D1920" t="s">
        <v>274</v>
      </c>
      <c r="E1920" t="s">
        <v>13</v>
      </c>
      <c r="F1920">
        <v>1995</v>
      </c>
      <c r="G1920" t="s">
        <v>250</v>
      </c>
      <c r="H1920">
        <v>0</v>
      </c>
      <c r="I1920">
        <f>IF(K1920="N2O",H1920*About!$B$66,IF('EPA non-CO2 Data'!K1920="CH4",'EPA non-CO2 Data'!H1920*About!$B$65,'EPA non-CO2 Data'!H1920))</f>
        <v>0</v>
      </c>
      <c r="J1920" s="4" t="str">
        <f>VLOOKUP(CONCATENATE(B1920,C1920,D1920),'EPA Source to Industry Map'!$D$2:$E$35,2,FALSE)</f>
        <v>chemicals</v>
      </c>
      <c r="K1920" s="4" t="str">
        <f t="shared" si="30"/>
        <v>F-gases</v>
      </c>
    </row>
    <row r="1921" spans="1:11">
      <c r="A1921" t="s">
        <v>68</v>
      </c>
      <c r="B1921" t="s">
        <v>3</v>
      </c>
      <c r="C1921" t="s">
        <v>271</v>
      </c>
      <c r="D1921" t="s">
        <v>275</v>
      </c>
      <c r="E1921" t="s">
        <v>13</v>
      </c>
      <c r="F1921">
        <v>1995</v>
      </c>
      <c r="G1921" t="s">
        <v>250</v>
      </c>
      <c r="H1921">
        <v>2.0061217703527898</v>
      </c>
      <c r="I1921">
        <f>IF(K1921="N2O",H1921*About!$B$66,IF('EPA non-CO2 Data'!K1921="CH4",'EPA non-CO2 Data'!H1921*About!$B$65,'EPA non-CO2 Data'!H1921))</f>
        <v>2.0061217703527898</v>
      </c>
      <c r="J1921" s="4" t="str">
        <f>VLOOKUP(CONCATENATE(B1921,C1921,D1921),'EPA Source to Industry Map'!$D$2:$E$35,2,FALSE)</f>
        <v>chemicals</v>
      </c>
      <c r="K1921" s="4" t="str">
        <f t="shared" si="30"/>
        <v>F-gases</v>
      </c>
    </row>
    <row r="1922" spans="1:11">
      <c r="A1922" t="s">
        <v>68</v>
      </c>
      <c r="B1922" t="s">
        <v>3</v>
      </c>
      <c r="C1922" t="s">
        <v>271</v>
      </c>
      <c r="D1922" t="s">
        <v>276</v>
      </c>
      <c r="E1922" t="s">
        <v>13</v>
      </c>
      <c r="F1922">
        <v>1995</v>
      </c>
      <c r="G1922" t="s">
        <v>250</v>
      </c>
      <c r="H1922">
        <v>0.23972932338379699</v>
      </c>
      <c r="I1922">
        <f>IF(K1922="N2O",H1922*About!$B$66,IF('EPA non-CO2 Data'!K1922="CH4",'EPA non-CO2 Data'!H1922*About!$B$65,'EPA non-CO2 Data'!H1922))</f>
        <v>0.23972932338379699</v>
      </c>
      <c r="J1922" s="4" t="str">
        <f>VLOOKUP(CONCATENATE(B1922,C1922,D1922),'EPA Source to Industry Map'!$D$2:$E$35,2,FALSE)</f>
        <v>chemicals</v>
      </c>
      <c r="K1922" s="4" t="str">
        <f t="shared" si="30"/>
        <v>F-gases</v>
      </c>
    </row>
    <row r="1923" spans="1:11">
      <c r="A1923" t="s">
        <v>68</v>
      </c>
      <c r="B1923" t="s">
        <v>3</v>
      </c>
      <c r="C1923" t="s">
        <v>271</v>
      </c>
      <c r="D1923" t="s">
        <v>272</v>
      </c>
      <c r="E1923" t="s">
        <v>13</v>
      </c>
      <c r="F1923">
        <v>1996</v>
      </c>
      <c r="G1923" t="s">
        <v>250</v>
      </c>
      <c r="H1923">
        <v>7.1644231103908898E-2</v>
      </c>
      <c r="I1923">
        <f>IF(K1923="N2O",H1923*About!$B$66,IF('EPA non-CO2 Data'!K1923="CH4",'EPA non-CO2 Data'!H1923*About!$B$65,'EPA non-CO2 Data'!H1923))</f>
        <v>7.1644231103908898E-2</v>
      </c>
      <c r="J1923" s="4" t="str">
        <f>VLOOKUP(CONCATENATE(B1923,C1923,D1923),'EPA Source to Industry Map'!$D$2:$E$35,2,FALSE)</f>
        <v>chemicals</v>
      </c>
      <c r="K1923" s="4" t="str">
        <f t="shared" si="30"/>
        <v>F-gases</v>
      </c>
    </row>
    <row r="1924" spans="1:11">
      <c r="A1924" t="s">
        <v>68</v>
      </c>
      <c r="B1924" t="s">
        <v>3</v>
      </c>
      <c r="C1924" t="s">
        <v>271</v>
      </c>
      <c r="D1924" t="s">
        <v>273</v>
      </c>
      <c r="E1924" t="s">
        <v>13</v>
      </c>
      <c r="F1924">
        <v>1996</v>
      </c>
      <c r="G1924" t="s">
        <v>250</v>
      </c>
      <c r="H1924">
        <v>8.7851217979068003E-2</v>
      </c>
      <c r="I1924">
        <f>IF(K1924="N2O",H1924*About!$B$66,IF('EPA non-CO2 Data'!K1924="CH4",'EPA non-CO2 Data'!H1924*About!$B$65,'EPA non-CO2 Data'!H1924))</f>
        <v>8.7851217979068003E-2</v>
      </c>
      <c r="J1924" s="4" t="str">
        <f>VLOOKUP(CONCATENATE(B1924,C1924,D1924),'EPA Source to Industry Map'!$D$2:$E$35,2,FALSE)</f>
        <v>chemicals</v>
      </c>
      <c r="K1924" s="4" t="str">
        <f t="shared" si="30"/>
        <v>F-gases</v>
      </c>
    </row>
    <row r="1925" spans="1:11">
      <c r="A1925" t="s">
        <v>68</v>
      </c>
      <c r="B1925" t="s">
        <v>3</v>
      </c>
      <c r="C1925" t="s">
        <v>271</v>
      </c>
      <c r="D1925" t="s">
        <v>274</v>
      </c>
      <c r="E1925" t="s">
        <v>13</v>
      </c>
      <c r="F1925">
        <v>1996</v>
      </c>
      <c r="G1925" t="s">
        <v>250</v>
      </c>
      <c r="H1925">
        <v>2.4573780809793002E-3</v>
      </c>
      <c r="I1925">
        <f>IF(K1925="N2O",H1925*About!$B$66,IF('EPA non-CO2 Data'!K1925="CH4",'EPA non-CO2 Data'!H1925*About!$B$65,'EPA non-CO2 Data'!H1925))</f>
        <v>2.4573780809793002E-3</v>
      </c>
      <c r="J1925" s="4" t="str">
        <f>VLOOKUP(CONCATENATE(B1925,C1925,D1925),'EPA Source to Industry Map'!$D$2:$E$35,2,FALSE)</f>
        <v>chemicals</v>
      </c>
      <c r="K1925" s="4" t="str">
        <f t="shared" si="30"/>
        <v>F-gases</v>
      </c>
    </row>
    <row r="1926" spans="1:11">
      <c r="A1926" t="s">
        <v>68</v>
      </c>
      <c r="B1926" t="s">
        <v>3</v>
      </c>
      <c r="C1926" t="s">
        <v>271</v>
      </c>
      <c r="D1926" t="s">
        <v>275</v>
      </c>
      <c r="E1926" t="s">
        <v>13</v>
      </c>
      <c r="F1926">
        <v>1996</v>
      </c>
      <c r="G1926" t="s">
        <v>250</v>
      </c>
      <c r="H1926">
        <v>4.4775035724799599</v>
      </c>
      <c r="I1926">
        <f>IF(K1926="N2O",H1926*About!$B$66,IF('EPA non-CO2 Data'!K1926="CH4",'EPA non-CO2 Data'!H1926*About!$B$65,'EPA non-CO2 Data'!H1926))</f>
        <v>4.4775035724799599</v>
      </c>
      <c r="J1926" s="4" t="str">
        <f>VLOOKUP(CONCATENATE(B1926,C1926,D1926),'EPA Source to Industry Map'!$D$2:$E$35,2,FALSE)</f>
        <v>chemicals</v>
      </c>
      <c r="K1926" s="4" t="str">
        <f t="shared" si="30"/>
        <v>F-gases</v>
      </c>
    </row>
    <row r="1927" spans="1:11">
      <c r="A1927" t="s">
        <v>68</v>
      </c>
      <c r="B1927" t="s">
        <v>3</v>
      </c>
      <c r="C1927" t="s">
        <v>271</v>
      </c>
      <c r="D1927" t="s">
        <v>276</v>
      </c>
      <c r="E1927" t="s">
        <v>13</v>
      </c>
      <c r="F1927">
        <v>1996</v>
      </c>
      <c r="G1927" t="s">
        <v>250</v>
      </c>
      <c r="H1927">
        <v>0.32343684913621401</v>
      </c>
      <c r="I1927">
        <f>IF(K1927="N2O",H1927*About!$B$66,IF('EPA non-CO2 Data'!K1927="CH4",'EPA non-CO2 Data'!H1927*About!$B$65,'EPA non-CO2 Data'!H1927))</f>
        <v>0.32343684913621401</v>
      </c>
      <c r="J1927" s="4" t="str">
        <f>VLOOKUP(CONCATENATE(B1927,C1927,D1927),'EPA Source to Industry Map'!$D$2:$E$35,2,FALSE)</f>
        <v>chemicals</v>
      </c>
      <c r="K1927" s="4" t="str">
        <f t="shared" si="30"/>
        <v>F-gases</v>
      </c>
    </row>
    <row r="1928" spans="1:11">
      <c r="A1928" t="s">
        <v>68</v>
      </c>
      <c r="B1928" t="s">
        <v>3</v>
      </c>
      <c r="C1928" t="s">
        <v>271</v>
      </c>
      <c r="D1928" t="s">
        <v>272</v>
      </c>
      <c r="E1928" t="s">
        <v>13</v>
      </c>
      <c r="F1928">
        <v>1997</v>
      </c>
      <c r="G1928" t="s">
        <v>250</v>
      </c>
      <c r="H1928">
        <v>0.140887322057279</v>
      </c>
      <c r="I1928">
        <f>IF(K1928="N2O",H1928*About!$B$66,IF('EPA non-CO2 Data'!K1928="CH4",'EPA non-CO2 Data'!H1928*About!$B$65,'EPA non-CO2 Data'!H1928))</f>
        <v>0.140887322057279</v>
      </c>
      <c r="J1928" s="4" t="str">
        <f>VLOOKUP(CONCATENATE(B1928,C1928,D1928),'EPA Source to Industry Map'!$D$2:$E$35,2,FALSE)</f>
        <v>chemicals</v>
      </c>
      <c r="K1928" s="4" t="str">
        <f t="shared" si="30"/>
        <v>F-gases</v>
      </c>
    </row>
    <row r="1929" spans="1:11">
      <c r="A1929" t="s">
        <v>68</v>
      </c>
      <c r="B1929" t="s">
        <v>3</v>
      </c>
      <c r="C1929" t="s">
        <v>271</v>
      </c>
      <c r="D1929" t="s">
        <v>273</v>
      </c>
      <c r="E1929" t="s">
        <v>13</v>
      </c>
      <c r="F1929">
        <v>1997</v>
      </c>
      <c r="G1929" t="s">
        <v>250</v>
      </c>
      <c r="H1929">
        <v>0.16160773849328799</v>
      </c>
      <c r="I1929">
        <f>IF(K1929="N2O",H1929*About!$B$66,IF('EPA non-CO2 Data'!K1929="CH4",'EPA non-CO2 Data'!H1929*About!$B$65,'EPA non-CO2 Data'!H1929))</f>
        <v>0.16160773849328799</v>
      </c>
      <c r="J1929" s="4" t="str">
        <f>VLOOKUP(CONCATENATE(B1929,C1929,D1929),'EPA Source to Industry Map'!$D$2:$E$35,2,FALSE)</f>
        <v>chemicals</v>
      </c>
      <c r="K1929" s="4" t="str">
        <f t="shared" si="30"/>
        <v>F-gases</v>
      </c>
    </row>
    <row r="1930" spans="1:11">
      <c r="A1930" t="s">
        <v>68</v>
      </c>
      <c r="B1930" t="s">
        <v>3</v>
      </c>
      <c r="C1930" t="s">
        <v>271</v>
      </c>
      <c r="D1930" t="s">
        <v>274</v>
      </c>
      <c r="E1930" t="s">
        <v>13</v>
      </c>
      <c r="F1930">
        <v>1997</v>
      </c>
      <c r="G1930" t="s">
        <v>250</v>
      </c>
      <c r="H1930">
        <v>4.9147561619586003E-3</v>
      </c>
      <c r="I1930">
        <f>IF(K1930="N2O",H1930*About!$B$66,IF('EPA non-CO2 Data'!K1930="CH4",'EPA non-CO2 Data'!H1930*About!$B$65,'EPA non-CO2 Data'!H1930))</f>
        <v>4.9147561619586003E-3</v>
      </c>
      <c r="J1930" s="4" t="str">
        <f>VLOOKUP(CONCATENATE(B1930,C1930,D1930),'EPA Source to Industry Map'!$D$2:$E$35,2,FALSE)</f>
        <v>chemicals</v>
      </c>
      <c r="K1930" s="4" t="str">
        <f t="shared" si="30"/>
        <v>F-gases</v>
      </c>
    </row>
    <row r="1931" spans="1:11">
      <c r="A1931" t="s">
        <v>68</v>
      </c>
      <c r="B1931" t="s">
        <v>3</v>
      </c>
      <c r="C1931" t="s">
        <v>271</v>
      </c>
      <c r="D1931" t="s">
        <v>275</v>
      </c>
      <c r="E1931" t="s">
        <v>13</v>
      </c>
      <c r="F1931">
        <v>1997</v>
      </c>
      <c r="G1931" t="s">
        <v>250</v>
      </c>
      <c r="H1931">
        <v>6.94888537460713</v>
      </c>
      <c r="I1931">
        <f>IF(K1931="N2O",H1931*About!$B$66,IF('EPA non-CO2 Data'!K1931="CH4",'EPA non-CO2 Data'!H1931*About!$B$65,'EPA non-CO2 Data'!H1931))</f>
        <v>6.94888537460713</v>
      </c>
      <c r="J1931" s="4" t="str">
        <f>VLOOKUP(CONCATENATE(B1931,C1931,D1931),'EPA Source to Industry Map'!$D$2:$E$35,2,FALSE)</f>
        <v>chemicals</v>
      </c>
      <c r="K1931" s="4" t="str">
        <f t="shared" si="30"/>
        <v>F-gases</v>
      </c>
    </row>
    <row r="1932" spans="1:11">
      <c r="A1932" t="s">
        <v>68</v>
      </c>
      <c r="B1932" t="s">
        <v>3</v>
      </c>
      <c r="C1932" t="s">
        <v>271</v>
      </c>
      <c r="D1932" t="s">
        <v>276</v>
      </c>
      <c r="E1932" t="s">
        <v>13</v>
      </c>
      <c r="F1932">
        <v>1997</v>
      </c>
      <c r="G1932" t="s">
        <v>250</v>
      </c>
      <c r="H1932">
        <v>0.40714437488863198</v>
      </c>
      <c r="I1932">
        <f>IF(K1932="N2O",H1932*About!$B$66,IF('EPA non-CO2 Data'!K1932="CH4",'EPA non-CO2 Data'!H1932*About!$B$65,'EPA non-CO2 Data'!H1932))</f>
        <v>0.40714437488863198</v>
      </c>
      <c r="J1932" s="4" t="str">
        <f>VLOOKUP(CONCATENATE(B1932,C1932,D1932),'EPA Source to Industry Map'!$D$2:$E$35,2,FALSE)</f>
        <v>chemicals</v>
      </c>
      <c r="K1932" s="4" t="str">
        <f t="shared" si="30"/>
        <v>F-gases</v>
      </c>
    </row>
    <row r="1933" spans="1:11">
      <c r="A1933" t="s">
        <v>68</v>
      </c>
      <c r="B1933" t="s">
        <v>3</v>
      </c>
      <c r="C1933" t="s">
        <v>271</v>
      </c>
      <c r="D1933" t="s">
        <v>272</v>
      </c>
      <c r="E1933" t="s">
        <v>13</v>
      </c>
      <c r="F1933">
        <v>1998</v>
      </c>
      <c r="G1933" t="s">
        <v>250</v>
      </c>
      <c r="H1933">
        <v>0.210130413010649</v>
      </c>
      <c r="I1933">
        <f>IF(K1933="N2O",H1933*About!$B$66,IF('EPA non-CO2 Data'!K1933="CH4",'EPA non-CO2 Data'!H1933*About!$B$65,'EPA non-CO2 Data'!H1933))</f>
        <v>0.210130413010649</v>
      </c>
      <c r="J1933" s="4" t="str">
        <f>VLOOKUP(CONCATENATE(B1933,C1933,D1933),'EPA Source to Industry Map'!$D$2:$E$35,2,FALSE)</f>
        <v>chemicals</v>
      </c>
      <c r="K1933" s="4" t="str">
        <f t="shared" si="30"/>
        <v>F-gases</v>
      </c>
    </row>
    <row r="1934" spans="1:11">
      <c r="A1934" t="s">
        <v>68</v>
      </c>
      <c r="B1934" t="s">
        <v>3</v>
      </c>
      <c r="C1934" t="s">
        <v>271</v>
      </c>
      <c r="D1934" t="s">
        <v>273</v>
      </c>
      <c r="E1934" t="s">
        <v>13</v>
      </c>
      <c r="F1934">
        <v>1998</v>
      </c>
      <c r="G1934" t="s">
        <v>250</v>
      </c>
      <c r="H1934">
        <v>0.23536425900750901</v>
      </c>
      <c r="I1934">
        <f>IF(K1934="N2O",H1934*About!$B$66,IF('EPA non-CO2 Data'!K1934="CH4",'EPA non-CO2 Data'!H1934*About!$B$65,'EPA non-CO2 Data'!H1934))</f>
        <v>0.23536425900750901</v>
      </c>
      <c r="J1934" s="4" t="str">
        <f>VLOOKUP(CONCATENATE(B1934,C1934,D1934),'EPA Source to Industry Map'!$D$2:$E$35,2,FALSE)</f>
        <v>chemicals</v>
      </c>
      <c r="K1934" s="4" t="str">
        <f t="shared" si="30"/>
        <v>F-gases</v>
      </c>
    </row>
    <row r="1935" spans="1:11">
      <c r="A1935" t="s">
        <v>68</v>
      </c>
      <c r="B1935" t="s">
        <v>3</v>
      </c>
      <c r="C1935" t="s">
        <v>271</v>
      </c>
      <c r="D1935" t="s">
        <v>274</v>
      </c>
      <c r="E1935" t="s">
        <v>13</v>
      </c>
      <c r="F1935">
        <v>1998</v>
      </c>
      <c r="G1935" t="s">
        <v>250</v>
      </c>
      <c r="H1935">
        <v>7.37213424293791E-3</v>
      </c>
      <c r="I1935">
        <f>IF(K1935="N2O",H1935*About!$B$66,IF('EPA non-CO2 Data'!K1935="CH4",'EPA non-CO2 Data'!H1935*About!$B$65,'EPA non-CO2 Data'!H1935))</f>
        <v>7.37213424293791E-3</v>
      </c>
      <c r="J1935" s="4" t="str">
        <f>VLOOKUP(CONCATENATE(B1935,C1935,D1935),'EPA Source to Industry Map'!$D$2:$E$35,2,FALSE)</f>
        <v>chemicals</v>
      </c>
      <c r="K1935" s="4" t="str">
        <f t="shared" si="30"/>
        <v>F-gases</v>
      </c>
    </row>
    <row r="1936" spans="1:11">
      <c r="A1936" t="s">
        <v>68</v>
      </c>
      <c r="B1936" t="s">
        <v>3</v>
      </c>
      <c r="C1936" t="s">
        <v>271</v>
      </c>
      <c r="D1936" t="s">
        <v>275</v>
      </c>
      <c r="E1936" t="s">
        <v>13</v>
      </c>
      <c r="F1936">
        <v>1998</v>
      </c>
      <c r="G1936" t="s">
        <v>250</v>
      </c>
      <c r="H1936">
        <v>9.4202671767342991</v>
      </c>
      <c r="I1936">
        <f>IF(K1936="N2O",H1936*About!$B$66,IF('EPA non-CO2 Data'!K1936="CH4",'EPA non-CO2 Data'!H1936*About!$B$65,'EPA non-CO2 Data'!H1936))</f>
        <v>9.4202671767342991</v>
      </c>
      <c r="J1936" s="4" t="str">
        <f>VLOOKUP(CONCATENATE(B1936,C1936,D1936),'EPA Source to Industry Map'!$D$2:$E$35,2,FALSE)</f>
        <v>chemicals</v>
      </c>
      <c r="K1936" s="4" t="str">
        <f t="shared" si="30"/>
        <v>F-gases</v>
      </c>
    </row>
    <row r="1937" spans="1:11">
      <c r="A1937" t="s">
        <v>68</v>
      </c>
      <c r="B1937" t="s">
        <v>3</v>
      </c>
      <c r="C1937" t="s">
        <v>271</v>
      </c>
      <c r="D1937" t="s">
        <v>276</v>
      </c>
      <c r="E1937" t="s">
        <v>13</v>
      </c>
      <c r="F1937">
        <v>1998</v>
      </c>
      <c r="G1937" t="s">
        <v>250</v>
      </c>
      <c r="H1937">
        <v>0.490851900641049</v>
      </c>
      <c r="I1937">
        <f>IF(K1937="N2O",H1937*About!$B$66,IF('EPA non-CO2 Data'!K1937="CH4",'EPA non-CO2 Data'!H1937*About!$B$65,'EPA non-CO2 Data'!H1937))</f>
        <v>0.490851900641049</v>
      </c>
      <c r="J1937" s="4" t="str">
        <f>VLOOKUP(CONCATENATE(B1937,C1937,D1937),'EPA Source to Industry Map'!$D$2:$E$35,2,FALSE)</f>
        <v>chemicals</v>
      </c>
      <c r="K1937" s="4" t="str">
        <f t="shared" si="30"/>
        <v>F-gases</v>
      </c>
    </row>
    <row r="1938" spans="1:11">
      <c r="A1938" t="s">
        <v>68</v>
      </c>
      <c r="B1938" t="s">
        <v>3</v>
      </c>
      <c r="C1938" t="s">
        <v>271</v>
      </c>
      <c r="D1938" t="s">
        <v>272</v>
      </c>
      <c r="E1938" t="s">
        <v>13</v>
      </c>
      <c r="F1938">
        <v>1999</v>
      </c>
      <c r="G1938" t="s">
        <v>250</v>
      </c>
      <c r="H1938">
        <v>0.279373503964019</v>
      </c>
      <c r="I1938">
        <f>IF(K1938="N2O",H1938*About!$B$66,IF('EPA non-CO2 Data'!K1938="CH4",'EPA non-CO2 Data'!H1938*About!$B$65,'EPA non-CO2 Data'!H1938))</f>
        <v>0.279373503964019</v>
      </c>
      <c r="J1938" s="4" t="str">
        <f>VLOOKUP(CONCATENATE(B1938,C1938,D1938),'EPA Source to Industry Map'!$D$2:$E$35,2,FALSE)</f>
        <v>chemicals</v>
      </c>
      <c r="K1938" s="4" t="str">
        <f t="shared" si="30"/>
        <v>F-gases</v>
      </c>
    </row>
    <row r="1939" spans="1:11">
      <c r="A1939" t="s">
        <v>68</v>
      </c>
      <c r="B1939" t="s">
        <v>3</v>
      </c>
      <c r="C1939" t="s">
        <v>271</v>
      </c>
      <c r="D1939" t="s">
        <v>273</v>
      </c>
      <c r="E1939" t="s">
        <v>13</v>
      </c>
      <c r="F1939">
        <v>1999</v>
      </c>
      <c r="G1939" t="s">
        <v>250</v>
      </c>
      <c r="H1939">
        <v>0.30912077952172901</v>
      </c>
      <c r="I1939">
        <f>IF(K1939="N2O",H1939*About!$B$66,IF('EPA non-CO2 Data'!K1939="CH4",'EPA non-CO2 Data'!H1939*About!$B$65,'EPA non-CO2 Data'!H1939))</f>
        <v>0.30912077952172901</v>
      </c>
      <c r="J1939" s="4" t="str">
        <f>VLOOKUP(CONCATENATE(B1939,C1939,D1939),'EPA Source to Industry Map'!$D$2:$E$35,2,FALSE)</f>
        <v>chemicals</v>
      </c>
      <c r="K1939" s="4" t="str">
        <f t="shared" si="30"/>
        <v>F-gases</v>
      </c>
    </row>
    <row r="1940" spans="1:11">
      <c r="A1940" t="s">
        <v>68</v>
      </c>
      <c r="B1940" t="s">
        <v>3</v>
      </c>
      <c r="C1940" t="s">
        <v>271</v>
      </c>
      <c r="D1940" t="s">
        <v>274</v>
      </c>
      <c r="E1940" t="s">
        <v>13</v>
      </c>
      <c r="F1940">
        <v>1999</v>
      </c>
      <c r="G1940" t="s">
        <v>250</v>
      </c>
      <c r="H1940">
        <v>9.8295123239172093E-3</v>
      </c>
      <c r="I1940">
        <f>IF(K1940="N2O",H1940*About!$B$66,IF('EPA non-CO2 Data'!K1940="CH4",'EPA non-CO2 Data'!H1940*About!$B$65,'EPA non-CO2 Data'!H1940))</f>
        <v>9.8295123239172093E-3</v>
      </c>
      <c r="J1940" s="4" t="str">
        <f>VLOOKUP(CONCATENATE(B1940,C1940,D1940),'EPA Source to Industry Map'!$D$2:$E$35,2,FALSE)</f>
        <v>chemicals</v>
      </c>
      <c r="K1940" s="4" t="str">
        <f t="shared" si="30"/>
        <v>F-gases</v>
      </c>
    </row>
    <row r="1941" spans="1:11">
      <c r="A1941" t="s">
        <v>68</v>
      </c>
      <c r="B1941" t="s">
        <v>3</v>
      </c>
      <c r="C1941" t="s">
        <v>271</v>
      </c>
      <c r="D1941" t="s">
        <v>275</v>
      </c>
      <c r="E1941" t="s">
        <v>13</v>
      </c>
      <c r="F1941">
        <v>1999</v>
      </c>
      <c r="G1941" t="s">
        <v>250</v>
      </c>
      <c r="H1941">
        <v>11.8916489788615</v>
      </c>
      <c r="I1941">
        <f>IF(K1941="N2O",H1941*About!$B$66,IF('EPA non-CO2 Data'!K1941="CH4",'EPA non-CO2 Data'!H1941*About!$B$65,'EPA non-CO2 Data'!H1941))</f>
        <v>11.8916489788615</v>
      </c>
      <c r="J1941" s="4" t="str">
        <f>VLOOKUP(CONCATENATE(B1941,C1941,D1941),'EPA Source to Industry Map'!$D$2:$E$35,2,FALSE)</f>
        <v>chemicals</v>
      </c>
      <c r="K1941" s="4" t="str">
        <f t="shared" si="30"/>
        <v>F-gases</v>
      </c>
    </row>
    <row r="1942" spans="1:11">
      <c r="A1942" t="s">
        <v>68</v>
      </c>
      <c r="B1942" t="s">
        <v>3</v>
      </c>
      <c r="C1942" t="s">
        <v>271</v>
      </c>
      <c r="D1942" t="s">
        <v>276</v>
      </c>
      <c r="E1942" t="s">
        <v>13</v>
      </c>
      <c r="F1942">
        <v>1999</v>
      </c>
      <c r="G1942" t="s">
        <v>250</v>
      </c>
      <c r="H1942">
        <v>0.57455942639346702</v>
      </c>
      <c r="I1942">
        <f>IF(K1942="N2O",H1942*About!$B$66,IF('EPA non-CO2 Data'!K1942="CH4",'EPA non-CO2 Data'!H1942*About!$B$65,'EPA non-CO2 Data'!H1942))</f>
        <v>0.57455942639346702</v>
      </c>
      <c r="J1942" s="4" t="str">
        <f>VLOOKUP(CONCATENATE(B1942,C1942,D1942),'EPA Source to Industry Map'!$D$2:$E$35,2,FALSE)</f>
        <v>chemicals</v>
      </c>
      <c r="K1942" s="4" t="str">
        <f t="shared" si="30"/>
        <v>F-gases</v>
      </c>
    </row>
    <row r="1943" spans="1:11">
      <c r="A1943" t="s">
        <v>68</v>
      </c>
      <c r="B1943" t="s">
        <v>3</v>
      </c>
      <c r="C1943" t="s">
        <v>271</v>
      </c>
      <c r="D1943" t="s">
        <v>272</v>
      </c>
      <c r="E1943" t="s">
        <v>13</v>
      </c>
      <c r="F1943">
        <v>2000</v>
      </c>
      <c r="G1943" t="s">
        <v>250</v>
      </c>
      <c r="H1943">
        <v>0.348616594917389</v>
      </c>
      <c r="I1943">
        <f>IF(K1943="N2O",H1943*About!$B$66,IF('EPA non-CO2 Data'!K1943="CH4",'EPA non-CO2 Data'!H1943*About!$B$65,'EPA non-CO2 Data'!H1943))</f>
        <v>0.348616594917389</v>
      </c>
      <c r="J1943" s="4" t="str">
        <f>VLOOKUP(CONCATENATE(B1943,C1943,D1943),'EPA Source to Industry Map'!$D$2:$E$35,2,FALSE)</f>
        <v>chemicals</v>
      </c>
      <c r="K1943" s="4" t="str">
        <f t="shared" si="30"/>
        <v>F-gases</v>
      </c>
    </row>
    <row r="1944" spans="1:11">
      <c r="A1944" t="s">
        <v>68</v>
      </c>
      <c r="B1944" t="s">
        <v>3</v>
      </c>
      <c r="C1944" t="s">
        <v>271</v>
      </c>
      <c r="D1944" t="s">
        <v>273</v>
      </c>
      <c r="E1944" t="s">
        <v>13</v>
      </c>
      <c r="F1944">
        <v>2000</v>
      </c>
      <c r="G1944" t="s">
        <v>250</v>
      </c>
      <c r="H1944">
        <v>0.38287730003595</v>
      </c>
      <c r="I1944">
        <f>IF(K1944="N2O",H1944*About!$B$66,IF('EPA non-CO2 Data'!K1944="CH4",'EPA non-CO2 Data'!H1944*About!$B$65,'EPA non-CO2 Data'!H1944))</f>
        <v>0.38287730003595</v>
      </c>
      <c r="J1944" s="4" t="str">
        <f>VLOOKUP(CONCATENATE(B1944,C1944,D1944),'EPA Source to Industry Map'!$D$2:$E$35,2,FALSE)</f>
        <v>chemicals</v>
      </c>
      <c r="K1944" s="4" t="str">
        <f t="shared" si="30"/>
        <v>F-gases</v>
      </c>
    </row>
    <row r="1945" spans="1:11">
      <c r="A1945" t="s">
        <v>68</v>
      </c>
      <c r="B1945" t="s">
        <v>3</v>
      </c>
      <c r="C1945" t="s">
        <v>271</v>
      </c>
      <c r="D1945" t="s">
        <v>274</v>
      </c>
      <c r="E1945" t="s">
        <v>13</v>
      </c>
      <c r="F1945">
        <v>2000</v>
      </c>
      <c r="G1945" t="s">
        <v>250</v>
      </c>
      <c r="H1945">
        <v>1.22868904048965E-2</v>
      </c>
      <c r="I1945">
        <f>IF(K1945="N2O",H1945*About!$B$66,IF('EPA non-CO2 Data'!K1945="CH4",'EPA non-CO2 Data'!H1945*About!$B$65,'EPA non-CO2 Data'!H1945))</f>
        <v>1.22868904048965E-2</v>
      </c>
      <c r="J1945" s="4" t="str">
        <f>VLOOKUP(CONCATENATE(B1945,C1945,D1945),'EPA Source to Industry Map'!$D$2:$E$35,2,FALSE)</f>
        <v>chemicals</v>
      </c>
      <c r="K1945" s="4" t="str">
        <f t="shared" si="30"/>
        <v>F-gases</v>
      </c>
    </row>
    <row r="1946" spans="1:11">
      <c r="A1946" t="s">
        <v>68</v>
      </c>
      <c r="B1946" t="s">
        <v>3</v>
      </c>
      <c r="C1946" t="s">
        <v>271</v>
      </c>
      <c r="D1946" t="s">
        <v>275</v>
      </c>
      <c r="E1946" t="s">
        <v>13</v>
      </c>
      <c r="F1946">
        <v>2000</v>
      </c>
      <c r="G1946" t="s">
        <v>250</v>
      </c>
      <c r="H1946">
        <v>14.3630307809886</v>
      </c>
      <c r="I1946">
        <f>IF(K1946="N2O",H1946*About!$B$66,IF('EPA non-CO2 Data'!K1946="CH4",'EPA non-CO2 Data'!H1946*About!$B$65,'EPA non-CO2 Data'!H1946))</f>
        <v>14.3630307809886</v>
      </c>
      <c r="J1946" s="4" t="str">
        <f>VLOOKUP(CONCATENATE(B1946,C1946,D1946),'EPA Source to Industry Map'!$D$2:$E$35,2,FALSE)</f>
        <v>chemicals</v>
      </c>
      <c r="K1946" s="4" t="str">
        <f t="shared" si="30"/>
        <v>F-gases</v>
      </c>
    </row>
    <row r="1947" spans="1:11">
      <c r="A1947" t="s">
        <v>68</v>
      </c>
      <c r="B1947" t="s">
        <v>3</v>
      </c>
      <c r="C1947" t="s">
        <v>271</v>
      </c>
      <c r="D1947" t="s">
        <v>276</v>
      </c>
      <c r="E1947" t="s">
        <v>13</v>
      </c>
      <c r="F1947">
        <v>2000</v>
      </c>
      <c r="G1947" t="s">
        <v>250</v>
      </c>
      <c r="H1947">
        <v>0.65826695214588404</v>
      </c>
      <c r="I1947">
        <f>IF(K1947="N2O",H1947*About!$B$66,IF('EPA non-CO2 Data'!K1947="CH4",'EPA non-CO2 Data'!H1947*About!$B$65,'EPA non-CO2 Data'!H1947))</f>
        <v>0.65826695214588404</v>
      </c>
      <c r="J1947" s="4" t="str">
        <f>VLOOKUP(CONCATENATE(B1947,C1947,D1947),'EPA Source to Industry Map'!$D$2:$E$35,2,FALSE)</f>
        <v>chemicals</v>
      </c>
      <c r="K1947" s="4" t="str">
        <f t="shared" si="30"/>
        <v>F-gases</v>
      </c>
    </row>
    <row r="1948" spans="1:11">
      <c r="A1948" t="s">
        <v>68</v>
      </c>
      <c r="B1948" t="s">
        <v>3</v>
      </c>
      <c r="C1948" t="s">
        <v>271</v>
      </c>
      <c r="D1948" t="s">
        <v>272</v>
      </c>
      <c r="E1948" t="s">
        <v>13</v>
      </c>
      <c r="F1948">
        <v>2001</v>
      </c>
      <c r="G1948" t="s">
        <v>250</v>
      </c>
      <c r="H1948">
        <v>1.6346384387341699</v>
      </c>
      <c r="I1948">
        <f>IF(K1948="N2O",H1948*About!$B$66,IF('EPA non-CO2 Data'!K1948="CH4",'EPA non-CO2 Data'!H1948*About!$B$65,'EPA non-CO2 Data'!H1948))</f>
        <v>1.6346384387341699</v>
      </c>
      <c r="J1948" s="4" t="str">
        <f>VLOOKUP(CONCATENATE(B1948,C1948,D1948),'EPA Source to Industry Map'!$D$2:$E$35,2,FALSE)</f>
        <v>chemicals</v>
      </c>
      <c r="K1948" s="4" t="str">
        <f t="shared" si="30"/>
        <v>F-gases</v>
      </c>
    </row>
    <row r="1949" spans="1:11">
      <c r="A1949" t="s">
        <v>68</v>
      </c>
      <c r="B1949" t="s">
        <v>3</v>
      </c>
      <c r="C1949" t="s">
        <v>271</v>
      </c>
      <c r="D1949" t="s">
        <v>273</v>
      </c>
      <c r="E1949" t="s">
        <v>13</v>
      </c>
      <c r="F1949">
        <v>2001</v>
      </c>
      <c r="G1949" t="s">
        <v>250</v>
      </c>
      <c r="H1949">
        <v>0.51213598898186896</v>
      </c>
      <c r="I1949">
        <f>IF(K1949="N2O",H1949*About!$B$66,IF('EPA non-CO2 Data'!K1949="CH4",'EPA non-CO2 Data'!H1949*About!$B$65,'EPA non-CO2 Data'!H1949))</f>
        <v>0.51213598898186896</v>
      </c>
      <c r="J1949" s="4" t="str">
        <f>VLOOKUP(CONCATENATE(B1949,C1949,D1949),'EPA Source to Industry Map'!$D$2:$E$35,2,FALSE)</f>
        <v>chemicals</v>
      </c>
      <c r="K1949" s="4" t="str">
        <f t="shared" si="30"/>
        <v>F-gases</v>
      </c>
    </row>
    <row r="1950" spans="1:11">
      <c r="A1950" t="s">
        <v>68</v>
      </c>
      <c r="B1950" t="s">
        <v>3</v>
      </c>
      <c r="C1950" t="s">
        <v>271</v>
      </c>
      <c r="D1950" t="s">
        <v>274</v>
      </c>
      <c r="E1950" t="s">
        <v>13</v>
      </c>
      <c r="F1950">
        <v>2001</v>
      </c>
      <c r="G1950" t="s">
        <v>250</v>
      </c>
      <c r="H1950">
        <v>1.58075570786072E-2</v>
      </c>
      <c r="I1950">
        <f>IF(K1950="N2O",H1950*About!$B$66,IF('EPA non-CO2 Data'!K1950="CH4",'EPA non-CO2 Data'!H1950*About!$B$65,'EPA non-CO2 Data'!H1950))</f>
        <v>1.58075570786072E-2</v>
      </c>
      <c r="J1950" s="4" t="str">
        <f>VLOOKUP(CONCATENATE(B1950,C1950,D1950),'EPA Source to Industry Map'!$D$2:$E$35,2,FALSE)</f>
        <v>chemicals</v>
      </c>
      <c r="K1950" s="4" t="str">
        <f t="shared" si="30"/>
        <v>F-gases</v>
      </c>
    </row>
    <row r="1951" spans="1:11">
      <c r="A1951" t="s">
        <v>68</v>
      </c>
      <c r="B1951" t="s">
        <v>3</v>
      </c>
      <c r="C1951" t="s">
        <v>271</v>
      </c>
      <c r="D1951" t="s">
        <v>275</v>
      </c>
      <c r="E1951" t="s">
        <v>13</v>
      </c>
      <c r="F1951">
        <v>2001</v>
      </c>
      <c r="G1951" t="s">
        <v>250</v>
      </c>
      <c r="H1951">
        <v>19.490865846263599</v>
      </c>
      <c r="I1951">
        <f>IF(K1951="N2O",H1951*About!$B$66,IF('EPA non-CO2 Data'!K1951="CH4",'EPA non-CO2 Data'!H1951*About!$B$65,'EPA non-CO2 Data'!H1951))</f>
        <v>19.490865846263599</v>
      </c>
      <c r="J1951" s="4" t="str">
        <f>VLOOKUP(CONCATENATE(B1951,C1951,D1951),'EPA Source to Industry Map'!$D$2:$E$35,2,FALSE)</f>
        <v>chemicals</v>
      </c>
      <c r="K1951" s="4" t="str">
        <f t="shared" si="30"/>
        <v>F-gases</v>
      </c>
    </row>
    <row r="1952" spans="1:11">
      <c r="A1952" t="s">
        <v>68</v>
      </c>
      <c r="B1952" t="s">
        <v>3</v>
      </c>
      <c r="C1952" t="s">
        <v>271</v>
      </c>
      <c r="D1952" t="s">
        <v>276</v>
      </c>
      <c r="E1952" t="s">
        <v>13</v>
      </c>
      <c r="F1952">
        <v>2001</v>
      </c>
      <c r="G1952" t="s">
        <v>250</v>
      </c>
      <c r="H1952">
        <v>0.73414032366181503</v>
      </c>
      <c r="I1952">
        <f>IF(K1952="N2O",H1952*About!$B$66,IF('EPA non-CO2 Data'!K1952="CH4",'EPA non-CO2 Data'!H1952*About!$B$65,'EPA non-CO2 Data'!H1952))</f>
        <v>0.73414032366181503</v>
      </c>
      <c r="J1952" s="4" t="str">
        <f>VLOOKUP(CONCATENATE(B1952,C1952,D1952),'EPA Source to Industry Map'!$D$2:$E$35,2,FALSE)</f>
        <v>chemicals</v>
      </c>
      <c r="K1952" s="4" t="str">
        <f t="shared" si="30"/>
        <v>F-gases</v>
      </c>
    </row>
    <row r="1953" spans="1:11">
      <c r="A1953" t="s">
        <v>68</v>
      </c>
      <c r="B1953" t="s">
        <v>3</v>
      </c>
      <c r="C1953" t="s">
        <v>271</v>
      </c>
      <c r="D1953" t="s">
        <v>272</v>
      </c>
      <c r="E1953" t="s">
        <v>13</v>
      </c>
      <c r="F1953">
        <v>2002</v>
      </c>
      <c r="G1953" t="s">
        <v>250</v>
      </c>
      <c r="H1953">
        <v>2.92066028255095</v>
      </c>
      <c r="I1953">
        <f>IF(K1953="N2O",H1953*About!$B$66,IF('EPA non-CO2 Data'!K1953="CH4",'EPA non-CO2 Data'!H1953*About!$B$65,'EPA non-CO2 Data'!H1953))</f>
        <v>2.92066028255095</v>
      </c>
      <c r="J1953" s="4" t="str">
        <f>VLOOKUP(CONCATENATE(B1953,C1953,D1953),'EPA Source to Industry Map'!$D$2:$E$35,2,FALSE)</f>
        <v>chemicals</v>
      </c>
      <c r="K1953" s="4" t="str">
        <f t="shared" si="30"/>
        <v>F-gases</v>
      </c>
    </row>
    <row r="1954" spans="1:11">
      <c r="A1954" t="s">
        <v>68</v>
      </c>
      <c r="B1954" t="s">
        <v>3</v>
      </c>
      <c r="C1954" t="s">
        <v>271</v>
      </c>
      <c r="D1954" t="s">
        <v>273</v>
      </c>
      <c r="E1954" t="s">
        <v>13</v>
      </c>
      <c r="F1954">
        <v>2002</v>
      </c>
      <c r="G1954" t="s">
        <v>250</v>
      </c>
      <c r="H1954">
        <v>0.64139467792778704</v>
      </c>
      <c r="I1954">
        <f>IF(K1954="N2O",H1954*About!$B$66,IF('EPA non-CO2 Data'!K1954="CH4",'EPA non-CO2 Data'!H1954*About!$B$65,'EPA non-CO2 Data'!H1954))</f>
        <v>0.64139467792778704</v>
      </c>
      <c r="J1954" s="4" t="str">
        <f>VLOOKUP(CONCATENATE(B1954,C1954,D1954),'EPA Source to Industry Map'!$D$2:$E$35,2,FALSE)</f>
        <v>chemicals</v>
      </c>
      <c r="K1954" s="4" t="str">
        <f t="shared" si="30"/>
        <v>F-gases</v>
      </c>
    </row>
    <row r="1955" spans="1:11">
      <c r="A1955" t="s">
        <v>68</v>
      </c>
      <c r="B1955" t="s">
        <v>3</v>
      </c>
      <c r="C1955" t="s">
        <v>271</v>
      </c>
      <c r="D1955" t="s">
        <v>274</v>
      </c>
      <c r="E1955" t="s">
        <v>13</v>
      </c>
      <c r="F1955">
        <v>2002</v>
      </c>
      <c r="G1955" t="s">
        <v>250</v>
      </c>
      <c r="H1955">
        <v>1.9328223752318002E-2</v>
      </c>
      <c r="I1955">
        <f>IF(K1955="N2O",H1955*About!$B$66,IF('EPA non-CO2 Data'!K1955="CH4",'EPA non-CO2 Data'!H1955*About!$B$65,'EPA non-CO2 Data'!H1955))</f>
        <v>1.9328223752318002E-2</v>
      </c>
      <c r="J1955" s="4" t="str">
        <f>VLOOKUP(CONCATENATE(B1955,C1955,D1955),'EPA Source to Industry Map'!$D$2:$E$35,2,FALSE)</f>
        <v>chemicals</v>
      </c>
      <c r="K1955" s="4" t="str">
        <f t="shared" si="30"/>
        <v>F-gases</v>
      </c>
    </row>
    <row r="1956" spans="1:11">
      <c r="A1956" t="s">
        <v>68</v>
      </c>
      <c r="B1956" t="s">
        <v>3</v>
      </c>
      <c r="C1956" t="s">
        <v>271</v>
      </c>
      <c r="D1956" t="s">
        <v>275</v>
      </c>
      <c r="E1956" t="s">
        <v>13</v>
      </c>
      <c r="F1956">
        <v>2002</v>
      </c>
      <c r="G1956" t="s">
        <v>250</v>
      </c>
      <c r="H1956">
        <v>24.6187009115385</v>
      </c>
      <c r="I1956">
        <f>IF(K1956="N2O",H1956*About!$B$66,IF('EPA non-CO2 Data'!K1956="CH4",'EPA non-CO2 Data'!H1956*About!$B$65,'EPA non-CO2 Data'!H1956))</f>
        <v>24.6187009115385</v>
      </c>
      <c r="J1956" s="4" t="str">
        <f>VLOOKUP(CONCATENATE(B1956,C1956,D1956),'EPA Source to Industry Map'!$D$2:$E$35,2,FALSE)</f>
        <v>chemicals</v>
      </c>
      <c r="K1956" s="4" t="str">
        <f t="shared" si="30"/>
        <v>F-gases</v>
      </c>
    </row>
    <row r="1957" spans="1:11">
      <c r="A1957" t="s">
        <v>68</v>
      </c>
      <c r="B1957" t="s">
        <v>3</v>
      </c>
      <c r="C1957" t="s">
        <v>271</v>
      </c>
      <c r="D1957" t="s">
        <v>276</v>
      </c>
      <c r="E1957" t="s">
        <v>13</v>
      </c>
      <c r="F1957">
        <v>2002</v>
      </c>
      <c r="G1957" t="s">
        <v>250</v>
      </c>
      <c r="H1957">
        <v>0.81001369517774502</v>
      </c>
      <c r="I1957">
        <f>IF(K1957="N2O",H1957*About!$B$66,IF('EPA non-CO2 Data'!K1957="CH4",'EPA non-CO2 Data'!H1957*About!$B$65,'EPA non-CO2 Data'!H1957))</f>
        <v>0.81001369517774502</v>
      </c>
      <c r="J1957" s="4" t="str">
        <f>VLOOKUP(CONCATENATE(B1957,C1957,D1957),'EPA Source to Industry Map'!$D$2:$E$35,2,FALSE)</f>
        <v>chemicals</v>
      </c>
      <c r="K1957" s="4" t="str">
        <f t="shared" si="30"/>
        <v>F-gases</v>
      </c>
    </row>
    <row r="1958" spans="1:11">
      <c r="A1958" t="s">
        <v>68</v>
      </c>
      <c r="B1958" t="s">
        <v>3</v>
      </c>
      <c r="C1958" t="s">
        <v>271</v>
      </c>
      <c r="D1958" t="s">
        <v>272</v>
      </c>
      <c r="E1958" t="s">
        <v>13</v>
      </c>
      <c r="F1958">
        <v>2003</v>
      </c>
      <c r="G1958" t="s">
        <v>250</v>
      </c>
      <c r="H1958">
        <v>4.2066821263677303</v>
      </c>
      <c r="I1958">
        <f>IF(K1958="N2O",H1958*About!$B$66,IF('EPA non-CO2 Data'!K1958="CH4",'EPA non-CO2 Data'!H1958*About!$B$65,'EPA non-CO2 Data'!H1958))</f>
        <v>4.2066821263677303</v>
      </c>
      <c r="J1958" s="4" t="str">
        <f>VLOOKUP(CONCATENATE(B1958,C1958,D1958),'EPA Source to Industry Map'!$D$2:$E$35,2,FALSE)</f>
        <v>chemicals</v>
      </c>
      <c r="K1958" s="4" t="str">
        <f t="shared" si="30"/>
        <v>F-gases</v>
      </c>
    </row>
    <row r="1959" spans="1:11">
      <c r="A1959" t="s">
        <v>68</v>
      </c>
      <c r="B1959" t="s">
        <v>3</v>
      </c>
      <c r="C1959" t="s">
        <v>271</v>
      </c>
      <c r="D1959" t="s">
        <v>273</v>
      </c>
      <c r="E1959" t="s">
        <v>13</v>
      </c>
      <c r="F1959">
        <v>2003</v>
      </c>
      <c r="G1959" t="s">
        <v>250</v>
      </c>
      <c r="H1959">
        <v>0.770653366873707</v>
      </c>
      <c r="I1959">
        <f>IF(K1959="N2O",H1959*About!$B$66,IF('EPA non-CO2 Data'!K1959="CH4",'EPA non-CO2 Data'!H1959*About!$B$65,'EPA non-CO2 Data'!H1959))</f>
        <v>0.770653366873707</v>
      </c>
      <c r="J1959" s="4" t="str">
        <f>VLOOKUP(CONCATENATE(B1959,C1959,D1959),'EPA Source to Industry Map'!$D$2:$E$35,2,FALSE)</f>
        <v>chemicals</v>
      </c>
      <c r="K1959" s="4" t="str">
        <f t="shared" si="30"/>
        <v>F-gases</v>
      </c>
    </row>
    <row r="1960" spans="1:11">
      <c r="A1960" t="s">
        <v>68</v>
      </c>
      <c r="B1960" t="s">
        <v>3</v>
      </c>
      <c r="C1960" t="s">
        <v>271</v>
      </c>
      <c r="D1960" t="s">
        <v>274</v>
      </c>
      <c r="E1960" t="s">
        <v>13</v>
      </c>
      <c r="F1960">
        <v>2003</v>
      </c>
      <c r="G1960" t="s">
        <v>250</v>
      </c>
      <c r="H1960">
        <v>2.2848890426028699E-2</v>
      </c>
      <c r="I1960">
        <f>IF(K1960="N2O",H1960*About!$B$66,IF('EPA non-CO2 Data'!K1960="CH4",'EPA non-CO2 Data'!H1960*About!$B$65,'EPA non-CO2 Data'!H1960))</f>
        <v>2.2848890426028699E-2</v>
      </c>
      <c r="J1960" s="4" t="str">
        <f>VLOOKUP(CONCATENATE(B1960,C1960,D1960),'EPA Source to Industry Map'!$D$2:$E$35,2,FALSE)</f>
        <v>chemicals</v>
      </c>
      <c r="K1960" s="4" t="str">
        <f t="shared" si="30"/>
        <v>F-gases</v>
      </c>
    </row>
    <row r="1961" spans="1:11">
      <c r="A1961" t="s">
        <v>68</v>
      </c>
      <c r="B1961" t="s">
        <v>3</v>
      </c>
      <c r="C1961" t="s">
        <v>271</v>
      </c>
      <c r="D1961" t="s">
        <v>275</v>
      </c>
      <c r="E1961" t="s">
        <v>13</v>
      </c>
      <c r="F1961">
        <v>2003</v>
      </c>
      <c r="G1961" t="s">
        <v>250</v>
      </c>
      <c r="H1961">
        <v>29.746535976813501</v>
      </c>
      <c r="I1961">
        <f>IF(K1961="N2O",H1961*About!$B$66,IF('EPA non-CO2 Data'!K1961="CH4",'EPA non-CO2 Data'!H1961*About!$B$65,'EPA non-CO2 Data'!H1961))</f>
        <v>29.746535976813501</v>
      </c>
      <c r="J1961" s="4" t="str">
        <f>VLOOKUP(CONCATENATE(B1961,C1961,D1961),'EPA Source to Industry Map'!$D$2:$E$35,2,FALSE)</f>
        <v>chemicals</v>
      </c>
      <c r="K1961" s="4" t="str">
        <f t="shared" si="30"/>
        <v>F-gases</v>
      </c>
    </row>
    <row r="1962" spans="1:11">
      <c r="A1962" t="s">
        <v>68</v>
      </c>
      <c r="B1962" t="s">
        <v>3</v>
      </c>
      <c r="C1962" t="s">
        <v>271</v>
      </c>
      <c r="D1962" t="s">
        <v>276</v>
      </c>
      <c r="E1962" t="s">
        <v>13</v>
      </c>
      <c r="F1962">
        <v>2003</v>
      </c>
      <c r="G1962" t="s">
        <v>250</v>
      </c>
      <c r="H1962">
        <v>0.88588706669367601</v>
      </c>
      <c r="I1962">
        <f>IF(K1962="N2O",H1962*About!$B$66,IF('EPA non-CO2 Data'!K1962="CH4",'EPA non-CO2 Data'!H1962*About!$B$65,'EPA non-CO2 Data'!H1962))</f>
        <v>0.88588706669367601</v>
      </c>
      <c r="J1962" s="4" t="str">
        <f>VLOOKUP(CONCATENATE(B1962,C1962,D1962),'EPA Source to Industry Map'!$D$2:$E$35,2,FALSE)</f>
        <v>chemicals</v>
      </c>
      <c r="K1962" s="4" t="str">
        <f t="shared" si="30"/>
        <v>F-gases</v>
      </c>
    </row>
    <row r="1963" spans="1:11">
      <c r="A1963" t="s">
        <v>68</v>
      </c>
      <c r="B1963" t="s">
        <v>3</v>
      </c>
      <c r="C1963" t="s">
        <v>271</v>
      </c>
      <c r="D1963" t="s">
        <v>272</v>
      </c>
      <c r="E1963" t="s">
        <v>13</v>
      </c>
      <c r="F1963">
        <v>2004</v>
      </c>
      <c r="G1963" t="s">
        <v>250</v>
      </c>
      <c r="H1963">
        <v>5.4927039701845102</v>
      </c>
      <c r="I1963">
        <f>IF(K1963="N2O",H1963*About!$B$66,IF('EPA non-CO2 Data'!K1963="CH4",'EPA non-CO2 Data'!H1963*About!$B$65,'EPA non-CO2 Data'!H1963))</f>
        <v>5.4927039701845102</v>
      </c>
      <c r="J1963" s="4" t="str">
        <f>VLOOKUP(CONCATENATE(B1963,C1963,D1963),'EPA Source to Industry Map'!$D$2:$E$35,2,FALSE)</f>
        <v>chemicals</v>
      </c>
      <c r="K1963" s="4" t="str">
        <f t="shared" si="30"/>
        <v>F-gases</v>
      </c>
    </row>
    <row r="1964" spans="1:11">
      <c r="A1964" t="s">
        <v>68</v>
      </c>
      <c r="B1964" t="s">
        <v>3</v>
      </c>
      <c r="C1964" t="s">
        <v>271</v>
      </c>
      <c r="D1964" t="s">
        <v>273</v>
      </c>
      <c r="E1964" t="s">
        <v>13</v>
      </c>
      <c r="F1964">
        <v>2004</v>
      </c>
      <c r="G1964" t="s">
        <v>250</v>
      </c>
      <c r="H1964">
        <v>0.89991205581962497</v>
      </c>
      <c r="I1964">
        <f>IF(K1964="N2O",H1964*About!$B$66,IF('EPA non-CO2 Data'!K1964="CH4",'EPA non-CO2 Data'!H1964*About!$B$65,'EPA non-CO2 Data'!H1964))</f>
        <v>0.89991205581962497</v>
      </c>
      <c r="J1964" s="4" t="str">
        <f>VLOOKUP(CONCATENATE(B1964,C1964,D1964),'EPA Source to Industry Map'!$D$2:$E$35,2,FALSE)</f>
        <v>chemicals</v>
      </c>
      <c r="K1964" s="4" t="str">
        <f t="shared" si="30"/>
        <v>F-gases</v>
      </c>
    </row>
    <row r="1965" spans="1:11">
      <c r="A1965" t="s">
        <v>68</v>
      </c>
      <c r="B1965" t="s">
        <v>3</v>
      </c>
      <c r="C1965" t="s">
        <v>271</v>
      </c>
      <c r="D1965" t="s">
        <v>274</v>
      </c>
      <c r="E1965" t="s">
        <v>13</v>
      </c>
      <c r="F1965">
        <v>2004</v>
      </c>
      <c r="G1965" t="s">
        <v>250</v>
      </c>
      <c r="H1965">
        <v>2.6369557099739399E-2</v>
      </c>
      <c r="I1965">
        <f>IF(K1965="N2O",H1965*About!$B$66,IF('EPA non-CO2 Data'!K1965="CH4",'EPA non-CO2 Data'!H1965*About!$B$65,'EPA non-CO2 Data'!H1965))</f>
        <v>2.6369557099739399E-2</v>
      </c>
      <c r="J1965" s="4" t="str">
        <f>VLOOKUP(CONCATENATE(B1965,C1965,D1965),'EPA Source to Industry Map'!$D$2:$E$35,2,FALSE)</f>
        <v>chemicals</v>
      </c>
      <c r="K1965" s="4" t="str">
        <f t="shared" si="30"/>
        <v>F-gases</v>
      </c>
    </row>
    <row r="1966" spans="1:11">
      <c r="A1966" t="s">
        <v>68</v>
      </c>
      <c r="B1966" t="s">
        <v>3</v>
      </c>
      <c r="C1966" t="s">
        <v>271</v>
      </c>
      <c r="D1966" t="s">
        <v>275</v>
      </c>
      <c r="E1966" t="s">
        <v>13</v>
      </c>
      <c r="F1966">
        <v>2004</v>
      </c>
      <c r="G1966" t="s">
        <v>250</v>
      </c>
      <c r="H1966">
        <v>34.874371042088399</v>
      </c>
      <c r="I1966">
        <f>IF(K1966="N2O",H1966*About!$B$66,IF('EPA non-CO2 Data'!K1966="CH4",'EPA non-CO2 Data'!H1966*About!$B$65,'EPA non-CO2 Data'!H1966))</f>
        <v>34.874371042088399</v>
      </c>
      <c r="J1966" s="4" t="str">
        <f>VLOOKUP(CONCATENATE(B1966,C1966,D1966),'EPA Source to Industry Map'!$D$2:$E$35,2,FALSE)</f>
        <v>chemicals</v>
      </c>
      <c r="K1966" s="4" t="str">
        <f t="shared" si="30"/>
        <v>F-gases</v>
      </c>
    </row>
    <row r="1967" spans="1:11">
      <c r="A1967" t="s">
        <v>68</v>
      </c>
      <c r="B1967" t="s">
        <v>3</v>
      </c>
      <c r="C1967" t="s">
        <v>271</v>
      </c>
      <c r="D1967" t="s">
        <v>276</v>
      </c>
      <c r="E1967" t="s">
        <v>13</v>
      </c>
      <c r="F1967">
        <v>2004</v>
      </c>
      <c r="G1967" t="s">
        <v>250</v>
      </c>
      <c r="H1967">
        <v>0.96176043820960599</v>
      </c>
      <c r="I1967">
        <f>IF(K1967="N2O",H1967*About!$B$66,IF('EPA non-CO2 Data'!K1967="CH4",'EPA non-CO2 Data'!H1967*About!$B$65,'EPA non-CO2 Data'!H1967))</f>
        <v>0.96176043820960599</v>
      </c>
      <c r="J1967" s="4" t="str">
        <f>VLOOKUP(CONCATENATE(B1967,C1967,D1967),'EPA Source to Industry Map'!$D$2:$E$35,2,FALSE)</f>
        <v>chemicals</v>
      </c>
      <c r="K1967" s="4" t="str">
        <f t="shared" si="30"/>
        <v>F-gases</v>
      </c>
    </row>
    <row r="1968" spans="1:11">
      <c r="A1968" t="s">
        <v>68</v>
      </c>
      <c r="B1968" t="s">
        <v>3</v>
      </c>
      <c r="C1968" t="s">
        <v>271</v>
      </c>
      <c r="D1968" t="s">
        <v>272</v>
      </c>
      <c r="E1968" t="s">
        <v>13</v>
      </c>
      <c r="F1968">
        <v>2005</v>
      </c>
      <c r="G1968" t="s">
        <v>250</v>
      </c>
      <c r="H1968">
        <v>6.77872581400129</v>
      </c>
      <c r="I1968">
        <f>IF(K1968="N2O",H1968*About!$B$66,IF('EPA non-CO2 Data'!K1968="CH4",'EPA non-CO2 Data'!H1968*About!$B$65,'EPA non-CO2 Data'!H1968))</f>
        <v>6.77872581400129</v>
      </c>
      <c r="J1968" s="4" t="str">
        <f>VLOOKUP(CONCATENATE(B1968,C1968,D1968),'EPA Source to Industry Map'!$D$2:$E$35,2,FALSE)</f>
        <v>chemicals</v>
      </c>
      <c r="K1968" s="4" t="str">
        <f t="shared" si="30"/>
        <v>F-gases</v>
      </c>
    </row>
    <row r="1969" spans="1:11">
      <c r="A1969" t="s">
        <v>68</v>
      </c>
      <c r="B1969" t="s">
        <v>3</v>
      </c>
      <c r="C1969" t="s">
        <v>271</v>
      </c>
      <c r="D1969" t="s">
        <v>273</v>
      </c>
      <c r="E1969" t="s">
        <v>13</v>
      </c>
      <c r="F1969">
        <v>2005</v>
      </c>
      <c r="G1969" t="s">
        <v>250</v>
      </c>
      <c r="H1969">
        <v>1.02917074476554</v>
      </c>
      <c r="I1969">
        <f>IF(K1969="N2O",H1969*About!$B$66,IF('EPA non-CO2 Data'!K1969="CH4",'EPA non-CO2 Data'!H1969*About!$B$65,'EPA non-CO2 Data'!H1969))</f>
        <v>1.02917074476554</v>
      </c>
      <c r="J1969" s="4" t="str">
        <f>VLOOKUP(CONCATENATE(B1969,C1969,D1969),'EPA Source to Industry Map'!$D$2:$E$35,2,FALSE)</f>
        <v>chemicals</v>
      </c>
      <c r="K1969" s="4" t="str">
        <f t="shared" si="30"/>
        <v>F-gases</v>
      </c>
    </row>
    <row r="1970" spans="1:11">
      <c r="A1970" t="s">
        <v>68</v>
      </c>
      <c r="B1970" t="s">
        <v>3</v>
      </c>
      <c r="C1970" t="s">
        <v>271</v>
      </c>
      <c r="D1970" t="s">
        <v>274</v>
      </c>
      <c r="E1970" t="s">
        <v>13</v>
      </c>
      <c r="F1970">
        <v>2005</v>
      </c>
      <c r="G1970" t="s">
        <v>250</v>
      </c>
      <c r="H1970">
        <v>2.98902237734502E-2</v>
      </c>
      <c r="I1970">
        <f>IF(K1970="N2O",H1970*About!$B$66,IF('EPA non-CO2 Data'!K1970="CH4",'EPA non-CO2 Data'!H1970*About!$B$65,'EPA non-CO2 Data'!H1970))</f>
        <v>2.98902237734502E-2</v>
      </c>
      <c r="J1970" s="4" t="str">
        <f>VLOOKUP(CONCATENATE(B1970,C1970,D1970),'EPA Source to Industry Map'!$D$2:$E$35,2,FALSE)</f>
        <v>chemicals</v>
      </c>
      <c r="K1970" s="4" t="str">
        <f t="shared" si="30"/>
        <v>F-gases</v>
      </c>
    </row>
    <row r="1971" spans="1:11">
      <c r="A1971" t="s">
        <v>68</v>
      </c>
      <c r="B1971" t="s">
        <v>3</v>
      </c>
      <c r="C1971" t="s">
        <v>271</v>
      </c>
      <c r="D1971" t="s">
        <v>275</v>
      </c>
      <c r="E1971" t="s">
        <v>13</v>
      </c>
      <c r="F1971">
        <v>2005</v>
      </c>
      <c r="G1971" t="s">
        <v>250</v>
      </c>
      <c r="H1971">
        <v>40.002206107363399</v>
      </c>
      <c r="I1971">
        <f>IF(K1971="N2O",H1971*About!$B$66,IF('EPA non-CO2 Data'!K1971="CH4",'EPA non-CO2 Data'!H1971*About!$B$65,'EPA non-CO2 Data'!H1971))</f>
        <v>40.002206107363399</v>
      </c>
      <c r="J1971" s="4" t="str">
        <f>VLOOKUP(CONCATENATE(B1971,C1971,D1971),'EPA Source to Industry Map'!$D$2:$E$35,2,FALSE)</f>
        <v>chemicals</v>
      </c>
      <c r="K1971" s="4" t="str">
        <f t="shared" ref="K1971:K2034" si="31">IF(ISNUMBER(SEARCH("F",E1971)),"F-gases",E1971)</f>
        <v>F-gases</v>
      </c>
    </row>
    <row r="1972" spans="1:11">
      <c r="A1972" t="s">
        <v>68</v>
      </c>
      <c r="B1972" t="s">
        <v>3</v>
      </c>
      <c r="C1972" t="s">
        <v>271</v>
      </c>
      <c r="D1972" t="s">
        <v>276</v>
      </c>
      <c r="E1972" t="s">
        <v>13</v>
      </c>
      <c r="F1972">
        <v>2005</v>
      </c>
      <c r="G1972" t="s">
        <v>250</v>
      </c>
      <c r="H1972">
        <v>1.03763380972554</v>
      </c>
      <c r="I1972">
        <f>IF(K1972="N2O",H1972*About!$B$66,IF('EPA non-CO2 Data'!K1972="CH4",'EPA non-CO2 Data'!H1972*About!$B$65,'EPA non-CO2 Data'!H1972))</f>
        <v>1.03763380972554</v>
      </c>
      <c r="J1972" s="4" t="str">
        <f>VLOOKUP(CONCATENATE(B1972,C1972,D1972),'EPA Source to Industry Map'!$D$2:$E$35,2,FALSE)</f>
        <v>chemicals</v>
      </c>
      <c r="K1972" s="4" t="str">
        <f t="shared" si="31"/>
        <v>F-gases</v>
      </c>
    </row>
    <row r="1973" spans="1:11">
      <c r="A1973" t="s">
        <v>68</v>
      </c>
      <c r="B1973" t="s">
        <v>3</v>
      </c>
      <c r="C1973" t="s">
        <v>271</v>
      </c>
      <c r="D1973" t="s">
        <v>272</v>
      </c>
      <c r="E1973" t="s">
        <v>13</v>
      </c>
      <c r="F1973">
        <v>2006</v>
      </c>
      <c r="G1973" t="s">
        <v>250</v>
      </c>
      <c r="H1973">
        <v>7.5982802283176598</v>
      </c>
      <c r="I1973">
        <f>IF(K1973="N2O",H1973*About!$B$66,IF('EPA non-CO2 Data'!K1973="CH4",'EPA non-CO2 Data'!H1973*About!$B$65,'EPA non-CO2 Data'!H1973))</f>
        <v>7.5982802283176598</v>
      </c>
      <c r="J1973" s="4" t="str">
        <f>VLOOKUP(CONCATENATE(B1973,C1973,D1973),'EPA Source to Industry Map'!$D$2:$E$35,2,FALSE)</f>
        <v>chemicals</v>
      </c>
      <c r="K1973" s="4" t="str">
        <f t="shared" si="31"/>
        <v>F-gases</v>
      </c>
    </row>
    <row r="1974" spans="1:11">
      <c r="A1974" t="s">
        <v>68</v>
      </c>
      <c r="B1974" t="s">
        <v>3</v>
      </c>
      <c r="C1974" t="s">
        <v>271</v>
      </c>
      <c r="D1974" t="s">
        <v>273</v>
      </c>
      <c r="E1974" t="s">
        <v>13</v>
      </c>
      <c r="F1974">
        <v>2006</v>
      </c>
      <c r="G1974" t="s">
        <v>250</v>
      </c>
      <c r="H1974">
        <v>0.84965334819836302</v>
      </c>
      <c r="I1974">
        <f>IF(K1974="N2O",H1974*About!$B$66,IF('EPA non-CO2 Data'!K1974="CH4",'EPA non-CO2 Data'!H1974*About!$B$65,'EPA non-CO2 Data'!H1974))</f>
        <v>0.84965334819836302</v>
      </c>
      <c r="J1974" s="4" t="str">
        <f>VLOOKUP(CONCATENATE(B1974,C1974,D1974),'EPA Source to Industry Map'!$D$2:$E$35,2,FALSE)</f>
        <v>chemicals</v>
      </c>
      <c r="K1974" s="4" t="str">
        <f t="shared" si="31"/>
        <v>F-gases</v>
      </c>
    </row>
    <row r="1975" spans="1:11">
      <c r="A1975" t="s">
        <v>68</v>
      </c>
      <c r="B1975" t="s">
        <v>3</v>
      </c>
      <c r="C1975" t="s">
        <v>271</v>
      </c>
      <c r="D1975" t="s">
        <v>274</v>
      </c>
      <c r="E1975" t="s">
        <v>13</v>
      </c>
      <c r="F1975">
        <v>2006</v>
      </c>
      <c r="G1975" t="s">
        <v>250</v>
      </c>
      <c r="H1975">
        <v>2.25420138659525E-2</v>
      </c>
      <c r="I1975">
        <f>IF(K1975="N2O",H1975*About!$B$66,IF('EPA non-CO2 Data'!K1975="CH4",'EPA non-CO2 Data'!H1975*About!$B$65,'EPA non-CO2 Data'!H1975))</f>
        <v>2.25420138659525E-2</v>
      </c>
      <c r="J1975" s="4" t="str">
        <f>VLOOKUP(CONCATENATE(B1975,C1975,D1975),'EPA Source to Industry Map'!$D$2:$E$35,2,FALSE)</f>
        <v>chemicals</v>
      </c>
      <c r="K1975" s="4" t="str">
        <f t="shared" si="31"/>
        <v>F-gases</v>
      </c>
    </row>
    <row r="1976" spans="1:11">
      <c r="A1976" t="s">
        <v>68</v>
      </c>
      <c r="B1976" t="s">
        <v>3</v>
      </c>
      <c r="C1976" t="s">
        <v>271</v>
      </c>
      <c r="D1976" t="s">
        <v>275</v>
      </c>
      <c r="E1976" t="s">
        <v>13</v>
      </c>
      <c r="F1976">
        <v>2006</v>
      </c>
      <c r="G1976" t="s">
        <v>250</v>
      </c>
      <c r="H1976">
        <v>39.580287501638097</v>
      </c>
      <c r="I1976">
        <f>IF(K1976="N2O",H1976*About!$B$66,IF('EPA non-CO2 Data'!K1976="CH4",'EPA non-CO2 Data'!H1976*About!$B$65,'EPA non-CO2 Data'!H1976))</f>
        <v>39.580287501638097</v>
      </c>
      <c r="J1976" s="4" t="str">
        <f>VLOOKUP(CONCATENATE(B1976,C1976,D1976),'EPA Source to Industry Map'!$D$2:$E$35,2,FALSE)</f>
        <v>chemicals</v>
      </c>
      <c r="K1976" s="4" t="str">
        <f t="shared" si="31"/>
        <v>F-gases</v>
      </c>
    </row>
    <row r="1977" spans="1:11">
      <c r="A1977" t="s">
        <v>68</v>
      </c>
      <c r="B1977" t="s">
        <v>3</v>
      </c>
      <c r="C1977" t="s">
        <v>271</v>
      </c>
      <c r="D1977" t="s">
        <v>276</v>
      </c>
      <c r="E1977" t="s">
        <v>13</v>
      </c>
      <c r="F1977">
        <v>2006</v>
      </c>
      <c r="G1977" t="s">
        <v>250</v>
      </c>
      <c r="H1977">
        <v>0.87615197066752604</v>
      </c>
      <c r="I1977">
        <f>IF(K1977="N2O",H1977*About!$B$66,IF('EPA non-CO2 Data'!K1977="CH4",'EPA non-CO2 Data'!H1977*About!$B$65,'EPA non-CO2 Data'!H1977))</f>
        <v>0.87615197066752604</v>
      </c>
      <c r="J1977" s="4" t="str">
        <f>VLOOKUP(CONCATENATE(B1977,C1977,D1977),'EPA Source to Industry Map'!$D$2:$E$35,2,FALSE)</f>
        <v>chemicals</v>
      </c>
      <c r="K1977" s="4" t="str">
        <f t="shared" si="31"/>
        <v>F-gases</v>
      </c>
    </row>
    <row r="1978" spans="1:11">
      <c r="A1978" t="s">
        <v>68</v>
      </c>
      <c r="B1978" t="s">
        <v>3</v>
      </c>
      <c r="C1978" t="s">
        <v>271</v>
      </c>
      <c r="D1978" t="s">
        <v>272</v>
      </c>
      <c r="E1978" t="s">
        <v>13</v>
      </c>
      <c r="F1978">
        <v>2007</v>
      </c>
      <c r="G1978" t="s">
        <v>250</v>
      </c>
      <c r="H1978">
        <v>8.0657290896235505</v>
      </c>
      <c r="I1978">
        <f>IF(K1978="N2O",H1978*About!$B$66,IF('EPA non-CO2 Data'!K1978="CH4",'EPA non-CO2 Data'!H1978*About!$B$65,'EPA non-CO2 Data'!H1978))</f>
        <v>8.0657290896235505</v>
      </c>
      <c r="J1978" s="4" t="str">
        <f>VLOOKUP(CONCATENATE(B1978,C1978,D1978),'EPA Source to Industry Map'!$D$2:$E$35,2,FALSE)</f>
        <v>chemicals</v>
      </c>
      <c r="K1978" s="4" t="str">
        <f t="shared" si="31"/>
        <v>F-gases</v>
      </c>
    </row>
    <row r="1979" spans="1:11">
      <c r="A1979" t="s">
        <v>68</v>
      </c>
      <c r="B1979" t="s">
        <v>3</v>
      </c>
      <c r="C1979" t="s">
        <v>271</v>
      </c>
      <c r="D1979" t="s">
        <v>273</v>
      </c>
      <c r="E1979" t="s">
        <v>13</v>
      </c>
      <c r="F1979">
        <v>2007</v>
      </c>
      <c r="G1979" t="s">
        <v>250</v>
      </c>
      <c r="H1979">
        <v>0.74836042487133703</v>
      </c>
      <c r="I1979">
        <f>IF(K1979="N2O",H1979*About!$B$66,IF('EPA non-CO2 Data'!K1979="CH4",'EPA non-CO2 Data'!H1979*About!$B$65,'EPA non-CO2 Data'!H1979))</f>
        <v>0.74836042487133703</v>
      </c>
      <c r="J1979" s="4" t="str">
        <f>VLOOKUP(CONCATENATE(B1979,C1979,D1979),'EPA Source to Industry Map'!$D$2:$E$35,2,FALSE)</f>
        <v>chemicals</v>
      </c>
      <c r="K1979" s="4" t="str">
        <f t="shared" si="31"/>
        <v>F-gases</v>
      </c>
    </row>
    <row r="1980" spans="1:11">
      <c r="A1980" t="s">
        <v>68</v>
      </c>
      <c r="B1980" t="s">
        <v>3</v>
      </c>
      <c r="C1980" t="s">
        <v>271</v>
      </c>
      <c r="D1980" t="s">
        <v>274</v>
      </c>
      <c r="E1980" t="s">
        <v>13</v>
      </c>
      <c r="F1980">
        <v>2007</v>
      </c>
      <c r="G1980" t="s">
        <v>250</v>
      </c>
      <c r="H1980">
        <v>1.8390430774250701E-2</v>
      </c>
      <c r="I1980">
        <f>IF(K1980="N2O",H1980*About!$B$66,IF('EPA non-CO2 Data'!K1980="CH4",'EPA non-CO2 Data'!H1980*About!$B$65,'EPA non-CO2 Data'!H1980))</f>
        <v>1.8390430774250701E-2</v>
      </c>
      <c r="J1980" s="4" t="str">
        <f>VLOOKUP(CONCATENATE(B1980,C1980,D1980),'EPA Source to Industry Map'!$D$2:$E$35,2,FALSE)</f>
        <v>chemicals</v>
      </c>
      <c r="K1980" s="4" t="str">
        <f t="shared" si="31"/>
        <v>F-gases</v>
      </c>
    </row>
    <row r="1981" spans="1:11">
      <c r="A1981" t="s">
        <v>68</v>
      </c>
      <c r="B1981" t="s">
        <v>3</v>
      </c>
      <c r="C1981" t="s">
        <v>271</v>
      </c>
      <c r="D1981" t="s">
        <v>275</v>
      </c>
      <c r="E1981" t="s">
        <v>13</v>
      </c>
      <c r="F1981">
        <v>2007</v>
      </c>
      <c r="G1981" t="s">
        <v>250</v>
      </c>
      <c r="H1981">
        <v>39.358638976252003</v>
      </c>
      <c r="I1981">
        <f>IF(K1981="N2O",H1981*About!$B$66,IF('EPA non-CO2 Data'!K1981="CH4",'EPA non-CO2 Data'!H1981*About!$B$65,'EPA non-CO2 Data'!H1981))</f>
        <v>39.358638976252003</v>
      </c>
      <c r="J1981" s="4" t="str">
        <f>VLOOKUP(CONCATENATE(B1981,C1981,D1981),'EPA Source to Industry Map'!$D$2:$E$35,2,FALSE)</f>
        <v>chemicals</v>
      </c>
      <c r="K1981" s="4" t="str">
        <f t="shared" si="31"/>
        <v>F-gases</v>
      </c>
    </row>
    <row r="1982" spans="1:11">
      <c r="A1982" t="s">
        <v>68</v>
      </c>
      <c r="B1982" t="s">
        <v>3</v>
      </c>
      <c r="C1982" t="s">
        <v>271</v>
      </c>
      <c r="D1982" t="s">
        <v>276</v>
      </c>
      <c r="E1982" t="s">
        <v>13</v>
      </c>
      <c r="F1982">
        <v>2007</v>
      </c>
      <c r="G1982" t="s">
        <v>250</v>
      </c>
      <c r="H1982">
        <v>0.78508450422491705</v>
      </c>
      <c r="I1982">
        <f>IF(K1982="N2O",H1982*About!$B$66,IF('EPA non-CO2 Data'!K1982="CH4",'EPA non-CO2 Data'!H1982*About!$B$65,'EPA non-CO2 Data'!H1982))</f>
        <v>0.78508450422491705</v>
      </c>
      <c r="J1982" s="4" t="str">
        <f>VLOOKUP(CONCATENATE(B1982,C1982,D1982),'EPA Source to Industry Map'!$D$2:$E$35,2,FALSE)</f>
        <v>chemicals</v>
      </c>
      <c r="K1982" s="4" t="str">
        <f t="shared" si="31"/>
        <v>F-gases</v>
      </c>
    </row>
    <row r="1983" spans="1:11">
      <c r="A1983" t="s">
        <v>68</v>
      </c>
      <c r="B1983" t="s">
        <v>3</v>
      </c>
      <c r="C1983" t="s">
        <v>271</v>
      </c>
      <c r="D1983" t="s">
        <v>272</v>
      </c>
      <c r="E1983" t="s">
        <v>13</v>
      </c>
      <c r="F1983">
        <v>2008</v>
      </c>
      <c r="G1983" t="s">
        <v>250</v>
      </c>
      <c r="H1983">
        <v>8.3697139805756606</v>
      </c>
      <c r="I1983">
        <f>IF(K1983="N2O",H1983*About!$B$66,IF('EPA non-CO2 Data'!K1983="CH4",'EPA non-CO2 Data'!H1983*About!$B$65,'EPA non-CO2 Data'!H1983))</f>
        <v>8.3697139805756606</v>
      </c>
      <c r="J1983" s="4" t="str">
        <f>VLOOKUP(CONCATENATE(B1983,C1983,D1983),'EPA Source to Industry Map'!$D$2:$E$35,2,FALSE)</f>
        <v>chemicals</v>
      </c>
      <c r="K1983" s="4" t="str">
        <f t="shared" si="31"/>
        <v>F-gases</v>
      </c>
    </row>
    <row r="1984" spans="1:11">
      <c r="A1984" t="s">
        <v>68</v>
      </c>
      <c r="B1984" t="s">
        <v>3</v>
      </c>
      <c r="C1984" t="s">
        <v>271</v>
      </c>
      <c r="D1984" t="s">
        <v>273</v>
      </c>
      <c r="E1984" t="s">
        <v>13</v>
      </c>
      <c r="F1984">
        <v>2008</v>
      </c>
      <c r="G1984" t="s">
        <v>250</v>
      </c>
      <c r="H1984">
        <v>0.68338298383461304</v>
      </c>
      <c r="I1984">
        <f>IF(K1984="N2O",H1984*About!$B$66,IF('EPA non-CO2 Data'!K1984="CH4",'EPA non-CO2 Data'!H1984*About!$B$65,'EPA non-CO2 Data'!H1984))</f>
        <v>0.68338298383461304</v>
      </c>
      <c r="J1984" s="4" t="str">
        <f>VLOOKUP(CONCATENATE(B1984,C1984,D1984),'EPA Source to Industry Map'!$D$2:$E$35,2,FALSE)</f>
        <v>chemicals</v>
      </c>
      <c r="K1984" s="4" t="str">
        <f t="shared" si="31"/>
        <v>F-gases</v>
      </c>
    </row>
    <row r="1985" spans="1:11">
      <c r="A1985" t="s">
        <v>68</v>
      </c>
      <c r="B1985" t="s">
        <v>3</v>
      </c>
      <c r="C1985" t="s">
        <v>271</v>
      </c>
      <c r="D1985" t="s">
        <v>274</v>
      </c>
      <c r="E1985" t="s">
        <v>13</v>
      </c>
      <c r="F1985">
        <v>2008</v>
      </c>
      <c r="G1985" t="s">
        <v>250</v>
      </c>
      <c r="H1985">
        <v>1.57228723069315E-2</v>
      </c>
      <c r="I1985">
        <f>IF(K1985="N2O",H1985*About!$B$66,IF('EPA non-CO2 Data'!K1985="CH4",'EPA non-CO2 Data'!H1985*About!$B$65,'EPA non-CO2 Data'!H1985))</f>
        <v>1.57228723069315E-2</v>
      </c>
      <c r="J1985" s="4" t="str">
        <f>VLOOKUP(CONCATENATE(B1985,C1985,D1985),'EPA Source to Industry Map'!$D$2:$E$35,2,FALSE)</f>
        <v>chemicals</v>
      </c>
      <c r="K1985" s="4" t="str">
        <f t="shared" si="31"/>
        <v>F-gases</v>
      </c>
    </row>
    <row r="1986" spans="1:11">
      <c r="A1986" t="s">
        <v>68</v>
      </c>
      <c r="B1986" t="s">
        <v>3</v>
      </c>
      <c r="C1986" t="s">
        <v>271</v>
      </c>
      <c r="D1986" t="s">
        <v>275</v>
      </c>
      <c r="E1986" t="s">
        <v>13</v>
      </c>
      <c r="F1986">
        <v>2008</v>
      </c>
      <c r="G1986" t="s">
        <v>250</v>
      </c>
      <c r="H1986">
        <v>39.229965248324802</v>
      </c>
      <c r="I1986">
        <f>IF(K1986="N2O",H1986*About!$B$66,IF('EPA non-CO2 Data'!K1986="CH4",'EPA non-CO2 Data'!H1986*About!$B$65,'EPA non-CO2 Data'!H1986))</f>
        <v>39.229965248324802</v>
      </c>
      <c r="J1986" s="4" t="str">
        <f>VLOOKUP(CONCATENATE(B1986,C1986,D1986),'EPA Source to Industry Map'!$D$2:$E$35,2,FALSE)</f>
        <v>chemicals</v>
      </c>
      <c r="K1986" s="4" t="str">
        <f t="shared" si="31"/>
        <v>F-gases</v>
      </c>
    </row>
    <row r="1987" spans="1:11">
      <c r="A1987" t="s">
        <v>68</v>
      </c>
      <c r="B1987" t="s">
        <v>3</v>
      </c>
      <c r="C1987" t="s">
        <v>271</v>
      </c>
      <c r="D1987" t="s">
        <v>276</v>
      </c>
      <c r="E1987" t="s">
        <v>13</v>
      </c>
      <c r="F1987">
        <v>2008</v>
      </c>
      <c r="G1987" t="s">
        <v>250</v>
      </c>
      <c r="H1987">
        <v>0.72670670376250401</v>
      </c>
      <c r="I1987">
        <f>IF(K1987="N2O",H1987*About!$B$66,IF('EPA non-CO2 Data'!K1987="CH4",'EPA non-CO2 Data'!H1987*About!$B$65,'EPA non-CO2 Data'!H1987))</f>
        <v>0.72670670376250401</v>
      </c>
      <c r="J1987" s="4" t="str">
        <f>VLOOKUP(CONCATENATE(B1987,C1987,D1987),'EPA Source to Industry Map'!$D$2:$E$35,2,FALSE)</f>
        <v>chemicals</v>
      </c>
      <c r="K1987" s="4" t="str">
        <f t="shared" si="31"/>
        <v>F-gases</v>
      </c>
    </row>
    <row r="1988" spans="1:11">
      <c r="A1988" t="s">
        <v>68</v>
      </c>
      <c r="B1988" t="s">
        <v>3</v>
      </c>
      <c r="C1988" t="s">
        <v>271</v>
      </c>
      <c r="D1988" t="s">
        <v>272</v>
      </c>
      <c r="E1988" t="s">
        <v>13</v>
      </c>
      <c r="F1988">
        <v>2009</v>
      </c>
      <c r="G1988" t="s">
        <v>250</v>
      </c>
      <c r="H1988">
        <v>8.5845412538908494</v>
      </c>
      <c r="I1988">
        <f>IF(K1988="N2O",H1988*About!$B$66,IF('EPA non-CO2 Data'!K1988="CH4",'EPA non-CO2 Data'!H1988*About!$B$65,'EPA non-CO2 Data'!H1988))</f>
        <v>8.5845412538908494</v>
      </c>
      <c r="J1988" s="4" t="str">
        <f>VLOOKUP(CONCATENATE(B1988,C1988,D1988),'EPA Source to Industry Map'!$D$2:$E$35,2,FALSE)</f>
        <v>chemicals</v>
      </c>
      <c r="K1988" s="4" t="str">
        <f t="shared" si="31"/>
        <v>F-gases</v>
      </c>
    </row>
    <row r="1989" spans="1:11">
      <c r="A1989" t="s">
        <v>68</v>
      </c>
      <c r="B1989" t="s">
        <v>3</v>
      </c>
      <c r="C1989" t="s">
        <v>271</v>
      </c>
      <c r="D1989" t="s">
        <v>273</v>
      </c>
      <c r="E1989" t="s">
        <v>13</v>
      </c>
      <c r="F1989">
        <v>2009</v>
      </c>
      <c r="G1989" t="s">
        <v>250</v>
      </c>
      <c r="H1989">
        <v>0.638212977288383</v>
      </c>
      <c r="I1989">
        <f>IF(K1989="N2O",H1989*About!$B$66,IF('EPA non-CO2 Data'!K1989="CH4",'EPA non-CO2 Data'!H1989*About!$B$65,'EPA non-CO2 Data'!H1989))</f>
        <v>0.638212977288383</v>
      </c>
      <c r="J1989" s="4" t="str">
        <f>VLOOKUP(CONCATENATE(B1989,C1989,D1989),'EPA Source to Industry Map'!$D$2:$E$35,2,FALSE)</f>
        <v>chemicals</v>
      </c>
      <c r="K1989" s="4" t="str">
        <f t="shared" si="31"/>
        <v>F-gases</v>
      </c>
    </row>
    <row r="1990" spans="1:11">
      <c r="A1990" t="s">
        <v>68</v>
      </c>
      <c r="B1990" t="s">
        <v>3</v>
      </c>
      <c r="C1990" t="s">
        <v>271</v>
      </c>
      <c r="D1990" t="s">
        <v>274</v>
      </c>
      <c r="E1990" t="s">
        <v>13</v>
      </c>
      <c r="F1990">
        <v>2009</v>
      </c>
      <c r="G1990" t="s">
        <v>250</v>
      </c>
      <c r="H1990">
        <v>1.38647405269617E-2</v>
      </c>
      <c r="I1990">
        <f>IF(K1990="N2O",H1990*About!$B$66,IF('EPA non-CO2 Data'!K1990="CH4",'EPA non-CO2 Data'!H1990*About!$B$65,'EPA non-CO2 Data'!H1990))</f>
        <v>1.38647405269617E-2</v>
      </c>
      <c r="J1990" s="4" t="str">
        <f>VLOOKUP(CONCATENATE(B1990,C1990,D1990),'EPA Source to Industry Map'!$D$2:$E$35,2,FALSE)</f>
        <v>chemicals</v>
      </c>
      <c r="K1990" s="4" t="str">
        <f t="shared" si="31"/>
        <v>F-gases</v>
      </c>
    </row>
    <row r="1991" spans="1:11">
      <c r="A1991" t="s">
        <v>68</v>
      </c>
      <c r="B1991" t="s">
        <v>3</v>
      </c>
      <c r="C1991" t="s">
        <v>271</v>
      </c>
      <c r="D1991" t="s">
        <v>275</v>
      </c>
      <c r="E1991" t="s">
        <v>13</v>
      </c>
      <c r="F1991">
        <v>2009</v>
      </c>
      <c r="G1991" t="s">
        <v>250</v>
      </c>
      <c r="H1991">
        <v>39.152002459473501</v>
      </c>
      <c r="I1991">
        <f>IF(K1991="N2O",H1991*About!$B$66,IF('EPA non-CO2 Data'!K1991="CH4",'EPA non-CO2 Data'!H1991*About!$B$65,'EPA non-CO2 Data'!H1991))</f>
        <v>39.152002459473501</v>
      </c>
      <c r="J1991" s="4" t="str">
        <f>VLOOKUP(CONCATENATE(B1991,C1991,D1991),'EPA Source to Industry Map'!$D$2:$E$35,2,FALSE)</f>
        <v>chemicals</v>
      </c>
      <c r="K1991" s="4" t="str">
        <f t="shared" si="31"/>
        <v>F-gases</v>
      </c>
    </row>
    <row r="1992" spans="1:11">
      <c r="A1992" t="s">
        <v>68</v>
      </c>
      <c r="B1992" t="s">
        <v>3</v>
      </c>
      <c r="C1992" t="s">
        <v>271</v>
      </c>
      <c r="D1992" t="s">
        <v>276</v>
      </c>
      <c r="E1992" t="s">
        <v>13</v>
      </c>
      <c r="F1992">
        <v>2009</v>
      </c>
      <c r="G1992" t="s">
        <v>250</v>
      </c>
      <c r="H1992">
        <v>0.68615872068328798</v>
      </c>
      <c r="I1992">
        <f>IF(K1992="N2O",H1992*About!$B$66,IF('EPA non-CO2 Data'!K1992="CH4",'EPA non-CO2 Data'!H1992*About!$B$65,'EPA non-CO2 Data'!H1992))</f>
        <v>0.68615872068328798</v>
      </c>
      <c r="J1992" s="4" t="str">
        <f>VLOOKUP(CONCATENATE(B1992,C1992,D1992),'EPA Source to Industry Map'!$D$2:$E$35,2,FALSE)</f>
        <v>chemicals</v>
      </c>
      <c r="K1992" s="4" t="str">
        <f t="shared" si="31"/>
        <v>F-gases</v>
      </c>
    </row>
    <row r="1993" spans="1:11">
      <c r="A1993" t="s">
        <v>68</v>
      </c>
      <c r="B1993" t="s">
        <v>3</v>
      </c>
      <c r="C1993" t="s">
        <v>271</v>
      </c>
      <c r="D1993" t="s">
        <v>272</v>
      </c>
      <c r="E1993" t="s">
        <v>13</v>
      </c>
      <c r="F1993">
        <v>2010</v>
      </c>
      <c r="G1993" t="s">
        <v>250</v>
      </c>
      <c r="H1993">
        <v>8.7454065767518205</v>
      </c>
      <c r="I1993">
        <f>IF(K1993="N2O",H1993*About!$B$66,IF('EPA non-CO2 Data'!K1993="CH4",'EPA non-CO2 Data'!H1993*About!$B$65,'EPA non-CO2 Data'!H1993))</f>
        <v>8.7454065767518205</v>
      </c>
      <c r="J1993" s="4" t="str">
        <f>VLOOKUP(CONCATENATE(B1993,C1993,D1993),'EPA Source to Industry Map'!$D$2:$E$35,2,FALSE)</f>
        <v>chemicals</v>
      </c>
      <c r="K1993" s="4" t="str">
        <f t="shared" si="31"/>
        <v>F-gases</v>
      </c>
    </row>
    <row r="1994" spans="1:11">
      <c r="A1994" t="s">
        <v>68</v>
      </c>
      <c r="B1994" t="s">
        <v>3</v>
      </c>
      <c r="C1994" t="s">
        <v>271</v>
      </c>
      <c r="D1994" t="s">
        <v>273</v>
      </c>
      <c r="E1994" t="s">
        <v>13</v>
      </c>
      <c r="F1994">
        <v>2010</v>
      </c>
      <c r="G1994" t="s">
        <v>250</v>
      </c>
      <c r="H1994">
        <v>0.60503126548275998</v>
      </c>
      <c r="I1994">
        <f>IF(K1994="N2O",H1994*About!$B$66,IF('EPA non-CO2 Data'!K1994="CH4",'EPA non-CO2 Data'!H1994*About!$B$65,'EPA non-CO2 Data'!H1994))</f>
        <v>0.60503126548275998</v>
      </c>
      <c r="J1994" s="4" t="str">
        <f>VLOOKUP(CONCATENATE(B1994,C1994,D1994),'EPA Source to Industry Map'!$D$2:$E$35,2,FALSE)</f>
        <v>chemicals</v>
      </c>
      <c r="K1994" s="4" t="str">
        <f t="shared" si="31"/>
        <v>F-gases</v>
      </c>
    </row>
    <row r="1995" spans="1:11">
      <c r="A1995" t="s">
        <v>68</v>
      </c>
      <c r="B1995" t="s">
        <v>3</v>
      </c>
      <c r="C1995" t="s">
        <v>271</v>
      </c>
      <c r="D1995" t="s">
        <v>274</v>
      </c>
      <c r="E1995" t="s">
        <v>13</v>
      </c>
      <c r="F1995">
        <v>2010</v>
      </c>
      <c r="G1995" t="s">
        <v>250</v>
      </c>
      <c r="H1995">
        <v>1.2496507916089999E-2</v>
      </c>
      <c r="I1995">
        <f>IF(K1995="N2O",H1995*About!$B$66,IF('EPA non-CO2 Data'!K1995="CH4",'EPA non-CO2 Data'!H1995*About!$B$65,'EPA non-CO2 Data'!H1995))</f>
        <v>1.2496507916089999E-2</v>
      </c>
      <c r="J1995" s="4" t="str">
        <f>VLOOKUP(CONCATENATE(B1995,C1995,D1995),'EPA Source to Industry Map'!$D$2:$E$35,2,FALSE)</f>
        <v>chemicals</v>
      </c>
      <c r="K1995" s="4" t="str">
        <f t="shared" si="31"/>
        <v>F-gases</v>
      </c>
    </row>
    <row r="1996" spans="1:11">
      <c r="A1996" t="s">
        <v>68</v>
      </c>
      <c r="B1996" t="s">
        <v>3</v>
      </c>
      <c r="C1996" t="s">
        <v>271</v>
      </c>
      <c r="D1996" t="s">
        <v>275</v>
      </c>
      <c r="E1996" t="s">
        <v>13</v>
      </c>
      <c r="F1996">
        <v>2010</v>
      </c>
      <c r="G1996" t="s">
        <v>250</v>
      </c>
      <c r="H1996">
        <v>39.104732069706301</v>
      </c>
      <c r="I1996">
        <f>IF(K1996="N2O",H1996*About!$B$66,IF('EPA non-CO2 Data'!K1996="CH4",'EPA non-CO2 Data'!H1996*About!$B$65,'EPA non-CO2 Data'!H1996))</f>
        <v>39.104732069706301</v>
      </c>
      <c r="J1996" s="4" t="str">
        <f>VLOOKUP(CONCATENATE(B1996,C1996,D1996),'EPA Source to Industry Map'!$D$2:$E$35,2,FALSE)</f>
        <v>chemicals</v>
      </c>
      <c r="K1996" s="4" t="str">
        <f t="shared" si="31"/>
        <v>F-gases</v>
      </c>
    </row>
    <row r="1997" spans="1:11">
      <c r="A1997" t="s">
        <v>68</v>
      </c>
      <c r="B1997" t="s">
        <v>3</v>
      </c>
      <c r="C1997" t="s">
        <v>271</v>
      </c>
      <c r="D1997" t="s">
        <v>276</v>
      </c>
      <c r="E1997" t="s">
        <v>13</v>
      </c>
      <c r="F1997">
        <v>2010</v>
      </c>
      <c r="G1997" t="s">
        <v>250</v>
      </c>
      <c r="H1997">
        <v>0.65640209506450198</v>
      </c>
      <c r="I1997">
        <f>IF(K1997="N2O",H1997*About!$B$66,IF('EPA non-CO2 Data'!K1997="CH4",'EPA non-CO2 Data'!H1997*About!$B$65,'EPA non-CO2 Data'!H1997))</f>
        <v>0.65640209506450198</v>
      </c>
      <c r="J1997" s="4" t="str">
        <f>VLOOKUP(CONCATENATE(B1997,C1997,D1997),'EPA Source to Industry Map'!$D$2:$E$35,2,FALSE)</f>
        <v>chemicals</v>
      </c>
      <c r="K1997" s="4" t="str">
        <f t="shared" si="31"/>
        <v>F-gases</v>
      </c>
    </row>
    <row r="1998" spans="1:11">
      <c r="A1998" t="s">
        <v>68</v>
      </c>
      <c r="B1998" t="s">
        <v>3</v>
      </c>
      <c r="C1998" t="s">
        <v>271</v>
      </c>
      <c r="D1998" t="s">
        <v>272</v>
      </c>
      <c r="E1998" t="s">
        <v>13</v>
      </c>
      <c r="F1998">
        <v>2011</v>
      </c>
      <c r="G1998" t="s">
        <v>250</v>
      </c>
      <c r="H1998">
        <v>8.8271639174104592</v>
      </c>
      <c r="I1998">
        <f>IF(K1998="N2O",H1998*About!$B$66,IF('EPA non-CO2 Data'!K1998="CH4",'EPA non-CO2 Data'!H1998*About!$B$65,'EPA non-CO2 Data'!H1998))</f>
        <v>8.8271639174104592</v>
      </c>
      <c r="J1998" s="4" t="str">
        <f>VLOOKUP(CONCATENATE(B1998,C1998,D1998),'EPA Source to Industry Map'!$D$2:$E$35,2,FALSE)</f>
        <v>chemicals</v>
      </c>
      <c r="K1998" s="4" t="str">
        <f t="shared" si="31"/>
        <v>F-gases</v>
      </c>
    </row>
    <row r="1999" spans="1:11">
      <c r="A1999" t="s">
        <v>68</v>
      </c>
      <c r="B1999" t="s">
        <v>3</v>
      </c>
      <c r="C1999" t="s">
        <v>271</v>
      </c>
      <c r="D1999" t="s">
        <v>273</v>
      </c>
      <c r="E1999" t="s">
        <v>13</v>
      </c>
      <c r="F1999">
        <v>2011</v>
      </c>
      <c r="G1999" t="s">
        <v>250</v>
      </c>
      <c r="H1999">
        <v>0.59535392026625999</v>
      </c>
      <c r="I1999">
        <f>IF(K1999="N2O",H1999*About!$B$66,IF('EPA non-CO2 Data'!K1999="CH4",'EPA non-CO2 Data'!H1999*About!$B$65,'EPA non-CO2 Data'!H1999))</f>
        <v>0.59535392026625999</v>
      </c>
      <c r="J1999" s="4" t="str">
        <f>VLOOKUP(CONCATENATE(B1999,C1999,D1999),'EPA Source to Industry Map'!$D$2:$E$35,2,FALSE)</f>
        <v>chemicals</v>
      </c>
      <c r="K1999" s="4" t="str">
        <f t="shared" si="31"/>
        <v>F-gases</v>
      </c>
    </row>
    <row r="2000" spans="1:11">
      <c r="A2000" t="s">
        <v>68</v>
      </c>
      <c r="B2000" t="s">
        <v>3</v>
      </c>
      <c r="C2000" t="s">
        <v>271</v>
      </c>
      <c r="D2000" t="s">
        <v>274</v>
      </c>
      <c r="E2000" t="s">
        <v>13</v>
      </c>
      <c r="F2000">
        <v>2011</v>
      </c>
      <c r="G2000" t="s">
        <v>250</v>
      </c>
      <c r="H2000">
        <v>1.18841142764196E-2</v>
      </c>
      <c r="I2000">
        <f>IF(K2000="N2O",H2000*About!$B$66,IF('EPA non-CO2 Data'!K2000="CH4",'EPA non-CO2 Data'!H2000*About!$B$65,'EPA non-CO2 Data'!H2000))</f>
        <v>1.18841142764196E-2</v>
      </c>
      <c r="J2000" s="4" t="str">
        <f>VLOOKUP(CONCATENATE(B2000,C2000,D2000),'EPA Source to Industry Map'!$D$2:$E$35,2,FALSE)</f>
        <v>chemicals</v>
      </c>
      <c r="K2000" s="4" t="str">
        <f t="shared" si="31"/>
        <v>F-gases</v>
      </c>
    </row>
    <row r="2001" spans="1:11">
      <c r="A2001" t="s">
        <v>68</v>
      </c>
      <c r="B2001" t="s">
        <v>3</v>
      </c>
      <c r="C2001" t="s">
        <v>271</v>
      </c>
      <c r="D2001" t="s">
        <v>275</v>
      </c>
      <c r="E2001" t="s">
        <v>13</v>
      </c>
      <c r="F2001">
        <v>2011</v>
      </c>
      <c r="G2001" t="s">
        <v>250</v>
      </c>
      <c r="H2001">
        <v>39.087529871793201</v>
      </c>
      <c r="I2001">
        <f>IF(K2001="N2O",H2001*About!$B$66,IF('EPA non-CO2 Data'!K2001="CH4",'EPA non-CO2 Data'!H2001*About!$B$65,'EPA non-CO2 Data'!H2001))</f>
        <v>39.087529871793201</v>
      </c>
      <c r="J2001" s="4" t="str">
        <f>VLOOKUP(CONCATENATE(B2001,C2001,D2001),'EPA Source to Industry Map'!$D$2:$E$35,2,FALSE)</f>
        <v>chemicals</v>
      </c>
      <c r="K2001" s="4" t="str">
        <f t="shared" si="31"/>
        <v>F-gases</v>
      </c>
    </row>
    <row r="2002" spans="1:11">
      <c r="A2002" t="s">
        <v>68</v>
      </c>
      <c r="B2002" t="s">
        <v>3</v>
      </c>
      <c r="C2002" t="s">
        <v>271</v>
      </c>
      <c r="D2002" t="s">
        <v>276</v>
      </c>
      <c r="E2002" t="s">
        <v>13</v>
      </c>
      <c r="F2002">
        <v>2011</v>
      </c>
      <c r="G2002" t="s">
        <v>250</v>
      </c>
      <c r="H2002">
        <v>0.65142505423350305</v>
      </c>
      <c r="I2002">
        <f>IF(K2002="N2O",H2002*About!$B$66,IF('EPA non-CO2 Data'!K2002="CH4",'EPA non-CO2 Data'!H2002*About!$B$65,'EPA non-CO2 Data'!H2002))</f>
        <v>0.65142505423350305</v>
      </c>
      <c r="J2002" s="4" t="str">
        <f>VLOOKUP(CONCATENATE(B2002,C2002,D2002),'EPA Source to Industry Map'!$D$2:$E$35,2,FALSE)</f>
        <v>chemicals</v>
      </c>
      <c r="K2002" s="4" t="str">
        <f t="shared" si="31"/>
        <v>F-gases</v>
      </c>
    </row>
    <row r="2003" spans="1:11">
      <c r="A2003" t="s">
        <v>68</v>
      </c>
      <c r="B2003" t="s">
        <v>3</v>
      </c>
      <c r="C2003" t="s">
        <v>271</v>
      </c>
      <c r="D2003" t="s">
        <v>272</v>
      </c>
      <c r="E2003" t="s">
        <v>13</v>
      </c>
      <c r="F2003">
        <v>2012</v>
      </c>
      <c r="G2003" t="s">
        <v>250</v>
      </c>
      <c r="H2003">
        <v>8.8970746454745004</v>
      </c>
      <c r="I2003">
        <f>IF(K2003="N2O",H2003*About!$B$66,IF('EPA non-CO2 Data'!K2003="CH4",'EPA non-CO2 Data'!H2003*About!$B$65,'EPA non-CO2 Data'!H2003))</f>
        <v>8.8970746454745004</v>
      </c>
      <c r="J2003" s="4" t="str">
        <f>VLOOKUP(CONCATENATE(B2003,C2003,D2003),'EPA Source to Industry Map'!$D$2:$E$35,2,FALSE)</f>
        <v>chemicals</v>
      </c>
      <c r="K2003" s="4" t="str">
        <f t="shared" si="31"/>
        <v>F-gases</v>
      </c>
    </row>
    <row r="2004" spans="1:11">
      <c r="A2004" t="s">
        <v>68</v>
      </c>
      <c r="B2004" t="s">
        <v>3</v>
      </c>
      <c r="C2004" t="s">
        <v>271</v>
      </c>
      <c r="D2004" t="s">
        <v>273</v>
      </c>
      <c r="E2004" t="s">
        <v>13</v>
      </c>
      <c r="F2004">
        <v>2012</v>
      </c>
      <c r="G2004" t="s">
        <v>250</v>
      </c>
      <c r="H2004">
        <v>0.58734594775314197</v>
      </c>
      <c r="I2004">
        <f>IF(K2004="N2O",H2004*About!$B$66,IF('EPA non-CO2 Data'!K2004="CH4",'EPA non-CO2 Data'!H2004*About!$B$65,'EPA non-CO2 Data'!H2004))</f>
        <v>0.58734594775314197</v>
      </c>
      <c r="J2004" s="4" t="str">
        <f>VLOOKUP(CONCATENATE(B2004,C2004,D2004),'EPA Source to Industry Map'!$D$2:$E$35,2,FALSE)</f>
        <v>chemicals</v>
      </c>
      <c r="K2004" s="4" t="str">
        <f t="shared" si="31"/>
        <v>F-gases</v>
      </c>
    </row>
    <row r="2005" spans="1:11">
      <c r="A2005" t="s">
        <v>68</v>
      </c>
      <c r="B2005" t="s">
        <v>3</v>
      </c>
      <c r="C2005" t="s">
        <v>271</v>
      </c>
      <c r="D2005" t="s">
        <v>274</v>
      </c>
      <c r="E2005" t="s">
        <v>13</v>
      </c>
      <c r="F2005">
        <v>2012</v>
      </c>
      <c r="G2005" t="s">
        <v>250</v>
      </c>
      <c r="H2005">
        <v>1.1373160130111601E-2</v>
      </c>
      <c r="I2005">
        <f>IF(K2005="N2O",H2005*About!$B$66,IF('EPA non-CO2 Data'!K2005="CH4",'EPA non-CO2 Data'!H2005*About!$B$65,'EPA non-CO2 Data'!H2005))</f>
        <v>1.1373160130111601E-2</v>
      </c>
      <c r="J2005" s="4" t="str">
        <f>VLOOKUP(CONCATENATE(B2005,C2005,D2005),'EPA Source to Industry Map'!$D$2:$E$35,2,FALSE)</f>
        <v>chemicals</v>
      </c>
      <c r="K2005" s="4" t="str">
        <f t="shared" si="31"/>
        <v>F-gases</v>
      </c>
    </row>
    <row r="2006" spans="1:11">
      <c r="A2006" t="s">
        <v>68</v>
      </c>
      <c r="B2006" t="s">
        <v>3</v>
      </c>
      <c r="C2006" t="s">
        <v>271</v>
      </c>
      <c r="D2006" t="s">
        <v>275</v>
      </c>
      <c r="E2006" t="s">
        <v>13</v>
      </c>
      <c r="F2006">
        <v>2012</v>
      </c>
      <c r="G2006" t="s">
        <v>250</v>
      </c>
      <c r="H2006">
        <v>39.079488692602503</v>
      </c>
      <c r="I2006">
        <f>IF(K2006="N2O",H2006*About!$B$66,IF('EPA non-CO2 Data'!K2006="CH4",'EPA non-CO2 Data'!H2006*About!$B$65,'EPA non-CO2 Data'!H2006))</f>
        <v>39.079488692602503</v>
      </c>
      <c r="J2006" s="4" t="str">
        <f>VLOOKUP(CONCATENATE(B2006,C2006,D2006),'EPA Source to Industry Map'!$D$2:$E$35,2,FALSE)</f>
        <v>chemicals</v>
      </c>
      <c r="K2006" s="4" t="str">
        <f t="shared" si="31"/>
        <v>F-gases</v>
      </c>
    </row>
    <row r="2007" spans="1:11">
      <c r="A2007" t="s">
        <v>68</v>
      </c>
      <c r="B2007" t="s">
        <v>3</v>
      </c>
      <c r="C2007" t="s">
        <v>271</v>
      </c>
      <c r="D2007" t="s">
        <v>276</v>
      </c>
      <c r="E2007" t="s">
        <v>13</v>
      </c>
      <c r="F2007">
        <v>2012</v>
      </c>
      <c r="G2007" t="s">
        <v>250</v>
      </c>
      <c r="H2007">
        <v>0.64736279507804395</v>
      </c>
      <c r="I2007">
        <f>IF(K2007="N2O",H2007*About!$B$66,IF('EPA non-CO2 Data'!K2007="CH4",'EPA non-CO2 Data'!H2007*About!$B$65,'EPA non-CO2 Data'!H2007))</f>
        <v>0.64736279507804395</v>
      </c>
      <c r="J2007" s="4" t="str">
        <f>VLOOKUP(CONCATENATE(B2007,C2007,D2007),'EPA Source to Industry Map'!$D$2:$E$35,2,FALSE)</f>
        <v>chemicals</v>
      </c>
      <c r="K2007" s="4" t="str">
        <f t="shared" si="31"/>
        <v>F-gases</v>
      </c>
    </row>
    <row r="2008" spans="1:11">
      <c r="A2008" t="s">
        <v>68</v>
      </c>
      <c r="B2008" t="s">
        <v>3</v>
      </c>
      <c r="C2008" t="s">
        <v>271</v>
      </c>
      <c r="D2008" t="s">
        <v>272</v>
      </c>
      <c r="E2008" t="s">
        <v>13</v>
      </c>
      <c r="F2008">
        <v>2013</v>
      </c>
      <c r="G2008" t="s">
        <v>250</v>
      </c>
      <c r="H2008">
        <v>9.6834018147011101</v>
      </c>
      <c r="I2008">
        <f>IF(K2008="N2O",H2008*About!$B$66,IF('EPA non-CO2 Data'!K2008="CH4",'EPA non-CO2 Data'!H2008*About!$B$65,'EPA non-CO2 Data'!H2008))</f>
        <v>9.6834018147011101</v>
      </c>
      <c r="J2008" s="4" t="str">
        <f>VLOOKUP(CONCATENATE(B2008,C2008,D2008),'EPA Source to Industry Map'!$D$2:$E$35,2,FALSE)</f>
        <v>chemicals</v>
      </c>
      <c r="K2008" s="4" t="str">
        <f t="shared" si="31"/>
        <v>F-gases</v>
      </c>
    </row>
    <row r="2009" spans="1:11">
      <c r="A2009" t="s">
        <v>68</v>
      </c>
      <c r="B2009" t="s">
        <v>3</v>
      </c>
      <c r="C2009" t="s">
        <v>271</v>
      </c>
      <c r="D2009" t="s">
        <v>273</v>
      </c>
      <c r="E2009" t="s">
        <v>13</v>
      </c>
      <c r="F2009">
        <v>2013</v>
      </c>
      <c r="G2009" t="s">
        <v>250</v>
      </c>
      <c r="H2009">
        <v>0.62765715689111801</v>
      </c>
      <c r="I2009">
        <f>IF(K2009="N2O",H2009*About!$B$66,IF('EPA non-CO2 Data'!K2009="CH4",'EPA non-CO2 Data'!H2009*About!$B$65,'EPA non-CO2 Data'!H2009))</f>
        <v>0.62765715689111801</v>
      </c>
      <c r="J2009" s="4" t="str">
        <f>VLOOKUP(CONCATENATE(B2009,C2009,D2009),'EPA Source to Industry Map'!$D$2:$E$35,2,FALSE)</f>
        <v>chemicals</v>
      </c>
      <c r="K2009" s="4" t="str">
        <f t="shared" si="31"/>
        <v>F-gases</v>
      </c>
    </row>
    <row r="2010" spans="1:11">
      <c r="A2010" t="s">
        <v>68</v>
      </c>
      <c r="B2010" t="s">
        <v>3</v>
      </c>
      <c r="C2010" t="s">
        <v>271</v>
      </c>
      <c r="D2010" t="s">
        <v>274</v>
      </c>
      <c r="E2010" t="s">
        <v>13</v>
      </c>
      <c r="F2010">
        <v>2013</v>
      </c>
      <c r="G2010" t="s">
        <v>250</v>
      </c>
      <c r="H2010">
        <v>1.18267258381918E-2</v>
      </c>
      <c r="I2010">
        <f>IF(K2010="N2O",H2010*About!$B$66,IF('EPA non-CO2 Data'!K2010="CH4",'EPA non-CO2 Data'!H2010*About!$B$65,'EPA non-CO2 Data'!H2010))</f>
        <v>1.18267258381918E-2</v>
      </c>
      <c r="J2010" s="4" t="str">
        <f>VLOOKUP(CONCATENATE(B2010,C2010,D2010),'EPA Source to Industry Map'!$D$2:$E$35,2,FALSE)</f>
        <v>chemicals</v>
      </c>
      <c r="K2010" s="4" t="str">
        <f t="shared" si="31"/>
        <v>F-gases</v>
      </c>
    </row>
    <row r="2011" spans="1:11">
      <c r="A2011" t="s">
        <v>68</v>
      </c>
      <c r="B2011" t="s">
        <v>3</v>
      </c>
      <c r="C2011" t="s">
        <v>271</v>
      </c>
      <c r="D2011" t="s">
        <v>275</v>
      </c>
      <c r="E2011" t="s">
        <v>13</v>
      </c>
      <c r="F2011">
        <v>2013</v>
      </c>
      <c r="G2011" t="s">
        <v>250</v>
      </c>
      <c r="H2011">
        <v>42.243808342619197</v>
      </c>
      <c r="I2011">
        <f>IF(K2011="N2O",H2011*About!$B$66,IF('EPA non-CO2 Data'!K2011="CH4",'EPA non-CO2 Data'!H2011*About!$B$65,'EPA non-CO2 Data'!H2011))</f>
        <v>42.243808342619197</v>
      </c>
      <c r="J2011" s="4" t="str">
        <f>VLOOKUP(CONCATENATE(B2011,C2011,D2011),'EPA Source to Industry Map'!$D$2:$E$35,2,FALSE)</f>
        <v>chemicals</v>
      </c>
      <c r="K2011" s="4" t="str">
        <f t="shared" si="31"/>
        <v>F-gases</v>
      </c>
    </row>
    <row r="2012" spans="1:11">
      <c r="A2012" t="s">
        <v>68</v>
      </c>
      <c r="B2012" t="s">
        <v>3</v>
      </c>
      <c r="C2012" t="s">
        <v>271</v>
      </c>
      <c r="D2012" t="s">
        <v>276</v>
      </c>
      <c r="E2012" t="s">
        <v>13</v>
      </c>
      <c r="F2012">
        <v>2013</v>
      </c>
      <c r="G2012" t="s">
        <v>250</v>
      </c>
      <c r="H2012">
        <v>0.69617047505644503</v>
      </c>
      <c r="I2012">
        <f>IF(K2012="N2O",H2012*About!$B$66,IF('EPA non-CO2 Data'!K2012="CH4",'EPA non-CO2 Data'!H2012*About!$B$65,'EPA non-CO2 Data'!H2012))</f>
        <v>0.69617047505644503</v>
      </c>
      <c r="J2012" s="4" t="str">
        <f>VLOOKUP(CONCATENATE(B2012,C2012,D2012),'EPA Source to Industry Map'!$D$2:$E$35,2,FALSE)</f>
        <v>chemicals</v>
      </c>
      <c r="K2012" s="4" t="str">
        <f t="shared" si="31"/>
        <v>F-gases</v>
      </c>
    </row>
    <row r="2013" spans="1:11">
      <c r="A2013" t="s">
        <v>68</v>
      </c>
      <c r="B2013" t="s">
        <v>3</v>
      </c>
      <c r="C2013" t="s">
        <v>271</v>
      </c>
      <c r="D2013" t="s">
        <v>272</v>
      </c>
      <c r="E2013" t="s">
        <v>13</v>
      </c>
      <c r="F2013">
        <v>2014</v>
      </c>
      <c r="G2013" t="s">
        <v>250</v>
      </c>
      <c r="H2013">
        <v>10.4697289839277</v>
      </c>
      <c r="I2013">
        <f>IF(K2013="N2O",H2013*About!$B$66,IF('EPA non-CO2 Data'!K2013="CH4",'EPA non-CO2 Data'!H2013*About!$B$65,'EPA non-CO2 Data'!H2013))</f>
        <v>10.4697289839277</v>
      </c>
      <c r="J2013" s="4" t="str">
        <f>VLOOKUP(CONCATENATE(B2013,C2013,D2013),'EPA Source to Industry Map'!$D$2:$E$35,2,FALSE)</f>
        <v>chemicals</v>
      </c>
      <c r="K2013" s="4" t="str">
        <f t="shared" si="31"/>
        <v>F-gases</v>
      </c>
    </row>
    <row r="2014" spans="1:11">
      <c r="A2014" t="s">
        <v>68</v>
      </c>
      <c r="B2014" t="s">
        <v>3</v>
      </c>
      <c r="C2014" t="s">
        <v>271</v>
      </c>
      <c r="D2014" t="s">
        <v>273</v>
      </c>
      <c r="E2014" t="s">
        <v>13</v>
      </c>
      <c r="F2014">
        <v>2014</v>
      </c>
      <c r="G2014" t="s">
        <v>250</v>
      </c>
      <c r="H2014">
        <v>0.66796836602909404</v>
      </c>
      <c r="I2014">
        <f>IF(K2014="N2O",H2014*About!$B$66,IF('EPA non-CO2 Data'!K2014="CH4",'EPA non-CO2 Data'!H2014*About!$B$65,'EPA non-CO2 Data'!H2014))</f>
        <v>0.66796836602909404</v>
      </c>
      <c r="J2014" s="4" t="str">
        <f>VLOOKUP(CONCATENATE(B2014,C2014,D2014),'EPA Source to Industry Map'!$D$2:$E$35,2,FALSE)</f>
        <v>chemicals</v>
      </c>
      <c r="K2014" s="4" t="str">
        <f t="shared" si="31"/>
        <v>F-gases</v>
      </c>
    </row>
    <row r="2015" spans="1:11">
      <c r="A2015" t="s">
        <v>68</v>
      </c>
      <c r="B2015" t="s">
        <v>3</v>
      </c>
      <c r="C2015" t="s">
        <v>271</v>
      </c>
      <c r="D2015" t="s">
        <v>274</v>
      </c>
      <c r="E2015" t="s">
        <v>13</v>
      </c>
      <c r="F2015">
        <v>2014</v>
      </c>
      <c r="G2015" t="s">
        <v>250</v>
      </c>
      <c r="H2015">
        <v>1.2280291546272E-2</v>
      </c>
      <c r="I2015">
        <f>IF(K2015="N2O",H2015*About!$B$66,IF('EPA non-CO2 Data'!K2015="CH4",'EPA non-CO2 Data'!H2015*About!$B$65,'EPA non-CO2 Data'!H2015))</f>
        <v>1.2280291546272E-2</v>
      </c>
      <c r="J2015" s="4" t="str">
        <f>VLOOKUP(CONCATENATE(B2015,C2015,D2015),'EPA Source to Industry Map'!$D$2:$E$35,2,FALSE)</f>
        <v>chemicals</v>
      </c>
      <c r="K2015" s="4" t="str">
        <f t="shared" si="31"/>
        <v>F-gases</v>
      </c>
    </row>
    <row r="2016" spans="1:11">
      <c r="A2016" t="s">
        <v>68</v>
      </c>
      <c r="B2016" t="s">
        <v>3</v>
      </c>
      <c r="C2016" t="s">
        <v>271</v>
      </c>
      <c r="D2016" t="s">
        <v>275</v>
      </c>
      <c r="E2016" t="s">
        <v>13</v>
      </c>
      <c r="F2016">
        <v>2014</v>
      </c>
      <c r="G2016" t="s">
        <v>250</v>
      </c>
      <c r="H2016">
        <v>45.408127992635897</v>
      </c>
      <c r="I2016">
        <f>IF(K2016="N2O",H2016*About!$B$66,IF('EPA non-CO2 Data'!K2016="CH4",'EPA non-CO2 Data'!H2016*About!$B$65,'EPA non-CO2 Data'!H2016))</f>
        <v>45.408127992635897</v>
      </c>
      <c r="J2016" s="4" t="str">
        <f>VLOOKUP(CONCATENATE(B2016,C2016,D2016),'EPA Source to Industry Map'!$D$2:$E$35,2,FALSE)</f>
        <v>chemicals</v>
      </c>
      <c r="K2016" s="4" t="str">
        <f t="shared" si="31"/>
        <v>F-gases</v>
      </c>
    </row>
    <row r="2017" spans="1:11">
      <c r="A2017" t="s">
        <v>68</v>
      </c>
      <c r="B2017" t="s">
        <v>3</v>
      </c>
      <c r="C2017" t="s">
        <v>271</v>
      </c>
      <c r="D2017" t="s">
        <v>276</v>
      </c>
      <c r="E2017" t="s">
        <v>13</v>
      </c>
      <c r="F2017">
        <v>2014</v>
      </c>
      <c r="G2017" t="s">
        <v>250</v>
      </c>
      <c r="H2017">
        <v>0.74497815503484699</v>
      </c>
      <c r="I2017">
        <f>IF(K2017="N2O",H2017*About!$B$66,IF('EPA non-CO2 Data'!K2017="CH4",'EPA non-CO2 Data'!H2017*About!$B$65,'EPA non-CO2 Data'!H2017))</f>
        <v>0.74497815503484699</v>
      </c>
      <c r="J2017" s="4" t="str">
        <f>VLOOKUP(CONCATENATE(B2017,C2017,D2017),'EPA Source to Industry Map'!$D$2:$E$35,2,FALSE)</f>
        <v>chemicals</v>
      </c>
      <c r="K2017" s="4" t="str">
        <f t="shared" si="31"/>
        <v>F-gases</v>
      </c>
    </row>
    <row r="2018" spans="1:11">
      <c r="A2018" t="s">
        <v>68</v>
      </c>
      <c r="B2018" t="s">
        <v>3</v>
      </c>
      <c r="C2018" t="s">
        <v>271</v>
      </c>
      <c r="D2018" t="s">
        <v>272</v>
      </c>
      <c r="E2018" t="s">
        <v>13</v>
      </c>
      <c r="F2018">
        <v>2015</v>
      </c>
      <c r="G2018" t="s">
        <v>250</v>
      </c>
      <c r="H2018">
        <v>11.256056153154301</v>
      </c>
      <c r="I2018">
        <f>IF(K2018="N2O",H2018*About!$B$66,IF('EPA non-CO2 Data'!K2018="CH4",'EPA non-CO2 Data'!H2018*About!$B$65,'EPA non-CO2 Data'!H2018))</f>
        <v>11.256056153154301</v>
      </c>
      <c r="J2018" s="4" t="str">
        <f>VLOOKUP(CONCATENATE(B2018,C2018,D2018),'EPA Source to Industry Map'!$D$2:$E$35,2,FALSE)</f>
        <v>chemicals</v>
      </c>
      <c r="K2018" s="4" t="str">
        <f t="shared" si="31"/>
        <v>F-gases</v>
      </c>
    </row>
    <row r="2019" spans="1:11">
      <c r="A2019" t="s">
        <v>68</v>
      </c>
      <c r="B2019" t="s">
        <v>3</v>
      </c>
      <c r="C2019" t="s">
        <v>271</v>
      </c>
      <c r="D2019" t="s">
        <v>273</v>
      </c>
      <c r="E2019" t="s">
        <v>13</v>
      </c>
      <c r="F2019">
        <v>2015</v>
      </c>
      <c r="G2019" t="s">
        <v>250</v>
      </c>
      <c r="H2019">
        <v>0.70827957516707096</v>
      </c>
      <c r="I2019">
        <f>IF(K2019="N2O",H2019*About!$B$66,IF('EPA non-CO2 Data'!K2019="CH4",'EPA non-CO2 Data'!H2019*About!$B$65,'EPA non-CO2 Data'!H2019))</f>
        <v>0.70827957516707096</v>
      </c>
      <c r="J2019" s="4" t="str">
        <f>VLOOKUP(CONCATENATE(B2019,C2019,D2019),'EPA Source to Industry Map'!$D$2:$E$35,2,FALSE)</f>
        <v>chemicals</v>
      </c>
      <c r="K2019" s="4" t="str">
        <f t="shared" si="31"/>
        <v>F-gases</v>
      </c>
    </row>
    <row r="2020" spans="1:11">
      <c r="A2020" t="s">
        <v>68</v>
      </c>
      <c r="B2020" t="s">
        <v>3</v>
      </c>
      <c r="C2020" t="s">
        <v>271</v>
      </c>
      <c r="D2020" t="s">
        <v>274</v>
      </c>
      <c r="E2020" t="s">
        <v>13</v>
      </c>
      <c r="F2020">
        <v>2015</v>
      </c>
      <c r="G2020" t="s">
        <v>250</v>
      </c>
      <c r="H2020">
        <v>1.27338572543522E-2</v>
      </c>
      <c r="I2020">
        <f>IF(K2020="N2O",H2020*About!$B$66,IF('EPA non-CO2 Data'!K2020="CH4",'EPA non-CO2 Data'!H2020*About!$B$65,'EPA non-CO2 Data'!H2020))</f>
        <v>1.27338572543522E-2</v>
      </c>
      <c r="J2020" s="4" t="str">
        <f>VLOOKUP(CONCATENATE(B2020,C2020,D2020),'EPA Source to Industry Map'!$D$2:$E$35,2,FALSE)</f>
        <v>chemicals</v>
      </c>
      <c r="K2020" s="4" t="str">
        <f t="shared" si="31"/>
        <v>F-gases</v>
      </c>
    </row>
    <row r="2021" spans="1:11">
      <c r="A2021" t="s">
        <v>68</v>
      </c>
      <c r="B2021" t="s">
        <v>3</v>
      </c>
      <c r="C2021" t="s">
        <v>271</v>
      </c>
      <c r="D2021" t="s">
        <v>275</v>
      </c>
      <c r="E2021" t="s">
        <v>13</v>
      </c>
      <c r="F2021">
        <v>2015</v>
      </c>
      <c r="G2021" t="s">
        <v>250</v>
      </c>
      <c r="H2021">
        <v>48.572447642652598</v>
      </c>
      <c r="I2021">
        <f>IF(K2021="N2O",H2021*About!$B$66,IF('EPA non-CO2 Data'!K2021="CH4",'EPA non-CO2 Data'!H2021*About!$B$65,'EPA non-CO2 Data'!H2021))</f>
        <v>48.572447642652598</v>
      </c>
      <c r="J2021" s="4" t="str">
        <f>VLOOKUP(CONCATENATE(B2021,C2021,D2021),'EPA Source to Industry Map'!$D$2:$E$35,2,FALSE)</f>
        <v>chemicals</v>
      </c>
      <c r="K2021" s="4" t="str">
        <f t="shared" si="31"/>
        <v>F-gases</v>
      </c>
    </row>
    <row r="2022" spans="1:11">
      <c r="A2022" t="s">
        <v>68</v>
      </c>
      <c r="B2022" t="s">
        <v>3</v>
      </c>
      <c r="C2022" t="s">
        <v>271</v>
      </c>
      <c r="D2022" t="s">
        <v>276</v>
      </c>
      <c r="E2022" t="s">
        <v>13</v>
      </c>
      <c r="F2022">
        <v>2015</v>
      </c>
      <c r="G2022" t="s">
        <v>250</v>
      </c>
      <c r="H2022">
        <v>0.79378583501324795</v>
      </c>
      <c r="I2022">
        <f>IF(K2022="N2O",H2022*About!$B$66,IF('EPA non-CO2 Data'!K2022="CH4",'EPA non-CO2 Data'!H2022*About!$B$65,'EPA non-CO2 Data'!H2022))</f>
        <v>0.79378583501324795</v>
      </c>
      <c r="J2022" s="4" t="str">
        <f>VLOOKUP(CONCATENATE(B2022,C2022,D2022),'EPA Source to Industry Map'!$D$2:$E$35,2,FALSE)</f>
        <v>chemicals</v>
      </c>
      <c r="K2022" s="4" t="str">
        <f t="shared" si="31"/>
        <v>F-gases</v>
      </c>
    </row>
    <row r="2023" spans="1:11">
      <c r="A2023" t="s">
        <v>68</v>
      </c>
      <c r="B2023" t="s">
        <v>3</v>
      </c>
      <c r="C2023" t="s">
        <v>271</v>
      </c>
      <c r="D2023" t="s">
        <v>272</v>
      </c>
      <c r="E2023" t="s">
        <v>13</v>
      </c>
      <c r="F2023">
        <v>2016</v>
      </c>
      <c r="G2023" t="s">
        <v>250</v>
      </c>
      <c r="H2023">
        <v>11.8475754681495</v>
      </c>
      <c r="I2023">
        <f>IF(K2023="N2O",H2023*About!$B$66,IF('EPA non-CO2 Data'!K2023="CH4",'EPA non-CO2 Data'!H2023*About!$B$65,'EPA non-CO2 Data'!H2023))</f>
        <v>11.8475754681495</v>
      </c>
      <c r="J2023" s="4" t="str">
        <f>VLOOKUP(CONCATENATE(B2023,C2023,D2023),'EPA Source to Industry Map'!$D$2:$E$35,2,FALSE)</f>
        <v>chemicals</v>
      </c>
      <c r="K2023" s="4" t="str">
        <f t="shared" si="31"/>
        <v>F-gases</v>
      </c>
    </row>
    <row r="2024" spans="1:11">
      <c r="A2024" t="s">
        <v>68</v>
      </c>
      <c r="B2024" t="s">
        <v>3</v>
      </c>
      <c r="C2024" t="s">
        <v>271</v>
      </c>
      <c r="D2024" t="s">
        <v>273</v>
      </c>
      <c r="E2024" t="s">
        <v>13</v>
      </c>
      <c r="F2024">
        <v>2016</v>
      </c>
      <c r="G2024" t="s">
        <v>250</v>
      </c>
      <c r="H2024">
        <v>0.73742539599132395</v>
      </c>
      <c r="I2024">
        <f>IF(K2024="N2O",H2024*About!$B$66,IF('EPA non-CO2 Data'!K2024="CH4",'EPA non-CO2 Data'!H2024*About!$B$65,'EPA non-CO2 Data'!H2024))</f>
        <v>0.73742539599132395</v>
      </c>
      <c r="J2024" s="4" t="str">
        <f>VLOOKUP(CONCATENATE(B2024,C2024,D2024),'EPA Source to Industry Map'!$D$2:$E$35,2,FALSE)</f>
        <v>chemicals</v>
      </c>
      <c r="K2024" s="4" t="str">
        <f t="shared" si="31"/>
        <v>F-gases</v>
      </c>
    </row>
    <row r="2025" spans="1:11">
      <c r="A2025" t="s">
        <v>68</v>
      </c>
      <c r="B2025" t="s">
        <v>3</v>
      </c>
      <c r="C2025" t="s">
        <v>271</v>
      </c>
      <c r="D2025" t="s">
        <v>274</v>
      </c>
      <c r="E2025" t="s">
        <v>13</v>
      </c>
      <c r="F2025">
        <v>2016</v>
      </c>
      <c r="G2025" t="s">
        <v>250</v>
      </c>
      <c r="H2025">
        <v>1.3284939589669699E-2</v>
      </c>
      <c r="I2025">
        <f>IF(K2025="N2O",H2025*About!$B$66,IF('EPA non-CO2 Data'!K2025="CH4",'EPA non-CO2 Data'!H2025*About!$B$65,'EPA non-CO2 Data'!H2025))</f>
        <v>1.3284939589669699E-2</v>
      </c>
      <c r="J2025" s="4" t="str">
        <f>VLOOKUP(CONCATENATE(B2025,C2025,D2025),'EPA Source to Industry Map'!$D$2:$E$35,2,FALSE)</f>
        <v>chemicals</v>
      </c>
      <c r="K2025" s="4" t="str">
        <f t="shared" si="31"/>
        <v>F-gases</v>
      </c>
    </row>
    <row r="2026" spans="1:11">
      <c r="A2026" t="s">
        <v>68</v>
      </c>
      <c r="B2026" t="s">
        <v>3</v>
      </c>
      <c r="C2026" t="s">
        <v>271</v>
      </c>
      <c r="D2026" t="s">
        <v>275</v>
      </c>
      <c r="E2026" t="s">
        <v>13</v>
      </c>
      <c r="F2026">
        <v>2016</v>
      </c>
      <c r="G2026" t="s">
        <v>250</v>
      </c>
      <c r="H2026">
        <v>55.9434981440454</v>
      </c>
      <c r="I2026">
        <f>IF(K2026="N2O",H2026*About!$B$66,IF('EPA non-CO2 Data'!K2026="CH4",'EPA non-CO2 Data'!H2026*About!$B$65,'EPA non-CO2 Data'!H2026))</f>
        <v>55.9434981440454</v>
      </c>
      <c r="J2026" s="4" t="str">
        <f>VLOOKUP(CONCATENATE(B2026,C2026,D2026),'EPA Source to Industry Map'!$D$2:$E$35,2,FALSE)</f>
        <v>chemicals</v>
      </c>
      <c r="K2026" s="4" t="str">
        <f t="shared" si="31"/>
        <v>F-gases</v>
      </c>
    </row>
    <row r="2027" spans="1:11">
      <c r="A2027" t="s">
        <v>68</v>
      </c>
      <c r="B2027" t="s">
        <v>3</v>
      </c>
      <c r="C2027" t="s">
        <v>271</v>
      </c>
      <c r="D2027" t="s">
        <v>276</v>
      </c>
      <c r="E2027" t="s">
        <v>13</v>
      </c>
      <c r="F2027">
        <v>2016</v>
      </c>
      <c r="G2027" t="s">
        <v>250</v>
      </c>
      <c r="H2027">
        <v>0.84610234854321897</v>
      </c>
      <c r="I2027">
        <f>IF(K2027="N2O",H2027*About!$B$66,IF('EPA non-CO2 Data'!K2027="CH4",'EPA non-CO2 Data'!H2027*About!$B$65,'EPA non-CO2 Data'!H2027))</f>
        <v>0.84610234854321897</v>
      </c>
      <c r="J2027" s="4" t="str">
        <f>VLOOKUP(CONCATENATE(B2027,C2027,D2027),'EPA Source to Industry Map'!$D$2:$E$35,2,FALSE)</f>
        <v>chemicals</v>
      </c>
      <c r="K2027" s="4" t="str">
        <f t="shared" si="31"/>
        <v>F-gases</v>
      </c>
    </row>
    <row r="2028" spans="1:11">
      <c r="A2028" t="s">
        <v>68</v>
      </c>
      <c r="B2028" t="s">
        <v>3</v>
      </c>
      <c r="C2028" t="s">
        <v>271</v>
      </c>
      <c r="D2028" t="s">
        <v>272</v>
      </c>
      <c r="E2028" t="s">
        <v>13</v>
      </c>
      <c r="F2028">
        <v>2017</v>
      </c>
      <c r="G2028" t="s">
        <v>250</v>
      </c>
      <c r="H2028">
        <v>12.4390947831448</v>
      </c>
      <c r="I2028">
        <f>IF(K2028="N2O",H2028*About!$B$66,IF('EPA non-CO2 Data'!K2028="CH4",'EPA non-CO2 Data'!H2028*About!$B$65,'EPA non-CO2 Data'!H2028))</f>
        <v>12.4390947831448</v>
      </c>
      <c r="J2028" s="4" t="str">
        <f>VLOOKUP(CONCATENATE(B2028,C2028,D2028),'EPA Source to Industry Map'!$D$2:$E$35,2,FALSE)</f>
        <v>chemicals</v>
      </c>
      <c r="K2028" s="4" t="str">
        <f t="shared" si="31"/>
        <v>F-gases</v>
      </c>
    </row>
    <row r="2029" spans="1:11">
      <c r="A2029" t="s">
        <v>68</v>
      </c>
      <c r="B2029" t="s">
        <v>3</v>
      </c>
      <c r="C2029" t="s">
        <v>271</v>
      </c>
      <c r="D2029" t="s">
        <v>273</v>
      </c>
      <c r="E2029" t="s">
        <v>13</v>
      </c>
      <c r="F2029">
        <v>2017</v>
      </c>
      <c r="G2029" t="s">
        <v>250</v>
      </c>
      <c r="H2029">
        <v>0.76657121681557705</v>
      </c>
      <c r="I2029">
        <f>IF(K2029="N2O",H2029*About!$B$66,IF('EPA non-CO2 Data'!K2029="CH4",'EPA non-CO2 Data'!H2029*About!$B$65,'EPA non-CO2 Data'!H2029))</f>
        <v>0.76657121681557705</v>
      </c>
      <c r="J2029" s="4" t="str">
        <f>VLOOKUP(CONCATENATE(B2029,C2029,D2029),'EPA Source to Industry Map'!$D$2:$E$35,2,FALSE)</f>
        <v>chemicals</v>
      </c>
      <c r="K2029" s="4" t="str">
        <f t="shared" si="31"/>
        <v>F-gases</v>
      </c>
    </row>
    <row r="2030" spans="1:11">
      <c r="A2030" t="s">
        <v>68</v>
      </c>
      <c r="B2030" t="s">
        <v>3</v>
      </c>
      <c r="C2030" t="s">
        <v>271</v>
      </c>
      <c r="D2030" t="s">
        <v>274</v>
      </c>
      <c r="E2030" t="s">
        <v>13</v>
      </c>
      <c r="F2030">
        <v>2017</v>
      </c>
      <c r="G2030" t="s">
        <v>250</v>
      </c>
      <c r="H2030">
        <v>1.38360219249872E-2</v>
      </c>
      <c r="I2030">
        <f>IF(K2030="N2O",H2030*About!$B$66,IF('EPA non-CO2 Data'!K2030="CH4",'EPA non-CO2 Data'!H2030*About!$B$65,'EPA non-CO2 Data'!H2030))</f>
        <v>1.38360219249872E-2</v>
      </c>
      <c r="J2030" s="4" t="str">
        <f>VLOOKUP(CONCATENATE(B2030,C2030,D2030),'EPA Source to Industry Map'!$D$2:$E$35,2,FALSE)</f>
        <v>chemicals</v>
      </c>
      <c r="K2030" s="4" t="str">
        <f t="shared" si="31"/>
        <v>F-gases</v>
      </c>
    </row>
    <row r="2031" spans="1:11">
      <c r="A2031" t="s">
        <v>68</v>
      </c>
      <c r="B2031" t="s">
        <v>3</v>
      </c>
      <c r="C2031" t="s">
        <v>271</v>
      </c>
      <c r="D2031" t="s">
        <v>275</v>
      </c>
      <c r="E2031" t="s">
        <v>13</v>
      </c>
      <c r="F2031">
        <v>2017</v>
      </c>
      <c r="G2031" t="s">
        <v>250</v>
      </c>
      <c r="H2031">
        <v>63.314548645438201</v>
      </c>
      <c r="I2031">
        <f>IF(K2031="N2O",H2031*About!$B$66,IF('EPA non-CO2 Data'!K2031="CH4",'EPA non-CO2 Data'!H2031*About!$B$65,'EPA non-CO2 Data'!H2031))</f>
        <v>63.314548645438201</v>
      </c>
      <c r="J2031" s="4" t="str">
        <f>VLOOKUP(CONCATENATE(B2031,C2031,D2031),'EPA Source to Industry Map'!$D$2:$E$35,2,FALSE)</f>
        <v>chemicals</v>
      </c>
      <c r="K2031" s="4" t="str">
        <f t="shared" si="31"/>
        <v>F-gases</v>
      </c>
    </row>
    <row r="2032" spans="1:11">
      <c r="A2032" t="s">
        <v>68</v>
      </c>
      <c r="B2032" t="s">
        <v>3</v>
      </c>
      <c r="C2032" t="s">
        <v>271</v>
      </c>
      <c r="D2032" t="s">
        <v>276</v>
      </c>
      <c r="E2032" t="s">
        <v>13</v>
      </c>
      <c r="F2032">
        <v>2017</v>
      </c>
      <c r="G2032" t="s">
        <v>250</v>
      </c>
      <c r="H2032">
        <v>0.89841886207319099</v>
      </c>
      <c r="I2032">
        <f>IF(K2032="N2O",H2032*About!$B$66,IF('EPA non-CO2 Data'!K2032="CH4",'EPA non-CO2 Data'!H2032*About!$B$65,'EPA non-CO2 Data'!H2032))</f>
        <v>0.89841886207319099</v>
      </c>
      <c r="J2032" s="4" t="str">
        <f>VLOOKUP(CONCATENATE(B2032,C2032,D2032),'EPA Source to Industry Map'!$D$2:$E$35,2,FALSE)</f>
        <v>chemicals</v>
      </c>
      <c r="K2032" s="4" t="str">
        <f t="shared" si="31"/>
        <v>F-gases</v>
      </c>
    </row>
    <row r="2033" spans="1:11">
      <c r="A2033" t="s">
        <v>68</v>
      </c>
      <c r="B2033" t="s">
        <v>3</v>
      </c>
      <c r="C2033" t="s">
        <v>271</v>
      </c>
      <c r="D2033" t="s">
        <v>272</v>
      </c>
      <c r="E2033" t="s">
        <v>13</v>
      </c>
      <c r="F2033">
        <v>2018</v>
      </c>
      <c r="G2033" t="s">
        <v>250</v>
      </c>
      <c r="H2033">
        <v>13.030614098139999</v>
      </c>
      <c r="I2033">
        <f>IF(K2033="N2O",H2033*About!$B$66,IF('EPA non-CO2 Data'!K2033="CH4",'EPA non-CO2 Data'!H2033*About!$B$65,'EPA non-CO2 Data'!H2033))</f>
        <v>13.030614098139999</v>
      </c>
      <c r="J2033" s="4" t="str">
        <f>VLOOKUP(CONCATENATE(B2033,C2033,D2033),'EPA Source to Industry Map'!$D$2:$E$35,2,FALSE)</f>
        <v>chemicals</v>
      </c>
      <c r="K2033" s="4" t="str">
        <f t="shared" si="31"/>
        <v>F-gases</v>
      </c>
    </row>
    <row r="2034" spans="1:11">
      <c r="A2034" t="s">
        <v>68</v>
      </c>
      <c r="B2034" t="s">
        <v>3</v>
      </c>
      <c r="C2034" t="s">
        <v>271</v>
      </c>
      <c r="D2034" t="s">
        <v>273</v>
      </c>
      <c r="E2034" t="s">
        <v>13</v>
      </c>
      <c r="F2034">
        <v>2018</v>
      </c>
      <c r="G2034" t="s">
        <v>250</v>
      </c>
      <c r="H2034">
        <v>0.79571703763983004</v>
      </c>
      <c r="I2034">
        <f>IF(K2034="N2O",H2034*About!$B$66,IF('EPA non-CO2 Data'!K2034="CH4",'EPA non-CO2 Data'!H2034*About!$B$65,'EPA non-CO2 Data'!H2034))</f>
        <v>0.79571703763983004</v>
      </c>
      <c r="J2034" s="4" t="str">
        <f>VLOOKUP(CONCATENATE(B2034,C2034,D2034),'EPA Source to Industry Map'!$D$2:$E$35,2,FALSE)</f>
        <v>chemicals</v>
      </c>
      <c r="K2034" s="4" t="str">
        <f t="shared" si="31"/>
        <v>F-gases</v>
      </c>
    </row>
    <row r="2035" spans="1:11">
      <c r="A2035" t="s">
        <v>68</v>
      </c>
      <c r="B2035" t="s">
        <v>3</v>
      </c>
      <c r="C2035" t="s">
        <v>271</v>
      </c>
      <c r="D2035" t="s">
        <v>274</v>
      </c>
      <c r="E2035" t="s">
        <v>13</v>
      </c>
      <c r="F2035">
        <v>2018</v>
      </c>
      <c r="G2035" t="s">
        <v>250</v>
      </c>
      <c r="H2035">
        <v>1.4387104260304699E-2</v>
      </c>
      <c r="I2035">
        <f>IF(K2035="N2O",H2035*About!$B$66,IF('EPA non-CO2 Data'!K2035="CH4",'EPA non-CO2 Data'!H2035*About!$B$65,'EPA non-CO2 Data'!H2035))</f>
        <v>1.4387104260304699E-2</v>
      </c>
      <c r="J2035" s="4" t="str">
        <f>VLOOKUP(CONCATENATE(B2035,C2035,D2035),'EPA Source to Industry Map'!$D$2:$E$35,2,FALSE)</f>
        <v>chemicals</v>
      </c>
      <c r="K2035" s="4" t="str">
        <f t="shared" ref="K2035:K2098" si="32">IF(ISNUMBER(SEARCH("F",E2035)),"F-gases",E2035)</f>
        <v>F-gases</v>
      </c>
    </row>
    <row r="2036" spans="1:11">
      <c r="A2036" t="s">
        <v>68</v>
      </c>
      <c r="B2036" t="s">
        <v>3</v>
      </c>
      <c r="C2036" t="s">
        <v>271</v>
      </c>
      <c r="D2036" t="s">
        <v>275</v>
      </c>
      <c r="E2036" t="s">
        <v>13</v>
      </c>
      <c r="F2036">
        <v>2018</v>
      </c>
      <c r="G2036" t="s">
        <v>250</v>
      </c>
      <c r="H2036">
        <v>70.685599146830995</v>
      </c>
      <c r="I2036">
        <f>IF(K2036="N2O",H2036*About!$B$66,IF('EPA non-CO2 Data'!K2036="CH4",'EPA non-CO2 Data'!H2036*About!$B$65,'EPA non-CO2 Data'!H2036))</f>
        <v>70.685599146830995</v>
      </c>
      <c r="J2036" s="4" t="str">
        <f>VLOOKUP(CONCATENATE(B2036,C2036,D2036),'EPA Source to Industry Map'!$D$2:$E$35,2,FALSE)</f>
        <v>chemicals</v>
      </c>
      <c r="K2036" s="4" t="str">
        <f t="shared" si="32"/>
        <v>F-gases</v>
      </c>
    </row>
    <row r="2037" spans="1:11">
      <c r="A2037" t="s">
        <v>68</v>
      </c>
      <c r="B2037" t="s">
        <v>3</v>
      </c>
      <c r="C2037" t="s">
        <v>271</v>
      </c>
      <c r="D2037" t="s">
        <v>276</v>
      </c>
      <c r="E2037" t="s">
        <v>13</v>
      </c>
      <c r="F2037">
        <v>2018</v>
      </c>
      <c r="G2037" t="s">
        <v>250</v>
      </c>
      <c r="H2037">
        <v>0.95073537560316201</v>
      </c>
      <c r="I2037">
        <f>IF(K2037="N2O",H2037*About!$B$66,IF('EPA non-CO2 Data'!K2037="CH4",'EPA non-CO2 Data'!H2037*About!$B$65,'EPA non-CO2 Data'!H2037))</f>
        <v>0.95073537560316201</v>
      </c>
      <c r="J2037" s="4" t="str">
        <f>VLOOKUP(CONCATENATE(B2037,C2037,D2037),'EPA Source to Industry Map'!$D$2:$E$35,2,FALSE)</f>
        <v>chemicals</v>
      </c>
      <c r="K2037" s="4" t="str">
        <f t="shared" si="32"/>
        <v>F-gases</v>
      </c>
    </row>
    <row r="2038" spans="1:11">
      <c r="A2038" t="s">
        <v>68</v>
      </c>
      <c r="B2038" t="s">
        <v>3</v>
      </c>
      <c r="C2038" t="s">
        <v>271</v>
      </c>
      <c r="D2038" t="s">
        <v>272</v>
      </c>
      <c r="E2038" t="s">
        <v>13</v>
      </c>
      <c r="F2038">
        <v>2019</v>
      </c>
      <c r="G2038" t="s">
        <v>250</v>
      </c>
      <c r="H2038">
        <v>13.622133413135201</v>
      </c>
      <c r="I2038">
        <f>IF(K2038="N2O",H2038*About!$B$66,IF('EPA non-CO2 Data'!K2038="CH4",'EPA non-CO2 Data'!H2038*About!$B$65,'EPA non-CO2 Data'!H2038))</f>
        <v>13.622133413135201</v>
      </c>
      <c r="J2038" s="4" t="str">
        <f>VLOOKUP(CONCATENATE(B2038,C2038,D2038),'EPA Source to Industry Map'!$D$2:$E$35,2,FALSE)</f>
        <v>chemicals</v>
      </c>
      <c r="K2038" s="4" t="str">
        <f t="shared" si="32"/>
        <v>F-gases</v>
      </c>
    </row>
    <row r="2039" spans="1:11">
      <c r="A2039" t="s">
        <v>68</v>
      </c>
      <c r="B2039" t="s">
        <v>3</v>
      </c>
      <c r="C2039" t="s">
        <v>271</v>
      </c>
      <c r="D2039" t="s">
        <v>273</v>
      </c>
      <c r="E2039" t="s">
        <v>13</v>
      </c>
      <c r="F2039">
        <v>2019</v>
      </c>
      <c r="G2039" t="s">
        <v>250</v>
      </c>
      <c r="H2039">
        <v>0.82486285846408403</v>
      </c>
      <c r="I2039">
        <f>IF(K2039="N2O",H2039*About!$B$66,IF('EPA non-CO2 Data'!K2039="CH4",'EPA non-CO2 Data'!H2039*About!$B$65,'EPA non-CO2 Data'!H2039))</f>
        <v>0.82486285846408403</v>
      </c>
      <c r="J2039" s="4" t="str">
        <f>VLOOKUP(CONCATENATE(B2039,C2039,D2039),'EPA Source to Industry Map'!$D$2:$E$35,2,FALSE)</f>
        <v>chemicals</v>
      </c>
      <c r="K2039" s="4" t="str">
        <f t="shared" si="32"/>
        <v>F-gases</v>
      </c>
    </row>
    <row r="2040" spans="1:11">
      <c r="A2040" t="s">
        <v>68</v>
      </c>
      <c r="B2040" t="s">
        <v>3</v>
      </c>
      <c r="C2040" t="s">
        <v>271</v>
      </c>
      <c r="D2040" t="s">
        <v>274</v>
      </c>
      <c r="E2040" t="s">
        <v>13</v>
      </c>
      <c r="F2040">
        <v>2019</v>
      </c>
      <c r="G2040" t="s">
        <v>250</v>
      </c>
      <c r="H2040">
        <v>1.4938186595622099E-2</v>
      </c>
      <c r="I2040">
        <f>IF(K2040="N2O",H2040*About!$B$66,IF('EPA non-CO2 Data'!K2040="CH4",'EPA non-CO2 Data'!H2040*About!$B$65,'EPA non-CO2 Data'!H2040))</f>
        <v>1.4938186595622099E-2</v>
      </c>
      <c r="J2040" s="4" t="str">
        <f>VLOOKUP(CONCATENATE(B2040,C2040,D2040),'EPA Source to Industry Map'!$D$2:$E$35,2,FALSE)</f>
        <v>chemicals</v>
      </c>
      <c r="K2040" s="4" t="str">
        <f t="shared" si="32"/>
        <v>F-gases</v>
      </c>
    </row>
    <row r="2041" spans="1:11">
      <c r="A2041" t="s">
        <v>68</v>
      </c>
      <c r="B2041" t="s">
        <v>3</v>
      </c>
      <c r="C2041" t="s">
        <v>271</v>
      </c>
      <c r="D2041" t="s">
        <v>275</v>
      </c>
      <c r="E2041" t="s">
        <v>13</v>
      </c>
      <c r="F2041">
        <v>2019</v>
      </c>
      <c r="G2041" t="s">
        <v>250</v>
      </c>
      <c r="H2041">
        <v>78.056649648223797</v>
      </c>
      <c r="I2041">
        <f>IF(K2041="N2O",H2041*About!$B$66,IF('EPA non-CO2 Data'!K2041="CH4",'EPA non-CO2 Data'!H2041*About!$B$65,'EPA non-CO2 Data'!H2041))</f>
        <v>78.056649648223797</v>
      </c>
      <c r="J2041" s="4" t="str">
        <f>VLOOKUP(CONCATENATE(B2041,C2041,D2041),'EPA Source to Industry Map'!$D$2:$E$35,2,FALSE)</f>
        <v>chemicals</v>
      </c>
      <c r="K2041" s="4" t="str">
        <f t="shared" si="32"/>
        <v>F-gases</v>
      </c>
    </row>
    <row r="2042" spans="1:11">
      <c r="A2042" t="s">
        <v>68</v>
      </c>
      <c r="B2042" t="s">
        <v>3</v>
      </c>
      <c r="C2042" t="s">
        <v>271</v>
      </c>
      <c r="D2042" t="s">
        <v>276</v>
      </c>
      <c r="E2042" t="s">
        <v>13</v>
      </c>
      <c r="F2042">
        <v>2019</v>
      </c>
      <c r="G2042" t="s">
        <v>250</v>
      </c>
      <c r="H2042">
        <v>1.0030518891331299</v>
      </c>
      <c r="I2042">
        <f>IF(K2042="N2O",H2042*About!$B$66,IF('EPA non-CO2 Data'!K2042="CH4",'EPA non-CO2 Data'!H2042*About!$B$65,'EPA non-CO2 Data'!H2042))</f>
        <v>1.0030518891331299</v>
      </c>
      <c r="J2042" s="4" t="str">
        <f>VLOOKUP(CONCATENATE(B2042,C2042,D2042),'EPA Source to Industry Map'!$D$2:$E$35,2,FALSE)</f>
        <v>chemicals</v>
      </c>
      <c r="K2042" s="4" t="str">
        <f t="shared" si="32"/>
        <v>F-gases</v>
      </c>
    </row>
    <row r="2043" spans="1:11">
      <c r="A2043" t="s">
        <v>68</v>
      </c>
      <c r="B2043" t="s">
        <v>3</v>
      </c>
      <c r="C2043" t="s">
        <v>271</v>
      </c>
      <c r="D2043" t="s">
        <v>272</v>
      </c>
      <c r="E2043" t="s">
        <v>13</v>
      </c>
      <c r="F2043">
        <v>2020</v>
      </c>
      <c r="G2043" t="s">
        <v>250</v>
      </c>
      <c r="H2043">
        <v>14.2136527281304</v>
      </c>
      <c r="I2043">
        <f>IF(K2043="N2O",H2043*About!$B$66,IF('EPA non-CO2 Data'!K2043="CH4",'EPA non-CO2 Data'!H2043*About!$B$65,'EPA non-CO2 Data'!H2043))</f>
        <v>14.2136527281304</v>
      </c>
      <c r="J2043" s="4" t="str">
        <f>VLOOKUP(CONCATENATE(B2043,C2043,D2043),'EPA Source to Industry Map'!$D$2:$E$35,2,FALSE)</f>
        <v>chemicals</v>
      </c>
      <c r="K2043" s="4" t="str">
        <f t="shared" si="32"/>
        <v>F-gases</v>
      </c>
    </row>
    <row r="2044" spans="1:11">
      <c r="A2044" t="s">
        <v>68</v>
      </c>
      <c r="B2044" t="s">
        <v>3</v>
      </c>
      <c r="C2044" t="s">
        <v>271</v>
      </c>
      <c r="D2044" t="s">
        <v>273</v>
      </c>
      <c r="E2044" t="s">
        <v>13</v>
      </c>
      <c r="F2044">
        <v>2020</v>
      </c>
      <c r="G2044" t="s">
        <v>250</v>
      </c>
      <c r="H2044">
        <v>0.85400867928833701</v>
      </c>
      <c r="I2044">
        <f>IF(K2044="N2O",H2044*About!$B$66,IF('EPA non-CO2 Data'!K2044="CH4",'EPA non-CO2 Data'!H2044*About!$B$65,'EPA non-CO2 Data'!H2044))</f>
        <v>0.85400867928833701</v>
      </c>
      <c r="J2044" s="4" t="str">
        <f>VLOOKUP(CONCATENATE(B2044,C2044,D2044),'EPA Source to Industry Map'!$D$2:$E$35,2,FALSE)</f>
        <v>chemicals</v>
      </c>
      <c r="K2044" s="4" t="str">
        <f t="shared" si="32"/>
        <v>F-gases</v>
      </c>
    </row>
    <row r="2045" spans="1:11">
      <c r="A2045" t="s">
        <v>68</v>
      </c>
      <c r="B2045" t="s">
        <v>3</v>
      </c>
      <c r="C2045" t="s">
        <v>271</v>
      </c>
      <c r="D2045" t="s">
        <v>274</v>
      </c>
      <c r="E2045" t="s">
        <v>13</v>
      </c>
      <c r="F2045">
        <v>2020</v>
      </c>
      <c r="G2045" t="s">
        <v>250</v>
      </c>
      <c r="H2045">
        <v>1.54892689309396E-2</v>
      </c>
      <c r="I2045">
        <f>IF(K2045="N2O",H2045*About!$B$66,IF('EPA non-CO2 Data'!K2045="CH4",'EPA non-CO2 Data'!H2045*About!$B$65,'EPA non-CO2 Data'!H2045))</f>
        <v>1.54892689309396E-2</v>
      </c>
      <c r="J2045" s="4" t="str">
        <f>VLOOKUP(CONCATENATE(B2045,C2045,D2045),'EPA Source to Industry Map'!$D$2:$E$35,2,FALSE)</f>
        <v>chemicals</v>
      </c>
      <c r="K2045" s="4" t="str">
        <f t="shared" si="32"/>
        <v>F-gases</v>
      </c>
    </row>
    <row r="2046" spans="1:11">
      <c r="A2046" t="s">
        <v>68</v>
      </c>
      <c r="B2046" t="s">
        <v>3</v>
      </c>
      <c r="C2046" t="s">
        <v>271</v>
      </c>
      <c r="D2046" t="s">
        <v>275</v>
      </c>
      <c r="E2046" t="s">
        <v>13</v>
      </c>
      <c r="F2046">
        <v>2020</v>
      </c>
      <c r="G2046" t="s">
        <v>250</v>
      </c>
      <c r="H2046">
        <v>85.427700149616598</v>
      </c>
      <c r="I2046">
        <f>IF(K2046="N2O",H2046*About!$B$66,IF('EPA non-CO2 Data'!K2046="CH4",'EPA non-CO2 Data'!H2046*About!$B$65,'EPA non-CO2 Data'!H2046))</f>
        <v>85.427700149616598</v>
      </c>
      <c r="J2046" s="4" t="str">
        <f>VLOOKUP(CONCATENATE(B2046,C2046,D2046),'EPA Source to Industry Map'!$D$2:$E$35,2,FALSE)</f>
        <v>chemicals</v>
      </c>
      <c r="K2046" s="4" t="str">
        <f t="shared" si="32"/>
        <v>F-gases</v>
      </c>
    </row>
    <row r="2047" spans="1:11">
      <c r="A2047" t="s">
        <v>68</v>
      </c>
      <c r="B2047" t="s">
        <v>3</v>
      </c>
      <c r="C2047" t="s">
        <v>271</v>
      </c>
      <c r="D2047" t="s">
        <v>276</v>
      </c>
      <c r="E2047" t="s">
        <v>13</v>
      </c>
      <c r="F2047">
        <v>2020</v>
      </c>
      <c r="G2047" t="s">
        <v>250</v>
      </c>
      <c r="H2047">
        <v>1.0553684026631001</v>
      </c>
      <c r="I2047">
        <f>IF(K2047="N2O",H2047*About!$B$66,IF('EPA non-CO2 Data'!K2047="CH4",'EPA non-CO2 Data'!H2047*About!$B$65,'EPA non-CO2 Data'!H2047))</f>
        <v>1.0553684026631001</v>
      </c>
      <c r="J2047" s="4" t="str">
        <f>VLOOKUP(CONCATENATE(B2047,C2047,D2047),'EPA Source to Industry Map'!$D$2:$E$35,2,FALSE)</f>
        <v>chemicals</v>
      </c>
      <c r="K2047" s="4" t="str">
        <f t="shared" si="32"/>
        <v>F-gases</v>
      </c>
    </row>
    <row r="2048" spans="1:11">
      <c r="A2048" t="s">
        <v>68</v>
      </c>
      <c r="B2048" t="s">
        <v>3</v>
      </c>
      <c r="C2048" t="s">
        <v>271</v>
      </c>
      <c r="D2048" t="s">
        <v>272</v>
      </c>
      <c r="E2048" t="s">
        <v>13</v>
      </c>
      <c r="F2048">
        <v>2021</v>
      </c>
      <c r="G2048" t="s">
        <v>250</v>
      </c>
      <c r="H2048">
        <v>14.802871483752501</v>
      </c>
      <c r="I2048">
        <f>IF(K2048="N2O",H2048*About!$B$66,IF('EPA non-CO2 Data'!K2048="CH4",'EPA non-CO2 Data'!H2048*About!$B$65,'EPA non-CO2 Data'!H2048))</f>
        <v>14.802871483752501</v>
      </c>
      <c r="J2048" s="4" t="str">
        <f>VLOOKUP(CONCATENATE(B2048,C2048,D2048),'EPA Source to Industry Map'!$D$2:$E$35,2,FALSE)</f>
        <v>chemicals</v>
      </c>
      <c r="K2048" s="4" t="str">
        <f t="shared" si="32"/>
        <v>F-gases</v>
      </c>
    </row>
    <row r="2049" spans="1:11">
      <c r="A2049" t="s">
        <v>68</v>
      </c>
      <c r="B2049" t="s">
        <v>3</v>
      </c>
      <c r="C2049" t="s">
        <v>271</v>
      </c>
      <c r="D2049" t="s">
        <v>273</v>
      </c>
      <c r="E2049" t="s">
        <v>13</v>
      </c>
      <c r="F2049">
        <v>2021</v>
      </c>
      <c r="G2049" t="s">
        <v>250</v>
      </c>
      <c r="H2049">
        <v>0.87651267780894804</v>
      </c>
      <c r="I2049">
        <f>IF(K2049="N2O",H2049*About!$B$66,IF('EPA non-CO2 Data'!K2049="CH4",'EPA non-CO2 Data'!H2049*About!$B$65,'EPA non-CO2 Data'!H2049))</f>
        <v>0.87651267780894804</v>
      </c>
      <c r="J2049" s="4" t="str">
        <f>VLOOKUP(CONCATENATE(B2049,C2049,D2049),'EPA Source to Industry Map'!$D$2:$E$35,2,FALSE)</f>
        <v>chemicals</v>
      </c>
      <c r="K2049" s="4" t="str">
        <f t="shared" si="32"/>
        <v>F-gases</v>
      </c>
    </row>
    <row r="2050" spans="1:11">
      <c r="A2050" t="s">
        <v>68</v>
      </c>
      <c r="B2050" t="s">
        <v>3</v>
      </c>
      <c r="C2050" t="s">
        <v>271</v>
      </c>
      <c r="D2050" t="s">
        <v>274</v>
      </c>
      <c r="E2050" t="s">
        <v>13</v>
      </c>
      <c r="F2050">
        <v>2021</v>
      </c>
      <c r="G2050" t="s">
        <v>250</v>
      </c>
      <c r="H2050">
        <v>1.61605461788983E-2</v>
      </c>
      <c r="I2050">
        <f>IF(K2050="N2O",H2050*About!$B$66,IF('EPA non-CO2 Data'!K2050="CH4",'EPA non-CO2 Data'!H2050*About!$B$65,'EPA non-CO2 Data'!H2050))</f>
        <v>1.61605461788983E-2</v>
      </c>
      <c r="J2050" s="4" t="str">
        <f>VLOOKUP(CONCATENATE(B2050,C2050,D2050),'EPA Source to Industry Map'!$D$2:$E$35,2,FALSE)</f>
        <v>chemicals</v>
      </c>
      <c r="K2050" s="4" t="str">
        <f t="shared" si="32"/>
        <v>F-gases</v>
      </c>
    </row>
    <row r="2051" spans="1:11">
      <c r="A2051" t="s">
        <v>68</v>
      </c>
      <c r="B2051" t="s">
        <v>3</v>
      </c>
      <c r="C2051" t="s">
        <v>271</v>
      </c>
      <c r="D2051" t="s">
        <v>275</v>
      </c>
      <c r="E2051" t="s">
        <v>13</v>
      </c>
      <c r="F2051">
        <v>2021</v>
      </c>
      <c r="G2051" t="s">
        <v>250</v>
      </c>
      <c r="H2051">
        <v>100.174299759587</v>
      </c>
      <c r="I2051">
        <f>IF(K2051="N2O",H2051*About!$B$66,IF('EPA non-CO2 Data'!K2051="CH4",'EPA non-CO2 Data'!H2051*About!$B$65,'EPA non-CO2 Data'!H2051))</f>
        <v>100.174299759587</v>
      </c>
      <c r="J2051" s="4" t="str">
        <f>VLOOKUP(CONCATENATE(B2051,C2051,D2051),'EPA Source to Industry Map'!$D$2:$E$35,2,FALSE)</f>
        <v>chemicals</v>
      </c>
      <c r="K2051" s="4" t="str">
        <f t="shared" si="32"/>
        <v>F-gases</v>
      </c>
    </row>
    <row r="2052" spans="1:11">
      <c r="A2052" t="s">
        <v>68</v>
      </c>
      <c r="B2052" t="s">
        <v>3</v>
      </c>
      <c r="C2052" t="s">
        <v>271</v>
      </c>
      <c r="D2052" t="s">
        <v>276</v>
      </c>
      <c r="E2052" t="s">
        <v>13</v>
      </c>
      <c r="F2052">
        <v>2021</v>
      </c>
      <c r="G2052" t="s">
        <v>250</v>
      </c>
      <c r="H2052">
        <v>1.1130060184546799</v>
      </c>
      <c r="I2052">
        <f>IF(K2052="N2O",H2052*About!$B$66,IF('EPA non-CO2 Data'!K2052="CH4",'EPA non-CO2 Data'!H2052*About!$B$65,'EPA non-CO2 Data'!H2052))</f>
        <v>1.1130060184546799</v>
      </c>
      <c r="J2052" s="4" t="str">
        <f>VLOOKUP(CONCATENATE(B2052,C2052,D2052),'EPA Source to Industry Map'!$D$2:$E$35,2,FALSE)</f>
        <v>chemicals</v>
      </c>
      <c r="K2052" s="4" t="str">
        <f t="shared" si="32"/>
        <v>F-gases</v>
      </c>
    </row>
    <row r="2053" spans="1:11">
      <c r="A2053" t="s">
        <v>68</v>
      </c>
      <c r="B2053" t="s">
        <v>3</v>
      </c>
      <c r="C2053" t="s">
        <v>271</v>
      </c>
      <c r="D2053" t="s">
        <v>272</v>
      </c>
      <c r="E2053" t="s">
        <v>13</v>
      </c>
      <c r="F2053">
        <v>2022</v>
      </c>
      <c r="G2053" t="s">
        <v>250</v>
      </c>
      <c r="H2053">
        <v>15.392090239374699</v>
      </c>
      <c r="I2053">
        <f>IF(K2053="N2O",H2053*About!$B$66,IF('EPA non-CO2 Data'!K2053="CH4",'EPA non-CO2 Data'!H2053*About!$B$65,'EPA non-CO2 Data'!H2053))</f>
        <v>15.392090239374699</v>
      </c>
      <c r="J2053" s="4" t="str">
        <f>VLOOKUP(CONCATENATE(B2053,C2053,D2053),'EPA Source to Industry Map'!$D$2:$E$35,2,FALSE)</f>
        <v>chemicals</v>
      </c>
      <c r="K2053" s="4" t="str">
        <f t="shared" si="32"/>
        <v>F-gases</v>
      </c>
    </row>
    <row r="2054" spans="1:11">
      <c r="A2054" t="s">
        <v>68</v>
      </c>
      <c r="B2054" t="s">
        <v>3</v>
      </c>
      <c r="C2054" t="s">
        <v>271</v>
      </c>
      <c r="D2054" t="s">
        <v>273</v>
      </c>
      <c r="E2054" t="s">
        <v>13</v>
      </c>
      <c r="F2054">
        <v>2022</v>
      </c>
      <c r="G2054" t="s">
        <v>250</v>
      </c>
      <c r="H2054">
        <v>0.89901667632955895</v>
      </c>
      <c r="I2054">
        <f>IF(K2054="N2O",H2054*About!$B$66,IF('EPA non-CO2 Data'!K2054="CH4",'EPA non-CO2 Data'!H2054*About!$B$65,'EPA non-CO2 Data'!H2054))</f>
        <v>0.89901667632955895</v>
      </c>
      <c r="J2054" s="4" t="str">
        <f>VLOOKUP(CONCATENATE(B2054,C2054,D2054),'EPA Source to Industry Map'!$D$2:$E$35,2,FALSE)</f>
        <v>chemicals</v>
      </c>
      <c r="K2054" s="4" t="str">
        <f t="shared" si="32"/>
        <v>F-gases</v>
      </c>
    </row>
    <row r="2055" spans="1:11">
      <c r="A2055" t="s">
        <v>68</v>
      </c>
      <c r="B2055" t="s">
        <v>3</v>
      </c>
      <c r="C2055" t="s">
        <v>271</v>
      </c>
      <c r="D2055" t="s">
        <v>274</v>
      </c>
      <c r="E2055" t="s">
        <v>13</v>
      </c>
      <c r="F2055">
        <v>2022</v>
      </c>
      <c r="G2055" t="s">
        <v>250</v>
      </c>
      <c r="H2055">
        <v>1.6831823426857E-2</v>
      </c>
      <c r="I2055">
        <f>IF(K2055="N2O",H2055*About!$B$66,IF('EPA non-CO2 Data'!K2055="CH4",'EPA non-CO2 Data'!H2055*About!$B$65,'EPA non-CO2 Data'!H2055))</f>
        <v>1.6831823426857E-2</v>
      </c>
      <c r="J2055" s="4" t="str">
        <f>VLOOKUP(CONCATENATE(B2055,C2055,D2055),'EPA Source to Industry Map'!$D$2:$E$35,2,FALSE)</f>
        <v>chemicals</v>
      </c>
      <c r="K2055" s="4" t="str">
        <f t="shared" si="32"/>
        <v>F-gases</v>
      </c>
    </row>
    <row r="2056" spans="1:11">
      <c r="A2056" t="s">
        <v>68</v>
      </c>
      <c r="B2056" t="s">
        <v>3</v>
      </c>
      <c r="C2056" t="s">
        <v>271</v>
      </c>
      <c r="D2056" t="s">
        <v>275</v>
      </c>
      <c r="E2056" t="s">
        <v>13</v>
      </c>
      <c r="F2056">
        <v>2022</v>
      </c>
      <c r="G2056" t="s">
        <v>250</v>
      </c>
      <c r="H2056">
        <v>114.920899369558</v>
      </c>
      <c r="I2056">
        <f>IF(K2056="N2O",H2056*About!$B$66,IF('EPA non-CO2 Data'!K2056="CH4",'EPA non-CO2 Data'!H2056*About!$B$65,'EPA non-CO2 Data'!H2056))</f>
        <v>114.920899369558</v>
      </c>
      <c r="J2056" s="4" t="str">
        <f>VLOOKUP(CONCATENATE(B2056,C2056,D2056),'EPA Source to Industry Map'!$D$2:$E$35,2,FALSE)</f>
        <v>chemicals</v>
      </c>
      <c r="K2056" s="4" t="str">
        <f t="shared" si="32"/>
        <v>F-gases</v>
      </c>
    </row>
    <row r="2057" spans="1:11">
      <c r="A2057" t="s">
        <v>68</v>
      </c>
      <c r="B2057" t="s">
        <v>3</v>
      </c>
      <c r="C2057" t="s">
        <v>271</v>
      </c>
      <c r="D2057" t="s">
        <v>276</v>
      </c>
      <c r="E2057" t="s">
        <v>13</v>
      </c>
      <c r="F2057">
        <v>2022</v>
      </c>
      <c r="G2057" t="s">
        <v>250</v>
      </c>
      <c r="H2057">
        <v>1.1706436342462501</v>
      </c>
      <c r="I2057">
        <f>IF(K2057="N2O",H2057*About!$B$66,IF('EPA non-CO2 Data'!K2057="CH4",'EPA non-CO2 Data'!H2057*About!$B$65,'EPA non-CO2 Data'!H2057))</f>
        <v>1.1706436342462501</v>
      </c>
      <c r="J2057" s="4" t="str">
        <f>VLOOKUP(CONCATENATE(B2057,C2057,D2057),'EPA Source to Industry Map'!$D$2:$E$35,2,FALSE)</f>
        <v>chemicals</v>
      </c>
      <c r="K2057" s="4" t="str">
        <f t="shared" si="32"/>
        <v>F-gases</v>
      </c>
    </row>
    <row r="2058" spans="1:11">
      <c r="A2058" t="s">
        <v>68</v>
      </c>
      <c r="B2058" t="s">
        <v>3</v>
      </c>
      <c r="C2058" t="s">
        <v>271</v>
      </c>
      <c r="D2058" t="s">
        <v>272</v>
      </c>
      <c r="E2058" t="s">
        <v>13</v>
      </c>
      <c r="F2058">
        <v>2023</v>
      </c>
      <c r="G2058" t="s">
        <v>250</v>
      </c>
      <c r="H2058">
        <v>15.9813089949968</v>
      </c>
      <c r="I2058">
        <f>IF(K2058="N2O",H2058*About!$B$66,IF('EPA non-CO2 Data'!K2058="CH4",'EPA non-CO2 Data'!H2058*About!$B$65,'EPA non-CO2 Data'!H2058))</f>
        <v>15.9813089949968</v>
      </c>
      <c r="J2058" s="4" t="str">
        <f>VLOOKUP(CONCATENATE(B2058,C2058,D2058),'EPA Source to Industry Map'!$D$2:$E$35,2,FALSE)</f>
        <v>chemicals</v>
      </c>
      <c r="K2058" s="4" t="str">
        <f t="shared" si="32"/>
        <v>F-gases</v>
      </c>
    </row>
    <row r="2059" spans="1:11">
      <c r="A2059" t="s">
        <v>68</v>
      </c>
      <c r="B2059" t="s">
        <v>3</v>
      </c>
      <c r="C2059" t="s">
        <v>271</v>
      </c>
      <c r="D2059" t="s">
        <v>273</v>
      </c>
      <c r="E2059" t="s">
        <v>13</v>
      </c>
      <c r="F2059">
        <v>2023</v>
      </c>
      <c r="G2059" t="s">
        <v>250</v>
      </c>
      <c r="H2059">
        <v>0.92152067485016997</v>
      </c>
      <c r="I2059">
        <f>IF(K2059="N2O",H2059*About!$B$66,IF('EPA non-CO2 Data'!K2059="CH4",'EPA non-CO2 Data'!H2059*About!$B$65,'EPA non-CO2 Data'!H2059))</f>
        <v>0.92152067485016997</v>
      </c>
      <c r="J2059" s="4" t="str">
        <f>VLOOKUP(CONCATENATE(B2059,C2059,D2059),'EPA Source to Industry Map'!$D$2:$E$35,2,FALSE)</f>
        <v>chemicals</v>
      </c>
      <c r="K2059" s="4" t="str">
        <f t="shared" si="32"/>
        <v>F-gases</v>
      </c>
    </row>
    <row r="2060" spans="1:11">
      <c r="A2060" t="s">
        <v>68</v>
      </c>
      <c r="B2060" t="s">
        <v>3</v>
      </c>
      <c r="C2060" t="s">
        <v>271</v>
      </c>
      <c r="D2060" t="s">
        <v>274</v>
      </c>
      <c r="E2060" t="s">
        <v>13</v>
      </c>
      <c r="F2060">
        <v>2023</v>
      </c>
      <c r="G2060" t="s">
        <v>250</v>
      </c>
      <c r="H2060">
        <v>1.7503100674815801E-2</v>
      </c>
      <c r="I2060">
        <f>IF(K2060="N2O",H2060*About!$B$66,IF('EPA non-CO2 Data'!K2060="CH4",'EPA non-CO2 Data'!H2060*About!$B$65,'EPA non-CO2 Data'!H2060))</f>
        <v>1.7503100674815801E-2</v>
      </c>
      <c r="J2060" s="4" t="str">
        <f>VLOOKUP(CONCATENATE(B2060,C2060,D2060),'EPA Source to Industry Map'!$D$2:$E$35,2,FALSE)</f>
        <v>chemicals</v>
      </c>
      <c r="K2060" s="4" t="str">
        <f t="shared" si="32"/>
        <v>F-gases</v>
      </c>
    </row>
    <row r="2061" spans="1:11">
      <c r="A2061" t="s">
        <v>68</v>
      </c>
      <c r="B2061" t="s">
        <v>3</v>
      </c>
      <c r="C2061" t="s">
        <v>271</v>
      </c>
      <c r="D2061" t="s">
        <v>275</v>
      </c>
      <c r="E2061" t="s">
        <v>13</v>
      </c>
      <c r="F2061">
        <v>2023</v>
      </c>
      <c r="G2061" t="s">
        <v>250</v>
      </c>
      <c r="H2061">
        <v>129.66749897952801</v>
      </c>
      <c r="I2061">
        <f>IF(K2061="N2O",H2061*About!$B$66,IF('EPA non-CO2 Data'!K2061="CH4",'EPA non-CO2 Data'!H2061*About!$B$65,'EPA non-CO2 Data'!H2061))</f>
        <v>129.66749897952801</v>
      </c>
      <c r="J2061" s="4" t="str">
        <f>VLOOKUP(CONCATENATE(B2061,C2061,D2061),'EPA Source to Industry Map'!$D$2:$E$35,2,FALSE)</f>
        <v>chemicals</v>
      </c>
      <c r="K2061" s="4" t="str">
        <f t="shared" si="32"/>
        <v>F-gases</v>
      </c>
    </row>
    <row r="2062" spans="1:11">
      <c r="A2062" t="s">
        <v>68</v>
      </c>
      <c r="B2062" t="s">
        <v>3</v>
      </c>
      <c r="C2062" t="s">
        <v>271</v>
      </c>
      <c r="D2062" t="s">
        <v>276</v>
      </c>
      <c r="E2062" t="s">
        <v>13</v>
      </c>
      <c r="F2062">
        <v>2023</v>
      </c>
      <c r="G2062" t="s">
        <v>250</v>
      </c>
      <c r="H2062">
        <v>1.22828125003783</v>
      </c>
      <c r="I2062">
        <f>IF(K2062="N2O",H2062*About!$B$66,IF('EPA non-CO2 Data'!K2062="CH4",'EPA non-CO2 Data'!H2062*About!$B$65,'EPA non-CO2 Data'!H2062))</f>
        <v>1.22828125003783</v>
      </c>
      <c r="J2062" s="4" t="str">
        <f>VLOOKUP(CONCATENATE(B2062,C2062,D2062),'EPA Source to Industry Map'!$D$2:$E$35,2,FALSE)</f>
        <v>chemicals</v>
      </c>
      <c r="K2062" s="4" t="str">
        <f t="shared" si="32"/>
        <v>F-gases</v>
      </c>
    </row>
    <row r="2063" spans="1:11">
      <c r="A2063" t="s">
        <v>68</v>
      </c>
      <c r="B2063" t="s">
        <v>3</v>
      </c>
      <c r="C2063" t="s">
        <v>271</v>
      </c>
      <c r="D2063" t="s">
        <v>272</v>
      </c>
      <c r="E2063" t="s">
        <v>13</v>
      </c>
      <c r="F2063">
        <v>2024</v>
      </c>
      <c r="G2063" t="s">
        <v>250</v>
      </c>
      <c r="H2063">
        <v>16.570527750619</v>
      </c>
      <c r="I2063">
        <f>IF(K2063="N2O",H2063*About!$B$66,IF('EPA non-CO2 Data'!K2063="CH4",'EPA non-CO2 Data'!H2063*About!$B$65,'EPA non-CO2 Data'!H2063))</f>
        <v>16.570527750619</v>
      </c>
      <c r="J2063" s="4" t="str">
        <f>VLOOKUP(CONCATENATE(B2063,C2063,D2063),'EPA Source to Industry Map'!$D$2:$E$35,2,FALSE)</f>
        <v>chemicals</v>
      </c>
      <c r="K2063" s="4" t="str">
        <f t="shared" si="32"/>
        <v>F-gases</v>
      </c>
    </row>
    <row r="2064" spans="1:11">
      <c r="A2064" t="s">
        <v>68</v>
      </c>
      <c r="B2064" t="s">
        <v>3</v>
      </c>
      <c r="C2064" t="s">
        <v>271</v>
      </c>
      <c r="D2064" t="s">
        <v>273</v>
      </c>
      <c r="E2064" t="s">
        <v>13</v>
      </c>
      <c r="F2064">
        <v>2024</v>
      </c>
      <c r="G2064" t="s">
        <v>250</v>
      </c>
      <c r="H2064">
        <v>0.944024673370782</v>
      </c>
      <c r="I2064">
        <f>IF(K2064="N2O",H2064*About!$B$66,IF('EPA non-CO2 Data'!K2064="CH4",'EPA non-CO2 Data'!H2064*About!$B$65,'EPA non-CO2 Data'!H2064))</f>
        <v>0.944024673370782</v>
      </c>
      <c r="J2064" s="4" t="str">
        <f>VLOOKUP(CONCATENATE(B2064,C2064,D2064),'EPA Source to Industry Map'!$D$2:$E$35,2,FALSE)</f>
        <v>chemicals</v>
      </c>
      <c r="K2064" s="4" t="str">
        <f t="shared" si="32"/>
        <v>F-gases</v>
      </c>
    </row>
    <row r="2065" spans="1:11">
      <c r="A2065" t="s">
        <v>68</v>
      </c>
      <c r="B2065" t="s">
        <v>3</v>
      </c>
      <c r="C2065" t="s">
        <v>271</v>
      </c>
      <c r="D2065" t="s">
        <v>274</v>
      </c>
      <c r="E2065" t="s">
        <v>13</v>
      </c>
      <c r="F2065">
        <v>2024</v>
      </c>
      <c r="G2065" t="s">
        <v>250</v>
      </c>
      <c r="H2065">
        <v>1.8174377922774501E-2</v>
      </c>
      <c r="I2065">
        <f>IF(K2065="N2O",H2065*About!$B$66,IF('EPA non-CO2 Data'!K2065="CH4",'EPA non-CO2 Data'!H2065*About!$B$65,'EPA non-CO2 Data'!H2065))</f>
        <v>1.8174377922774501E-2</v>
      </c>
      <c r="J2065" s="4" t="str">
        <f>VLOOKUP(CONCATENATE(B2065,C2065,D2065),'EPA Source to Industry Map'!$D$2:$E$35,2,FALSE)</f>
        <v>chemicals</v>
      </c>
      <c r="K2065" s="4" t="str">
        <f t="shared" si="32"/>
        <v>F-gases</v>
      </c>
    </row>
    <row r="2066" spans="1:11">
      <c r="A2066" t="s">
        <v>68</v>
      </c>
      <c r="B2066" t="s">
        <v>3</v>
      </c>
      <c r="C2066" t="s">
        <v>271</v>
      </c>
      <c r="D2066" t="s">
        <v>275</v>
      </c>
      <c r="E2066" t="s">
        <v>13</v>
      </c>
      <c r="F2066">
        <v>2024</v>
      </c>
      <c r="G2066" t="s">
        <v>250</v>
      </c>
      <c r="H2066">
        <v>144.41409858949899</v>
      </c>
      <c r="I2066">
        <f>IF(K2066="N2O",H2066*About!$B$66,IF('EPA non-CO2 Data'!K2066="CH4",'EPA non-CO2 Data'!H2066*About!$B$65,'EPA non-CO2 Data'!H2066))</f>
        <v>144.41409858949899</v>
      </c>
      <c r="J2066" s="4" t="str">
        <f>VLOOKUP(CONCATENATE(B2066,C2066,D2066),'EPA Source to Industry Map'!$D$2:$E$35,2,FALSE)</f>
        <v>chemicals</v>
      </c>
      <c r="K2066" s="4" t="str">
        <f t="shared" si="32"/>
        <v>F-gases</v>
      </c>
    </row>
    <row r="2067" spans="1:11">
      <c r="A2067" t="s">
        <v>68</v>
      </c>
      <c r="B2067" t="s">
        <v>3</v>
      </c>
      <c r="C2067" t="s">
        <v>271</v>
      </c>
      <c r="D2067" t="s">
        <v>276</v>
      </c>
      <c r="E2067" t="s">
        <v>13</v>
      </c>
      <c r="F2067">
        <v>2024</v>
      </c>
      <c r="G2067" t="s">
        <v>250</v>
      </c>
      <c r="H2067">
        <v>1.2859188658294001</v>
      </c>
      <c r="I2067">
        <f>IF(K2067="N2O",H2067*About!$B$66,IF('EPA non-CO2 Data'!K2067="CH4",'EPA non-CO2 Data'!H2067*About!$B$65,'EPA non-CO2 Data'!H2067))</f>
        <v>1.2859188658294001</v>
      </c>
      <c r="J2067" s="4" t="str">
        <f>VLOOKUP(CONCATENATE(B2067,C2067,D2067),'EPA Source to Industry Map'!$D$2:$E$35,2,FALSE)</f>
        <v>chemicals</v>
      </c>
      <c r="K2067" s="4" t="str">
        <f t="shared" si="32"/>
        <v>F-gases</v>
      </c>
    </row>
    <row r="2068" spans="1:11">
      <c r="A2068" t="s">
        <v>68</v>
      </c>
      <c r="B2068" t="s">
        <v>3</v>
      </c>
      <c r="C2068" t="s">
        <v>271</v>
      </c>
      <c r="D2068" t="s">
        <v>272</v>
      </c>
      <c r="E2068" t="s">
        <v>13</v>
      </c>
      <c r="F2068">
        <v>2025</v>
      </c>
      <c r="G2068" t="s">
        <v>250</v>
      </c>
      <c r="H2068">
        <v>17.159746506241099</v>
      </c>
      <c r="I2068">
        <f>IF(K2068="N2O",H2068*About!$B$66,IF('EPA non-CO2 Data'!K2068="CH4",'EPA non-CO2 Data'!H2068*About!$B$65,'EPA non-CO2 Data'!H2068))</f>
        <v>17.159746506241099</v>
      </c>
      <c r="J2068" s="4" t="str">
        <f>VLOOKUP(CONCATENATE(B2068,C2068,D2068),'EPA Source to Industry Map'!$D$2:$E$35,2,FALSE)</f>
        <v>chemicals</v>
      </c>
      <c r="K2068" s="4" t="str">
        <f t="shared" si="32"/>
        <v>F-gases</v>
      </c>
    </row>
    <row r="2069" spans="1:11">
      <c r="A2069" t="s">
        <v>68</v>
      </c>
      <c r="B2069" t="s">
        <v>3</v>
      </c>
      <c r="C2069" t="s">
        <v>271</v>
      </c>
      <c r="D2069" t="s">
        <v>273</v>
      </c>
      <c r="E2069" t="s">
        <v>13</v>
      </c>
      <c r="F2069">
        <v>2025</v>
      </c>
      <c r="G2069" t="s">
        <v>250</v>
      </c>
      <c r="H2069">
        <v>0.96652867189139302</v>
      </c>
      <c r="I2069">
        <f>IF(K2069="N2O",H2069*About!$B$66,IF('EPA non-CO2 Data'!K2069="CH4",'EPA non-CO2 Data'!H2069*About!$B$65,'EPA non-CO2 Data'!H2069))</f>
        <v>0.96652867189139302</v>
      </c>
      <c r="J2069" s="4" t="str">
        <f>VLOOKUP(CONCATENATE(B2069,C2069,D2069),'EPA Source to Industry Map'!$D$2:$E$35,2,FALSE)</f>
        <v>chemicals</v>
      </c>
      <c r="K2069" s="4" t="str">
        <f t="shared" si="32"/>
        <v>F-gases</v>
      </c>
    </row>
    <row r="2070" spans="1:11">
      <c r="A2070" t="s">
        <v>68</v>
      </c>
      <c r="B2070" t="s">
        <v>3</v>
      </c>
      <c r="C2070" t="s">
        <v>271</v>
      </c>
      <c r="D2070" t="s">
        <v>274</v>
      </c>
      <c r="E2070" t="s">
        <v>13</v>
      </c>
      <c r="F2070">
        <v>2025</v>
      </c>
      <c r="G2070" t="s">
        <v>250</v>
      </c>
      <c r="H2070">
        <v>1.8845655170733201E-2</v>
      </c>
      <c r="I2070">
        <f>IF(K2070="N2O",H2070*About!$B$66,IF('EPA non-CO2 Data'!K2070="CH4",'EPA non-CO2 Data'!H2070*About!$B$65,'EPA non-CO2 Data'!H2070))</f>
        <v>1.8845655170733201E-2</v>
      </c>
      <c r="J2070" s="4" t="str">
        <f>VLOOKUP(CONCATENATE(B2070,C2070,D2070),'EPA Source to Industry Map'!$D$2:$E$35,2,FALSE)</f>
        <v>chemicals</v>
      </c>
      <c r="K2070" s="4" t="str">
        <f t="shared" si="32"/>
        <v>F-gases</v>
      </c>
    </row>
    <row r="2071" spans="1:11">
      <c r="A2071" t="s">
        <v>68</v>
      </c>
      <c r="B2071" t="s">
        <v>3</v>
      </c>
      <c r="C2071" t="s">
        <v>271</v>
      </c>
      <c r="D2071" t="s">
        <v>275</v>
      </c>
      <c r="E2071" t="s">
        <v>13</v>
      </c>
      <c r="F2071">
        <v>2025</v>
      </c>
      <c r="G2071" t="s">
        <v>250</v>
      </c>
      <c r="H2071">
        <v>159.16069819946901</v>
      </c>
      <c r="I2071">
        <f>IF(K2071="N2O",H2071*About!$B$66,IF('EPA non-CO2 Data'!K2071="CH4",'EPA non-CO2 Data'!H2071*About!$B$65,'EPA non-CO2 Data'!H2071))</f>
        <v>159.16069819946901</v>
      </c>
      <c r="J2071" s="4" t="str">
        <f>VLOOKUP(CONCATENATE(B2071,C2071,D2071),'EPA Source to Industry Map'!$D$2:$E$35,2,FALSE)</f>
        <v>chemicals</v>
      </c>
      <c r="K2071" s="4" t="str">
        <f t="shared" si="32"/>
        <v>F-gases</v>
      </c>
    </row>
    <row r="2072" spans="1:11">
      <c r="A2072" t="s">
        <v>68</v>
      </c>
      <c r="B2072" t="s">
        <v>3</v>
      </c>
      <c r="C2072" t="s">
        <v>271</v>
      </c>
      <c r="D2072" t="s">
        <v>276</v>
      </c>
      <c r="E2072" t="s">
        <v>13</v>
      </c>
      <c r="F2072">
        <v>2025</v>
      </c>
      <c r="G2072" t="s">
        <v>250</v>
      </c>
      <c r="H2072">
        <v>1.34355648162097</v>
      </c>
      <c r="I2072">
        <f>IF(K2072="N2O",H2072*About!$B$66,IF('EPA non-CO2 Data'!K2072="CH4",'EPA non-CO2 Data'!H2072*About!$B$65,'EPA non-CO2 Data'!H2072))</f>
        <v>1.34355648162097</v>
      </c>
      <c r="J2072" s="4" t="str">
        <f>VLOOKUP(CONCATENATE(B2072,C2072,D2072),'EPA Source to Industry Map'!$D$2:$E$35,2,FALSE)</f>
        <v>chemicals</v>
      </c>
      <c r="K2072" s="4" t="str">
        <f t="shared" si="32"/>
        <v>F-gases</v>
      </c>
    </row>
    <row r="2073" spans="1:11">
      <c r="A2073" t="s">
        <v>68</v>
      </c>
      <c r="B2073" t="s">
        <v>3</v>
      </c>
      <c r="C2073" t="s">
        <v>271</v>
      </c>
      <c r="D2073" t="s">
        <v>272</v>
      </c>
      <c r="E2073" t="s">
        <v>13</v>
      </c>
      <c r="F2073">
        <v>2026</v>
      </c>
      <c r="G2073" t="s">
        <v>250</v>
      </c>
      <c r="H2073">
        <v>17.852755838818901</v>
      </c>
      <c r="I2073">
        <f>IF(K2073="N2O",H2073*About!$B$66,IF('EPA non-CO2 Data'!K2073="CH4",'EPA non-CO2 Data'!H2073*About!$B$65,'EPA non-CO2 Data'!H2073))</f>
        <v>17.852755838818901</v>
      </c>
      <c r="J2073" s="4" t="str">
        <f>VLOOKUP(CONCATENATE(B2073,C2073,D2073),'EPA Source to Industry Map'!$D$2:$E$35,2,FALSE)</f>
        <v>chemicals</v>
      </c>
      <c r="K2073" s="4" t="str">
        <f t="shared" si="32"/>
        <v>F-gases</v>
      </c>
    </row>
    <row r="2074" spans="1:11">
      <c r="A2074" t="s">
        <v>68</v>
      </c>
      <c r="B2074" t="s">
        <v>3</v>
      </c>
      <c r="C2074" t="s">
        <v>271</v>
      </c>
      <c r="D2074" t="s">
        <v>273</v>
      </c>
      <c r="E2074" t="s">
        <v>13</v>
      </c>
      <c r="F2074">
        <v>2026</v>
      </c>
      <c r="G2074" t="s">
        <v>250</v>
      </c>
      <c r="H2074">
        <v>0.99018583330078902</v>
      </c>
      <c r="I2074">
        <f>IF(K2074="N2O",H2074*About!$B$66,IF('EPA non-CO2 Data'!K2074="CH4",'EPA non-CO2 Data'!H2074*About!$B$65,'EPA non-CO2 Data'!H2074))</f>
        <v>0.99018583330078902</v>
      </c>
      <c r="J2074" s="4" t="str">
        <f>VLOOKUP(CONCATENATE(B2074,C2074,D2074),'EPA Source to Industry Map'!$D$2:$E$35,2,FALSE)</f>
        <v>chemicals</v>
      </c>
      <c r="K2074" s="4" t="str">
        <f t="shared" si="32"/>
        <v>F-gases</v>
      </c>
    </row>
    <row r="2075" spans="1:11">
      <c r="A2075" t="s">
        <v>68</v>
      </c>
      <c r="B2075" t="s">
        <v>3</v>
      </c>
      <c r="C2075" t="s">
        <v>271</v>
      </c>
      <c r="D2075" t="s">
        <v>274</v>
      </c>
      <c r="E2075" t="s">
        <v>13</v>
      </c>
      <c r="F2075">
        <v>2026</v>
      </c>
      <c r="G2075" t="s">
        <v>250</v>
      </c>
      <c r="H2075">
        <v>1.9662073445277602E-2</v>
      </c>
      <c r="I2075">
        <f>IF(K2075="N2O",H2075*About!$B$66,IF('EPA non-CO2 Data'!K2075="CH4",'EPA non-CO2 Data'!H2075*About!$B$65,'EPA non-CO2 Data'!H2075))</f>
        <v>1.9662073445277602E-2</v>
      </c>
      <c r="J2075" s="4" t="str">
        <f>VLOOKUP(CONCATENATE(B2075,C2075,D2075),'EPA Source to Industry Map'!$D$2:$E$35,2,FALSE)</f>
        <v>chemicals</v>
      </c>
      <c r="K2075" s="4" t="str">
        <f t="shared" si="32"/>
        <v>F-gases</v>
      </c>
    </row>
    <row r="2076" spans="1:11">
      <c r="A2076" t="s">
        <v>68</v>
      </c>
      <c r="B2076" t="s">
        <v>3</v>
      </c>
      <c r="C2076" t="s">
        <v>271</v>
      </c>
      <c r="D2076" t="s">
        <v>275</v>
      </c>
      <c r="E2076" t="s">
        <v>13</v>
      </c>
      <c r="F2076">
        <v>2026</v>
      </c>
      <c r="G2076" t="s">
        <v>250</v>
      </c>
      <c r="H2076">
        <v>177.69212559153701</v>
      </c>
      <c r="I2076">
        <f>IF(K2076="N2O",H2076*About!$B$66,IF('EPA non-CO2 Data'!K2076="CH4",'EPA non-CO2 Data'!H2076*About!$B$65,'EPA non-CO2 Data'!H2076))</f>
        <v>177.69212559153701</v>
      </c>
      <c r="J2076" s="4" t="str">
        <f>VLOOKUP(CONCATENATE(B2076,C2076,D2076),'EPA Source to Industry Map'!$D$2:$E$35,2,FALSE)</f>
        <v>chemicals</v>
      </c>
      <c r="K2076" s="4" t="str">
        <f t="shared" si="32"/>
        <v>F-gases</v>
      </c>
    </row>
    <row r="2077" spans="1:11">
      <c r="A2077" t="s">
        <v>68</v>
      </c>
      <c r="B2077" t="s">
        <v>3</v>
      </c>
      <c r="C2077" t="s">
        <v>271</v>
      </c>
      <c r="D2077" t="s">
        <v>276</v>
      </c>
      <c r="E2077" t="s">
        <v>13</v>
      </c>
      <c r="F2077">
        <v>2026</v>
      </c>
      <c r="G2077" t="s">
        <v>250</v>
      </c>
      <c r="H2077">
        <v>1.41611895018998</v>
      </c>
      <c r="I2077">
        <f>IF(K2077="N2O",H2077*About!$B$66,IF('EPA non-CO2 Data'!K2077="CH4",'EPA non-CO2 Data'!H2077*About!$B$65,'EPA non-CO2 Data'!H2077))</f>
        <v>1.41611895018998</v>
      </c>
      <c r="J2077" s="4" t="str">
        <f>VLOOKUP(CONCATENATE(B2077,C2077,D2077),'EPA Source to Industry Map'!$D$2:$E$35,2,FALSE)</f>
        <v>chemicals</v>
      </c>
      <c r="K2077" s="4" t="str">
        <f t="shared" si="32"/>
        <v>F-gases</v>
      </c>
    </row>
    <row r="2078" spans="1:11">
      <c r="A2078" t="s">
        <v>68</v>
      </c>
      <c r="B2078" t="s">
        <v>3</v>
      </c>
      <c r="C2078" t="s">
        <v>271</v>
      </c>
      <c r="D2078" t="s">
        <v>272</v>
      </c>
      <c r="E2078" t="s">
        <v>13</v>
      </c>
      <c r="F2078">
        <v>2027</v>
      </c>
      <c r="G2078" t="s">
        <v>250</v>
      </c>
      <c r="H2078">
        <v>18.545765171396699</v>
      </c>
      <c r="I2078">
        <f>IF(K2078="N2O",H2078*About!$B$66,IF('EPA non-CO2 Data'!K2078="CH4",'EPA non-CO2 Data'!H2078*About!$B$65,'EPA non-CO2 Data'!H2078))</f>
        <v>18.545765171396699</v>
      </c>
      <c r="J2078" s="4" t="str">
        <f>VLOOKUP(CONCATENATE(B2078,C2078,D2078),'EPA Source to Industry Map'!$D$2:$E$35,2,FALSE)</f>
        <v>chemicals</v>
      </c>
      <c r="K2078" s="4" t="str">
        <f t="shared" si="32"/>
        <v>F-gases</v>
      </c>
    </row>
    <row r="2079" spans="1:11">
      <c r="A2079" t="s">
        <v>68</v>
      </c>
      <c r="B2079" t="s">
        <v>3</v>
      </c>
      <c r="C2079" t="s">
        <v>271</v>
      </c>
      <c r="D2079" t="s">
        <v>273</v>
      </c>
      <c r="E2079" t="s">
        <v>13</v>
      </c>
      <c r="F2079">
        <v>2027</v>
      </c>
      <c r="G2079" t="s">
        <v>250</v>
      </c>
      <c r="H2079">
        <v>1.0138429947101799</v>
      </c>
      <c r="I2079">
        <f>IF(K2079="N2O",H2079*About!$B$66,IF('EPA non-CO2 Data'!K2079="CH4",'EPA non-CO2 Data'!H2079*About!$B$65,'EPA non-CO2 Data'!H2079))</f>
        <v>1.0138429947101799</v>
      </c>
      <c r="J2079" s="4" t="str">
        <f>VLOOKUP(CONCATENATE(B2079,C2079,D2079),'EPA Source to Industry Map'!$D$2:$E$35,2,FALSE)</f>
        <v>chemicals</v>
      </c>
      <c r="K2079" s="4" t="str">
        <f t="shared" si="32"/>
        <v>F-gases</v>
      </c>
    </row>
    <row r="2080" spans="1:11">
      <c r="A2080" t="s">
        <v>68</v>
      </c>
      <c r="B2080" t="s">
        <v>3</v>
      </c>
      <c r="C2080" t="s">
        <v>271</v>
      </c>
      <c r="D2080" t="s">
        <v>274</v>
      </c>
      <c r="E2080" t="s">
        <v>13</v>
      </c>
      <c r="F2080">
        <v>2027</v>
      </c>
      <c r="G2080" t="s">
        <v>250</v>
      </c>
      <c r="H2080">
        <v>2.0478491719821999E-2</v>
      </c>
      <c r="I2080">
        <f>IF(K2080="N2O",H2080*About!$B$66,IF('EPA non-CO2 Data'!K2080="CH4",'EPA non-CO2 Data'!H2080*About!$B$65,'EPA non-CO2 Data'!H2080))</f>
        <v>2.0478491719821999E-2</v>
      </c>
      <c r="J2080" s="4" t="str">
        <f>VLOOKUP(CONCATENATE(B2080,C2080,D2080),'EPA Source to Industry Map'!$D$2:$E$35,2,FALSE)</f>
        <v>chemicals</v>
      </c>
      <c r="K2080" s="4" t="str">
        <f t="shared" si="32"/>
        <v>F-gases</v>
      </c>
    </row>
    <row r="2081" spans="1:11">
      <c r="A2081" t="s">
        <v>68</v>
      </c>
      <c r="B2081" t="s">
        <v>3</v>
      </c>
      <c r="C2081" t="s">
        <v>271</v>
      </c>
      <c r="D2081" t="s">
        <v>275</v>
      </c>
      <c r="E2081" t="s">
        <v>13</v>
      </c>
      <c r="F2081">
        <v>2027</v>
      </c>
      <c r="G2081" t="s">
        <v>250</v>
      </c>
      <c r="H2081">
        <v>196.223552983606</v>
      </c>
      <c r="I2081">
        <f>IF(K2081="N2O",H2081*About!$B$66,IF('EPA non-CO2 Data'!K2081="CH4",'EPA non-CO2 Data'!H2081*About!$B$65,'EPA non-CO2 Data'!H2081))</f>
        <v>196.223552983606</v>
      </c>
      <c r="J2081" s="4" t="str">
        <f>VLOOKUP(CONCATENATE(B2081,C2081,D2081),'EPA Source to Industry Map'!$D$2:$E$35,2,FALSE)</f>
        <v>chemicals</v>
      </c>
      <c r="K2081" s="4" t="str">
        <f t="shared" si="32"/>
        <v>F-gases</v>
      </c>
    </row>
    <row r="2082" spans="1:11">
      <c r="A2082" t="s">
        <v>68</v>
      </c>
      <c r="B2082" t="s">
        <v>3</v>
      </c>
      <c r="C2082" t="s">
        <v>271</v>
      </c>
      <c r="D2082" t="s">
        <v>276</v>
      </c>
      <c r="E2082" t="s">
        <v>13</v>
      </c>
      <c r="F2082">
        <v>2027</v>
      </c>
      <c r="G2082" t="s">
        <v>250</v>
      </c>
      <c r="H2082">
        <v>1.4886814187589901</v>
      </c>
      <c r="I2082">
        <f>IF(K2082="N2O",H2082*About!$B$66,IF('EPA non-CO2 Data'!K2082="CH4",'EPA non-CO2 Data'!H2082*About!$B$65,'EPA non-CO2 Data'!H2082))</f>
        <v>1.4886814187589901</v>
      </c>
      <c r="J2082" s="4" t="str">
        <f>VLOOKUP(CONCATENATE(B2082,C2082,D2082),'EPA Source to Industry Map'!$D$2:$E$35,2,FALSE)</f>
        <v>chemicals</v>
      </c>
      <c r="K2082" s="4" t="str">
        <f t="shared" si="32"/>
        <v>F-gases</v>
      </c>
    </row>
    <row r="2083" spans="1:11">
      <c r="A2083" t="s">
        <v>68</v>
      </c>
      <c r="B2083" t="s">
        <v>3</v>
      </c>
      <c r="C2083" t="s">
        <v>271</v>
      </c>
      <c r="D2083" t="s">
        <v>272</v>
      </c>
      <c r="E2083" t="s">
        <v>13</v>
      </c>
      <c r="F2083">
        <v>2028</v>
      </c>
      <c r="G2083" t="s">
        <v>250</v>
      </c>
      <c r="H2083">
        <v>19.238774503974401</v>
      </c>
      <c r="I2083">
        <f>IF(K2083="N2O",H2083*About!$B$66,IF('EPA non-CO2 Data'!K2083="CH4",'EPA non-CO2 Data'!H2083*About!$B$65,'EPA non-CO2 Data'!H2083))</f>
        <v>19.238774503974401</v>
      </c>
      <c r="J2083" s="4" t="str">
        <f>VLOOKUP(CONCATENATE(B2083,C2083,D2083),'EPA Source to Industry Map'!$D$2:$E$35,2,FALSE)</f>
        <v>chemicals</v>
      </c>
      <c r="K2083" s="4" t="str">
        <f t="shared" si="32"/>
        <v>F-gases</v>
      </c>
    </row>
    <row r="2084" spans="1:11">
      <c r="A2084" t="s">
        <v>68</v>
      </c>
      <c r="B2084" t="s">
        <v>3</v>
      </c>
      <c r="C2084" t="s">
        <v>271</v>
      </c>
      <c r="D2084" t="s">
        <v>273</v>
      </c>
      <c r="E2084" t="s">
        <v>13</v>
      </c>
      <c r="F2084">
        <v>2028</v>
      </c>
      <c r="G2084" t="s">
        <v>250</v>
      </c>
      <c r="H2084">
        <v>1.03750015611958</v>
      </c>
      <c r="I2084">
        <f>IF(K2084="N2O",H2084*About!$B$66,IF('EPA non-CO2 Data'!K2084="CH4",'EPA non-CO2 Data'!H2084*About!$B$65,'EPA non-CO2 Data'!H2084))</f>
        <v>1.03750015611958</v>
      </c>
      <c r="J2084" s="4" t="str">
        <f>VLOOKUP(CONCATENATE(B2084,C2084,D2084),'EPA Source to Industry Map'!$D$2:$E$35,2,FALSE)</f>
        <v>chemicals</v>
      </c>
      <c r="K2084" s="4" t="str">
        <f t="shared" si="32"/>
        <v>F-gases</v>
      </c>
    </row>
    <row r="2085" spans="1:11">
      <c r="A2085" t="s">
        <v>68</v>
      </c>
      <c r="B2085" t="s">
        <v>3</v>
      </c>
      <c r="C2085" t="s">
        <v>271</v>
      </c>
      <c r="D2085" t="s">
        <v>274</v>
      </c>
      <c r="E2085" t="s">
        <v>13</v>
      </c>
      <c r="F2085">
        <v>2028</v>
      </c>
      <c r="G2085" t="s">
        <v>250</v>
      </c>
      <c r="H2085">
        <v>2.1294909994366399E-2</v>
      </c>
      <c r="I2085">
        <f>IF(K2085="N2O",H2085*About!$B$66,IF('EPA non-CO2 Data'!K2085="CH4",'EPA non-CO2 Data'!H2085*About!$B$65,'EPA non-CO2 Data'!H2085))</f>
        <v>2.1294909994366399E-2</v>
      </c>
      <c r="J2085" s="4" t="str">
        <f>VLOOKUP(CONCATENATE(B2085,C2085,D2085),'EPA Source to Industry Map'!$D$2:$E$35,2,FALSE)</f>
        <v>chemicals</v>
      </c>
      <c r="K2085" s="4" t="str">
        <f t="shared" si="32"/>
        <v>F-gases</v>
      </c>
    </row>
    <row r="2086" spans="1:11">
      <c r="A2086" t="s">
        <v>68</v>
      </c>
      <c r="B2086" t="s">
        <v>3</v>
      </c>
      <c r="C2086" t="s">
        <v>271</v>
      </c>
      <c r="D2086" t="s">
        <v>275</v>
      </c>
      <c r="E2086" t="s">
        <v>13</v>
      </c>
      <c r="F2086">
        <v>2028</v>
      </c>
      <c r="G2086" t="s">
        <v>250</v>
      </c>
      <c r="H2086">
        <v>214.75498037567399</v>
      </c>
      <c r="I2086">
        <f>IF(K2086="N2O",H2086*About!$B$66,IF('EPA non-CO2 Data'!K2086="CH4",'EPA non-CO2 Data'!H2086*About!$B$65,'EPA non-CO2 Data'!H2086))</f>
        <v>214.75498037567399</v>
      </c>
      <c r="J2086" s="4" t="str">
        <f>VLOOKUP(CONCATENATE(B2086,C2086,D2086),'EPA Source to Industry Map'!$D$2:$E$35,2,FALSE)</f>
        <v>chemicals</v>
      </c>
      <c r="K2086" s="4" t="str">
        <f t="shared" si="32"/>
        <v>F-gases</v>
      </c>
    </row>
    <row r="2087" spans="1:11">
      <c r="A2087" t="s">
        <v>68</v>
      </c>
      <c r="B2087" t="s">
        <v>3</v>
      </c>
      <c r="C2087" t="s">
        <v>271</v>
      </c>
      <c r="D2087" t="s">
        <v>276</v>
      </c>
      <c r="E2087" t="s">
        <v>13</v>
      </c>
      <c r="F2087">
        <v>2028</v>
      </c>
      <c r="G2087" t="s">
        <v>250</v>
      </c>
      <c r="H2087">
        <v>1.5612438873279999</v>
      </c>
      <c r="I2087">
        <f>IF(K2087="N2O",H2087*About!$B$66,IF('EPA non-CO2 Data'!K2087="CH4",'EPA non-CO2 Data'!H2087*About!$B$65,'EPA non-CO2 Data'!H2087))</f>
        <v>1.5612438873279999</v>
      </c>
      <c r="J2087" s="4" t="str">
        <f>VLOOKUP(CONCATENATE(B2087,C2087,D2087),'EPA Source to Industry Map'!$D$2:$E$35,2,FALSE)</f>
        <v>chemicals</v>
      </c>
      <c r="K2087" s="4" t="str">
        <f t="shared" si="32"/>
        <v>F-gases</v>
      </c>
    </row>
    <row r="2088" spans="1:11">
      <c r="A2088" t="s">
        <v>68</v>
      </c>
      <c r="B2088" t="s">
        <v>3</v>
      </c>
      <c r="C2088" t="s">
        <v>271</v>
      </c>
      <c r="D2088" t="s">
        <v>272</v>
      </c>
      <c r="E2088" t="s">
        <v>13</v>
      </c>
      <c r="F2088">
        <v>2029</v>
      </c>
      <c r="G2088" t="s">
        <v>250</v>
      </c>
      <c r="H2088">
        <v>19.931783836552199</v>
      </c>
      <c r="I2088">
        <f>IF(K2088="N2O",H2088*About!$B$66,IF('EPA non-CO2 Data'!K2088="CH4",'EPA non-CO2 Data'!H2088*About!$B$65,'EPA non-CO2 Data'!H2088))</f>
        <v>19.931783836552199</v>
      </c>
      <c r="J2088" s="4" t="str">
        <f>VLOOKUP(CONCATENATE(B2088,C2088,D2088),'EPA Source to Industry Map'!$D$2:$E$35,2,FALSE)</f>
        <v>chemicals</v>
      </c>
      <c r="K2088" s="4" t="str">
        <f t="shared" si="32"/>
        <v>F-gases</v>
      </c>
    </row>
    <row r="2089" spans="1:11">
      <c r="A2089" t="s">
        <v>68</v>
      </c>
      <c r="B2089" t="s">
        <v>3</v>
      </c>
      <c r="C2089" t="s">
        <v>271</v>
      </c>
      <c r="D2089" t="s">
        <v>273</v>
      </c>
      <c r="E2089" t="s">
        <v>13</v>
      </c>
      <c r="F2089">
        <v>2029</v>
      </c>
      <c r="G2089" t="s">
        <v>250</v>
      </c>
      <c r="H2089">
        <v>1.0611573175289799</v>
      </c>
      <c r="I2089">
        <f>IF(K2089="N2O",H2089*About!$B$66,IF('EPA non-CO2 Data'!K2089="CH4",'EPA non-CO2 Data'!H2089*About!$B$65,'EPA non-CO2 Data'!H2089))</f>
        <v>1.0611573175289799</v>
      </c>
      <c r="J2089" s="4" t="str">
        <f>VLOOKUP(CONCATENATE(B2089,C2089,D2089),'EPA Source to Industry Map'!$D$2:$E$35,2,FALSE)</f>
        <v>chemicals</v>
      </c>
      <c r="K2089" s="4" t="str">
        <f t="shared" si="32"/>
        <v>F-gases</v>
      </c>
    </row>
    <row r="2090" spans="1:11">
      <c r="A2090" t="s">
        <v>68</v>
      </c>
      <c r="B2090" t="s">
        <v>3</v>
      </c>
      <c r="C2090" t="s">
        <v>271</v>
      </c>
      <c r="D2090" t="s">
        <v>274</v>
      </c>
      <c r="E2090" t="s">
        <v>13</v>
      </c>
      <c r="F2090">
        <v>2029</v>
      </c>
      <c r="G2090" t="s">
        <v>250</v>
      </c>
      <c r="H2090">
        <v>2.2111328268910799E-2</v>
      </c>
      <c r="I2090">
        <f>IF(K2090="N2O",H2090*About!$B$66,IF('EPA non-CO2 Data'!K2090="CH4",'EPA non-CO2 Data'!H2090*About!$B$65,'EPA non-CO2 Data'!H2090))</f>
        <v>2.2111328268910799E-2</v>
      </c>
      <c r="J2090" s="4" t="str">
        <f>VLOOKUP(CONCATENATE(B2090,C2090,D2090),'EPA Source to Industry Map'!$D$2:$E$35,2,FALSE)</f>
        <v>chemicals</v>
      </c>
      <c r="K2090" s="4" t="str">
        <f t="shared" si="32"/>
        <v>F-gases</v>
      </c>
    </row>
    <row r="2091" spans="1:11">
      <c r="A2091" t="s">
        <v>68</v>
      </c>
      <c r="B2091" t="s">
        <v>3</v>
      </c>
      <c r="C2091" t="s">
        <v>271</v>
      </c>
      <c r="D2091" t="s">
        <v>275</v>
      </c>
      <c r="E2091" t="s">
        <v>13</v>
      </c>
      <c r="F2091">
        <v>2029</v>
      </c>
      <c r="G2091" t="s">
        <v>250</v>
      </c>
      <c r="H2091">
        <v>233.28640776774199</v>
      </c>
      <c r="I2091">
        <f>IF(K2091="N2O",H2091*About!$B$66,IF('EPA non-CO2 Data'!K2091="CH4",'EPA non-CO2 Data'!H2091*About!$B$65,'EPA non-CO2 Data'!H2091))</f>
        <v>233.28640776774199</v>
      </c>
      <c r="J2091" s="4" t="str">
        <f>VLOOKUP(CONCATENATE(B2091,C2091,D2091),'EPA Source to Industry Map'!$D$2:$E$35,2,FALSE)</f>
        <v>chemicals</v>
      </c>
      <c r="K2091" s="4" t="str">
        <f t="shared" si="32"/>
        <v>F-gases</v>
      </c>
    </row>
    <row r="2092" spans="1:11">
      <c r="A2092" t="s">
        <v>68</v>
      </c>
      <c r="B2092" t="s">
        <v>3</v>
      </c>
      <c r="C2092" t="s">
        <v>271</v>
      </c>
      <c r="D2092" t="s">
        <v>276</v>
      </c>
      <c r="E2092" t="s">
        <v>13</v>
      </c>
      <c r="F2092">
        <v>2029</v>
      </c>
      <c r="G2092" t="s">
        <v>250</v>
      </c>
      <c r="H2092">
        <v>1.63380635589701</v>
      </c>
      <c r="I2092">
        <f>IF(K2092="N2O",H2092*About!$B$66,IF('EPA non-CO2 Data'!K2092="CH4",'EPA non-CO2 Data'!H2092*About!$B$65,'EPA non-CO2 Data'!H2092))</f>
        <v>1.63380635589701</v>
      </c>
      <c r="J2092" s="4" t="str">
        <f>VLOOKUP(CONCATENATE(B2092,C2092,D2092),'EPA Source to Industry Map'!$D$2:$E$35,2,FALSE)</f>
        <v>chemicals</v>
      </c>
      <c r="K2092" s="4" t="str">
        <f t="shared" si="32"/>
        <v>F-gases</v>
      </c>
    </row>
    <row r="2093" spans="1:11">
      <c r="A2093" t="s">
        <v>68</v>
      </c>
      <c r="B2093" t="s">
        <v>3</v>
      </c>
      <c r="C2093" t="s">
        <v>271</v>
      </c>
      <c r="D2093" t="s">
        <v>272</v>
      </c>
      <c r="E2093" t="s">
        <v>13</v>
      </c>
      <c r="F2093">
        <v>2030</v>
      </c>
      <c r="G2093" t="s">
        <v>250</v>
      </c>
      <c r="H2093">
        <v>20.624793169130001</v>
      </c>
      <c r="I2093">
        <f>IF(K2093="N2O",H2093*About!$B$66,IF('EPA non-CO2 Data'!K2093="CH4",'EPA non-CO2 Data'!H2093*About!$B$65,'EPA non-CO2 Data'!H2093))</f>
        <v>20.624793169130001</v>
      </c>
      <c r="J2093" s="4" t="str">
        <f>VLOOKUP(CONCATENATE(B2093,C2093,D2093),'EPA Source to Industry Map'!$D$2:$E$35,2,FALSE)</f>
        <v>chemicals</v>
      </c>
      <c r="K2093" s="4" t="str">
        <f t="shared" si="32"/>
        <v>F-gases</v>
      </c>
    </row>
    <row r="2094" spans="1:11">
      <c r="A2094" t="s">
        <v>68</v>
      </c>
      <c r="B2094" t="s">
        <v>3</v>
      </c>
      <c r="C2094" t="s">
        <v>271</v>
      </c>
      <c r="D2094" t="s">
        <v>273</v>
      </c>
      <c r="E2094" t="s">
        <v>13</v>
      </c>
      <c r="F2094">
        <v>2030</v>
      </c>
      <c r="G2094" t="s">
        <v>250</v>
      </c>
      <c r="H2094">
        <v>1.08481447893837</v>
      </c>
      <c r="I2094">
        <f>IF(K2094="N2O",H2094*About!$B$66,IF('EPA non-CO2 Data'!K2094="CH4",'EPA non-CO2 Data'!H2094*About!$B$65,'EPA non-CO2 Data'!H2094))</f>
        <v>1.08481447893837</v>
      </c>
      <c r="J2094" s="4" t="str">
        <f>VLOOKUP(CONCATENATE(B2094,C2094,D2094),'EPA Source to Industry Map'!$D$2:$E$35,2,FALSE)</f>
        <v>chemicals</v>
      </c>
      <c r="K2094" s="4" t="str">
        <f t="shared" si="32"/>
        <v>F-gases</v>
      </c>
    </row>
    <row r="2095" spans="1:11">
      <c r="A2095" t="s">
        <v>68</v>
      </c>
      <c r="B2095" t="s">
        <v>3</v>
      </c>
      <c r="C2095" t="s">
        <v>271</v>
      </c>
      <c r="D2095" t="s">
        <v>274</v>
      </c>
      <c r="E2095" t="s">
        <v>13</v>
      </c>
      <c r="F2095">
        <v>2030</v>
      </c>
      <c r="G2095" t="s">
        <v>250</v>
      </c>
      <c r="H2095">
        <v>2.29277465434552E-2</v>
      </c>
      <c r="I2095">
        <f>IF(K2095="N2O",H2095*About!$B$66,IF('EPA non-CO2 Data'!K2095="CH4",'EPA non-CO2 Data'!H2095*About!$B$65,'EPA non-CO2 Data'!H2095))</f>
        <v>2.29277465434552E-2</v>
      </c>
      <c r="J2095" s="4" t="str">
        <f>VLOOKUP(CONCATENATE(B2095,C2095,D2095),'EPA Source to Industry Map'!$D$2:$E$35,2,FALSE)</f>
        <v>chemicals</v>
      </c>
      <c r="K2095" s="4" t="str">
        <f t="shared" si="32"/>
        <v>F-gases</v>
      </c>
    </row>
    <row r="2096" spans="1:11">
      <c r="A2096" t="s">
        <v>68</v>
      </c>
      <c r="B2096" t="s">
        <v>3</v>
      </c>
      <c r="C2096" t="s">
        <v>271</v>
      </c>
      <c r="D2096" t="s">
        <v>275</v>
      </c>
      <c r="E2096" t="s">
        <v>13</v>
      </c>
      <c r="F2096">
        <v>2030</v>
      </c>
      <c r="G2096" t="s">
        <v>250</v>
      </c>
      <c r="H2096">
        <v>251.81783515980999</v>
      </c>
      <c r="I2096">
        <f>IF(K2096="N2O",H2096*About!$B$66,IF('EPA non-CO2 Data'!K2096="CH4",'EPA non-CO2 Data'!H2096*About!$B$65,'EPA non-CO2 Data'!H2096))</f>
        <v>251.81783515980999</v>
      </c>
      <c r="J2096" s="4" t="str">
        <f>VLOOKUP(CONCATENATE(B2096,C2096,D2096),'EPA Source to Industry Map'!$D$2:$E$35,2,FALSE)</f>
        <v>chemicals</v>
      </c>
      <c r="K2096" s="4" t="str">
        <f t="shared" si="32"/>
        <v>F-gases</v>
      </c>
    </row>
    <row r="2097" spans="1:11">
      <c r="A2097" t="s">
        <v>68</v>
      </c>
      <c r="B2097" t="s">
        <v>3</v>
      </c>
      <c r="C2097" t="s">
        <v>271</v>
      </c>
      <c r="D2097" t="s">
        <v>276</v>
      </c>
      <c r="E2097" t="s">
        <v>13</v>
      </c>
      <c r="F2097">
        <v>2030</v>
      </c>
      <c r="G2097" t="s">
        <v>250</v>
      </c>
      <c r="H2097">
        <v>1.70636882446601</v>
      </c>
      <c r="I2097">
        <f>IF(K2097="N2O",H2097*About!$B$66,IF('EPA non-CO2 Data'!K2097="CH4",'EPA non-CO2 Data'!H2097*About!$B$65,'EPA non-CO2 Data'!H2097))</f>
        <v>1.70636882446601</v>
      </c>
      <c r="J2097" s="4" t="str">
        <f>VLOOKUP(CONCATENATE(B2097,C2097,D2097),'EPA Source to Industry Map'!$D$2:$E$35,2,FALSE)</f>
        <v>chemicals</v>
      </c>
      <c r="K2097" s="4" t="str">
        <f t="shared" si="32"/>
        <v>F-gases</v>
      </c>
    </row>
    <row r="2098" spans="1:11">
      <c r="A2098" t="s">
        <v>68</v>
      </c>
      <c r="B2098" t="s">
        <v>3</v>
      </c>
      <c r="C2098" t="s">
        <v>271</v>
      </c>
      <c r="D2098" t="s">
        <v>272</v>
      </c>
      <c r="E2098" t="s">
        <v>13</v>
      </c>
      <c r="F2098">
        <v>2031</v>
      </c>
      <c r="G2098" t="s">
        <v>250</v>
      </c>
      <c r="H2098">
        <v>20.624793169130001</v>
      </c>
      <c r="I2098">
        <f>IF(K2098="N2O",H2098*About!$B$66,IF('EPA non-CO2 Data'!K2098="CH4",'EPA non-CO2 Data'!H2098*About!$B$65,'EPA non-CO2 Data'!H2098))</f>
        <v>20.624793169130001</v>
      </c>
      <c r="J2098" s="4" t="str">
        <f>VLOOKUP(CONCATENATE(B2098,C2098,D2098),'EPA Source to Industry Map'!$D$2:$E$35,2,FALSE)</f>
        <v>chemicals</v>
      </c>
      <c r="K2098" s="4" t="str">
        <f t="shared" si="32"/>
        <v>F-gases</v>
      </c>
    </row>
    <row r="2099" spans="1:11">
      <c r="A2099" t="s">
        <v>68</v>
      </c>
      <c r="B2099" t="s">
        <v>3</v>
      </c>
      <c r="C2099" t="s">
        <v>271</v>
      </c>
      <c r="D2099" t="s">
        <v>273</v>
      </c>
      <c r="E2099" t="s">
        <v>13</v>
      </c>
      <c r="F2099">
        <v>2031</v>
      </c>
      <c r="G2099" t="s">
        <v>250</v>
      </c>
      <c r="H2099">
        <v>1.1077540067903699</v>
      </c>
      <c r="I2099">
        <f>IF(K2099="N2O",H2099*About!$B$66,IF('EPA non-CO2 Data'!K2099="CH4",'EPA non-CO2 Data'!H2099*About!$B$65,'EPA non-CO2 Data'!H2099))</f>
        <v>1.1077540067903699</v>
      </c>
      <c r="J2099" s="4" t="str">
        <f>VLOOKUP(CONCATENATE(B2099,C2099,D2099),'EPA Source to Industry Map'!$D$2:$E$35,2,FALSE)</f>
        <v>chemicals</v>
      </c>
      <c r="K2099" s="4" t="str">
        <f t="shared" ref="K2099:K2162" si="33">IF(ISNUMBER(SEARCH("F",E2099)),"F-gases",E2099)</f>
        <v>F-gases</v>
      </c>
    </row>
    <row r="2100" spans="1:11">
      <c r="A2100" t="s">
        <v>68</v>
      </c>
      <c r="B2100" t="s">
        <v>3</v>
      </c>
      <c r="C2100" t="s">
        <v>271</v>
      </c>
      <c r="D2100" t="s">
        <v>274</v>
      </c>
      <c r="E2100" t="s">
        <v>13</v>
      </c>
      <c r="F2100">
        <v>2031</v>
      </c>
      <c r="G2100" t="s">
        <v>250</v>
      </c>
      <c r="H2100">
        <v>2.3113708483768099E-2</v>
      </c>
      <c r="I2100">
        <f>IF(K2100="N2O",H2100*About!$B$66,IF('EPA non-CO2 Data'!K2100="CH4",'EPA non-CO2 Data'!H2100*About!$B$65,'EPA non-CO2 Data'!H2100))</f>
        <v>2.3113708483768099E-2</v>
      </c>
      <c r="J2100" s="4" t="str">
        <f>VLOOKUP(CONCATENATE(B2100,C2100,D2100),'EPA Source to Industry Map'!$D$2:$E$35,2,FALSE)</f>
        <v>chemicals</v>
      </c>
      <c r="K2100" s="4" t="str">
        <f t="shared" si="33"/>
        <v>F-gases</v>
      </c>
    </row>
    <row r="2101" spans="1:11">
      <c r="A2101" t="s">
        <v>68</v>
      </c>
      <c r="B2101" t="s">
        <v>3</v>
      </c>
      <c r="C2101" t="s">
        <v>271</v>
      </c>
      <c r="D2101" t="s">
        <v>275</v>
      </c>
      <c r="E2101" t="s">
        <v>13</v>
      </c>
      <c r="F2101">
        <v>2031</v>
      </c>
      <c r="G2101" t="s">
        <v>250</v>
      </c>
      <c r="H2101">
        <v>249.16490374141301</v>
      </c>
      <c r="I2101">
        <f>IF(K2101="N2O",H2101*About!$B$66,IF('EPA non-CO2 Data'!K2101="CH4",'EPA non-CO2 Data'!H2101*About!$B$65,'EPA non-CO2 Data'!H2101))</f>
        <v>249.16490374141301</v>
      </c>
      <c r="J2101" s="4" t="str">
        <f>VLOOKUP(CONCATENATE(B2101,C2101,D2101),'EPA Source to Industry Map'!$D$2:$E$35,2,FALSE)</f>
        <v>chemicals</v>
      </c>
      <c r="K2101" s="4" t="str">
        <f t="shared" si="33"/>
        <v>F-gases</v>
      </c>
    </row>
    <row r="2102" spans="1:11">
      <c r="A2102" t="s">
        <v>68</v>
      </c>
      <c r="B2102" t="s">
        <v>3</v>
      </c>
      <c r="C2102" t="s">
        <v>271</v>
      </c>
      <c r="D2102" t="s">
        <v>276</v>
      </c>
      <c r="E2102" t="s">
        <v>13</v>
      </c>
      <c r="F2102">
        <v>2031</v>
      </c>
      <c r="G2102" t="s">
        <v>250</v>
      </c>
      <c r="H2102">
        <v>1.70636882446601</v>
      </c>
      <c r="I2102">
        <f>IF(K2102="N2O",H2102*About!$B$66,IF('EPA non-CO2 Data'!K2102="CH4",'EPA non-CO2 Data'!H2102*About!$B$65,'EPA non-CO2 Data'!H2102))</f>
        <v>1.70636882446601</v>
      </c>
      <c r="J2102" s="4" t="str">
        <f>VLOOKUP(CONCATENATE(B2102,C2102,D2102),'EPA Source to Industry Map'!$D$2:$E$35,2,FALSE)</f>
        <v>chemicals</v>
      </c>
      <c r="K2102" s="4" t="str">
        <f t="shared" si="33"/>
        <v>F-gases</v>
      </c>
    </row>
    <row r="2103" spans="1:11">
      <c r="A2103" t="s">
        <v>68</v>
      </c>
      <c r="B2103" t="s">
        <v>3</v>
      </c>
      <c r="C2103" t="s">
        <v>271</v>
      </c>
      <c r="D2103" t="s">
        <v>272</v>
      </c>
      <c r="E2103" t="s">
        <v>13</v>
      </c>
      <c r="F2103">
        <v>2032</v>
      </c>
      <c r="G2103" t="s">
        <v>250</v>
      </c>
      <c r="H2103">
        <v>20.624793169130001</v>
      </c>
      <c r="I2103">
        <f>IF(K2103="N2O",H2103*About!$B$66,IF('EPA non-CO2 Data'!K2103="CH4",'EPA non-CO2 Data'!H2103*About!$B$65,'EPA non-CO2 Data'!H2103))</f>
        <v>20.624793169130001</v>
      </c>
      <c r="J2103" s="4" t="str">
        <f>VLOOKUP(CONCATENATE(B2103,C2103,D2103),'EPA Source to Industry Map'!$D$2:$E$35,2,FALSE)</f>
        <v>chemicals</v>
      </c>
      <c r="K2103" s="4" t="str">
        <f t="shared" si="33"/>
        <v>F-gases</v>
      </c>
    </row>
    <row r="2104" spans="1:11">
      <c r="A2104" t="s">
        <v>68</v>
      </c>
      <c r="B2104" t="s">
        <v>3</v>
      </c>
      <c r="C2104" t="s">
        <v>271</v>
      </c>
      <c r="D2104" t="s">
        <v>273</v>
      </c>
      <c r="E2104" t="s">
        <v>13</v>
      </c>
      <c r="F2104">
        <v>2032</v>
      </c>
      <c r="G2104" t="s">
        <v>250</v>
      </c>
      <c r="H2104">
        <v>1.1306935346423701</v>
      </c>
      <c r="I2104">
        <f>IF(K2104="N2O",H2104*About!$B$66,IF('EPA non-CO2 Data'!K2104="CH4",'EPA non-CO2 Data'!H2104*About!$B$65,'EPA non-CO2 Data'!H2104))</f>
        <v>1.1306935346423701</v>
      </c>
      <c r="J2104" s="4" t="str">
        <f>VLOOKUP(CONCATENATE(B2104,C2104,D2104),'EPA Source to Industry Map'!$D$2:$E$35,2,FALSE)</f>
        <v>chemicals</v>
      </c>
      <c r="K2104" s="4" t="str">
        <f t="shared" si="33"/>
        <v>F-gases</v>
      </c>
    </row>
    <row r="2105" spans="1:11">
      <c r="A2105" t="s">
        <v>68</v>
      </c>
      <c r="B2105" t="s">
        <v>3</v>
      </c>
      <c r="C2105" t="s">
        <v>271</v>
      </c>
      <c r="D2105" t="s">
        <v>274</v>
      </c>
      <c r="E2105" t="s">
        <v>13</v>
      </c>
      <c r="F2105">
        <v>2032</v>
      </c>
      <c r="G2105" t="s">
        <v>250</v>
      </c>
      <c r="H2105">
        <v>2.3299670424081001E-2</v>
      </c>
      <c r="I2105">
        <f>IF(K2105="N2O",H2105*About!$B$66,IF('EPA non-CO2 Data'!K2105="CH4",'EPA non-CO2 Data'!H2105*About!$B$65,'EPA non-CO2 Data'!H2105))</f>
        <v>2.3299670424081001E-2</v>
      </c>
      <c r="J2105" s="4" t="str">
        <f>VLOOKUP(CONCATENATE(B2105,C2105,D2105),'EPA Source to Industry Map'!$D$2:$E$35,2,FALSE)</f>
        <v>chemicals</v>
      </c>
      <c r="K2105" s="4" t="str">
        <f t="shared" si="33"/>
        <v>F-gases</v>
      </c>
    </row>
    <row r="2106" spans="1:11">
      <c r="A2106" t="s">
        <v>68</v>
      </c>
      <c r="B2106" t="s">
        <v>3</v>
      </c>
      <c r="C2106" t="s">
        <v>271</v>
      </c>
      <c r="D2106" t="s">
        <v>275</v>
      </c>
      <c r="E2106" t="s">
        <v>13</v>
      </c>
      <c r="F2106">
        <v>2032</v>
      </c>
      <c r="G2106" t="s">
        <v>250</v>
      </c>
      <c r="H2106">
        <v>246.51197232301499</v>
      </c>
      <c r="I2106">
        <f>IF(K2106="N2O",H2106*About!$B$66,IF('EPA non-CO2 Data'!K2106="CH4",'EPA non-CO2 Data'!H2106*About!$B$65,'EPA non-CO2 Data'!H2106))</f>
        <v>246.51197232301499</v>
      </c>
      <c r="J2106" s="4" t="str">
        <f>VLOOKUP(CONCATENATE(B2106,C2106,D2106),'EPA Source to Industry Map'!$D$2:$E$35,2,FALSE)</f>
        <v>chemicals</v>
      </c>
      <c r="K2106" s="4" t="str">
        <f t="shared" si="33"/>
        <v>F-gases</v>
      </c>
    </row>
    <row r="2107" spans="1:11">
      <c r="A2107" t="s">
        <v>68</v>
      </c>
      <c r="B2107" t="s">
        <v>3</v>
      </c>
      <c r="C2107" t="s">
        <v>271</v>
      </c>
      <c r="D2107" t="s">
        <v>276</v>
      </c>
      <c r="E2107" t="s">
        <v>13</v>
      </c>
      <c r="F2107">
        <v>2032</v>
      </c>
      <c r="G2107" t="s">
        <v>250</v>
      </c>
      <c r="H2107">
        <v>1.70636882446601</v>
      </c>
      <c r="I2107">
        <f>IF(K2107="N2O",H2107*About!$B$66,IF('EPA non-CO2 Data'!K2107="CH4",'EPA non-CO2 Data'!H2107*About!$B$65,'EPA non-CO2 Data'!H2107))</f>
        <v>1.70636882446601</v>
      </c>
      <c r="J2107" s="4" t="str">
        <f>VLOOKUP(CONCATENATE(B2107,C2107,D2107),'EPA Source to Industry Map'!$D$2:$E$35,2,FALSE)</f>
        <v>chemicals</v>
      </c>
      <c r="K2107" s="4" t="str">
        <f t="shared" si="33"/>
        <v>F-gases</v>
      </c>
    </row>
    <row r="2108" spans="1:11">
      <c r="A2108" t="s">
        <v>68</v>
      </c>
      <c r="B2108" t="s">
        <v>3</v>
      </c>
      <c r="C2108" t="s">
        <v>271</v>
      </c>
      <c r="D2108" t="s">
        <v>272</v>
      </c>
      <c r="E2108" t="s">
        <v>13</v>
      </c>
      <c r="F2108">
        <v>2033</v>
      </c>
      <c r="G2108" t="s">
        <v>250</v>
      </c>
      <c r="H2108">
        <v>20.624793169130001</v>
      </c>
      <c r="I2108">
        <f>IF(K2108="N2O",H2108*About!$B$66,IF('EPA non-CO2 Data'!K2108="CH4",'EPA non-CO2 Data'!H2108*About!$B$65,'EPA non-CO2 Data'!H2108))</f>
        <v>20.624793169130001</v>
      </c>
      <c r="J2108" s="4" t="str">
        <f>VLOOKUP(CONCATENATE(B2108,C2108,D2108),'EPA Source to Industry Map'!$D$2:$E$35,2,FALSE)</f>
        <v>chemicals</v>
      </c>
      <c r="K2108" s="4" t="str">
        <f t="shared" si="33"/>
        <v>F-gases</v>
      </c>
    </row>
    <row r="2109" spans="1:11">
      <c r="A2109" t="s">
        <v>68</v>
      </c>
      <c r="B2109" t="s">
        <v>3</v>
      </c>
      <c r="C2109" t="s">
        <v>271</v>
      </c>
      <c r="D2109" t="s">
        <v>273</v>
      </c>
      <c r="E2109" t="s">
        <v>13</v>
      </c>
      <c r="F2109">
        <v>2033</v>
      </c>
      <c r="G2109" t="s">
        <v>250</v>
      </c>
      <c r="H2109">
        <v>1.15363306249436</v>
      </c>
      <c r="I2109">
        <f>IF(K2109="N2O",H2109*About!$B$66,IF('EPA non-CO2 Data'!K2109="CH4",'EPA non-CO2 Data'!H2109*About!$B$65,'EPA non-CO2 Data'!H2109))</f>
        <v>1.15363306249436</v>
      </c>
      <c r="J2109" s="4" t="str">
        <f>VLOOKUP(CONCATENATE(B2109,C2109,D2109),'EPA Source to Industry Map'!$D$2:$E$35,2,FALSE)</f>
        <v>chemicals</v>
      </c>
      <c r="K2109" s="4" t="str">
        <f t="shared" si="33"/>
        <v>F-gases</v>
      </c>
    </row>
    <row r="2110" spans="1:11">
      <c r="A2110" t="s">
        <v>68</v>
      </c>
      <c r="B2110" t="s">
        <v>3</v>
      </c>
      <c r="C2110" t="s">
        <v>271</v>
      </c>
      <c r="D2110" t="s">
        <v>274</v>
      </c>
      <c r="E2110" t="s">
        <v>13</v>
      </c>
      <c r="F2110">
        <v>2033</v>
      </c>
      <c r="G2110" t="s">
        <v>250</v>
      </c>
      <c r="H2110">
        <v>2.34856323643939E-2</v>
      </c>
      <c r="I2110">
        <f>IF(K2110="N2O",H2110*About!$B$66,IF('EPA non-CO2 Data'!K2110="CH4",'EPA non-CO2 Data'!H2110*About!$B$65,'EPA non-CO2 Data'!H2110))</f>
        <v>2.34856323643939E-2</v>
      </c>
      <c r="J2110" s="4" t="str">
        <f>VLOOKUP(CONCATENATE(B2110,C2110,D2110),'EPA Source to Industry Map'!$D$2:$E$35,2,FALSE)</f>
        <v>chemicals</v>
      </c>
      <c r="K2110" s="4" t="str">
        <f t="shared" si="33"/>
        <v>F-gases</v>
      </c>
    </row>
    <row r="2111" spans="1:11">
      <c r="A2111" t="s">
        <v>68</v>
      </c>
      <c r="B2111" t="s">
        <v>3</v>
      </c>
      <c r="C2111" t="s">
        <v>271</v>
      </c>
      <c r="D2111" t="s">
        <v>275</v>
      </c>
      <c r="E2111" t="s">
        <v>13</v>
      </c>
      <c r="F2111">
        <v>2033</v>
      </c>
      <c r="G2111" t="s">
        <v>250</v>
      </c>
      <c r="H2111">
        <v>243.85904090461801</v>
      </c>
      <c r="I2111">
        <f>IF(K2111="N2O",H2111*About!$B$66,IF('EPA non-CO2 Data'!K2111="CH4",'EPA non-CO2 Data'!H2111*About!$B$65,'EPA non-CO2 Data'!H2111))</f>
        <v>243.85904090461801</v>
      </c>
      <c r="J2111" s="4" t="str">
        <f>VLOOKUP(CONCATENATE(B2111,C2111,D2111),'EPA Source to Industry Map'!$D$2:$E$35,2,FALSE)</f>
        <v>chemicals</v>
      </c>
      <c r="K2111" s="4" t="str">
        <f t="shared" si="33"/>
        <v>F-gases</v>
      </c>
    </row>
    <row r="2112" spans="1:11">
      <c r="A2112" t="s">
        <v>68</v>
      </c>
      <c r="B2112" t="s">
        <v>3</v>
      </c>
      <c r="C2112" t="s">
        <v>271</v>
      </c>
      <c r="D2112" t="s">
        <v>276</v>
      </c>
      <c r="E2112" t="s">
        <v>13</v>
      </c>
      <c r="F2112">
        <v>2033</v>
      </c>
      <c r="G2112" t="s">
        <v>250</v>
      </c>
      <c r="H2112">
        <v>1.70636882446601</v>
      </c>
      <c r="I2112">
        <f>IF(K2112="N2O",H2112*About!$B$66,IF('EPA non-CO2 Data'!K2112="CH4",'EPA non-CO2 Data'!H2112*About!$B$65,'EPA non-CO2 Data'!H2112))</f>
        <v>1.70636882446601</v>
      </c>
      <c r="J2112" s="4" t="str">
        <f>VLOOKUP(CONCATENATE(B2112,C2112,D2112),'EPA Source to Industry Map'!$D$2:$E$35,2,FALSE)</f>
        <v>chemicals</v>
      </c>
      <c r="K2112" s="4" t="str">
        <f t="shared" si="33"/>
        <v>F-gases</v>
      </c>
    </row>
    <row r="2113" spans="1:11">
      <c r="A2113" t="s">
        <v>68</v>
      </c>
      <c r="B2113" t="s">
        <v>3</v>
      </c>
      <c r="C2113" t="s">
        <v>271</v>
      </c>
      <c r="D2113" t="s">
        <v>272</v>
      </c>
      <c r="E2113" t="s">
        <v>13</v>
      </c>
      <c r="F2113">
        <v>2034</v>
      </c>
      <c r="G2113" t="s">
        <v>250</v>
      </c>
      <c r="H2113">
        <v>20.624793169130001</v>
      </c>
      <c r="I2113">
        <f>IF(K2113="N2O",H2113*About!$B$66,IF('EPA non-CO2 Data'!K2113="CH4",'EPA non-CO2 Data'!H2113*About!$B$65,'EPA non-CO2 Data'!H2113))</f>
        <v>20.624793169130001</v>
      </c>
      <c r="J2113" s="4" t="str">
        <f>VLOOKUP(CONCATENATE(B2113,C2113,D2113),'EPA Source to Industry Map'!$D$2:$E$35,2,FALSE)</f>
        <v>chemicals</v>
      </c>
      <c r="K2113" s="4" t="str">
        <f t="shared" si="33"/>
        <v>F-gases</v>
      </c>
    </row>
    <row r="2114" spans="1:11">
      <c r="A2114" t="s">
        <v>68</v>
      </c>
      <c r="B2114" t="s">
        <v>3</v>
      </c>
      <c r="C2114" t="s">
        <v>271</v>
      </c>
      <c r="D2114" t="s">
        <v>273</v>
      </c>
      <c r="E2114" t="s">
        <v>13</v>
      </c>
      <c r="F2114">
        <v>2034</v>
      </c>
      <c r="G2114" t="s">
        <v>250</v>
      </c>
      <c r="H2114">
        <v>1.17657259034636</v>
      </c>
      <c r="I2114">
        <f>IF(K2114="N2O",H2114*About!$B$66,IF('EPA non-CO2 Data'!K2114="CH4",'EPA non-CO2 Data'!H2114*About!$B$65,'EPA non-CO2 Data'!H2114))</f>
        <v>1.17657259034636</v>
      </c>
      <c r="J2114" s="4" t="str">
        <f>VLOOKUP(CONCATENATE(B2114,C2114,D2114),'EPA Source to Industry Map'!$D$2:$E$35,2,FALSE)</f>
        <v>chemicals</v>
      </c>
      <c r="K2114" s="4" t="str">
        <f t="shared" si="33"/>
        <v>F-gases</v>
      </c>
    </row>
    <row r="2115" spans="1:11">
      <c r="A2115" t="s">
        <v>68</v>
      </c>
      <c r="B2115" t="s">
        <v>3</v>
      </c>
      <c r="C2115" t="s">
        <v>271</v>
      </c>
      <c r="D2115" t="s">
        <v>274</v>
      </c>
      <c r="E2115" t="s">
        <v>13</v>
      </c>
      <c r="F2115">
        <v>2034</v>
      </c>
      <c r="G2115" t="s">
        <v>250</v>
      </c>
      <c r="H2115">
        <v>2.3671594304706799E-2</v>
      </c>
      <c r="I2115">
        <f>IF(K2115="N2O",H2115*About!$B$66,IF('EPA non-CO2 Data'!K2115="CH4",'EPA non-CO2 Data'!H2115*About!$B$65,'EPA non-CO2 Data'!H2115))</f>
        <v>2.3671594304706799E-2</v>
      </c>
      <c r="J2115" s="4" t="str">
        <f>VLOOKUP(CONCATENATE(B2115,C2115,D2115),'EPA Source to Industry Map'!$D$2:$E$35,2,FALSE)</f>
        <v>chemicals</v>
      </c>
      <c r="K2115" s="4" t="str">
        <f t="shared" si="33"/>
        <v>F-gases</v>
      </c>
    </row>
    <row r="2116" spans="1:11">
      <c r="A2116" t="s">
        <v>68</v>
      </c>
      <c r="B2116" t="s">
        <v>3</v>
      </c>
      <c r="C2116" t="s">
        <v>271</v>
      </c>
      <c r="D2116" t="s">
        <v>275</v>
      </c>
      <c r="E2116" t="s">
        <v>13</v>
      </c>
      <c r="F2116">
        <v>2034</v>
      </c>
      <c r="G2116" t="s">
        <v>250</v>
      </c>
      <c r="H2116">
        <v>241.20610948621999</v>
      </c>
      <c r="I2116">
        <f>IF(K2116="N2O",H2116*About!$B$66,IF('EPA non-CO2 Data'!K2116="CH4",'EPA non-CO2 Data'!H2116*About!$B$65,'EPA non-CO2 Data'!H2116))</f>
        <v>241.20610948621999</v>
      </c>
      <c r="J2116" s="4" t="str">
        <f>VLOOKUP(CONCATENATE(B2116,C2116,D2116),'EPA Source to Industry Map'!$D$2:$E$35,2,FALSE)</f>
        <v>chemicals</v>
      </c>
      <c r="K2116" s="4" t="str">
        <f t="shared" si="33"/>
        <v>F-gases</v>
      </c>
    </row>
    <row r="2117" spans="1:11">
      <c r="A2117" t="s">
        <v>68</v>
      </c>
      <c r="B2117" t="s">
        <v>3</v>
      </c>
      <c r="C2117" t="s">
        <v>271</v>
      </c>
      <c r="D2117" t="s">
        <v>276</v>
      </c>
      <c r="E2117" t="s">
        <v>13</v>
      </c>
      <c r="F2117">
        <v>2034</v>
      </c>
      <c r="G2117" t="s">
        <v>250</v>
      </c>
      <c r="H2117">
        <v>1.70636882446601</v>
      </c>
      <c r="I2117">
        <f>IF(K2117="N2O",H2117*About!$B$66,IF('EPA non-CO2 Data'!K2117="CH4",'EPA non-CO2 Data'!H2117*About!$B$65,'EPA non-CO2 Data'!H2117))</f>
        <v>1.70636882446601</v>
      </c>
      <c r="J2117" s="4" t="str">
        <f>VLOOKUP(CONCATENATE(B2117,C2117,D2117),'EPA Source to Industry Map'!$D$2:$E$35,2,FALSE)</f>
        <v>chemicals</v>
      </c>
      <c r="K2117" s="4" t="str">
        <f t="shared" si="33"/>
        <v>F-gases</v>
      </c>
    </row>
    <row r="2118" spans="1:11">
      <c r="A2118" t="s">
        <v>68</v>
      </c>
      <c r="B2118" t="s">
        <v>3</v>
      </c>
      <c r="C2118" t="s">
        <v>271</v>
      </c>
      <c r="D2118" t="s">
        <v>272</v>
      </c>
      <c r="E2118" t="s">
        <v>13</v>
      </c>
      <c r="F2118">
        <v>2035</v>
      </c>
      <c r="G2118" t="s">
        <v>250</v>
      </c>
      <c r="H2118">
        <v>20.624793169130001</v>
      </c>
      <c r="I2118">
        <f>IF(K2118="N2O",H2118*About!$B$66,IF('EPA non-CO2 Data'!K2118="CH4",'EPA non-CO2 Data'!H2118*About!$B$65,'EPA non-CO2 Data'!H2118))</f>
        <v>20.624793169130001</v>
      </c>
      <c r="J2118" s="4" t="str">
        <f>VLOOKUP(CONCATENATE(B2118,C2118,D2118),'EPA Source to Industry Map'!$D$2:$E$35,2,FALSE)</f>
        <v>chemicals</v>
      </c>
      <c r="K2118" s="4" t="str">
        <f t="shared" si="33"/>
        <v>F-gases</v>
      </c>
    </row>
    <row r="2119" spans="1:11">
      <c r="A2119" t="s">
        <v>68</v>
      </c>
      <c r="B2119" t="s">
        <v>3</v>
      </c>
      <c r="C2119" t="s">
        <v>271</v>
      </c>
      <c r="D2119" t="s">
        <v>273</v>
      </c>
      <c r="E2119" t="s">
        <v>13</v>
      </c>
      <c r="F2119">
        <v>2035</v>
      </c>
      <c r="G2119" t="s">
        <v>250</v>
      </c>
      <c r="H2119">
        <v>1.1995121181983599</v>
      </c>
      <c r="I2119">
        <f>IF(K2119="N2O",H2119*About!$B$66,IF('EPA non-CO2 Data'!K2119="CH4",'EPA non-CO2 Data'!H2119*About!$B$65,'EPA non-CO2 Data'!H2119))</f>
        <v>1.1995121181983599</v>
      </c>
      <c r="J2119" s="4" t="str">
        <f>VLOOKUP(CONCATENATE(B2119,C2119,D2119),'EPA Source to Industry Map'!$D$2:$E$35,2,FALSE)</f>
        <v>chemicals</v>
      </c>
      <c r="K2119" s="4" t="str">
        <f t="shared" si="33"/>
        <v>F-gases</v>
      </c>
    </row>
    <row r="2120" spans="1:11">
      <c r="A2120" t="s">
        <v>68</v>
      </c>
      <c r="B2120" t="s">
        <v>3</v>
      </c>
      <c r="C2120" t="s">
        <v>271</v>
      </c>
      <c r="D2120" t="s">
        <v>274</v>
      </c>
      <c r="E2120" t="s">
        <v>13</v>
      </c>
      <c r="F2120">
        <v>2035</v>
      </c>
      <c r="G2120" t="s">
        <v>250</v>
      </c>
      <c r="H2120">
        <v>2.3857556245019701E-2</v>
      </c>
      <c r="I2120">
        <f>IF(K2120="N2O",H2120*About!$B$66,IF('EPA non-CO2 Data'!K2120="CH4",'EPA non-CO2 Data'!H2120*About!$B$65,'EPA non-CO2 Data'!H2120))</f>
        <v>2.3857556245019701E-2</v>
      </c>
      <c r="J2120" s="4" t="str">
        <f>VLOOKUP(CONCATENATE(B2120,C2120,D2120),'EPA Source to Industry Map'!$D$2:$E$35,2,FALSE)</f>
        <v>chemicals</v>
      </c>
      <c r="K2120" s="4" t="str">
        <f t="shared" si="33"/>
        <v>F-gases</v>
      </c>
    </row>
    <row r="2121" spans="1:11">
      <c r="A2121" t="s">
        <v>68</v>
      </c>
      <c r="B2121" t="s">
        <v>3</v>
      </c>
      <c r="C2121" t="s">
        <v>271</v>
      </c>
      <c r="D2121" t="s">
        <v>275</v>
      </c>
      <c r="E2121" t="s">
        <v>13</v>
      </c>
      <c r="F2121">
        <v>2035</v>
      </c>
      <c r="G2121" t="s">
        <v>250</v>
      </c>
      <c r="H2121">
        <v>238.55317806782301</v>
      </c>
      <c r="I2121">
        <f>IF(K2121="N2O",H2121*About!$B$66,IF('EPA non-CO2 Data'!K2121="CH4",'EPA non-CO2 Data'!H2121*About!$B$65,'EPA non-CO2 Data'!H2121))</f>
        <v>238.55317806782301</v>
      </c>
      <c r="J2121" s="4" t="str">
        <f>VLOOKUP(CONCATENATE(B2121,C2121,D2121),'EPA Source to Industry Map'!$D$2:$E$35,2,FALSE)</f>
        <v>chemicals</v>
      </c>
      <c r="K2121" s="4" t="str">
        <f t="shared" si="33"/>
        <v>F-gases</v>
      </c>
    </row>
    <row r="2122" spans="1:11">
      <c r="A2122" t="s">
        <v>68</v>
      </c>
      <c r="B2122" t="s">
        <v>3</v>
      </c>
      <c r="C2122" t="s">
        <v>271</v>
      </c>
      <c r="D2122" t="s">
        <v>276</v>
      </c>
      <c r="E2122" t="s">
        <v>13</v>
      </c>
      <c r="F2122">
        <v>2035</v>
      </c>
      <c r="G2122" t="s">
        <v>250</v>
      </c>
      <c r="H2122">
        <v>1.70636882446601</v>
      </c>
      <c r="I2122">
        <f>IF(K2122="N2O",H2122*About!$B$66,IF('EPA non-CO2 Data'!K2122="CH4",'EPA non-CO2 Data'!H2122*About!$B$65,'EPA non-CO2 Data'!H2122))</f>
        <v>1.70636882446601</v>
      </c>
      <c r="J2122" s="4" t="str">
        <f>VLOOKUP(CONCATENATE(B2122,C2122,D2122),'EPA Source to Industry Map'!$D$2:$E$35,2,FALSE)</f>
        <v>chemicals</v>
      </c>
      <c r="K2122" s="4" t="str">
        <f t="shared" si="33"/>
        <v>F-gases</v>
      </c>
    </row>
    <row r="2123" spans="1:11">
      <c r="A2123" t="s">
        <v>68</v>
      </c>
      <c r="B2123" t="s">
        <v>3</v>
      </c>
      <c r="C2123" t="s">
        <v>271</v>
      </c>
      <c r="D2123" t="s">
        <v>272</v>
      </c>
      <c r="E2123" t="s">
        <v>13</v>
      </c>
      <c r="F2123">
        <v>2036</v>
      </c>
      <c r="G2123" t="s">
        <v>250</v>
      </c>
      <c r="H2123">
        <v>21.570463354222401</v>
      </c>
      <c r="I2123">
        <f>IF(K2123="N2O",H2123*About!$B$66,IF('EPA non-CO2 Data'!K2123="CH4",'EPA non-CO2 Data'!H2123*About!$B$65,'EPA non-CO2 Data'!H2123))</f>
        <v>21.570463354222401</v>
      </c>
      <c r="J2123" s="4" t="str">
        <f>VLOOKUP(CONCATENATE(B2123,C2123,D2123),'EPA Source to Industry Map'!$D$2:$E$35,2,FALSE)</f>
        <v>chemicals</v>
      </c>
      <c r="K2123" s="4" t="str">
        <f t="shared" si="33"/>
        <v>F-gases</v>
      </c>
    </row>
    <row r="2124" spans="1:11">
      <c r="A2124" t="s">
        <v>68</v>
      </c>
      <c r="B2124" t="s">
        <v>3</v>
      </c>
      <c r="C2124" t="s">
        <v>271</v>
      </c>
      <c r="D2124" t="s">
        <v>273</v>
      </c>
      <c r="E2124" t="s">
        <v>13</v>
      </c>
      <c r="F2124">
        <v>2036</v>
      </c>
      <c r="G2124" t="s">
        <v>250</v>
      </c>
      <c r="H2124">
        <v>1.1995121181983599</v>
      </c>
      <c r="I2124">
        <f>IF(K2124="N2O",H2124*About!$B$66,IF('EPA non-CO2 Data'!K2124="CH4",'EPA non-CO2 Data'!H2124*About!$B$65,'EPA non-CO2 Data'!H2124))</f>
        <v>1.1995121181983599</v>
      </c>
      <c r="J2124" s="4" t="str">
        <f>VLOOKUP(CONCATENATE(B2124,C2124,D2124),'EPA Source to Industry Map'!$D$2:$E$35,2,FALSE)</f>
        <v>chemicals</v>
      </c>
      <c r="K2124" s="4" t="str">
        <f t="shared" si="33"/>
        <v>F-gases</v>
      </c>
    </row>
    <row r="2125" spans="1:11">
      <c r="A2125" t="s">
        <v>68</v>
      </c>
      <c r="B2125" t="s">
        <v>3</v>
      </c>
      <c r="C2125" t="s">
        <v>271</v>
      </c>
      <c r="D2125" t="s">
        <v>274</v>
      </c>
      <c r="E2125" t="s">
        <v>13</v>
      </c>
      <c r="F2125">
        <v>2036</v>
      </c>
      <c r="G2125" t="s">
        <v>250</v>
      </c>
      <c r="H2125">
        <v>2.3857556245019701E-2</v>
      </c>
      <c r="I2125">
        <f>IF(K2125="N2O",H2125*About!$B$66,IF('EPA non-CO2 Data'!K2125="CH4",'EPA non-CO2 Data'!H2125*About!$B$65,'EPA non-CO2 Data'!H2125))</f>
        <v>2.3857556245019701E-2</v>
      </c>
      <c r="J2125" s="4" t="str">
        <f>VLOOKUP(CONCATENATE(B2125,C2125,D2125),'EPA Source to Industry Map'!$D$2:$E$35,2,FALSE)</f>
        <v>chemicals</v>
      </c>
      <c r="K2125" s="4" t="str">
        <f t="shared" si="33"/>
        <v>F-gases</v>
      </c>
    </row>
    <row r="2126" spans="1:11">
      <c r="A2126" t="s">
        <v>68</v>
      </c>
      <c r="B2126" t="s">
        <v>3</v>
      </c>
      <c r="C2126" t="s">
        <v>271</v>
      </c>
      <c r="D2126" t="s">
        <v>275</v>
      </c>
      <c r="E2126" t="s">
        <v>13</v>
      </c>
      <c r="F2126">
        <v>2036</v>
      </c>
      <c r="G2126" t="s">
        <v>250</v>
      </c>
      <c r="H2126">
        <v>247.16809871436001</v>
      </c>
      <c r="I2126">
        <f>IF(K2126="N2O",H2126*About!$B$66,IF('EPA non-CO2 Data'!K2126="CH4",'EPA non-CO2 Data'!H2126*About!$B$65,'EPA non-CO2 Data'!H2126))</f>
        <v>247.16809871436001</v>
      </c>
      <c r="J2126" s="4" t="str">
        <f>VLOOKUP(CONCATENATE(B2126,C2126,D2126),'EPA Source to Industry Map'!$D$2:$E$35,2,FALSE)</f>
        <v>chemicals</v>
      </c>
      <c r="K2126" s="4" t="str">
        <f t="shared" si="33"/>
        <v>F-gases</v>
      </c>
    </row>
    <row r="2127" spans="1:11">
      <c r="A2127" t="s">
        <v>68</v>
      </c>
      <c r="B2127" t="s">
        <v>3</v>
      </c>
      <c r="C2127" t="s">
        <v>271</v>
      </c>
      <c r="D2127" t="s">
        <v>276</v>
      </c>
      <c r="E2127" t="s">
        <v>13</v>
      </c>
      <c r="F2127">
        <v>2036</v>
      </c>
      <c r="G2127" t="s">
        <v>250</v>
      </c>
      <c r="H2127">
        <v>1.78463478183572</v>
      </c>
      <c r="I2127">
        <f>IF(K2127="N2O",H2127*About!$B$66,IF('EPA non-CO2 Data'!K2127="CH4",'EPA non-CO2 Data'!H2127*About!$B$65,'EPA non-CO2 Data'!H2127))</f>
        <v>1.78463478183572</v>
      </c>
      <c r="J2127" s="4" t="str">
        <f>VLOOKUP(CONCATENATE(B2127,C2127,D2127),'EPA Source to Industry Map'!$D$2:$E$35,2,FALSE)</f>
        <v>chemicals</v>
      </c>
      <c r="K2127" s="4" t="str">
        <f t="shared" si="33"/>
        <v>F-gases</v>
      </c>
    </row>
    <row r="2128" spans="1:11">
      <c r="A2128" t="s">
        <v>68</v>
      </c>
      <c r="B2128" t="s">
        <v>3</v>
      </c>
      <c r="C2128" t="s">
        <v>271</v>
      </c>
      <c r="D2128" t="s">
        <v>272</v>
      </c>
      <c r="E2128" t="s">
        <v>13</v>
      </c>
      <c r="F2128">
        <v>2037</v>
      </c>
      <c r="G2128" t="s">
        <v>250</v>
      </c>
      <c r="H2128">
        <v>22.516133539314701</v>
      </c>
      <c r="I2128">
        <f>IF(K2128="N2O",H2128*About!$B$66,IF('EPA non-CO2 Data'!K2128="CH4",'EPA non-CO2 Data'!H2128*About!$B$65,'EPA non-CO2 Data'!H2128))</f>
        <v>22.516133539314701</v>
      </c>
      <c r="J2128" s="4" t="str">
        <f>VLOOKUP(CONCATENATE(B2128,C2128,D2128),'EPA Source to Industry Map'!$D$2:$E$35,2,FALSE)</f>
        <v>chemicals</v>
      </c>
      <c r="K2128" s="4" t="str">
        <f t="shared" si="33"/>
        <v>F-gases</v>
      </c>
    </row>
    <row r="2129" spans="1:11">
      <c r="A2129" t="s">
        <v>68</v>
      </c>
      <c r="B2129" t="s">
        <v>3</v>
      </c>
      <c r="C2129" t="s">
        <v>271</v>
      </c>
      <c r="D2129" t="s">
        <v>273</v>
      </c>
      <c r="E2129" t="s">
        <v>13</v>
      </c>
      <c r="F2129">
        <v>2037</v>
      </c>
      <c r="G2129" t="s">
        <v>250</v>
      </c>
      <c r="H2129">
        <v>1.1995121181983599</v>
      </c>
      <c r="I2129">
        <f>IF(K2129="N2O",H2129*About!$B$66,IF('EPA non-CO2 Data'!K2129="CH4",'EPA non-CO2 Data'!H2129*About!$B$65,'EPA non-CO2 Data'!H2129))</f>
        <v>1.1995121181983599</v>
      </c>
      <c r="J2129" s="4" t="str">
        <f>VLOOKUP(CONCATENATE(B2129,C2129,D2129),'EPA Source to Industry Map'!$D$2:$E$35,2,FALSE)</f>
        <v>chemicals</v>
      </c>
      <c r="K2129" s="4" t="str">
        <f t="shared" si="33"/>
        <v>F-gases</v>
      </c>
    </row>
    <row r="2130" spans="1:11">
      <c r="A2130" t="s">
        <v>68</v>
      </c>
      <c r="B2130" t="s">
        <v>3</v>
      </c>
      <c r="C2130" t="s">
        <v>271</v>
      </c>
      <c r="D2130" t="s">
        <v>274</v>
      </c>
      <c r="E2130" t="s">
        <v>13</v>
      </c>
      <c r="F2130">
        <v>2037</v>
      </c>
      <c r="G2130" t="s">
        <v>250</v>
      </c>
      <c r="H2130">
        <v>2.3857556245019701E-2</v>
      </c>
      <c r="I2130">
        <f>IF(K2130="N2O",H2130*About!$B$66,IF('EPA non-CO2 Data'!K2130="CH4",'EPA non-CO2 Data'!H2130*About!$B$65,'EPA non-CO2 Data'!H2130))</f>
        <v>2.3857556245019701E-2</v>
      </c>
      <c r="J2130" s="4" t="str">
        <f>VLOOKUP(CONCATENATE(B2130,C2130,D2130),'EPA Source to Industry Map'!$D$2:$E$35,2,FALSE)</f>
        <v>chemicals</v>
      </c>
      <c r="K2130" s="4" t="str">
        <f t="shared" si="33"/>
        <v>F-gases</v>
      </c>
    </row>
    <row r="2131" spans="1:11">
      <c r="A2131" t="s">
        <v>68</v>
      </c>
      <c r="B2131" t="s">
        <v>3</v>
      </c>
      <c r="C2131" t="s">
        <v>271</v>
      </c>
      <c r="D2131" t="s">
        <v>275</v>
      </c>
      <c r="E2131" t="s">
        <v>13</v>
      </c>
      <c r="F2131">
        <v>2037</v>
      </c>
      <c r="G2131" t="s">
        <v>250</v>
      </c>
      <c r="H2131">
        <v>255.78301936089801</v>
      </c>
      <c r="I2131">
        <f>IF(K2131="N2O",H2131*About!$B$66,IF('EPA non-CO2 Data'!K2131="CH4",'EPA non-CO2 Data'!H2131*About!$B$65,'EPA non-CO2 Data'!H2131))</f>
        <v>255.78301936089801</v>
      </c>
      <c r="J2131" s="4" t="str">
        <f>VLOOKUP(CONCATENATE(B2131,C2131,D2131),'EPA Source to Industry Map'!$D$2:$E$35,2,FALSE)</f>
        <v>chemicals</v>
      </c>
      <c r="K2131" s="4" t="str">
        <f t="shared" si="33"/>
        <v>F-gases</v>
      </c>
    </row>
    <row r="2132" spans="1:11">
      <c r="A2132" t="s">
        <v>68</v>
      </c>
      <c r="B2132" t="s">
        <v>3</v>
      </c>
      <c r="C2132" t="s">
        <v>271</v>
      </c>
      <c r="D2132" t="s">
        <v>276</v>
      </c>
      <c r="E2132" t="s">
        <v>13</v>
      </c>
      <c r="F2132">
        <v>2037</v>
      </c>
      <c r="G2132" t="s">
        <v>250</v>
      </c>
      <c r="H2132">
        <v>1.86290073920542</v>
      </c>
      <c r="I2132">
        <f>IF(K2132="N2O",H2132*About!$B$66,IF('EPA non-CO2 Data'!K2132="CH4",'EPA non-CO2 Data'!H2132*About!$B$65,'EPA non-CO2 Data'!H2132))</f>
        <v>1.86290073920542</v>
      </c>
      <c r="J2132" s="4" t="str">
        <f>VLOOKUP(CONCATENATE(B2132,C2132,D2132),'EPA Source to Industry Map'!$D$2:$E$35,2,FALSE)</f>
        <v>chemicals</v>
      </c>
      <c r="K2132" s="4" t="str">
        <f t="shared" si="33"/>
        <v>F-gases</v>
      </c>
    </row>
    <row r="2133" spans="1:11">
      <c r="A2133" t="s">
        <v>68</v>
      </c>
      <c r="B2133" t="s">
        <v>3</v>
      </c>
      <c r="C2133" t="s">
        <v>271</v>
      </c>
      <c r="D2133" t="s">
        <v>272</v>
      </c>
      <c r="E2133" t="s">
        <v>13</v>
      </c>
      <c r="F2133">
        <v>2038</v>
      </c>
      <c r="G2133" t="s">
        <v>250</v>
      </c>
      <c r="H2133">
        <v>23.461803724407002</v>
      </c>
      <c r="I2133">
        <f>IF(K2133="N2O",H2133*About!$B$66,IF('EPA non-CO2 Data'!K2133="CH4",'EPA non-CO2 Data'!H2133*About!$B$65,'EPA non-CO2 Data'!H2133))</f>
        <v>23.461803724407002</v>
      </c>
      <c r="J2133" s="4" t="str">
        <f>VLOOKUP(CONCATENATE(B2133,C2133,D2133),'EPA Source to Industry Map'!$D$2:$E$35,2,FALSE)</f>
        <v>chemicals</v>
      </c>
      <c r="K2133" s="4" t="str">
        <f t="shared" si="33"/>
        <v>F-gases</v>
      </c>
    </row>
    <row r="2134" spans="1:11">
      <c r="A2134" t="s">
        <v>68</v>
      </c>
      <c r="B2134" t="s">
        <v>3</v>
      </c>
      <c r="C2134" t="s">
        <v>271</v>
      </c>
      <c r="D2134" t="s">
        <v>273</v>
      </c>
      <c r="E2134" t="s">
        <v>13</v>
      </c>
      <c r="F2134">
        <v>2038</v>
      </c>
      <c r="G2134" t="s">
        <v>250</v>
      </c>
      <c r="H2134">
        <v>1.1995121181983599</v>
      </c>
      <c r="I2134">
        <f>IF(K2134="N2O",H2134*About!$B$66,IF('EPA non-CO2 Data'!K2134="CH4",'EPA non-CO2 Data'!H2134*About!$B$65,'EPA non-CO2 Data'!H2134))</f>
        <v>1.1995121181983599</v>
      </c>
      <c r="J2134" s="4" t="str">
        <f>VLOOKUP(CONCATENATE(B2134,C2134,D2134),'EPA Source to Industry Map'!$D$2:$E$35,2,FALSE)</f>
        <v>chemicals</v>
      </c>
      <c r="K2134" s="4" t="str">
        <f t="shared" si="33"/>
        <v>F-gases</v>
      </c>
    </row>
    <row r="2135" spans="1:11">
      <c r="A2135" t="s">
        <v>68</v>
      </c>
      <c r="B2135" t="s">
        <v>3</v>
      </c>
      <c r="C2135" t="s">
        <v>271</v>
      </c>
      <c r="D2135" t="s">
        <v>274</v>
      </c>
      <c r="E2135" t="s">
        <v>13</v>
      </c>
      <c r="F2135">
        <v>2038</v>
      </c>
      <c r="G2135" t="s">
        <v>250</v>
      </c>
      <c r="H2135">
        <v>2.3857556245019701E-2</v>
      </c>
      <c r="I2135">
        <f>IF(K2135="N2O",H2135*About!$B$66,IF('EPA non-CO2 Data'!K2135="CH4",'EPA non-CO2 Data'!H2135*About!$B$65,'EPA non-CO2 Data'!H2135))</f>
        <v>2.3857556245019701E-2</v>
      </c>
      <c r="J2135" s="4" t="str">
        <f>VLOOKUP(CONCATENATE(B2135,C2135,D2135),'EPA Source to Industry Map'!$D$2:$E$35,2,FALSE)</f>
        <v>chemicals</v>
      </c>
      <c r="K2135" s="4" t="str">
        <f t="shared" si="33"/>
        <v>F-gases</v>
      </c>
    </row>
    <row r="2136" spans="1:11">
      <c r="A2136" t="s">
        <v>68</v>
      </c>
      <c r="B2136" t="s">
        <v>3</v>
      </c>
      <c r="C2136" t="s">
        <v>271</v>
      </c>
      <c r="D2136" t="s">
        <v>275</v>
      </c>
      <c r="E2136" t="s">
        <v>13</v>
      </c>
      <c r="F2136">
        <v>2038</v>
      </c>
      <c r="G2136" t="s">
        <v>250</v>
      </c>
      <c r="H2136">
        <v>264.39794000743501</v>
      </c>
      <c r="I2136">
        <f>IF(K2136="N2O",H2136*About!$B$66,IF('EPA non-CO2 Data'!K2136="CH4",'EPA non-CO2 Data'!H2136*About!$B$65,'EPA non-CO2 Data'!H2136))</f>
        <v>264.39794000743501</v>
      </c>
      <c r="J2136" s="4" t="str">
        <f>VLOOKUP(CONCATENATE(B2136,C2136,D2136),'EPA Source to Industry Map'!$D$2:$E$35,2,FALSE)</f>
        <v>chemicals</v>
      </c>
      <c r="K2136" s="4" t="str">
        <f t="shared" si="33"/>
        <v>F-gases</v>
      </c>
    </row>
    <row r="2137" spans="1:11">
      <c r="A2137" t="s">
        <v>68</v>
      </c>
      <c r="B2137" t="s">
        <v>3</v>
      </c>
      <c r="C2137" t="s">
        <v>271</v>
      </c>
      <c r="D2137" t="s">
        <v>276</v>
      </c>
      <c r="E2137" t="s">
        <v>13</v>
      </c>
      <c r="F2137">
        <v>2038</v>
      </c>
      <c r="G2137" t="s">
        <v>250</v>
      </c>
      <c r="H2137">
        <v>1.94116669657513</v>
      </c>
      <c r="I2137">
        <f>IF(K2137="N2O",H2137*About!$B$66,IF('EPA non-CO2 Data'!K2137="CH4",'EPA non-CO2 Data'!H2137*About!$B$65,'EPA non-CO2 Data'!H2137))</f>
        <v>1.94116669657513</v>
      </c>
      <c r="J2137" s="4" t="str">
        <f>VLOOKUP(CONCATENATE(B2137,C2137,D2137),'EPA Source to Industry Map'!$D$2:$E$35,2,FALSE)</f>
        <v>chemicals</v>
      </c>
      <c r="K2137" s="4" t="str">
        <f t="shared" si="33"/>
        <v>F-gases</v>
      </c>
    </row>
    <row r="2138" spans="1:11">
      <c r="A2138" t="s">
        <v>68</v>
      </c>
      <c r="B2138" t="s">
        <v>3</v>
      </c>
      <c r="C2138" t="s">
        <v>271</v>
      </c>
      <c r="D2138" t="s">
        <v>272</v>
      </c>
      <c r="E2138" t="s">
        <v>13</v>
      </c>
      <c r="F2138">
        <v>2039</v>
      </c>
      <c r="G2138" t="s">
        <v>250</v>
      </c>
      <c r="H2138">
        <v>24.407473909499402</v>
      </c>
      <c r="I2138">
        <f>IF(K2138="N2O",H2138*About!$B$66,IF('EPA non-CO2 Data'!K2138="CH4",'EPA non-CO2 Data'!H2138*About!$B$65,'EPA non-CO2 Data'!H2138))</f>
        <v>24.407473909499402</v>
      </c>
      <c r="J2138" s="4" t="str">
        <f>VLOOKUP(CONCATENATE(B2138,C2138,D2138),'EPA Source to Industry Map'!$D$2:$E$35,2,FALSE)</f>
        <v>chemicals</v>
      </c>
      <c r="K2138" s="4" t="str">
        <f t="shared" si="33"/>
        <v>F-gases</v>
      </c>
    </row>
    <row r="2139" spans="1:11">
      <c r="A2139" t="s">
        <v>68</v>
      </c>
      <c r="B2139" t="s">
        <v>3</v>
      </c>
      <c r="C2139" t="s">
        <v>271</v>
      </c>
      <c r="D2139" t="s">
        <v>273</v>
      </c>
      <c r="E2139" t="s">
        <v>13</v>
      </c>
      <c r="F2139">
        <v>2039</v>
      </c>
      <c r="G2139" t="s">
        <v>250</v>
      </c>
      <c r="H2139">
        <v>1.1995121181983599</v>
      </c>
      <c r="I2139">
        <f>IF(K2139="N2O",H2139*About!$B$66,IF('EPA non-CO2 Data'!K2139="CH4",'EPA non-CO2 Data'!H2139*About!$B$65,'EPA non-CO2 Data'!H2139))</f>
        <v>1.1995121181983599</v>
      </c>
      <c r="J2139" s="4" t="str">
        <f>VLOOKUP(CONCATENATE(B2139,C2139,D2139),'EPA Source to Industry Map'!$D$2:$E$35,2,FALSE)</f>
        <v>chemicals</v>
      </c>
      <c r="K2139" s="4" t="str">
        <f t="shared" si="33"/>
        <v>F-gases</v>
      </c>
    </row>
    <row r="2140" spans="1:11">
      <c r="A2140" t="s">
        <v>68</v>
      </c>
      <c r="B2140" t="s">
        <v>3</v>
      </c>
      <c r="C2140" t="s">
        <v>271</v>
      </c>
      <c r="D2140" t="s">
        <v>274</v>
      </c>
      <c r="E2140" t="s">
        <v>13</v>
      </c>
      <c r="F2140">
        <v>2039</v>
      </c>
      <c r="G2140" t="s">
        <v>250</v>
      </c>
      <c r="H2140">
        <v>2.3857556245019701E-2</v>
      </c>
      <c r="I2140">
        <f>IF(K2140="N2O",H2140*About!$B$66,IF('EPA non-CO2 Data'!K2140="CH4",'EPA non-CO2 Data'!H2140*About!$B$65,'EPA non-CO2 Data'!H2140))</f>
        <v>2.3857556245019701E-2</v>
      </c>
      <c r="J2140" s="4" t="str">
        <f>VLOOKUP(CONCATENATE(B2140,C2140,D2140),'EPA Source to Industry Map'!$D$2:$E$35,2,FALSE)</f>
        <v>chemicals</v>
      </c>
      <c r="K2140" s="4" t="str">
        <f t="shared" si="33"/>
        <v>F-gases</v>
      </c>
    </row>
    <row r="2141" spans="1:11">
      <c r="A2141" t="s">
        <v>68</v>
      </c>
      <c r="B2141" t="s">
        <v>3</v>
      </c>
      <c r="C2141" t="s">
        <v>271</v>
      </c>
      <c r="D2141" t="s">
        <v>275</v>
      </c>
      <c r="E2141" t="s">
        <v>13</v>
      </c>
      <c r="F2141">
        <v>2039</v>
      </c>
      <c r="G2141" t="s">
        <v>250</v>
      </c>
      <c r="H2141">
        <v>273.01286065397198</v>
      </c>
      <c r="I2141">
        <f>IF(K2141="N2O",H2141*About!$B$66,IF('EPA non-CO2 Data'!K2141="CH4",'EPA non-CO2 Data'!H2141*About!$B$65,'EPA non-CO2 Data'!H2141))</f>
        <v>273.01286065397198</v>
      </c>
      <c r="J2141" s="4" t="str">
        <f>VLOOKUP(CONCATENATE(B2141,C2141,D2141),'EPA Source to Industry Map'!$D$2:$E$35,2,FALSE)</f>
        <v>chemicals</v>
      </c>
      <c r="K2141" s="4" t="str">
        <f t="shared" si="33"/>
        <v>F-gases</v>
      </c>
    </row>
    <row r="2142" spans="1:11">
      <c r="A2142" t="s">
        <v>68</v>
      </c>
      <c r="B2142" t="s">
        <v>3</v>
      </c>
      <c r="C2142" t="s">
        <v>271</v>
      </c>
      <c r="D2142" t="s">
        <v>276</v>
      </c>
      <c r="E2142" t="s">
        <v>13</v>
      </c>
      <c r="F2142">
        <v>2039</v>
      </c>
      <c r="G2142" t="s">
        <v>250</v>
      </c>
      <c r="H2142">
        <v>2.0194326539448402</v>
      </c>
      <c r="I2142">
        <f>IF(K2142="N2O",H2142*About!$B$66,IF('EPA non-CO2 Data'!K2142="CH4",'EPA non-CO2 Data'!H2142*About!$B$65,'EPA non-CO2 Data'!H2142))</f>
        <v>2.0194326539448402</v>
      </c>
      <c r="J2142" s="4" t="str">
        <f>VLOOKUP(CONCATENATE(B2142,C2142,D2142),'EPA Source to Industry Map'!$D$2:$E$35,2,FALSE)</f>
        <v>chemicals</v>
      </c>
      <c r="K2142" s="4" t="str">
        <f t="shared" si="33"/>
        <v>F-gases</v>
      </c>
    </row>
    <row r="2143" spans="1:11">
      <c r="A2143" t="s">
        <v>68</v>
      </c>
      <c r="B2143" t="s">
        <v>3</v>
      </c>
      <c r="C2143" t="s">
        <v>271</v>
      </c>
      <c r="D2143" t="s">
        <v>272</v>
      </c>
      <c r="E2143" t="s">
        <v>13</v>
      </c>
      <c r="F2143">
        <v>2040</v>
      </c>
      <c r="G2143" t="s">
        <v>250</v>
      </c>
      <c r="H2143">
        <v>25.353144094591698</v>
      </c>
      <c r="I2143">
        <f>IF(K2143="N2O",H2143*About!$B$66,IF('EPA non-CO2 Data'!K2143="CH4",'EPA non-CO2 Data'!H2143*About!$B$65,'EPA non-CO2 Data'!H2143))</f>
        <v>25.353144094591698</v>
      </c>
      <c r="J2143" s="4" t="str">
        <f>VLOOKUP(CONCATENATE(B2143,C2143,D2143),'EPA Source to Industry Map'!$D$2:$E$35,2,FALSE)</f>
        <v>chemicals</v>
      </c>
      <c r="K2143" s="4" t="str">
        <f t="shared" si="33"/>
        <v>F-gases</v>
      </c>
    </row>
    <row r="2144" spans="1:11">
      <c r="A2144" t="s">
        <v>68</v>
      </c>
      <c r="B2144" t="s">
        <v>3</v>
      </c>
      <c r="C2144" t="s">
        <v>271</v>
      </c>
      <c r="D2144" t="s">
        <v>273</v>
      </c>
      <c r="E2144" t="s">
        <v>13</v>
      </c>
      <c r="F2144">
        <v>2040</v>
      </c>
      <c r="G2144" t="s">
        <v>250</v>
      </c>
      <c r="H2144">
        <v>1.1995121181983599</v>
      </c>
      <c r="I2144">
        <f>IF(K2144="N2O",H2144*About!$B$66,IF('EPA non-CO2 Data'!K2144="CH4",'EPA non-CO2 Data'!H2144*About!$B$65,'EPA non-CO2 Data'!H2144))</f>
        <v>1.1995121181983599</v>
      </c>
      <c r="J2144" s="4" t="str">
        <f>VLOOKUP(CONCATENATE(B2144,C2144,D2144),'EPA Source to Industry Map'!$D$2:$E$35,2,FALSE)</f>
        <v>chemicals</v>
      </c>
      <c r="K2144" s="4" t="str">
        <f t="shared" si="33"/>
        <v>F-gases</v>
      </c>
    </row>
    <row r="2145" spans="1:11">
      <c r="A2145" t="s">
        <v>68</v>
      </c>
      <c r="B2145" t="s">
        <v>3</v>
      </c>
      <c r="C2145" t="s">
        <v>271</v>
      </c>
      <c r="D2145" t="s">
        <v>274</v>
      </c>
      <c r="E2145" t="s">
        <v>13</v>
      </c>
      <c r="F2145">
        <v>2040</v>
      </c>
      <c r="G2145" t="s">
        <v>250</v>
      </c>
      <c r="H2145">
        <v>2.3857556245019701E-2</v>
      </c>
      <c r="I2145">
        <f>IF(K2145="N2O",H2145*About!$B$66,IF('EPA non-CO2 Data'!K2145="CH4",'EPA non-CO2 Data'!H2145*About!$B$65,'EPA non-CO2 Data'!H2145))</f>
        <v>2.3857556245019701E-2</v>
      </c>
      <c r="J2145" s="4" t="str">
        <f>VLOOKUP(CONCATENATE(B2145,C2145,D2145),'EPA Source to Industry Map'!$D$2:$E$35,2,FALSE)</f>
        <v>chemicals</v>
      </c>
      <c r="K2145" s="4" t="str">
        <f t="shared" si="33"/>
        <v>F-gases</v>
      </c>
    </row>
    <row r="2146" spans="1:11">
      <c r="A2146" t="s">
        <v>68</v>
      </c>
      <c r="B2146" t="s">
        <v>3</v>
      </c>
      <c r="C2146" t="s">
        <v>271</v>
      </c>
      <c r="D2146" t="s">
        <v>275</v>
      </c>
      <c r="E2146" t="s">
        <v>13</v>
      </c>
      <c r="F2146">
        <v>2040</v>
      </c>
      <c r="G2146" t="s">
        <v>250</v>
      </c>
      <c r="H2146">
        <v>281.62778130050998</v>
      </c>
      <c r="I2146">
        <f>IF(K2146="N2O",H2146*About!$B$66,IF('EPA non-CO2 Data'!K2146="CH4",'EPA non-CO2 Data'!H2146*About!$B$65,'EPA non-CO2 Data'!H2146))</f>
        <v>281.62778130050998</v>
      </c>
      <c r="J2146" s="4" t="str">
        <f>VLOOKUP(CONCATENATE(B2146,C2146,D2146),'EPA Source to Industry Map'!$D$2:$E$35,2,FALSE)</f>
        <v>chemicals</v>
      </c>
      <c r="K2146" s="4" t="str">
        <f t="shared" si="33"/>
        <v>F-gases</v>
      </c>
    </row>
    <row r="2147" spans="1:11">
      <c r="A2147" t="s">
        <v>68</v>
      </c>
      <c r="B2147" t="s">
        <v>3</v>
      </c>
      <c r="C2147" t="s">
        <v>271</v>
      </c>
      <c r="D2147" t="s">
        <v>276</v>
      </c>
      <c r="E2147" t="s">
        <v>13</v>
      </c>
      <c r="F2147">
        <v>2040</v>
      </c>
      <c r="G2147" t="s">
        <v>250</v>
      </c>
      <c r="H2147">
        <v>2.0976986113145402</v>
      </c>
      <c r="I2147">
        <f>IF(K2147="N2O",H2147*About!$B$66,IF('EPA non-CO2 Data'!K2147="CH4",'EPA non-CO2 Data'!H2147*About!$B$65,'EPA non-CO2 Data'!H2147))</f>
        <v>2.0976986113145402</v>
      </c>
      <c r="J2147" s="4" t="str">
        <f>VLOOKUP(CONCATENATE(B2147,C2147,D2147),'EPA Source to Industry Map'!$D$2:$E$35,2,FALSE)</f>
        <v>chemicals</v>
      </c>
      <c r="K2147" s="4" t="str">
        <f t="shared" si="33"/>
        <v>F-gases</v>
      </c>
    </row>
    <row r="2148" spans="1:11">
      <c r="A2148" t="s">
        <v>68</v>
      </c>
      <c r="B2148" t="s">
        <v>3</v>
      </c>
      <c r="C2148" t="s">
        <v>271</v>
      </c>
      <c r="D2148" t="s">
        <v>272</v>
      </c>
      <c r="E2148" t="s">
        <v>13</v>
      </c>
      <c r="F2148">
        <v>2041</v>
      </c>
      <c r="G2148" t="s">
        <v>250</v>
      </c>
      <c r="H2148">
        <v>25.795944884203301</v>
      </c>
      <c r="I2148">
        <f>IF(K2148="N2O",H2148*About!$B$66,IF('EPA non-CO2 Data'!K2148="CH4",'EPA non-CO2 Data'!H2148*About!$B$65,'EPA non-CO2 Data'!H2148))</f>
        <v>25.795944884203301</v>
      </c>
      <c r="J2148" s="4" t="str">
        <f>VLOOKUP(CONCATENATE(B2148,C2148,D2148),'EPA Source to Industry Map'!$D$2:$E$35,2,FALSE)</f>
        <v>chemicals</v>
      </c>
      <c r="K2148" s="4" t="str">
        <f t="shared" si="33"/>
        <v>F-gases</v>
      </c>
    </row>
    <row r="2149" spans="1:11">
      <c r="A2149" t="s">
        <v>68</v>
      </c>
      <c r="B2149" t="s">
        <v>3</v>
      </c>
      <c r="C2149" t="s">
        <v>271</v>
      </c>
      <c r="D2149" t="s">
        <v>273</v>
      </c>
      <c r="E2149" t="s">
        <v>13</v>
      </c>
      <c r="F2149">
        <v>2041</v>
      </c>
      <c r="G2149" t="s">
        <v>250</v>
      </c>
      <c r="H2149">
        <v>1.1995121181983599</v>
      </c>
      <c r="I2149">
        <f>IF(K2149="N2O",H2149*About!$B$66,IF('EPA non-CO2 Data'!K2149="CH4",'EPA non-CO2 Data'!H2149*About!$B$65,'EPA non-CO2 Data'!H2149))</f>
        <v>1.1995121181983599</v>
      </c>
      <c r="J2149" s="4" t="str">
        <f>VLOOKUP(CONCATENATE(B2149,C2149,D2149),'EPA Source to Industry Map'!$D$2:$E$35,2,FALSE)</f>
        <v>chemicals</v>
      </c>
      <c r="K2149" s="4" t="str">
        <f t="shared" si="33"/>
        <v>F-gases</v>
      </c>
    </row>
    <row r="2150" spans="1:11">
      <c r="A2150" t="s">
        <v>68</v>
      </c>
      <c r="B2150" t="s">
        <v>3</v>
      </c>
      <c r="C2150" t="s">
        <v>271</v>
      </c>
      <c r="D2150" t="s">
        <v>274</v>
      </c>
      <c r="E2150" t="s">
        <v>13</v>
      </c>
      <c r="F2150">
        <v>2041</v>
      </c>
      <c r="G2150" t="s">
        <v>250</v>
      </c>
      <c r="H2150">
        <v>2.3857556245019701E-2</v>
      </c>
      <c r="I2150">
        <f>IF(K2150="N2O",H2150*About!$B$66,IF('EPA non-CO2 Data'!K2150="CH4",'EPA non-CO2 Data'!H2150*About!$B$65,'EPA non-CO2 Data'!H2150))</f>
        <v>2.3857556245019701E-2</v>
      </c>
      <c r="J2150" s="4" t="str">
        <f>VLOOKUP(CONCATENATE(B2150,C2150,D2150),'EPA Source to Industry Map'!$D$2:$E$35,2,FALSE)</f>
        <v>chemicals</v>
      </c>
      <c r="K2150" s="4" t="str">
        <f t="shared" si="33"/>
        <v>F-gases</v>
      </c>
    </row>
    <row r="2151" spans="1:11">
      <c r="A2151" t="s">
        <v>68</v>
      </c>
      <c r="B2151" t="s">
        <v>3</v>
      </c>
      <c r="C2151" t="s">
        <v>271</v>
      </c>
      <c r="D2151" t="s">
        <v>275</v>
      </c>
      <c r="E2151" t="s">
        <v>13</v>
      </c>
      <c r="F2151">
        <v>2041</v>
      </c>
      <c r="G2151" t="s">
        <v>250</v>
      </c>
      <c r="H2151">
        <v>284.4818842693</v>
      </c>
      <c r="I2151">
        <f>IF(K2151="N2O",H2151*About!$B$66,IF('EPA non-CO2 Data'!K2151="CH4",'EPA non-CO2 Data'!H2151*About!$B$65,'EPA non-CO2 Data'!H2151))</f>
        <v>284.4818842693</v>
      </c>
      <c r="J2151" s="4" t="str">
        <f>VLOOKUP(CONCATENATE(B2151,C2151,D2151),'EPA Source to Industry Map'!$D$2:$E$35,2,FALSE)</f>
        <v>chemicals</v>
      </c>
      <c r="K2151" s="4" t="str">
        <f t="shared" si="33"/>
        <v>F-gases</v>
      </c>
    </row>
    <row r="2152" spans="1:11">
      <c r="A2152" t="s">
        <v>68</v>
      </c>
      <c r="B2152" t="s">
        <v>3</v>
      </c>
      <c r="C2152" t="s">
        <v>271</v>
      </c>
      <c r="D2152" t="s">
        <v>276</v>
      </c>
      <c r="E2152" t="s">
        <v>13</v>
      </c>
      <c r="F2152">
        <v>2041</v>
      </c>
      <c r="G2152" t="s">
        <v>250</v>
      </c>
      <c r="H2152">
        <v>2.13434719741405</v>
      </c>
      <c r="I2152">
        <f>IF(K2152="N2O",H2152*About!$B$66,IF('EPA non-CO2 Data'!K2152="CH4",'EPA non-CO2 Data'!H2152*About!$B$65,'EPA non-CO2 Data'!H2152))</f>
        <v>2.13434719741405</v>
      </c>
      <c r="J2152" s="4" t="str">
        <f>VLOOKUP(CONCATENATE(B2152,C2152,D2152),'EPA Source to Industry Map'!$D$2:$E$35,2,FALSE)</f>
        <v>chemicals</v>
      </c>
      <c r="K2152" s="4" t="str">
        <f t="shared" si="33"/>
        <v>F-gases</v>
      </c>
    </row>
    <row r="2153" spans="1:11">
      <c r="A2153" t="s">
        <v>68</v>
      </c>
      <c r="B2153" t="s">
        <v>3</v>
      </c>
      <c r="C2153" t="s">
        <v>271</v>
      </c>
      <c r="D2153" t="s">
        <v>272</v>
      </c>
      <c r="E2153" t="s">
        <v>13</v>
      </c>
      <c r="F2153">
        <v>2042</v>
      </c>
      <c r="G2153" t="s">
        <v>250</v>
      </c>
      <c r="H2153">
        <v>26.238745673815</v>
      </c>
      <c r="I2153">
        <f>IF(K2153="N2O",H2153*About!$B$66,IF('EPA non-CO2 Data'!K2153="CH4",'EPA non-CO2 Data'!H2153*About!$B$65,'EPA non-CO2 Data'!H2153))</f>
        <v>26.238745673815</v>
      </c>
      <c r="J2153" s="4" t="str">
        <f>VLOOKUP(CONCATENATE(B2153,C2153,D2153),'EPA Source to Industry Map'!$D$2:$E$35,2,FALSE)</f>
        <v>chemicals</v>
      </c>
      <c r="K2153" s="4" t="str">
        <f t="shared" si="33"/>
        <v>F-gases</v>
      </c>
    </row>
    <row r="2154" spans="1:11">
      <c r="A2154" t="s">
        <v>68</v>
      </c>
      <c r="B2154" t="s">
        <v>3</v>
      </c>
      <c r="C2154" t="s">
        <v>271</v>
      </c>
      <c r="D2154" t="s">
        <v>273</v>
      </c>
      <c r="E2154" t="s">
        <v>13</v>
      </c>
      <c r="F2154">
        <v>2042</v>
      </c>
      <c r="G2154" t="s">
        <v>250</v>
      </c>
      <c r="H2154">
        <v>1.1995121181983599</v>
      </c>
      <c r="I2154">
        <f>IF(K2154="N2O",H2154*About!$B$66,IF('EPA non-CO2 Data'!K2154="CH4",'EPA non-CO2 Data'!H2154*About!$B$65,'EPA non-CO2 Data'!H2154))</f>
        <v>1.1995121181983599</v>
      </c>
      <c r="J2154" s="4" t="str">
        <f>VLOOKUP(CONCATENATE(B2154,C2154,D2154),'EPA Source to Industry Map'!$D$2:$E$35,2,FALSE)</f>
        <v>chemicals</v>
      </c>
      <c r="K2154" s="4" t="str">
        <f t="shared" si="33"/>
        <v>F-gases</v>
      </c>
    </row>
    <row r="2155" spans="1:11">
      <c r="A2155" t="s">
        <v>68</v>
      </c>
      <c r="B2155" t="s">
        <v>3</v>
      </c>
      <c r="C2155" t="s">
        <v>271</v>
      </c>
      <c r="D2155" t="s">
        <v>274</v>
      </c>
      <c r="E2155" t="s">
        <v>13</v>
      </c>
      <c r="F2155">
        <v>2042</v>
      </c>
      <c r="G2155" t="s">
        <v>250</v>
      </c>
      <c r="H2155">
        <v>2.3857556245019701E-2</v>
      </c>
      <c r="I2155">
        <f>IF(K2155="N2O",H2155*About!$B$66,IF('EPA non-CO2 Data'!K2155="CH4",'EPA non-CO2 Data'!H2155*About!$B$65,'EPA non-CO2 Data'!H2155))</f>
        <v>2.3857556245019701E-2</v>
      </c>
      <c r="J2155" s="4" t="str">
        <f>VLOOKUP(CONCATENATE(B2155,C2155,D2155),'EPA Source to Industry Map'!$D$2:$E$35,2,FALSE)</f>
        <v>chemicals</v>
      </c>
      <c r="K2155" s="4" t="str">
        <f t="shared" si="33"/>
        <v>F-gases</v>
      </c>
    </row>
    <row r="2156" spans="1:11">
      <c r="A2156" t="s">
        <v>68</v>
      </c>
      <c r="B2156" t="s">
        <v>3</v>
      </c>
      <c r="C2156" t="s">
        <v>271</v>
      </c>
      <c r="D2156" t="s">
        <v>275</v>
      </c>
      <c r="E2156" t="s">
        <v>13</v>
      </c>
      <c r="F2156">
        <v>2042</v>
      </c>
      <c r="G2156" t="s">
        <v>250</v>
      </c>
      <c r="H2156">
        <v>287.33598723809098</v>
      </c>
      <c r="I2156">
        <f>IF(K2156="N2O",H2156*About!$B$66,IF('EPA non-CO2 Data'!K2156="CH4",'EPA non-CO2 Data'!H2156*About!$B$65,'EPA non-CO2 Data'!H2156))</f>
        <v>287.33598723809098</v>
      </c>
      <c r="J2156" s="4" t="str">
        <f>VLOOKUP(CONCATENATE(B2156,C2156,D2156),'EPA Source to Industry Map'!$D$2:$E$35,2,FALSE)</f>
        <v>chemicals</v>
      </c>
      <c r="K2156" s="4" t="str">
        <f t="shared" si="33"/>
        <v>F-gases</v>
      </c>
    </row>
    <row r="2157" spans="1:11">
      <c r="A2157" t="s">
        <v>68</v>
      </c>
      <c r="B2157" t="s">
        <v>3</v>
      </c>
      <c r="C2157" t="s">
        <v>271</v>
      </c>
      <c r="D2157" t="s">
        <v>276</v>
      </c>
      <c r="E2157" t="s">
        <v>13</v>
      </c>
      <c r="F2157">
        <v>2042</v>
      </c>
      <c r="G2157" t="s">
        <v>250</v>
      </c>
      <c r="H2157">
        <v>2.1709957835135598</v>
      </c>
      <c r="I2157">
        <f>IF(K2157="N2O",H2157*About!$B$66,IF('EPA non-CO2 Data'!K2157="CH4",'EPA non-CO2 Data'!H2157*About!$B$65,'EPA non-CO2 Data'!H2157))</f>
        <v>2.1709957835135598</v>
      </c>
      <c r="J2157" s="4" t="str">
        <f>VLOOKUP(CONCATENATE(B2157,C2157,D2157),'EPA Source to Industry Map'!$D$2:$E$35,2,FALSE)</f>
        <v>chemicals</v>
      </c>
      <c r="K2157" s="4" t="str">
        <f t="shared" si="33"/>
        <v>F-gases</v>
      </c>
    </row>
    <row r="2158" spans="1:11">
      <c r="A2158" t="s">
        <v>68</v>
      </c>
      <c r="B2158" t="s">
        <v>3</v>
      </c>
      <c r="C2158" t="s">
        <v>271</v>
      </c>
      <c r="D2158" t="s">
        <v>272</v>
      </c>
      <c r="E2158" t="s">
        <v>13</v>
      </c>
      <c r="F2158">
        <v>2043</v>
      </c>
      <c r="G2158" t="s">
        <v>250</v>
      </c>
      <c r="H2158">
        <v>26.681546463426599</v>
      </c>
      <c r="I2158">
        <f>IF(K2158="N2O",H2158*About!$B$66,IF('EPA non-CO2 Data'!K2158="CH4",'EPA non-CO2 Data'!H2158*About!$B$65,'EPA non-CO2 Data'!H2158))</f>
        <v>26.681546463426599</v>
      </c>
      <c r="J2158" s="4" t="str">
        <f>VLOOKUP(CONCATENATE(B2158,C2158,D2158),'EPA Source to Industry Map'!$D$2:$E$35,2,FALSE)</f>
        <v>chemicals</v>
      </c>
      <c r="K2158" s="4" t="str">
        <f t="shared" si="33"/>
        <v>F-gases</v>
      </c>
    </row>
    <row r="2159" spans="1:11">
      <c r="A2159" t="s">
        <v>68</v>
      </c>
      <c r="B2159" t="s">
        <v>3</v>
      </c>
      <c r="C2159" t="s">
        <v>271</v>
      </c>
      <c r="D2159" t="s">
        <v>273</v>
      </c>
      <c r="E2159" t="s">
        <v>13</v>
      </c>
      <c r="F2159">
        <v>2043</v>
      </c>
      <c r="G2159" t="s">
        <v>250</v>
      </c>
      <c r="H2159">
        <v>1.1995121181983599</v>
      </c>
      <c r="I2159">
        <f>IF(K2159="N2O",H2159*About!$B$66,IF('EPA non-CO2 Data'!K2159="CH4",'EPA non-CO2 Data'!H2159*About!$B$65,'EPA non-CO2 Data'!H2159))</f>
        <v>1.1995121181983599</v>
      </c>
      <c r="J2159" s="4" t="str">
        <f>VLOOKUP(CONCATENATE(B2159,C2159,D2159),'EPA Source to Industry Map'!$D$2:$E$35,2,FALSE)</f>
        <v>chemicals</v>
      </c>
      <c r="K2159" s="4" t="str">
        <f t="shared" si="33"/>
        <v>F-gases</v>
      </c>
    </row>
    <row r="2160" spans="1:11">
      <c r="A2160" t="s">
        <v>68</v>
      </c>
      <c r="B2160" t="s">
        <v>3</v>
      </c>
      <c r="C2160" t="s">
        <v>271</v>
      </c>
      <c r="D2160" t="s">
        <v>274</v>
      </c>
      <c r="E2160" t="s">
        <v>13</v>
      </c>
      <c r="F2160">
        <v>2043</v>
      </c>
      <c r="G2160" t="s">
        <v>250</v>
      </c>
      <c r="H2160">
        <v>2.3857556245019701E-2</v>
      </c>
      <c r="I2160">
        <f>IF(K2160="N2O",H2160*About!$B$66,IF('EPA non-CO2 Data'!K2160="CH4",'EPA non-CO2 Data'!H2160*About!$B$65,'EPA non-CO2 Data'!H2160))</f>
        <v>2.3857556245019701E-2</v>
      </c>
      <c r="J2160" s="4" t="str">
        <f>VLOOKUP(CONCATENATE(B2160,C2160,D2160),'EPA Source to Industry Map'!$D$2:$E$35,2,FALSE)</f>
        <v>chemicals</v>
      </c>
      <c r="K2160" s="4" t="str">
        <f t="shared" si="33"/>
        <v>F-gases</v>
      </c>
    </row>
    <row r="2161" spans="1:11">
      <c r="A2161" t="s">
        <v>68</v>
      </c>
      <c r="B2161" t="s">
        <v>3</v>
      </c>
      <c r="C2161" t="s">
        <v>271</v>
      </c>
      <c r="D2161" t="s">
        <v>275</v>
      </c>
      <c r="E2161" t="s">
        <v>13</v>
      </c>
      <c r="F2161">
        <v>2043</v>
      </c>
      <c r="G2161" t="s">
        <v>250</v>
      </c>
      <c r="H2161">
        <v>290.19009020688202</v>
      </c>
      <c r="I2161">
        <f>IF(K2161="N2O",H2161*About!$B$66,IF('EPA non-CO2 Data'!K2161="CH4",'EPA non-CO2 Data'!H2161*About!$B$65,'EPA non-CO2 Data'!H2161))</f>
        <v>290.19009020688202</v>
      </c>
      <c r="J2161" s="4" t="str">
        <f>VLOOKUP(CONCATENATE(B2161,C2161,D2161),'EPA Source to Industry Map'!$D$2:$E$35,2,FALSE)</f>
        <v>chemicals</v>
      </c>
      <c r="K2161" s="4" t="str">
        <f t="shared" si="33"/>
        <v>F-gases</v>
      </c>
    </row>
    <row r="2162" spans="1:11">
      <c r="A2162" t="s">
        <v>68</v>
      </c>
      <c r="B2162" t="s">
        <v>3</v>
      </c>
      <c r="C2162" t="s">
        <v>271</v>
      </c>
      <c r="D2162" t="s">
        <v>276</v>
      </c>
      <c r="E2162" t="s">
        <v>13</v>
      </c>
      <c r="F2162">
        <v>2043</v>
      </c>
      <c r="G2162" t="s">
        <v>250</v>
      </c>
      <c r="H2162">
        <v>2.2076443696130599</v>
      </c>
      <c r="I2162">
        <f>IF(K2162="N2O",H2162*About!$B$66,IF('EPA non-CO2 Data'!K2162="CH4",'EPA non-CO2 Data'!H2162*About!$B$65,'EPA non-CO2 Data'!H2162))</f>
        <v>2.2076443696130599</v>
      </c>
      <c r="J2162" s="4" t="str">
        <f>VLOOKUP(CONCATENATE(B2162,C2162,D2162),'EPA Source to Industry Map'!$D$2:$E$35,2,FALSE)</f>
        <v>chemicals</v>
      </c>
      <c r="K2162" s="4" t="str">
        <f t="shared" si="33"/>
        <v>F-gases</v>
      </c>
    </row>
    <row r="2163" spans="1:11">
      <c r="A2163" t="s">
        <v>68</v>
      </c>
      <c r="B2163" t="s">
        <v>3</v>
      </c>
      <c r="C2163" t="s">
        <v>271</v>
      </c>
      <c r="D2163" t="s">
        <v>272</v>
      </c>
      <c r="E2163" t="s">
        <v>13</v>
      </c>
      <c r="F2163">
        <v>2044</v>
      </c>
      <c r="G2163" t="s">
        <v>250</v>
      </c>
      <c r="H2163">
        <v>27.124347253038199</v>
      </c>
      <c r="I2163">
        <f>IF(K2163="N2O",H2163*About!$B$66,IF('EPA non-CO2 Data'!K2163="CH4",'EPA non-CO2 Data'!H2163*About!$B$65,'EPA non-CO2 Data'!H2163))</f>
        <v>27.124347253038199</v>
      </c>
      <c r="J2163" s="4" t="str">
        <f>VLOOKUP(CONCATENATE(B2163,C2163,D2163),'EPA Source to Industry Map'!$D$2:$E$35,2,FALSE)</f>
        <v>chemicals</v>
      </c>
      <c r="K2163" s="4" t="str">
        <f t="shared" ref="K2163:K2226" si="34">IF(ISNUMBER(SEARCH("F",E2163)),"F-gases",E2163)</f>
        <v>F-gases</v>
      </c>
    </row>
    <row r="2164" spans="1:11">
      <c r="A2164" t="s">
        <v>68</v>
      </c>
      <c r="B2164" t="s">
        <v>3</v>
      </c>
      <c r="C2164" t="s">
        <v>271</v>
      </c>
      <c r="D2164" t="s">
        <v>273</v>
      </c>
      <c r="E2164" t="s">
        <v>13</v>
      </c>
      <c r="F2164">
        <v>2044</v>
      </c>
      <c r="G2164" t="s">
        <v>250</v>
      </c>
      <c r="H2164">
        <v>1.1995121181983599</v>
      </c>
      <c r="I2164">
        <f>IF(K2164="N2O",H2164*About!$B$66,IF('EPA non-CO2 Data'!K2164="CH4",'EPA non-CO2 Data'!H2164*About!$B$65,'EPA non-CO2 Data'!H2164))</f>
        <v>1.1995121181983599</v>
      </c>
      <c r="J2164" s="4" t="str">
        <f>VLOOKUP(CONCATENATE(B2164,C2164,D2164),'EPA Source to Industry Map'!$D$2:$E$35,2,FALSE)</f>
        <v>chemicals</v>
      </c>
      <c r="K2164" s="4" t="str">
        <f t="shared" si="34"/>
        <v>F-gases</v>
      </c>
    </row>
    <row r="2165" spans="1:11">
      <c r="A2165" t="s">
        <v>68</v>
      </c>
      <c r="B2165" t="s">
        <v>3</v>
      </c>
      <c r="C2165" t="s">
        <v>271</v>
      </c>
      <c r="D2165" t="s">
        <v>274</v>
      </c>
      <c r="E2165" t="s">
        <v>13</v>
      </c>
      <c r="F2165">
        <v>2044</v>
      </c>
      <c r="G2165" t="s">
        <v>250</v>
      </c>
      <c r="H2165">
        <v>2.3857556245019701E-2</v>
      </c>
      <c r="I2165">
        <f>IF(K2165="N2O",H2165*About!$B$66,IF('EPA non-CO2 Data'!K2165="CH4",'EPA non-CO2 Data'!H2165*About!$B$65,'EPA non-CO2 Data'!H2165))</f>
        <v>2.3857556245019701E-2</v>
      </c>
      <c r="J2165" s="4" t="str">
        <f>VLOOKUP(CONCATENATE(B2165,C2165,D2165),'EPA Source to Industry Map'!$D$2:$E$35,2,FALSE)</f>
        <v>chemicals</v>
      </c>
      <c r="K2165" s="4" t="str">
        <f t="shared" si="34"/>
        <v>F-gases</v>
      </c>
    </row>
    <row r="2166" spans="1:11">
      <c r="A2166" t="s">
        <v>68</v>
      </c>
      <c r="B2166" t="s">
        <v>3</v>
      </c>
      <c r="C2166" t="s">
        <v>271</v>
      </c>
      <c r="D2166" t="s">
        <v>275</v>
      </c>
      <c r="E2166" t="s">
        <v>13</v>
      </c>
      <c r="F2166">
        <v>2044</v>
      </c>
      <c r="G2166" t="s">
        <v>250</v>
      </c>
      <c r="H2166">
        <v>293.04419317567198</v>
      </c>
      <c r="I2166">
        <f>IF(K2166="N2O",H2166*About!$B$66,IF('EPA non-CO2 Data'!K2166="CH4",'EPA non-CO2 Data'!H2166*About!$B$65,'EPA non-CO2 Data'!H2166))</f>
        <v>293.04419317567198</v>
      </c>
      <c r="J2166" s="4" t="str">
        <f>VLOOKUP(CONCATENATE(B2166,C2166,D2166),'EPA Source to Industry Map'!$D$2:$E$35,2,FALSE)</f>
        <v>chemicals</v>
      </c>
      <c r="K2166" s="4" t="str">
        <f t="shared" si="34"/>
        <v>F-gases</v>
      </c>
    </row>
    <row r="2167" spans="1:11">
      <c r="A2167" t="s">
        <v>68</v>
      </c>
      <c r="B2167" t="s">
        <v>3</v>
      </c>
      <c r="C2167" t="s">
        <v>271</v>
      </c>
      <c r="D2167" t="s">
        <v>276</v>
      </c>
      <c r="E2167" t="s">
        <v>13</v>
      </c>
      <c r="F2167">
        <v>2044</v>
      </c>
      <c r="G2167" t="s">
        <v>250</v>
      </c>
      <c r="H2167">
        <v>2.2442929557125701</v>
      </c>
      <c r="I2167">
        <f>IF(K2167="N2O",H2167*About!$B$66,IF('EPA non-CO2 Data'!K2167="CH4",'EPA non-CO2 Data'!H2167*About!$B$65,'EPA non-CO2 Data'!H2167))</f>
        <v>2.2442929557125701</v>
      </c>
      <c r="J2167" s="4" t="str">
        <f>VLOOKUP(CONCATENATE(B2167,C2167,D2167),'EPA Source to Industry Map'!$D$2:$E$35,2,FALSE)</f>
        <v>chemicals</v>
      </c>
      <c r="K2167" s="4" t="str">
        <f t="shared" si="34"/>
        <v>F-gases</v>
      </c>
    </row>
    <row r="2168" spans="1:11">
      <c r="A2168" t="s">
        <v>68</v>
      </c>
      <c r="B2168" t="s">
        <v>3</v>
      </c>
      <c r="C2168" t="s">
        <v>271</v>
      </c>
      <c r="D2168" t="s">
        <v>272</v>
      </c>
      <c r="E2168" t="s">
        <v>13</v>
      </c>
      <c r="F2168">
        <v>2045</v>
      </c>
      <c r="G2168" t="s">
        <v>250</v>
      </c>
      <c r="H2168">
        <v>27.567148042649801</v>
      </c>
      <c r="I2168">
        <f>IF(K2168="N2O",H2168*About!$B$66,IF('EPA non-CO2 Data'!K2168="CH4",'EPA non-CO2 Data'!H2168*About!$B$65,'EPA non-CO2 Data'!H2168))</f>
        <v>27.567148042649801</v>
      </c>
      <c r="J2168" s="4" t="str">
        <f>VLOOKUP(CONCATENATE(B2168,C2168,D2168),'EPA Source to Industry Map'!$D$2:$E$35,2,FALSE)</f>
        <v>chemicals</v>
      </c>
      <c r="K2168" s="4" t="str">
        <f t="shared" si="34"/>
        <v>F-gases</v>
      </c>
    </row>
    <row r="2169" spans="1:11">
      <c r="A2169" t="s">
        <v>68</v>
      </c>
      <c r="B2169" t="s">
        <v>3</v>
      </c>
      <c r="C2169" t="s">
        <v>271</v>
      </c>
      <c r="D2169" t="s">
        <v>273</v>
      </c>
      <c r="E2169" t="s">
        <v>13</v>
      </c>
      <c r="F2169">
        <v>2045</v>
      </c>
      <c r="G2169" t="s">
        <v>250</v>
      </c>
      <c r="H2169">
        <v>1.1995121181983599</v>
      </c>
      <c r="I2169">
        <f>IF(K2169="N2O",H2169*About!$B$66,IF('EPA non-CO2 Data'!K2169="CH4",'EPA non-CO2 Data'!H2169*About!$B$65,'EPA non-CO2 Data'!H2169))</f>
        <v>1.1995121181983599</v>
      </c>
      <c r="J2169" s="4" t="str">
        <f>VLOOKUP(CONCATENATE(B2169,C2169,D2169),'EPA Source to Industry Map'!$D$2:$E$35,2,FALSE)</f>
        <v>chemicals</v>
      </c>
      <c r="K2169" s="4" t="str">
        <f t="shared" si="34"/>
        <v>F-gases</v>
      </c>
    </row>
    <row r="2170" spans="1:11">
      <c r="A2170" t="s">
        <v>68</v>
      </c>
      <c r="B2170" t="s">
        <v>3</v>
      </c>
      <c r="C2170" t="s">
        <v>271</v>
      </c>
      <c r="D2170" t="s">
        <v>274</v>
      </c>
      <c r="E2170" t="s">
        <v>13</v>
      </c>
      <c r="F2170">
        <v>2045</v>
      </c>
      <c r="G2170" t="s">
        <v>250</v>
      </c>
      <c r="H2170">
        <v>2.3857556245019701E-2</v>
      </c>
      <c r="I2170">
        <f>IF(K2170="N2O",H2170*About!$B$66,IF('EPA non-CO2 Data'!K2170="CH4",'EPA non-CO2 Data'!H2170*About!$B$65,'EPA non-CO2 Data'!H2170))</f>
        <v>2.3857556245019701E-2</v>
      </c>
      <c r="J2170" s="4" t="str">
        <f>VLOOKUP(CONCATENATE(B2170,C2170,D2170),'EPA Source to Industry Map'!$D$2:$E$35,2,FALSE)</f>
        <v>chemicals</v>
      </c>
      <c r="K2170" s="4" t="str">
        <f t="shared" si="34"/>
        <v>F-gases</v>
      </c>
    </row>
    <row r="2171" spans="1:11">
      <c r="A2171" t="s">
        <v>68</v>
      </c>
      <c r="B2171" t="s">
        <v>3</v>
      </c>
      <c r="C2171" t="s">
        <v>271</v>
      </c>
      <c r="D2171" t="s">
        <v>275</v>
      </c>
      <c r="E2171" t="s">
        <v>13</v>
      </c>
      <c r="F2171">
        <v>2045</v>
      </c>
      <c r="G2171" t="s">
        <v>250</v>
      </c>
      <c r="H2171">
        <v>295.89829614446302</v>
      </c>
      <c r="I2171">
        <f>IF(K2171="N2O",H2171*About!$B$66,IF('EPA non-CO2 Data'!K2171="CH4",'EPA non-CO2 Data'!H2171*About!$B$65,'EPA non-CO2 Data'!H2171))</f>
        <v>295.89829614446302</v>
      </c>
      <c r="J2171" s="4" t="str">
        <f>VLOOKUP(CONCATENATE(B2171,C2171,D2171),'EPA Source to Industry Map'!$D$2:$E$35,2,FALSE)</f>
        <v>chemicals</v>
      </c>
      <c r="K2171" s="4" t="str">
        <f t="shared" si="34"/>
        <v>F-gases</v>
      </c>
    </row>
    <row r="2172" spans="1:11">
      <c r="A2172" t="s">
        <v>68</v>
      </c>
      <c r="B2172" t="s">
        <v>3</v>
      </c>
      <c r="C2172" t="s">
        <v>271</v>
      </c>
      <c r="D2172" t="s">
        <v>276</v>
      </c>
      <c r="E2172" t="s">
        <v>13</v>
      </c>
      <c r="F2172">
        <v>2045</v>
      </c>
      <c r="G2172" t="s">
        <v>250</v>
      </c>
      <c r="H2172">
        <v>2.28094154181208</v>
      </c>
      <c r="I2172">
        <f>IF(K2172="N2O",H2172*About!$B$66,IF('EPA non-CO2 Data'!K2172="CH4",'EPA non-CO2 Data'!H2172*About!$B$65,'EPA non-CO2 Data'!H2172))</f>
        <v>2.28094154181208</v>
      </c>
      <c r="J2172" s="4" t="str">
        <f>VLOOKUP(CONCATENATE(B2172,C2172,D2172),'EPA Source to Industry Map'!$D$2:$E$35,2,FALSE)</f>
        <v>chemicals</v>
      </c>
      <c r="K2172" s="4" t="str">
        <f t="shared" si="34"/>
        <v>F-gases</v>
      </c>
    </row>
    <row r="2173" spans="1:11">
      <c r="A2173" t="s">
        <v>68</v>
      </c>
      <c r="B2173" t="s">
        <v>3</v>
      </c>
      <c r="C2173" t="s">
        <v>271</v>
      </c>
      <c r="D2173" t="s">
        <v>272</v>
      </c>
      <c r="E2173" t="s">
        <v>13</v>
      </c>
      <c r="F2173">
        <v>2046</v>
      </c>
      <c r="G2173" t="s">
        <v>250</v>
      </c>
      <c r="H2173">
        <v>27.898751861925799</v>
      </c>
      <c r="I2173">
        <f>IF(K2173="N2O",H2173*About!$B$66,IF('EPA non-CO2 Data'!K2173="CH4",'EPA non-CO2 Data'!H2173*About!$B$65,'EPA non-CO2 Data'!H2173))</f>
        <v>27.898751861925799</v>
      </c>
      <c r="J2173" s="4" t="str">
        <f>VLOOKUP(CONCATENATE(B2173,C2173,D2173),'EPA Source to Industry Map'!$D$2:$E$35,2,FALSE)</f>
        <v>chemicals</v>
      </c>
      <c r="K2173" s="4" t="str">
        <f t="shared" si="34"/>
        <v>F-gases</v>
      </c>
    </row>
    <row r="2174" spans="1:11">
      <c r="A2174" t="s">
        <v>68</v>
      </c>
      <c r="B2174" t="s">
        <v>3</v>
      </c>
      <c r="C2174" t="s">
        <v>271</v>
      </c>
      <c r="D2174" t="s">
        <v>273</v>
      </c>
      <c r="E2174" t="s">
        <v>13</v>
      </c>
      <c r="F2174">
        <v>2046</v>
      </c>
      <c r="G2174" t="s">
        <v>250</v>
      </c>
      <c r="H2174">
        <v>1.1995121181983599</v>
      </c>
      <c r="I2174">
        <f>IF(K2174="N2O",H2174*About!$B$66,IF('EPA non-CO2 Data'!K2174="CH4",'EPA non-CO2 Data'!H2174*About!$B$65,'EPA non-CO2 Data'!H2174))</f>
        <v>1.1995121181983599</v>
      </c>
      <c r="J2174" s="4" t="str">
        <f>VLOOKUP(CONCATENATE(B2174,C2174,D2174),'EPA Source to Industry Map'!$D$2:$E$35,2,FALSE)</f>
        <v>chemicals</v>
      </c>
      <c r="K2174" s="4" t="str">
        <f t="shared" si="34"/>
        <v>F-gases</v>
      </c>
    </row>
    <row r="2175" spans="1:11">
      <c r="A2175" t="s">
        <v>68</v>
      </c>
      <c r="B2175" t="s">
        <v>3</v>
      </c>
      <c r="C2175" t="s">
        <v>271</v>
      </c>
      <c r="D2175" t="s">
        <v>274</v>
      </c>
      <c r="E2175" t="s">
        <v>13</v>
      </c>
      <c r="F2175">
        <v>2046</v>
      </c>
      <c r="G2175" t="s">
        <v>250</v>
      </c>
      <c r="H2175">
        <v>2.3857556245019701E-2</v>
      </c>
      <c r="I2175">
        <f>IF(K2175="N2O",H2175*About!$B$66,IF('EPA non-CO2 Data'!K2175="CH4",'EPA non-CO2 Data'!H2175*About!$B$65,'EPA non-CO2 Data'!H2175))</f>
        <v>2.3857556245019701E-2</v>
      </c>
      <c r="J2175" s="4" t="str">
        <f>VLOOKUP(CONCATENATE(B2175,C2175,D2175),'EPA Source to Industry Map'!$D$2:$E$35,2,FALSE)</f>
        <v>chemicals</v>
      </c>
      <c r="K2175" s="4" t="str">
        <f t="shared" si="34"/>
        <v>F-gases</v>
      </c>
    </row>
    <row r="2176" spans="1:11">
      <c r="A2176" t="s">
        <v>68</v>
      </c>
      <c r="B2176" t="s">
        <v>3</v>
      </c>
      <c r="C2176" t="s">
        <v>271</v>
      </c>
      <c r="D2176" t="s">
        <v>275</v>
      </c>
      <c r="E2176" t="s">
        <v>13</v>
      </c>
      <c r="F2176">
        <v>2046</v>
      </c>
      <c r="G2176" t="s">
        <v>250</v>
      </c>
      <c r="H2176">
        <v>299.50660414325699</v>
      </c>
      <c r="I2176">
        <f>IF(K2176="N2O",H2176*About!$B$66,IF('EPA non-CO2 Data'!K2176="CH4",'EPA non-CO2 Data'!H2176*About!$B$65,'EPA non-CO2 Data'!H2176))</f>
        <v>299.50660414325699</v>
      </c>
      <c r="J2176" s="4" t="str">
        <f>VLOOKUP(CONCATENATE(B2176,C2176,D2176),'EPA Source to Industry Map'!$D$2:$E$35,2,FALSE)</f>
        <v>chemicals</v>
      </c>
      <c r="K2176" s="4" t="str">
        <f t="shared" si="34"/>
        <v>F-gases</v>
      </c>
    </row>
    <row r="2177" spans="1:11">
      <c r="A2177" t="s">
        <v>68</v>
      </c>
      <c r="B2177" t="s">
        <v>3</v>
      </c>
      <c r="C2177" t="s">
        <v>271</v>
      </c>
      <c r="D2177" t="s">
        <v>276</v>
      </c>
      <c r="E2177" t="s">
        <v>13</v>
      </c>
      <c r="F2177">
        <v>2046</v>
      </c>
      <c r="G2177" t="s">
        <v>250</v>
      </c>
      <c r="H2177">
        <v>2.30839162466035</v>
      </c>
      <c r="I2177">
        <f>IF(K2177="N2O",H2177*About!$B$66,IF('EPA non-CO2 Data'!K2177="CH4",'EPA non-CO2 Data'!H2177*About!$B$65,'EPA non-CO2 Data'!H2177))</f>
        <v>2.30839162466035</v>
      </c>
      <c r="J2177" s="4" t="str">
        <f>VLOOKUP(CONCATENATE(B2177,C2177,D2177),'EPA Source to Industry Map'!$D$2:$E$35,2,FALSE)</f>
        <v>chemicals</v>
      </c>
      <c r="K2177" s="4" t="str">
        <f t="shared" si="34"/>
        <v>F-gases</v>
      </c>
    </row>
    <row r="2178" spans="1:11">
      <c r="A2178" t="s">
        <v>68</v>
      </c>
      <c r="B2178" t="s">
        <v>3</v>
      </c>
      <c r="C2178" t="s">
        <v>271</v>
      </c>
      <c r="D2178" t="s">
        <v>272</v>
      </c>
      <c r="E2178" t="s">
        <v>13</v>
      </c>
      <c r="F2178">
        <v>2047</v>
      </c>
      <c r="G2178" t="s">
        <v>250</v>
      </c>
      <c r="H2178">
        <v>28.2303556812019</v>
      </c>
      <c r="I2178">
        <f>IF(K2178="N2O",H2178*About!$B$66,IF('EPA non-CO2 Data'!K2178="CH4",'EPA non-CO2 Data'!H2178*About!$B$65,'EPA non-CO2 Data'!H2178))</f>
        <v>28.2303556812019</v>
      </c>
      <c r="J2178" s="4" t="str">
        <f>VLOOKUP(CONCATENATE(B2178,C2178,D2178),'EPA Source to Industry Map'!$D$2:$E$35,2,FALSE)</f>
        <v>chemicals</v>
      </c>
      <c r="K2178" s="4" t="str">
        <f t="shared" si="34"/>
        <v>F-gases</v>
      </c>
    </row>
    <row r="2179" spans="1:11">
      <c r="A2179" t="s">
        <v>68</v>
      </c>
      <c r="B2179" t="s">
        <v>3</v>
      </c>
      <c r="C2179" t="s">
        <v>271</v>
      </c>
      <c r="D2179" t="s">
        <v>273</v>
      </c>
      <c r="E2179" t="s">
        <v>13</v>
      </c>
      <c r="F2179">
        <v>2047</v>
      </c>
      <c r="G2179" t="s">
        <v>250</v>
      </c>
      <c r="H2179">
        <v>1.1995121181983599</v>
      </c>
      <c r="I2179">
        <f>IF(K2179="N2O",H2179*About!$B$66,IF('EPA non-CO2 Data'!K2179="CH4",'EPA non-CO2 Data'!H2179*About!$B$65,'EPA non-CO2 Data'!H2179))</f>
        <v>1.1995121181983599</v>
      </c>
      <c r="J2179" s="4" t="str">
        <f>VLOOKUP(CONCATENATE(B2179,C2179,D2179),'EPA Source to Industry Map'!$D$2:$E$35,2,FALSE)</f>
        <v>chemicals</v>
      </c>
      <c r="K2179" s="4" t="str">
        <f t="shared" si="34"/>
        <v>F-gases</v>
      </c>
    </row>
    <row r="2180" spans="1:11">
      <c r="A2180" t="s">
        <v>68</v>
      </c>
      <c r="B2180" t="s">
        <v>3</v>
      </c>
      <c r="C2180" t="s">
        <v>271</v>
      </c>
      <c r="D2180" t="s">
        <v>274</v>
      </c>
      <c r="E2180" t="s">
        <v>13</v>
      </c>
      <c r="F2180">
        <v>2047</v>
      </c>
      <c r="G2180" t="s">
        <v>250</v>
      </c>
      <c r="H2180">
        <v>2.3857556245019701E-2</v>
      </c>
      <c r="I2180">
        <f>IF(K2180="N2O",H2180*About!$B$66,IF('EPA non-CO2 Data'!K2180="CH4",'EPA non-CO2 Data'!H2180*About!$B$65,'EPA non-CO2 Data'!H2180))</f>
        <v>2.3857556245019701E-2</v>
      </c>
      <c r="J2180" s="4" t="str">
        <f>VLOOKUP(CONCATENATE(B2180,C2180,D2180),'EPA Source to Industry Map'!$D$2:$E$35,2,FALSE)</f>
        <v>chemicals</v>
      </c>
      <c r="K2180" s="4" t="str">
        <f t="shared" si="34"/>
        <v>F-gases</v>
      </c>
    </row>
    <row r="2181" spans="1:11">
      <c r="A2181" t="s">
        <v>68</v>
      </c>
      <c r="B2181" t="s">
        <v>3</v>
      </c>
      <c r="C2181" t="s">
        <v>271</v>
      </c>
      <c r="D2181" t="s">
        <v>275</v>
      </c>
      <c r="E2181" t="s">
        <v>13</v>
      </c>
      <c r="F2181">
        <v>2047</v>
      </c>
      <c r="G2181" t="s">
        <v>250</v>
      </c>
      <c r="H2181">
        <v>303.11491214205103</v>
      </c>
      <c r="I2181">
        <f>IF(K2181="N2O",H2181*About!$B$66,IF('EPA non-CO2 Data'!K2181="CH4",'EPA non-CO2 Data'!H2181*About!$B$65,'EPA non-CO2 Data'!H2181))</f>
        <v>303.11491214205103</v>
      </c>
      <c r="J2181" s="4" t="str">
        <f>VLOOKUP(CONCATENATE(B2181,C2181,D2181),'EPA Source to Industry Map'!$D$2:$E$35,2,FALSE)</f>
        <v>chemicals</v>
      </c>
      <c r="K2181" s="4" t="str">
        <f t="shared" si="34"/>
        <v>F-gases</v>
      </c>
    </row>
    <row r="2182" spans="1:11">
      <c r="A2182" t="s">
        <v>68</v>
      </c>
      <c r="B2182" t="s">
        <v>3</v>
      </c>
      <c r="C2182" t="s">
        <v>271</v>
      </c>
      <c r="D2182" t="s">
        <v>276</v>
      </c>
      <c r="E2182" t="s">
        <v>13</v>
      </c>
      <c r="F2182">
        <v>2047</v>
      </c>
      <c r="G2182" t="s">
        <v>250</v>
      </c>
      <c r="H2182">
        <v>2.33584170750862</v>
      </c>
      <c r="I2182">
        <f>IF(K2182="N2O",H2182*About!$B$66,IF('EPA non-CO2 Data'!K2182="CH4",'EPA non-CO2 Data'!H2182*About!$B$65,'EPA non-CO2 Data'!H2182))</f>
        <v>2.33584170750862</v>
      </c>
      <c r="J2182" s="4" t="str">
        <f>VLOOKUP(CONCATENATE(B2182,C2182,D2182),'EPA Source to Industry Map'!$D$2:$E$35,2,FALSE)</f>
        <v>chemicals</v>
      </c>
      <c r="K2182" s="4" t="str">
        <f t="shared" si="34"/>
        <v>F-gases</v>
      </c>
    </row>
    <row r="2183" spans="1:11">
      <c r="A2183" t="s">
        <v>68</v>
      </c>
      <c r="B2183" t="s">
        <v>3</v>
      </c>
      <c r="C2183" t="s">
        <v>271</v>
      </c>
      <c r="D2183" t="s">
        <v>272</v>
      </c>
      <c r="E2183" t="s">
        <v>13</v>
      </c>
      <c r="F2183">
        <v>2048</v>
      </c>
      <c r="G2183" t="s">
        <v>250</v>
      </c>
      <c r="H2183">
        <v>28.561959500478</v>
      </c>
      <c r="I2183">
        <f>IF(K2183="N2O",H2183*About!$B$66,IF('EPA non-CO2 Data'!K2183="CH4",'EPA non-CO2 Data'!H2183*About!$B$65,'EPA non-CO2 Data'!H2183))</f>
        <v>28.561959500478</v>
      </c>
      <c r="J2183" s="4" t="str">
        <f>VLOOKUP(CONCATENATE(B2183,C2183,D2183),'EPA Source to Industry Map'!$D$2:$E$35,2,FALSE)</f>
        <v>chemicals</v>
      </c>
      <c r="K2183" s="4" t="str">
        <f t="shared" si="34"/>
        <v>F-gases</v>
      </c>
    </row>
    <row r="2184" spans="1:11">
      <c r="A2184" t="s">
        <v>68</v>
      </c>
      <c r="B2184" t="s">
        <v>3</v>
      </c>
      <c r="C2184" t="s">
        <v>271</v>
      </c>
      <c r="D2184" t="s">
        <v>273</v>
      </c>
      <c r="E2184" t="s">
        <v>13</v>
      </c>
      <c r="F2184">
        <v>2048</v>
      </c>
      <c r="G2184" t="s">
        <v>250</v>
      </c>
      <c r="H2184">
        <v>1.1995121181983599</v>
      </c>
      <c r="I2184">
        <f>IF(K2184="N2O",H2184*About!$B$66,IF('EPA non-CO2 Data'!K2184="CH4",'EPA non-CO2 Data'!H2184*About!$B$65,'EPA non-CO2 Data'!H2184))</f>
        <v>1.1995121181983599</v>
      </c>
      <c r="J2184" s="4" t="str">
        <f>VLOOKUP(CONCATENATE(B2184,C2184,D2184),'EPA Source to Industry Map'!$D$2:$E$35,2,FALSE)</f>
        <v>chemicals</v>
      </c>
      <c r="K2184" s="4" t="str">
        <f t="shared" si="34"/>
        <v>F-gases</v>
      </c>
    </row>
    <row r="2185" spans="1:11">
      <c r="A2185" t="s">
        <v>68</v>
      </c>
      <c r="B2185" t="s">
        <v>3</v>
      </c>
      <c r="C2185" t="s">
        <v>271</v>
      </c>
      <c r="D2185" t="s">
        <v>274</v>
      </c>
      <c r="E2185" t="s">
        <v>13</v>
      </c>
      <c r="F2185">
        <v>2048</v>
      </c>
      <c r="G2185" t="s">
        <v>250</v>
      </c>
      <c r="H2185">
        <v>2.3857556245019701E-2</v>
      </c>
      <c r="I2185">
        <f>IF(K2185="N2O",H2185*About!$B$66,IF('EPA non-CO2 Data'!K2185="CH4",'EPA non-CO2 Data'!H2185*About!$B$65,'EPA non-CO2 Data'!H2185))</f>
        <v>2.3857556245019701E-2</v>
      </c>
      <c r="J2185" s="4" t="str">
        <f>VLOOKUP(CONCATENATE(B2185,C2185,D2185),'EPA Source to Industry Map'!$D$2:$E$35,2,FALSE)</f>
        <v>chemicals</v>
      </c>
      <c r="K2185" s="4" t="str">
        <f t="shared" si="34"/>
        <v>F-gases</v>
      </c>
    </row>
    <row r="2186" spans="1:11">
      <c r="A2186" t="s">
        <v>68</v>
      </c>
      <c r="B2186" t="s">
        <v>3</v>
      </c>
      <c r="C2186" t="s">
        <v>271</v>
      </c>
      <c r="D2186" t="s">
        <v>275</v>
      </c>
      <c r="E2186" t="s">
        <v>13</v>
      </c>
      <c r="F2186">
        <v>2048</v>
      </c>
      <c r="G2186" t="s">
        <v>250</v>
      </c>
      <c r="H2186">
        <v>306.723220140845</v>
      </c>
      <c r="I2186">
        <f>IF(K2186="N2O",H2186*About!$B$66,IF('EPA non-CO2 Data'!K2186="CH4",'EPA non-CO2 Data'!H2186*About!$B$65,'EPA non-CO2 Data'!H2186))</f>
        <v>306.723220140845</v>
      </c>
      <c r="J2186" s="4" t="str">
        <f>VLOOKUP(CONCATENATE(B2186,C2186,D2186),'EPA Source to Industry Map'!$D$2:$E$35,2,FALSE)</f>
        <v>chemicals</v>
      </c>
      <c r="K2186" s="4" t="str">
        <f t="shared" si="34"/>
        <v>F-gases</v>
      </c>
    </row>
    <row r="2187" spans="1:11">
      <c r="A2187" t="s">
        <v>68</v>
      </c>
      <c r="B2187" t="s">
        <v>3</v>
      </c>
      <c r="C2187" t="s">
        <v>271</v>
      </c>
      <c r="D2187" t="s">
        <v>276</v>
      </c>
      <c r="E2187" t="s">
        <v>13</v>
      </c>
      <c r="F2187">
        <v>2048</v>
      </c>
      <c r="G2187" t="s">
        <v>250</v>
      </c>
      <c r="H2187">
        <v>2.3632917903569002</v>
      </c>
      <c r="I2187">
        <f>IF(K2187="N2O",H2187*About!$B$66,IF('EPA non-CO2 Data'!K2187="CH4",'EPA non-CO2 Data'!H2187*About!$B$65,'EPA non-CO2 Data'!H2187))</f>
        <v>2.3632917903569002</v>
      </c>
      <c r="J2187" s="4" t="str">
        <f>VLOOKUP(CONCATENATE(B2187,C2187,D2187),'EPA Source to Industry Map'!$D$2:$E$35,2,FALSE)</f>
        <v>chemicals</v>
      </c>
      <c r="K2187" s="4" t="str">
        <f t="shared" si="34"/>
        <v>F-gases</v>
      </c>
    </row>
    <row r="2188" spans="1:11">
      <c r="A2188" t="s">
        <v>68</v>
      </c>
      <c r="B2188" t="s">
        <v>3</v>
      </c>
      <c r="C2188" t="s">
        <v>271</v>
      </c>
      <c r="D2188" t="s">
        <v>272</v>
      </c>
      <c r="E2188" t="s">
        <v>13</v>
      </c>
      <c r="F2188">
        <v>2049</v>
      </c>
      <c r="G2188" t="s">
        <v>250</v>
      </c>
      <c r="H2188">
        <v>28.893563319754001</v>
      </c>
      <c r="I2188">
        <f>IF(K2188="N2O",H2188*About!$B$66,IF('EPA non-CO2 Data'!K2188="CH4",'EPA non-CO2 Data'!H2188*About!$B$65,'EPA non-CO2 Data'!H2188))</f>
        <v>28.893563319754001</v>
      </c>
      <c r="J2188" s="4" t="str">
        <f>VLOOKUP(CONCATENATE(B2188,C2188,D2188),'EPA Source to Industry Map'!$D$2:$E$35,2,FALSE)</f>
        <v>chemicals</v>
      </c>
      <c r="K2188" s="4" t="str">
        <f t="shared" si="34"/>
        <v>F-gases</v>
      </c>
    </row>
    <row r="2189" spans="1:11">
      <c r="A2189" t="s">
        <v>68</v>
      </c>
      <c r="B2189" t="s">
        <v>3</v>
      </c>
      <c r="C2189" t="s">
        <v>271</v>
      </c>
      <c r="D2189" t="s">
        <v>273</v>
      </c>
      <c r="E2189" t="s">
        <v>13</v>
      </c>
      <c r="F2189">
        <v>2049</v>
      </c>
      <c r="G2189" t="s">
        <v>250</v>
      </c>
      <c r="H2189">
        <v>1.1995121181983599</v>
      </c>
      <c r="I2189">
        <f>IF(K2189="N2O",H2189*About!$B$66,IF('EPA non-CO2 Data'!K2189="CH4",'EPA non-CO2 Data'!H2189*About!$B$65,'EPA non-CO2 Data'!H2189))</f>
        <v>1.1995121181983599</v>
      </c>
      <c r="J2189" s="4" t="str">
        <f>VLOOKUP(CONCATENATE(B2189,C2189,D2189),'EPA Source to Industry Map'!$D$2:$E$35,2,FALSE)</f>
        <v>chemicals</v>
      </c>
      <c r="K2189" s="4" t="str">
        <f t="shared" si="34"/>
        <v>F-gases</v>
      </c>
    </row>
    <row r="2190" spans="1:11">
      <c r="A2190" t="s">
        <v>68</v>
      </c>
      <c r="B2190" t="s">
        <v>3</v>
      </c>
      <c r="C2190" t="s">
        <v>271</v>
      </c>
      <c r="D2190" t="s">
        <v>274</v>
      </c>
      <c r="E2190" t="s">
        <v>13</v>
      </c>
      <c r="F2190">
        <v>2049</v>
      </c>
      <c r="G2190" t="s">
        <v>250</v>
      </c>
      <c r="H2190">
        <v>2.3857556245019701E-2</v>
      </c>
      <c r="I2190">
        <f>IF(K2190="N2O",H2190*About!$B$66,IF('EPA non-CO2 Data'!K2190="CH4",'EPA non-CO2 Data'!H2190*About!$B$65,'EPA non-CO2 Data'!H2190))</f>
        <v>2.3857556245019701E-2</v>
      </c>
      <c r="J2190" s="4" t="str">
        <f>VLOOKUP(CONCATENATE(B2190,C2190,D2190),'EPA Source to Industry Map'!$D$2:$E$35,2,FALSE)</f>
        <v>chemicals</v>
      </c>
      <c r="K2190" s="4" t="str">
        <f t="shared" si="34"/>
        <v>F-gases</v>
      </c>
    </row>
    <row r="2191" spans="1:11">
      <c r="A2191" t="s">
        <v>68</v>
      </c>
      <c r="B2191" t="s">
        <v>3</v>
      </c>
      <c r="C2191" t="s">
        <v>271</v>
      </c>
      <c r="D2191" t="s">
        <v>275</v>
      </c>
      <c r="E2191" t="s">
        <v>13</v>
      </c>
      <c r="F2191">
        <v>2049</v>
      </c>
      <c r="G2191" t="s">
        <v>250</v>
      </c>
      <c r="H2191">
        <v>310.33152813963898</v>
      </c>
      <c r="I2191">
        <f>IF(K2191="N2O",H2191*About!$B$66,IF('EPA non-CO2 Data'!K2191="CH4",'EPA non-CO2 Data'!H2191*About!$B$65,'EPA non-CO2 Data'!H2191))</f>
        <v>310.33152813963898</v>
      </c>
      <c r="J2191" s="4" t="str">
        <f>VLOOKUP(CONCATENATE(B2191,C2191,D2191),'EPA Source to Industry Map'!$D$2:$E$35,2,FALSE)</f>
        <v>chemicals</v>
      </c>
      <c r="K2191" s="4" t="str">
        <f t="shared" si="34"/>
        <v>F-gases</v>
      </c>
    </row>
    <row r="2192" spans="1:11">
      <c r="A2192" t="s">
        <v>68</v>
      </c>
      <c r="B2192" t="s">
        <v>3</v>
      </c>
      <c r="C2192" t="s">
        <v>271</v>
      </c>
      <c r="D2192" t="s">
        <v>276</v>
      </c>
      <c r="E2192" t="s">
        <v>13</v>
      </c>
      <c r="F2192">
        <v>2049</v>
      </c>
      <c r="G2192" t="s">
        <v>250</v>
      </c>
      <c r="H2192">
        <v>2.3907418732051702</v>
      </c>
      <c r="I2192">
        <f>IF(K2192="N2O",H2192*About!$B$66,IF('EPA non-CO2 Data'!K2192="CH4",'EPA non-CO2 Data'!H2192*About!$B$65,'EPA non-CO2 Data'!H2192))</f>
        <v>2.3907418732051702</v>
      </c>
      <c r="J2192" s="4" t="str">
        <f>VLOOKUP(CONCATENATE(B2192,C2192,D2192),'EPA Source to Industry Map'!$D$2:$E$35,2,FALSE)</f>
        <v>chemicals</v>
      </c>
      <c r="K2192" s="4" t="str">
        <f t="shared" si="34"/>
        <v>F-gases</v>
      </c>
    </row>
    <row r="2193" spans="1:11">
      <c r="A2193" t="s">
        <v>68</v>
      </c>
      <c r="B2193" t="s">
        <v>3</v>
      </c>
      <c r="C2193" t="s">
        <v>271</v>
      </c>
      <c r="D2193" t="s">
        <v>272</v>
      </c>
      <c r="E2193" t="s">
        <v>13</v>
      </c>
      <c r="F2193">
        <v>2050</v>
      </c>
      <c r="G2193" t="s">
        <v>250</v>
      </c>
      <c r="H2193">
        <v>29.225167139030098</v>
      </c>
      <c r="I2193">
        <f>IF(K2193="N2O",H2193*About!$B$66,IF('EPA non-CO2 Data'!K2193="CH4",'EPA non-CO2 Data'!H2193*About!$B$65,'EPA non-CO2 Data'!H2193))</f>
        <v>29.225167139030098</v>
      </c>
      <c r="J2193" s="4" t="str">
        <f>VLOOKUP(CONCATENATE(B2193,C2193,D2193),'EPA Source to Industry Map'!$D$2:$E$35,2,FALSE)</f>
        <v>chemicals</v>
      </c>
      <c r="K2193" s="4" t="str">
        <f t="shared" si="34"/>
        <v>F-gases</v>
      </c>
    </row>
    <row r="2194" spans="1:11">
      <c r="A2194" t="s">
        <v>68</v>
      </c>
      <c r="B2194" t="s">
        <v>3</v>
      </c>
      <c r="C2194" t="s">
        <v>271</v>
      </c>
      <c r="D2194" t="s">
        <v>273</v>
      </c>
      <c r="E2194" t="s">
        <v>13</v>
      </c>
      <c r="F2194">
        <v>2050</v>
      </c>
      <c r="G2194" t="s">
        <v>250</v>
      </c>
      <c r="H2194">
        <v>1.1995121181983599</v>
      </c>
      <c r="I2194">
        <f>IF(K2194="N2O",H2194*About!$B$66,IF('EPA non-CO2 Data'!K2194="CH4",'EPA non-CO2 Data'!H2194*About!$B$65,'EPA non-CO2 Data'!H2194))</f>
        <v>1.1995121181983599</v>
      </c>
      <c r="J2194" s="4" t="str">
        <f>VLOOKUP(CONCATENATE(B2194,C2194,D2194),'EPA Source to Industry Map'!$D$2:$E$35,2,FALSE)</f>
        <v>chemicals</v>
      </c>
      <c r="K2194" s="4" t="str">
        <f t="shared" si="34"/>
        <v>F-gases</v>
      </c>
    </row>
    <row r="2195" spans="1:11">
      <c r="A2195" t="s">
        <v>68</v>
      </c>
      <c r="B2195" t="s">
        <v>3</v>
      </c>
      <c r="C2195" t="s">
        <v>271</v>
      </c>
      <c r="D2195" t="s">
        <v>274</v>
      </c>
      <c r="E2195" t="s">
        <v>13</v>
      </c>
      <c r="F2195">
        <v>2050</v>
      </c>
      <c r="G2195" t="s">
        <v>250</v>
      </c>
      <c r="H2195">
        <v>2.3857556245019701E-2</v>
      </c>
      <c r="I2195">
        <f>IF(K2195="N2O",H2195*About!$B$66,IF('EPA non-CO2 Data'!K2195="CH4",'EPA non-CO2 Data'!H2195*About!$B$65,'EPA non-CO2 Data'!H2195))</f>
        <v>2.3857556245019701E-2</v>
      </c>
      <c r="J2195" s="4" t="str">
        <f>VLOOKUP(CONCATENATE(B2195,C2195,D2195),'EPA Source to Industry Map'!$D$2:$E$35,2,FALSE)</f>
        <v>chemicals</v>
      </c>
      <c r="K2195" s="4" t="str">
        <f t="shared" si="34"/>
        <v>F-gases</v>
      </c>
    </row>
    <row r="2196" spans="1:11">
      <c r="A2196" t="s">
        <v>68</v>
      </c>
      <c r="B2196" t="s">
        <v>3</v>
      </c>
      <c r="C2196" t="s">
        <v>271</v>
      </c>
      <c r="D2196" t="s">
        <v>275</v>
      </c>
      <c r="E2196" t="s">
        <v>13</v>
      </c>
      <c r="F2196">
        <v>2050</v>
      </c>
      <c r="G2196" t="s">
        <v>250</v>
      </c>
      <c r="H2196">
        <v>313.93983613843199</v>
      </c>
      <c r="I2196">
        <f>IF(K2196="N2O",H2196*About!$B$66,IF('EPA non-CO2 Data'!K2196="CH4",'EPA non-CO2 Data'!H2196*About!$B$65,'EPA non-CO2 Data'!H2196))</f>
        <v>313.93983613843199</v>
      </c>
      <c r="J2196" s="4" t="str">
        <f>VLOOKUP(CONCATENATE(B2196,C2196,D2196),'EPA Source to Industry Map'!$D$2:$E$35,2,FALSE)</f>
        <v>chemicals</v>
      </c>
      <c r="K2196" s="4" t="str">
        <f t="shared" si="34"/>
        <v>F-gases</v>
      </c>
    </row>
    <row r="2197" spans="1:11">
      <c r="A2197" t="s">
        <v>68</v>
      </c>
      <c r="B2197" t="s">
        <v>3</v>
      </c>
      <c r="C2197" t="s">
        <v>271</v>
      </c>
      <c r="D2197" t="s">
        <v>276</v>
      </c>
      <c r="E2197" t="s">
        <v>13</v>
      </c>
      <c r="F2197">
        <v>2050</v>
      </c>
      <c r="G2197" t="s">
        <v>250</v>
      </c>
      <c r="H2197">
        <v>2.4181919560534402</v>
      </c>
      <c r="I2197">
        <f>IF(K2197="N2O",H2197*About!$B$66,IF('EPA non-CO2 Data'!K2197="CH4",'EPA non-CO2 Data'!H2197*About!$B$65,'EPA non-CO2 Data'!H2197))</f>
        <v>2.4181919560534402</v>
      </c>
      <c r="J2197" s="4" t="str">
        <f>VLOOKUP(CONCATENATE(B2197,C2197,D2197),'EPA Source to Industry Map'!$D$2:$E$35,2,FALSE)</f>
        <v>chemicals</v>
      </c>
      <c r="K2197" s="4" t="str">
        <f t="shared" si="34"/>
        <v>F-gases</v>
      </c>
    </row>
    <row r="2198" spans="1:11">
      <c r="A2198" t="s">
        <v>68</v>
      </c>
      <c r="B2198" t="s">
        <v>3</v>
      </c>
      <c r="C2198" t="s">
        <v>233</v>
      </c>
      <c r="E2198" t="s">
        <v>11</v>
      </c>
      <c r="F2198">
        <v>1990</v>
      </c>
      <c r="G2198" t="s">
        <v>250</v>
      </c>
      <c r="H2198">
        <v>0</v>
      </c>
      <c r="I2198">
        <f>IF(K2198="N2O",H2198*About!$B$66,IF('EPA non-CO2 Data'!K2198="CH4",'EPA non-CO2 Data'!H2198*About!$B$65,'EPA non-CO2 Data'!H2198))</f>
        <v>0</v>
      </c>
      <c r="J2198" s="4" t="str">
        <f>VLOOKUP(CONCATENATE(B2198,C2198,D2198),'EPA Source to Industry Map'!$D$2:$E$35,2,FALSE)</f>
        <v>other industries</v>
      </c>
      <c r="K2198" s="4" t="str">
        <f t="shared" si="34"/>
        <v>CH4</v>
      </c>
    </row>
    <row r="2199" spans="1:11">
      <c r="A2199" t="s">
        <v>68</v>
      </c>
      <c r="B2199" t="s">
        <v>3</v>
      </c>
      <c r="C2199" t="s">
        <v>233</v>
      </c>
      <c r="E2199" t="s">
        <v>11</v>
      </c>
      <c r="F2199">
        <v>1991</v>
      </c>
      <c r="G2199" t="s">
        <v>250</v>
      </c>
      <c r="H2199">
        <v>0</v>
      </c>
      <c r="I2199">
        <f>IF(K2199="N2O",H2199*About!$B$66,IF('EPA non-CO2 Data'!K2199="CH4",'EPA non-CO2 Data'!H2199*About!$B$65,'EPA non-CO2 Data'!H2199))</f>
        <v>0</v>
      </c>
      <c r="J2199" s="4" t="str">
        <f>VLOOKUP(CONCATENATE(B2199,C2199,D2199),'EPA Source to Industry Map'!$D$2:$E$35,2,FALSE)</f>
        <v>other industries</v>
      </c>
      <c r="K2199" s="4" t="str">
        <f t="shared" si="34"/>
        <v>CH4</v>
      </c>
    </row>
    <row r="2200" spans="1:11">
      <c r="A2200" t="s">
        <v>68</v>
      </c>
      <c r="B2200" t="s">
        <v>3</v>
      </c>
      <c r="C2200" t="s">
        <v>233</v>
      </c>
      <c r="E2200" t="s">
        <v>11</v>
      </c>
      <c r="F2200">
        <v>1992</v>
      </c>
      <c r="G2200" t="s">
        <v>250</v>
      </c>
      <c r="H2200">
        <v>0</v>
      </c>
      <c r="I2200">
        <f>IF(K2200="N2O",H2200*About!$B$66,IF('EPA non-CO2 Data'!K2200="CH4",'EPA non-CO2 Data'!H2200*About!$B$65,'EPA non-CO2 Data'!H2200))</f>
        <v>0</v>
      </c>
      <c r="J2200" s="4" t="str">
        <f>VLOOKUP(CONCATENATE(B2200,C2200,D2200),'EPA Source to Industry Map'!$D$2:$E$35,2,FALSE)</f>
        <v>other industries</v>
      </c>
      <c r="K2200" s="4" t="str">
        <f t="shared" si="34"/>
        <v>CH4</v>
      </c>
    </row>
    <row r="2201" spans="1:11">
      <c r="A2201" t="s">
        <v>68</v>
      </c>
      <c r="B2201" t="s">
        <v>3</v>
      </c>
      <c r="C2201" t="s">
        <v>233</v>
      </c>
      <c r="E2201" t="s">
        <v>11</v>
      </c>
      <c r="F2201">
        <v>1993</v>
      </c>
      <c r="G2201" t="s">
        <v>250</v>
      </c>
      <c r="H2201">
        <v>0</v>
      </c>
      <c r="I2201">
        <f>IF(K2201="N2O",H2201*About!$B$66,IF('EPA non-CO2 Data'!K2201="CH4",'EPA non-CO2 Data'!H2201*About!$B$65,'EPA non-CO2 Data'!H2201))</f>
        <v>0</v>
      </c>
      <c r="J2201" s="4" t="str">
        <f>VLOOKUP(CONCATENATE(B2201,C2201,D2201),'EPA Source to Industry Map'!$D$2:$E$35,2,FALSE)</f>
        <v>other industries</v>
      </c>
      <c r="K2201" s="4" t="str">
        <f t="shared" si="34"/>
        <v>CH4</v>
      </c>
    </row>
    <row r="2202" spans="1:11">
      <c r="A2202" t="s">
        <v>68</v>
      </c>
      <c r="B2202" t="s">
        <v>3</v>
      </c>
      <c r="C2202" t="s">
        <v>233</v>
      </c>
      <c r="E2202" t="s">
        <v>11</v>
      </c>
      <c r="F2202">
        <v>1994</v>
      </c>
      <c r="G2202" t="s">
        <v>250</v>
      </c>
      <c r="H2202">
        <v>0</v>
      </c>
      <c r="I2202">
        <f>IF(K2202="N2O",H2202*About!$B$66,IF('EPA non-CO2 Data'!K2202="CH4",'EPA non-CO2 Data'!H2202*About!$B$65,'EPA non-CO2 Data'!H2202))</f>
        <v>0</v>
      </c>
      <c r="J2202" s="4" t="str">
        <f>VLOOKUP(CONCATENATE(B2202,C2202,D2202),'EPA Source to Industry Map'!$D$2:$E$35,2,FALSE)</f>
        <v>other industries</v>
      </c>
      <c r="K2202" s="4" t="str">
        <f t="shared" si="34"/>
        <v>CH4</v>
      </c>
    </row>
    <row r="2203" spans="1:11">
      <c r="A2203" t="s">
        <v>68</v>
      </c>
      <c r="B2203" t="s">
        <v>3</v>
      </c>
      <c r="C2203" t="s">
        <v>233</v>
      </c>
      <c r="E2203" t="s">
        <v>11</v>
      </c>
      <c r="F2203">
        <v>1995</v>
      </c>
      <c r="G2203" t="s">
        <v>250</v>
      </c>
      <c r="H2203">
        <v>0</v>
      </c>
      <c r="I2203">
        <f>IF(K2203="N2O",H2203*About!$B$66,IF('EPA non-CO2 Data'!K2203="CH4",'EPA non-CO2 Data'!H2203*About!$B$65,'EPA non-CO2 Data'!H2203))</f>
        <v>0</v>
      </c>
      <c r="J2203" s="4" t="str">
        <f>VLOOKUP(CONCATENATE(B2203,C2203,D2203),'EPA Source to Industry Map'!$D$2:$E$35,2,FALSE)</f>
        <v>other industries</v>
      </c>
      <c r="K2203" s="4" t="str">
        <f t="shared" si="34"/>
        <v>CH4</v>
      </c>
    </row>
    <row r="2204" spans="1:11">
      <c r="A2204" t="s">
        <v>68</v>
      </c>
      <c r="B2204" t="s">
        <v>3</v>
      </c>
      <c r="C2204" t="s">
        <v>233</v>
      </c>
      <c r="E2204" t="s">
        <v>11</v>
      </c>
      <c r="F2204">
        <v>1996</v>
      </c>
      <c r="G2204" t="s">
        <v>250</v>
      </c>
      <c r="H2204">
        <v>0</v>
      </c>
      <c r="I2204">
        <f>IF(K2204="N2O",H2204*About!$B$66,IF('EPA non-CO2 Data'!K2204="CH4",'EPA non-CO2 Data'!H2204*About!$B$65,'EPA non-CO2 Data'!H2204))</f>
        <v>0</v>
      </c>
      <c r="J2204" s="4" t="str">
        <f>VLOOKUP(CONCATENATE(B2204,C2204,D2204),'EPA Source to Industry Map'!$D$2:$E$35,2,FALSE)</f>
        <v>other industries</v>
      </c>
      <c r="K2204" s="4" t="str">
        <f t="shared" si="34"/>
        <v>CH4</v>
      </c>
    </row>
    <row r="2205" spans="1:11">
      <c r="A2205" t="s">
        <v>68</v>
      </c>
      <c r="B2205" t="s">
        <v>3</v>
      </c>
      <c r="C2205" t="s">
        <v>233</v>
      </c>
      <c r="E2205" t="s">
        <v>11</v>
      </c>
      <c r="F2205">
        <v>1997</v>
      </c>
      <c r="G2205" t="s">
        <v>250</v>
      </c>
      <c r="H2205">
        <v>0</v>
      </c>
      <c r="I2205">
        <f>IF(K2205="N2O",H2205*About!$B$66,IF('EPA non-CO2 Data'!K2205="CH4",'EPA non-CO2 Data'!H2205*About!$B$65,'EPA non-CO2 Data'!H2205))</f>
        <v>0</v>
      </c>
      <c r="J2205" s="4" t="str">
        <f>VLOOKUP(CONCATENATE(B2205,C2205,D2205),'EPA Source to Industry Map'!$D$2:$E$35,2,FALSE)</f>
        <v>other industries</v>
      </c>
      <c r="K2205" s="4" t="str">
        <f t="shared" si="34"/>
        <v>CH4</v>
      </c>
    </row>
    <row r="2206" spans="1:11">
      <c r="A2206" t="s">
        <v>68</v>
      </c>
      <c r="B2206" t="s">
        <v>3</v>
      </c>
      <c r="C2206" t="s">
        <v>233</v>
      </c>
      <c r="E2206" t="s">
        <v>11</v>
      </c>
      <c r="F2206">
        <v>1998</v>
      </c>
      <c r="G2206" t="s">
        <v>250</v>
      </c>
      <c r="H2206">
        <v>0</v>
      </c>
      <c r="I2206">
        <f>IF(K2206="N2O",H2206*About!$B$66,IF('EPA non-CO2 Data'!K2206="CH4",'EPA non-CO2 Data'!H2206*About!$B$65,'EPA non-CO2 Data'!H2206))</f>
        <v>0</v>
      </c>
      <c r="J2206" s="4" t="str">
        <f>VLOOKUP(CONCATENATE(B2206,C2206,D2206),'EPA Source to Industry Map'!$D$2:$E$35,2,FALSE)</f>
        <v>other industries</v>
      </c>
      <c r="K2206" s="4" t="str">
        <f t="shared" si="34"/>
        <v>CH4</v>
      </c>
    </row>
    <row r="2207" spans="1:11">
      <c r="A2207" t="s">
        <v>68</v>
      </c>
      <c r="B2207" t="s">
        <v>3</v>
      </c>
      <c r="C2207" t="s">
        <v>233</v>
      </c>
      <c r="E2207" t="s">
        <v>11</v>
      </c>
      <c r="F2207">
        <v>1999</v>
      </c>
      <c r="G2207" t="s">
        <v>250</v>
      </c>
      <c r="H2207">
        <v>0</v>
      </c>
      <c r="I2207">
        <f>IF(K2207="N2O",H2207*About!$B$66,IF('EPA non-CO2 Data'!K2207="CH4",'EPA non-CO2 Data'!H2207*About!$B$65,'EPA non-CO2 Data'!H2207))</f>
        <v>0</v>
      </c>
      <c r="J2207" s="4" t="str">
        <f>VLOOKUP(CONCATENATE(B2207,C2207,D2207),'EPA Source to Industry Map'!$D$2:$E$35,2,FALSE)</f>
        <v>other industries</v>
      </c>
      <c r="K2207" s="4" t="str">
        <f t="shared" si="34"/>
        <v>CH4</v>
      </c>
    </row>
    <row r="2208" spans="1:11">
      <c r="A2208" t="s">
        <v>68</v>
      </c>
      <c r="B2208" t="s">
        <v>3</v>
      </c>
      <c r="C2208" t="s">
        <v>233</v>
      </c>
      <c r="E2208" t="s">
        <v>11</v>
      </c>
      <c r="F2208">
        <v>2000</v>
      </c>
      <c r="G2208" t="s">
        <v>250</v>
      </c>
      <c r="H2208">
        <v>0</v>
      </c>
      <c r="I2208">
        <f>IF(K2208="N2O",H2208*About!$B$66,IF('EPA non-CO2 Data'!K2208="CH4",'EPA non-CO2 Data'!H2208*About!$B$65,'EPA non-CO2 Data'!H2208))</f>
        <v>0</v>
      </c>
      <c r="J2208" s="4" t="str">
        <f>VLOOKUP(CONCATENATE(B2208,C2208,D2208),'EPA Source to Industry Map'!$D$2:$E$35,2,FALSE)</f>
        <v>other industries</v>
      </c>
      <c r="K2208" s="4" t="str">
        <f t="shared" si="34"/>
        <v>CH4</v>
      </c>
    </row>
    <row r="2209" spans="1:11">
      <c r="A2209" t="s">
        <v>68</v>
      </c>
      <c r="B2209" t="s">
        <v>3</v>
      </c>
      <c r="C2209" t="s">
        <v>233</v>
      </c>
      <c r="E2209" t="s">
        <v>11</v>
      </c>
      <c r="F2209">
        <v>2001</v>
      </c>
      <c r="G2209" t="s">
        <v>250</v>
      </c>
      <c r="H2209">
        <v>0</v>
      </c>
      <c r="I2209">
        <f>IF(K2209="N2O",H2209*About!$B$66,IF('EPA non-CO2 Data'!K2209="CH4",'EPA non-CO2 Data'!H2209*About!$B$65,'EPA non-CO2 Data'!H2209))</f>
        <v>0</v>
      </c>
      <c r="J2209" s="4" t="str">
        <f>VLOOKUP(CONCATENATE(B2209,C2209,D2209),'EPA Source to Industry Map'!$D$2:$E$35,2,FALSE)</f>
        <v>other industries</v>
      </c>
      <c r="K2209" s="4" t="str">
        <f t="shared" si="34"/>
        <v>CH4</v>
      </c>
    </row>
    <row r="2210" spans="1:11">
      <c r="A2210" t="s">
        <v>68</v>
      </c>
      <c r="B2210" t="s">
        <v>3</v>
      </c>
      <c r="C2210" t="s">
        <v>233</v>
      </c>
      <c r="E2210" t="s">
        <v>11</v>
      </c>
      <c r="F2210">
        <v>2002</v>
      </c>
      <c r="G2210" t="s">
        <v>250</v>
      </c>
      <c r="H2210">
        <v>0</v>
      </c>
      <c r="I2210">
        <f>IF(K2210="N2O",H2210*About!$B$66,IF('EPA non-CO2 Data'!K2210="CH4",'EPA non-CO2 Data'!H2210*About!$B$65,'EPA non-CO2 Data'!H2210))</f>
        <v>0</v>
      </c>
      <c r="J2210" s="4" t="str">
        <f>VLOOKUP(CONCATENATE(B2210,C2210,D2210),'EPA Source to Industry Map'!$D$2:$E$35,2,FALSE)</f>
        <v>other industries</v>
      </c>
      <c r="K2210" s="4" t="str">
        <f t="shared" si="34"/>
        <v>CH4</v>
      </c>
    </row>
    <row r="2211" spans="1:11">
      <c r="A2211" t="s">
        <v>68</v>
      </c>
      <c r="B2211" t="s">
        <v>3</v>
      </c>
      <c r="C2211" t="s">
        <v>233</v>
      </c>
      <c r="E2211" t="s">
        <v>11</v>
      </c>
      <c r="F2211">
        <v>2003</v>
      </c>
      <c r="G2211" t="s">
        <v>250</v>
      </c>
      <c r="H2211">
        <v>0</v>
      </c>
      <c r="I2211">
        <f>IF(K2211="N2O",H2211*About!$B$66,IF('EPA non-CO2 Data'!K2211="CH4",'EPA non-CO2 Data'!H2211*About!$B$65,'EPA non-CO2 Data'!H2211))</f>
        <v>0</v>
      </c>
      <c r="J2211" s="4" t="str">
        <f>VLOOKUP(CONCATENATE(B2211,C2211,D2211),'EPA Source to Industry Map'!$D$2:$E$35,2,FALSE)</f>
        <v>other industries</v>
      </c>
      <c r="K2211" s="4" t="str">
        <f t="shared" si="34"/>
        <v>CH4</v>
      </c>
    </row>
    <row r="2212" spans="1:11">
      <c r="A2212" t="s">
        <v>68</v>
      </c>
      <c r="B2212" t="s">
        <v>3</v>
      </c>
      <c r="C2212" t="s">
        <v>233</v>
      </c>
      <c r="E2212" t="s">
        <v>11</v>
      </c>
      <c r="F2212">
        <v>2004</v>
      </c>
      <c r="G2212" t="s">
        <v>250</v>
      </c>
      <c r="H2212">
        <v>0</v>
      </c>
      <c r="I2212">
        <f>IF(K2212="N2O",H2212*About!$B$66,IF('EPA non-CO2 Data'!K2212="CH4",'EPA non-CO2 Data'!H2212*About!$B$65,'EPA non-CO2 Data'!H2212))</f>
        <v>0</v>
      </c>
      <c r="J2212" s="4" t="str">
        <f>VLOOKUP(CONCATENATE(B2212,C2212,D2212),'EPA Source to Industry Map'!$D$2:$E$35,2,FALSE)</f>
        <v>other industries</v>
      </c>
      <c r="K2212" s="4" t="str">
        <f t="shared" si="34"/>
        <v>CH4</v>
      </c>
    </row>
    <row r="2213" spans="1:11">
      <c r="A2213" t="s">
        <v>68</v>
      </c>
      <c r="B2213" t="s">
        <v>3</v>
      </c>
      <c r="C2213" t="s">
        <v>233</v>
      </c>
      <c r="E2213" t="s">
        <v>11</v>
      </c>
      <c r="F2213">
        <v>2005</v>
      </c>
      <c r="G2213" t="s">
        <v>250</v>
      </c>
      <c r="H2213">
        <v>0</v>
      </c>
      <c r="I2213">
        <f>IF(K2213="N2O",H2213*About!$B$66,IF('EPA non-CO2 Data'!K2213="CH4",'EPA non-CO2 Data'!H2213*About!$B$65,'EPA non-CO2 Data'!H2213))</f>
        <v>0</v>
      </c>
      <c r="J2213" s="4" t="str">
        <f>VLOOKUP(CONCATENATE(B2213,C2213,D2213),'EPA Source to Industry Map'!$D$2:$E$35,2,FALSE)</f>
        <v>other industries</v>
      </c>
      <c r="K2213" s="4" t="str">
        <f t="shared" si="34"/>
        <v>CH4</v>
      </c>
    </row>
    <row r="2214" spans="1:11">
      <c r="A2214" t="s">
        <v>68</v>
      </c>
      <c r="B2214" t="s">
        <v>3</v>
      </c>
      <c r="C2214" t="s">
        <v>233</v>
      </c>
      <c r="E2214" t="s">
        <v>11</v>
      </c>
      <c r="F2214">
        <v>2006</v>
      </c>
      <c r="G2214" t="s">
        <v>250</v>
      </c>
      <c r="H2214">
        <v>0</v>
      </c>
      <c r="I2214">
        <f>IF(K2214="N2O",H2214*About!$B$66,IF('EPA non-CO2 Data'!K2214="CH4",'EPA non-CO2 Data'!H2214*About!$B$65,'EPA non-CO2 Data'!H2214))</f>
        <v>0</v>
      </c>
      <c r="J2214" s="4" t="str">
        <f>VLOOKUP(CONCATENATE(B2214,C2214,D2214),'EPA Source to Industry Map'!$D$2:$E$35,2,FALSE)</f>
        <v>other industries</v>
      </c>
      <c r="K2214" s="4" t="str">
        <f t="shared" si="34"/>
        <v>CH4</v>
      </c>
    </row>
    <row r="2215" spans="1:11">
      <c r="A2215" t="s">
        <v>68</v>
      </c>
      <c r="B2215" t="s">
        <v>3</v>
      </c>
      <c r="C2215" t="s">
        <v>233</v>
      </c>
      <c r="E2215" t="s">
        <v>11</v>
      </c>
      <c r="F2215">
        <v>2007</v>
      </c>
      <c r="G2215" t="s">
        <v>250</v>
      </c>
      <c r="H2215">
        <v>0</v>
      </c>
      <c r="I2215">
        <f>IF(K2215="N2O",H2215*About!$B$66,IF('EPA non-CO2 Data'!K2215="CH4",'EPA non-CO2 Data'!H2215*About!$B$65,'EPA non-CO2 Data'!H2215))</f>
        <v>0</v>
      </c>
      <c r="J2215" s="4" t="str">
        <f>VLOOKUP(CONCATENATE(B2215,C2215,D2215),'EPA Source to Industry Map'!$D$2:$E$35,2,FALSE)</f>
        <v>other industries</v>
      </c>
      <c r="K2215" s="4" t="str">
        <f t="shared" si="34"/>
        <v>CH4</v>
      </c>
    </row>
    <row r="2216" spans="1:11">
      <c r="A2216" t="s">
        <v>68</v>
      </c>
      <c r="B2216" t="s">
        <v>3</v>
      </c>
      <c r="C2216" t="s">
        <v>233</v>
      </c>
      <c r="E2216" t="s">
        <v>11</v>
      </c>
      <c r="F2216">
        <v>2008</v>
      </c>
      <c r="G2216" t="s">
        <v>250</v>
      </c>
      <c r="H2216">
        <v>0</v>
      </c>
      <c r="I2216">
        <f>IF(K2216="N2O",H2216*About!$B$66,IF('EPA non-CO2 Data'!K2216="CH4",'EPA non-CO2 Data'!H2216*About!$B$65,'EPA non-CO2 Data'!H2216))</f>
        <v>0</v>
      </c>
      <c r="J2216" s="4" t="str">
        <f>VLOOKUP(CONCATENATE(B2216,C2216,D2216),'EPA Source to Industry Map'!$D$2:$E$35,2,FALSE)</f>
        <v>other industries</v>
      </c>
      <c r="K2216" s="4" t="str">
        <f t="shared" si="34"/>
        <v>CH4</v>
      </c>
    </row>
    <row r="2217" spans="1:11">
      <c r="A2217" t="s">
        <v>68</v>
      </c>
      <c r="B2217" t="s">
        <v>3</v>
      </c>
      <c r="C2217" t="s">
        <v>233</v>
      </c>
      <c r="E2217" t="s">
        <v>11</v>
      </c>
      <c r="F2217">
        <v>2009</v>
      </c>
      <c r="G2217" t="s">
        <v>250</v>
      </c>
      <c r="H2217">
        <v>0</v>
      </c>
      <c r="I2217">
        <f>IF(K2217="N2O",H2217*About!$B$66,IF('EPA non-CO2 Data'!K2217="CH4",'EPA non-CO2 Data'!H2217*About!$B$65,'EPA non-CO2 Data'!H2217))</f>
        <v>0</v>
      </c>
      <c r="J2217" s="4" t="str">
        <f>VLOOKUP(CONCATENATE(B2217,C2217,D2217),'EPA Source to Industry Map'!$D$2:$E$35,2,FALSE)</f>
        <v>other industries</v>
      </c>
      <c r="K2217" s="4" t="str">
        <f t="shared" si="34"/>
        <v>CH4</v>
      </c>
    </row>
    <row r="2218" spans="1:11">
      <c r="A2218" t="s">
        <v>68</v>
      </c>
      <c r="B2218" t="s">
        <v>3</v>
      </c>
      <c r="C2218" t="s">
        <v>233</v>
      </c>
      <c r="E2218" t="s">
        <v>11</v>
      </c>
      <c r="F2218">
        <v>2010</v>
      </c>
      <c r="G2218" t="s">
        <v>250</v>
      </c>
      <c r="H2218">
        <v>0</v>
      </c>
      <c r="I2218">
        <f>IF(K2218="N2O",H2218*About!$B$66,IF('EPA non-CO2 Data'!K2218="CH4",'EPA non-CO2 Data'!H2218*About!$B$65,'EPA non-CO2 Data'!H2218))</f>
        <v>0</v>
      </c>
      <c r="J2218" s="4" t="str">
        <f>VLOOKUP(CONCATENATE(B2218,C2218,D2218),'EPA Source to Industry Map'!$D$2:$E$35,2,FALSE)</f>
        <v>other industries</v>
      </c>
      <c r="K2218" s="4" t="str">
        <f t="shared" si="34"/>
        <v>CH4</v>
      </c>
    </row>
    <row r="2219" spans="1:11">
      <c r="A2219" t="s">
        <v>68</v>
      </c>
      <c r="B2219" t="s">
        <v>3</v>
      </c>
      <c r="C2219" t="s">
        <v>233</v>
      </c>
      <c r="E2219" t="s">
        <v>11</v>
      </c>
      <c r="F2219">
        <v>2011</v>
      </c>
      <c r="G2219" t="s">
        <v>250</v>
      </c>
      <c r="H2219">
        <v>0</v>
      </c>
      <c r="I2219">
        <f>IF(K2219="N2O",H2219*About!$B$66,IF('EPA non-CO2 Data'!K2219="CH4",'EPA non-CO2 Data'!H2219*About!$B$65,'EPA non-CO2 Data'!H2219))</f>
        <v>0</v>
      </c>
      <c r="J2219" s="4" t="str">
        <f>VLOOKUP(CONCATENATE(B2219,C2219,D2219),'EPA Source to Industry Map'!$D$2:$E$35,2,FALSE)</f>
        <v>other industries</v>
      </c>
      <c r="K2219" s="4" t="str">
        <f t="shared" si="34"/>
        <v>CH4</v>
      </c>
    </row>
    <row r="2220" spans="1:11">
      <c r="A2220" t="s">
        <v>68</v>
      </c>
      <c r="B2220" t="s">
        <v>3</v>
      </c>
      <c r="C2220" t="s">
        <v>233</v>
      </c>
      <c r="E2220" t="s">
        <v>11</v>
      </c>
      <c r="F2220">
        <v>2012</v>
      </c>
      <c r="G2220" t="s">
        <v>250</v>
      </c>
      <c r="H2220">
        <v>0</v>
      </c>
      <c r="I2220">
        <f>IF(K2220="N2O",H2220*About!$B$66,IF('EPA non-CO2 Data'!K2220="CH4",'EPA non-CO2 Data'!H2220*About!$B$65,'EPA non-CO2 Data'!H2220))</f>
        <v>0</v>
      </c>
      <c r="J2220" s="4" t="str">
        <f>VLOOKUP(CONCATENATE(B2220,C2220,D2220),'EPA Source to Industry Map'!$D$2:$E$35,2,FALSE)</f>
        <v>other industries</v>
      </c>
      <c r="K2220" s="4" t="str">
        <f t="shared" si="34"/>
        <v>CH4</v>
      </c>
    </row>
    <row r="2221" spans="1:11">
      <c r="A2221" t="s">
        <v>68</v>
      </c>
      <c r="B2221" t="s">
        <v>3</v>
      </c>
      <c r="C2221" t="s">
        <v>233</v>
      </c>
      <c r="E2221" t="s">
        <v>11</v>
      </c>
      <c r="F2221">
        <v>2013</v>
      </c>
      <c r="G2221" t="s">
        <v>250</v>
      </c>
      <c r="H2221">
        <v>0</v>
      </c>
      <c r="I2221">
        <f>IF(K2221="N2O",H2221*About!$B$66,IF('EPA non-CO2 Data'!K2221="CH4",'EPA non-CO2 Data'!H2221*About!$B$65,'EPA non-CO2 Data'!H2221))</f>
        <v>0</v>
      </c>
      <c r="J2221" s="4" t="str">
        <f>VLOOKUP(CONCATENATE(B2221,C2221,D2221),'EPA Source to Industry Map'!$D$2:$E$35,2,FALSE)</f>
        <v>other industries</v>
      </c>
      <c r="K2221" s="4" t="str">
        <f t="shared" si="34"/>
        <v>CH4</v>
      </c>
    </row>
    <row r="2222" spans="1:11">
      <c r="A2222" t="s">
        <v>68</v>
      </c>
      <c r="B2222" t="s">
        <v>3</v>
      </c>
      <c r="C2222" t="s">
        <v>233</v>
      </c>
      <c r="E2222" t="s">
        <v>11</v>
      </c>
      <c r="F2222">
        <v>2014</v>
      </c>
      <c r="G2222" t="s">
        <v>250</v>
      </c>
      <c r="H2222">
        <v>0</v>
      </c>
      <c r="I2222">
        <f>IF(K2222="N2O",H2222*About!$B$66,IF('EPA non-CO2 Data'!K2222="CH4",'EPA non-CO2 Data'!H2222*About!$B$65,'EPA non-CO2 Data'!H2222))</f>
        <v>0</v>
      </c>
      <c r="J2222" s="4" t="str">
        <f>VLOOKUP(CONCATENATE(B2222,C2222,D2222),'EPA Source to Industry Map'!$D$2:$E$35,2,FALSE)</f>
        <v>other industries</v>
      </c>
      <c r="K2222" s="4" t="str">
        <f t="shared" si="34"/>
        <v>CH4</v>
      </c>
    </row>
    <row r="2223" spans="1:11">
      <c r="A2223" t="s">
        <v>68</v>
      </c>
      <c r="B2223" t="s">
        <v>3</v>
      </c>
      <c r="C2223" t="s">
        <v>233</v>
      </c>
      <c r="E2223" t="s">
        <v>11</v>
      </c>
      <c r="F2223">
        <v>2015</v>
      </c>
      <c r="G2223" t="s">
        <v>250</v>
      </c>
      <c r="H2223">
        <v>0</v>
      </c>
      <c r="I2223">
        <f>IF(K2223="N2O",H2223*About!$B$66,IF('EPA non-CO2 Data'!K2223="CH4",'EPA non-CO2 Data'!H2223*About!$B$65,'EPA non-CO2 Data'!H2223))</f>
        <v>0</v>
      </c>
      <c r="J2223" s="4" t="str">
        <f>VLOOKUP(CONCATENATE(B2223,C2223,D2223),'EPA Source to Industry Map'!$D$2:$E$35,2,FALSE)</f>
        <v>other industries</v>
      </c>
      <c r="K2223" s="4" t="str">
        <f t="shared" si="34"/>
        <v>CH4</v>
      </c>
    </row>
    <row r="2224" spans="1:11">
      <c r="A2224" t="s">
        <v>68</v>
      </c>
      <c r="B2224" t="s">
        <v>3</v>
      </c>
      <c r="C2224" t="s">
        <v>233</v>
      </c>
      <c r="E2224" t="s">
        <v>11</v>
      </c>
      <c r="F2224">
        <v>2016</v>
      </c>
      <c r="G2224" t="s">
        <v>250</v>
      </c>
      <c r="H2224">
        <v>0</v>
      </c>
      <c r="I2224">
        <f>IF(K2224="N2O",H2224*About!$B$66,IF('EPA non-CO2 Data'!K2224="CH4",'EPA non-CO2 Data'!H2224*About!$B$65,'EPA non-CO2 Data'!H2224))</f>
        <v>0</v>
      </c>
      <c r="J2224" s="4" t="str">
        <f>VLOOKUP(CONCATENATE(B2224,C2224,D2224),'EPA Source to Industry Map'!$D$2:$E$35,2,FALSE)</f>
        <v>other industries</v>
      </c>
      <c r="K2224" s="4" t="str">
        <f t="shared" si="34"/>
        <v>CH4</v>
      </c>
    </row>
    <row r="2225" spans="1:11">
      <c r="A2225" t="s">
        <v>68</v>
      </c>
      <c r="B2225" t="s">
        <v>3</v>
      </c>
      <c r="C2225" t="s">
        <v>233</v>
      </c>
      <c r="E2225" t="s">
        <v>11</v>
      </c>
      <c r="F2225">
        <v>2017</v>
      </c>
      <c r="G2225" t="s">
        <v>250</v>
      </c>
      <c r="H2225">
        <v>0</v>
      </c>
      <c r="I2225">
        <f>IF(K2225="N2O",H2225*About!$B$66,IF('EPA non-CO2 Data'!K2225="CH4",'EPA non-CO2 Data'!H2225*About!$B$65,'EPA non-CO2 Data'!H2225))</f>
        <v>0</v>
      </c>
      <c r="J2225" s="4" t="str">
        <f>VLOOKUP(CONCATENATE(B2225,C2225,D2225),'EPA Source to Industry Map'!$D$2:$E$35,2,FALSE)</f>
        <v>other industries</v>
      </c>
      <c r="K2225" s="4" t="str">
        <f t="shared" si="34"/>
        <v>CH4</v>
      </c>
    </row>
    <row r="2226" spans="1:11">
      <c r="A2226" t="s">
        <v>68</v>
      </c>
      <c r="B2226" t="s">
        <v>3</v>
      </c>
      <c r="C2226" t="s">
        <v>233</v>
      </c>
      <c r="E2226" t="s">
        <v>11</v>
      </c>
      <c r="F2226">
        <v>2018</v>
      </c>
      <c r="G2226" t="s">
        <v>250</v>
      </c>
      <c r="H2226">
        <v>0</v>
      </c>
      <c r="I2226">
        <f>IF(K2226="N2O",H2226*About!$B$66,IF('EPA non-CO2 Data'!K2226="CH4",'EPA non-CO2 Data'!H2226*About!$B$65,'EPA non-CO2 Data'!H2226))</f>
        <v>0</v>
      </c>
      <c r="J2226" s="4" t="str">
        <f>VLOOKUP(CONCATENATE(B2226,C2226,D2226),'EPA Source to Industry Map'!$D$2:$E$35,2,FALSE)</f>
        <v>other industries</v>
      </c>
      <c r="K2226" s="4" t="str">
        <f t="shared" si="34"/>
        <v>CH4</v>
      </c>
    </row>
    <row r="2227" spans="1:11">
      <c r="A2227" t="s">
        <v>68</v>
      </c>
      <c r="B2227" t="s">
        <v>3</v>
      </c>
      <c r="C2227" t="s">
        <v>233</v>
      </c>
      <c r="E2227" t="s">
        <v>11</v>
      </c>
      <c r="F2227">
        <v>2019</v>
      </c>
      <c r="G2227" t="s">
        <v>250</v>
      </c>
      <c r="H2227">
        <v>0</v>
      </c>
      <c r="I2227">
        <f>IF(K2227="N2O",H2227*About!$B$66,IF('EPA non-CO2 Data'!K2227="CH4",'EPA non-CO2 Data'!H2227*About!$B$65,'EPA non-CO2 Data'!H2227))</f>
        <v>0</v>
      </c>
      <c r="J2227" s="4" t="str">
        <f>VLOOKUP(CONCATENATE(B2227,C2227,D2227),'EPA Source to Industry Map'!$D$2:$E$35,2,FALSE)</f>
        <v>other industries</v>
      </c>
      <c r="K2227" s="4" t="str">
        <f t="shared" ref="K2227:K2290" si="35">IF(ISNUMBER(SEARCH("F",E2227)),"F-gases",E2227)</f>
        <v>CH4</v>
      </c>
    </row>
    <row r="2228" spans="1:11">
      <c r="A2228" t="s">
        <v>68</v>
      </c>
      <c r="B2228" t="s">
        <v>3</v>
      </c>
      <c r="C2228" t="s">
        <v>233</v>
      </c>
      <c r="E2228" t="s">
        <v>11</v>
      </c>
      <c r="F2228">
        <v>2020</v>
      </c>
      <c r="G2228" t="s">
        <v>250</v>
      </c>
      <c r="H2228">
        <v>0</v>
      </c>
      <c r="I2228">
        <f>IF(K2228="N2O",H2228*About!$B$66,IF('EPA non-CO2 Data'!K2228="CH4",'EPA non-CO2 Data'!H2228*About!$B$65,'EPA non-CO2 Data'!H2228))</f>
        <v>0</v>
      </c>
      <c r="J2228" s="4" t="str">
        <f>VLOOKUP(CONCATENATE(B2228,C2228,D2228),'EPA Source to Industry Map'!$D$2:$E$35,2,FALSE)</f>
        <v>other industries</v>
      </c>
      <c r="K2228" s="4" t="str">
        <f t="shared" si="35"/>
        <v>CH4</v>
      </c>
    </row>
    <row r="2229" spans="1:11">
      <c r="A2229" t="s">
        <v>68</v>
      </c>
      <c r="B2229" t="s">
        <v>3</v>
      </c>
      <c r="C2229" t="s">
        <v>233</v>
      </c>
      <c r="E2229" t="s">
        <v>11</v>
      </c>
      <c r="F2229">
        <v>2021</v>
      </c>
      <c r="G2229" t="s">
        <v>250</v>
      </c>
      <c r="H2229">
        <v>0</v>
      </c>
      <c r="I2229">
        <f>IF(K2229="N2O",H2229*About!$B$66,IF('EPA non-CO2 Data'!K2229="CH4",'EPA non-CO2 Data'!H2229*About!$B$65,'EPA non-CO2 Data'!H2229))</f>
        <v>0</v>
      </c>
      <c r="J2229" s="4" t="str">
        <f>VLOOKUP(CONCATENATE(B2229,C2229,D2229),'EPA Source to Industry Map'!$D$2:$E$35,2,FALSE)</f>
        <v>other industries</v>
      </c>
      <c r="K2229" s="4" t="str">
        <f t="shared" si="35"/>
        <v>CH4</v>
      </c>
    </row>
    <row r="2230" spans="1:11">
      <c r="A2230" t="s">
        <v>68</v>
      </c>
      <c r="B2230" t="s">
        <v>3</v>
      </c>
      <c r="C2230" t="s">
        <v>233</v>
      </c>
      <c r="E2230" t="s">
        <v>11</v>
      </c>
      <c r="F2230">
        <v>2022</v>
      </c>
      <c r="G2230" t="s">
        <v>250</v>
      </c>
      <c r="H2230">
        <v>0</v>
      </c>
      <c r="I2230">
        <f>IF(K2230="N2O",H2230*About!$B$66,IF('EPA non-CO2 Data'!K2230="CH4",'EPA non-CO2 Data'!H2230*About!$B$65,'EPA non-CO2 Data'!H2230))</f>
        <v>0</v>
      </c>
      <c r="J2230" s="4" t="str">
        <f>VLOOKUP(CONCATENATE(B2230,C2230,D2230),'EPA Source to Industry Map'!$D$2:$E$35,2,FALSE)</f>
        <v>other industries</v>
      </c>
      <c r="K2230" s="4" t="str">
        <f t="shared" si="35"/>
        <v>CH4</v>
      </c>
    </row>
    <row r="2231" spans="1:11">
      <c r="A2231" t="s">
        <v>68</v>
      </c>
      <c r="B2231" t="s">
        <v>3</v>
      </c>
      <c r="C2231" t="s">
        <v>233</v>
      </c>
      <c r="E2231" t="s">
        <v>11</v>
      </c>
      <c r="F2231">
        <v>2023</v>
      </c>
      <c r="G2231" t="s">
        <v>250</v>
      </c>
      <c r="H2231">
        <v>0</v>
      </c>
      <c r="I2231">
        <f>IF(K2231="N2O",H2231*About!$B$66,IF('EPA non-CO2 Data'!K2231="CH4",'EPA non-CO2 Data'!H2231*About!$B$65,'EPA non-CO2 Data'!H2231))</f>
        <v>0</v>
      </c>
      <c r="J2231" s="4" t="str">
        <f>VLOOKUP(CONCATENATE(B2231,C2231,D2231),'EPA Source to Industry Map'!$D$2:$E$35,2,FALSE)</f>
        <v>other industries</v>
      </c>
      <c r="K2231" s="4" t="str">
        <f t="shared" si="35"/>
        <v>CH4</v>
      </c>
    </row>
    <row r="2232" spans="1:11">
      <c r="A2232" t="s">
        <v>68</v>
      </c>
      <c r="B2232" t="s">
        <v>3</v>
      </c>
      <c r="C2232" t="s">
        <v>233</v>
      </c>
      <c r="E2232" t="s">
        <v>11</v>
      </c>
      <c r="F2232">
        <v>2024</v>
      </c>
      <c r="G2232" t="s">
        <v>250</v>
      </c>
      <c r="H2232">
        <v>0</v>
      </c>
      <c r="I2232">
        <f>IF(K2232="N2O",H2232*About!$B$66,IF('EPA non-CO2 Data'!K2232="CH4",'EPA non-CO2 Data'!H2232*About!$B$65,'EPA non-CO2 Data'!H2232))</f>
        <v>0</v>
      </c>
      <c r="J2232" s="4" t="str">
        <f>VLOOKUP(CONCATENATE(B2232,C2232,D2232),'EPA Source to Industry Map'!$D$2:$E$35,2,FALSE)</f>
        <v>other industries</v>
      </c>
      <c r="K2232" s="4" t="str">
        <f t="shared" si="35"/>
        <v>CH4</v>
      </c>
    </row>
    <row r="2233" spans="1:11">
      <c r="A2233" t="s">
        <v>68</v>
      </c>
      <c r="B2233" t="s">
        <v>3</v>
      </c>
      <c r="C2233" t="s">
        <v>233</v>
      </c>
      <c r="E2233" t="s">
        <v>11</v>
      </c>
      <c r="F2233">
        <v>2025</v>
      </c>
      <c r="G2233" t="s">
        <v>250</v>
      </c>
      <c r="H2233">
        <v>0</v>
      </c>
      <c r="I2233">
        <f>IF(K2233="N2O",H2233*About!$B$66,IF('EPA non-CO2 Data'!K2233="CH4",'EPA non-CO2 Data'!H2233*About!$B$65,'EPA non-CO2 Data'!H2233))</f>
        <v>0</v>
      </c>
      <c r="J2233" s="4" t="str">
        <f>VLOOKUP(CONCATENATE(B2233,C2233,D2233),'EPA Source to Industry Map'!$D$2:$E$35,2,FALSE)</f>
        <v>other industries</v>
      </c>
      <c r="K2233" s="4" t="str">
        <f t="shared" si="35"/>
        <v>CH4</v>
      </c>
    </row>
    <row r="2234" spans="1:11">
      <c r="A2234" t="s">
        <v>68</v>
      </c>
      <c r="B2234" t="s">
        <v>3</v>
      </c>
      <c r="C2234" t="s">
        <v>233</v>
      </c>
      <c r="E2234" t="s">
        <v>11</v>
      </c>
      <c r="F2234">
        <v>2026</v>
      </c>
      <c r="G2234" t="s">
        <v>250</v>
      </c>
      <c r="H2234">
        <v>0</v>
      </c>
      <c r="I2234">
        <f>IF(K2234="N2O",H2234*About!$B$66,IF('EPA non-CO2 Data'!K2234="CH4",'EPA non-CO2 Data'!H2234*About!$B$65,'EPA non-CO2 Data'!H2234))</f>
        <v>0</v>
      </c>
      <c r="J2234" s="4" t="str">
        <f>VLOOKUP(CONCATENATE(B2234,C2234,D2234),'EPA Source to Industry Map'!$D$2:$E$35,2,FALSE)</f>
        <v>other industries</v>
      </c>
      <c r="K2234" s="4" t="str">
        <f t="shared" si="35"/>
        <v>CH4</v>
      </c>
    </row>
    <row r="2235" spans="1:11">
      <c r="A2235" t="s">
        <v>68</v>
      </c>
      <c r="B2235" t="s">
        <v>3</v>
      </c>
      <c r="C2235" t="s">
        <v>233</v>
      </c>
      <c r="E2235" t="s">
        <v>11</v>
      </c>
      <c r="F2235">
        <v>2027</v>
      </c>
      <c r="G2235" t="s">
        <v>250</v>
      </c>
      <c r="H2235">
        <v>0</v>
      </c>
      <c r="I2235">
        <f>IF(K2235="N2O",H2235*About!$B$66,IF('EPA non-CO2 Data'!K2235="CH4",'EPA non-CO2 Data'!H2235*About!$B$65,'EPA non-CO2 Data'!H2235))</f>
        <v>0</v>
      </c>
      <c r="J2235" s="4" t="str">
        <f>VLOOKUP(CONCATENATE(B2235,C2235,D2235),'EPA Source to Industry Map'!$D$2:$E$35,2,FALSE)</f>
        <v>other industries</v>
      </c>
      <c r="K2235" s="4" t="str">
        <f t="shared" si="35"/>
        <v>CH4</v>
      </c>
    </row>
    <row r="2236" spans="1:11">
      <c r="A2236" t="s">
        <v>68</v>
      </c>
      <c r="B2236" t="s">
        <v>3</v>
      </c>
      <c r="C2236" t="s">
        <v>233</v>
      </c>
      <c r="E2236" t="s">
        <v>11</v>
      </c>
      <c r="F2236">
        <v>2028</v>
      </c>
      <c r="G2236" t="s">
        <v>250</v>
      </c>
      <c r="H2236">
        <v>0</v>
      </c>
      <c r="I2236">
        <f>IF(K2236="N2O",H2236*About!$B$66,IF('EPA non-CO2 Data'!K2236="CH4",'EPA non-CO2 Data'!H2236*About!$B$65,'EPA non-CO2 Data'!H2236))</f>
        <v>0</v>
      </c>
      <c r="J2236" s="4" t="str">
        <f>VLOOKUP(CONCATENATE(B2236,C2236,D2236),'EPA Source to Industry Map'!$D$2:$E$35,2,FALSE)</f>
        <v>other industries</v>
      </c>
      <c r="K2236" s="4" t="str">
        <f t="shared" si="35"/>
        <v>CH4</v>
      </c>
    </row>
    <row r="2237" spans="1:11">
      <c r="A2237" t="s">
        <v>68</v>
      </c>
      <c r="B2237" t="s">
        <v>3</v>
      </c>
      <c r="C2237" t="s">
        <v>233</v>
      </c>
      <c r="E2237" t="s">
        <v>11</v>
      </c>
      <c r="F2237">
        <v>2029</v>
      </c>
      <c r="G2237" t="s">
        <v>250</v>
      </c>
      <c r="H2237">
        <v>0</v>
      </c>
      <c r="I2237">
        <f>IF(K2237="N2O",H2237*About!$B$66,IF('EPA non-CO2 Data'!K2237="CH4",'EPA non-CO2 Data'!H2237*About!$B$65,'EPA non-CO2 Data'!H2237))</f>
        <v>0</v>
      </c>
      <c r="J2237" s="4" t="str">
        <f>VLOOKUP(CONCATENATE(B2237,C2237,D2237),'EPA Source to Industry Map'!$D$2:$E$35,2,FALSE)</f>
        <v>other industries</v>
      </c>
      <c r="K2237" s="4" t="str">
        <f t="shared" si="35"/>
        <v>CH4</v>
      </c>
    </row>
    <row r="2238" spans="1:11">
      <c r="A2238" t="s">
        <v>68</v>
      </c>
      <c r="B2238" t="s">
        <v>3</v>
      </c>
      <c r="C2238" t="s">
        <v>233</v>
      </c>
      <c r="E2238" t="s">
        <v>11</v>
      </c>
      <c r="F2238">
        <v>2030</v>
      </c>
      <c r="G2238" t="s">
        <v>250</v>
      </c>
      <c r="H2238">
        <v>0</v>
      </c>
      <c r="I2238">
        <f>IF(K2238="N2O",H2238*About!$B$66,IF('EPA non-CO2 Data'!K2238="CH4",'EPA non-CO2 Data'!H2238*About!$B$65,'EPA non-CO2 Data'!H2238))</f>
        <v>0</v>
      </c>
      <c r="J2238" s="4" t="str">
        <f>VLOOKUP(CONCATENATE(B2238,C2238,D2238),'EPA Source to Industry Map'!$D$2:$E$35,2,FALSE)</f>
        <v>other industries</v>
      </c>
      <c r="K2238" s="4" t="str">
        <f t="shared" si="35"/>
        <v>CH4</v>
      </c>
    </row>
    <row r="2239" spans="1:11">
      <c r="A2239" t="s">
        <v>68</v>
      </c>
      <c r="B2239" t="s">
        <v>3</v>
      </c>
      <c r="C2239" t="s">
        <v>233</v>
      </c>
      <c r="E2239" t="s">
        <v>11</v>
      </c>
      <c r="F2239">
        <v>2031</v>
      </c>
      <c r="G2239" t="s">
        <v>250</v>
      </c>
      <c r="H2239">
        <v>0</v>
      </c>
      <c r="I2239">
        <f>IF(K2239="N2O",H2239*About!$B$66,IF('EPA non-CO2 Data'!K2239="CH4",'EPA non-CO2 Data'!H2239*About!$B$65,'EPA non-CO2 Data'!H2239))</f>
        <v>0</v>
      </c>
      <c r="J2239" s="4" t="str">
        <f>VLOOKUP(CONCATENATE(B2239,C2239,D2239),'EPA Source to Industry Map'!$D$2:$E$35,2,FALSE)</f>
        <v>other industries</v>
      </c>
      <c r="K2239" s="4" t="str">
        <f t="shared" si="35"/>
        <v>CH4</v>
      </c>
    </row>
    <row r="2240" spans="1:11">
      <c r="A2240" t="s">
        <v>68</v>
      </c>
      <c r="B2240" t="s">
        <v>3</v>
      </c>
      <c r="C2240" t="s">
        <v>233</v>
      </c>
      <c r="E2240" t="s">
        <v>11</v>
      </c>
      <c r="F2240">
        <v>2032</v>
      </c>
      <c r="G2240" t="s">
        <v>250</v>
      </c>
      <c r="H2240">
        <v>0</v>
      </c>
      <c r="I2240">
        <f>IF(K2240="N2O",H2240*About!$B$66,IF('EPA non-CO2 Data'!K2240="CH4",'EPA non-CO2 Data'!H2240*About!$B$65,'EPA non-CO2 Data'!H2240))</f>
        <v>0</v>
      </c>
      <c r="J2240" s="4" t="str">
        <f>VLOOKUP(CONCATENATE(B2240,C2240,D2240),'EPA Source to Industry Map'!$D$2:$E$35,2,FALSE)</f>
        <v>other industries</v>
      </c>
      <c r="K2240" s="4" t="str">
        <f t="shared" si="35"/>
        <v>CH4</v>
      </c>
    </row>
    <row r="2241" spans="1:11">
      <c r="A2241" t="s">
        <v>68</v>
      </c>
      <c r="B2241" t="s">
        <v>3</v>
      </c>
      <c r="C2241" t="s">
        <v>233</v>
      </c>
      <c r="E2241" t="s">
        <v>11</v>
      </c>
      <c r="F2241">
        <v>2033</v>
      </c>
      <c r="G2241" t="s">
        <v>250</v>
      </c>
      <c r="H2241">
        <v>0</v>
      </c>
      <c r="I2241">
        <f>IF(K2241="N2O",H2241*About!$B$66,IF('EPA non-CO2 Data'!K2241="CH4",'EPA non-CO2 Data'!H2241*About!$B$65,'EPA non-CO2 Data'!H2241))</f>
        <v>0</v>
      </c>
      <c r="J2241" s="4" t="str">
        <f>VLOOKUP(CONCATENATE(B2241,C2241,D2241),'EPA Source to Industry Map'!$D$2:$E$35,2,FALSE)</f>
        <v>other industries</v>
      </c>
      <c r="K2241" s="4" t="str">
        <f t="shared" si="35"/>
        <v>CH4</v>
      </c>
    </row>
    <row r="2242" spans="1:11">
      <c r="A2242" t="s">
        <v>68</v>
      </c>
      <c r="B2242" t="s">
        <v>3</v>
      </c>
      <c r="C2242" t="s">
        <v>233</v>
      </c>
      <c r="E2242" t="s">
        <v>11</v>
      </c>
      <c r="F2242">
        <v>2034</v>
      </c>
      <c r="G2242" t="s">
        <v>250</v>
      </c>
      <c r="H2242">
        <v>0</v>
      </c>
      <c r="I2242">
        <f>IF(K2242="N2O",H2242*About!$B$66,IF('EPA non-CO2 Data'!K2242="CH4",'EPA non-CO2 Data'!H2242*About!$B$65,'EPA non-CO2 Data'!H2242))</f>
        <v>0</v>
      </c>
      <c r="J2242" s="4" t="str">
        <f>VLOOKUP(CONCATENATE(B2242,C2242,D2242),'EPA Source to Industry Map'!$D$2:$E$35,2,FALSE)</f>
        <v>other industries</v>
      </c>
      <c r="K2242" s="4" t="str">
        <f t="shared" si="35"/>
        <v>CH4</v>
      </c>
    </row>
    <row r="2243" spans="1:11">
      <c r="A2243" t="s">
        <v>68</v>
      </c>
      <c r="B2243" t="s">
        <v>3</v>
      </c>
      <c r="C2243" t="s">
        <v>233</v>
      </c>
      <c r="E2243" t="s">
        <v>11</v>
      </c>
      <c r="F2243">
        <v>2035</v>
      </c>
      <c r="G2243" t="s">
        <v>250</v>
      </c>
      <c r="H2243">
        <v>0</v>
      </c>
      <c r="I2243">
        <f>IF(K2243="N2O",H2243*About!$B$66,IF('EPA non-CO2 Data'!K2243="CH4",'EPA non-CO2 Data'!H2243*About!$B$65,'EPA non-CO2 Data'!H2243))</f>
        <v>0</v>
      </c>
      <c r="J2243" s="4" t="str">
        <f>VLOOKUP(CONCATENATE(B2243,C2243,D2243),'EPA Source to Industry Map'!$D$2:$E$35,2,FALSE)</f>
        <v>other industries</v>
      </c>
      <c r="K2243" s="4" t="str">
        <f t="shared" si="35"/>
        <v>CH4</v>
      </c>
    </row>
    <row r="2244" spans="1:11">
      <c r="A2244" t="s">
        <v>68</v>
      </c>
      <c r="B2244" t="s">
        <v>3</v>
      </c>
      <c r="C2244" t="s">
        <v>233</v>
      </c>
      <c r="E2244" t="s">
        <v>11</v>
      </c>
      <c r="F2244">
        <v>2036</v>
      </c>
      <c r="G2244" t="s">
        <v>250</v>
      </c>
      <c r="H2244">
        <v>0</v>
      </c>
      <c r="I2244">
        <f>IF(K2244="N2O",H2244*About!$B$66,IF('EPA non-CO2 Data'!K2244="CH4",'EPA non-CO2 Data'!H2244*About!$B$65,'EPA non-CO2 Data'!H2244))</f>
        <v>0</v>
      </c>
      <c r="J2244" s="4" t="str">
        <f>VLOOKUP(CONCATENATE(B2244,C2244,D2244),'EPA Source to Industry Map'!$D$2:$E$35,2,FALSE)</f>
        <v>other industries</v>
      </c>
      <c r="K2244" s="4" t="str">
        <f t="shared" si="35"/>
        <v>CH4</v>
      </c>
    </row>
    <row r="2245" spans="1:11">
      <c r="A2245" t="s">
        <v>68</v>
      </c>
      <c r="B2245" t="s">
        <v>3</v>
      </c>
      <c r="C2245" t="s">
        <v>233</v>
      </c>
      <c r="E2245" t="s">
        <v>11</v>
      </c>
      <c r="F2245">
        <v>2037</v>
      </c>
      <c r="G2245" t="s">
        <v>250</v>
      </c>
      <c r="H2245">
        <v>0</v>
      </c>
      <c r="I2245">
        <f>IF(K2245="N2O",H2245*About!$B$66,IF('EPA non-CO2 Data'!K2245="CH4",'EPA non-CO2 Data'!H2245*About!$B$65,'EPA non-CO2 Data'!H2245))</f>
        <v>0</v>
      </c>
      <c r="J2245" s="4" t="str">
        <f>VLOOKUP(CONCATENATE(B2245,C2245,D2245),'EPA Source to Industry Map'!$D$2:$E$35,2,FALSE)</f>
        <v>other industries</v>
      </c>
      <c r="K2245" s="4" t="str">
        <f t="shared" si="35"/>
        <v>CH4</v>
      </c>
    </row>
    <row r="2246" spans="1:11">
      <c r="A2246" t="s">
        <v>68</v>
      </c>
      <c r="B2246" t="s">
        <v>3</v>
      </c>
      <c r="C2246" t="s">
        <v>233</v>
      </c>
      <c r="E2246" t="s">
        <v>11</v>
      </c>
      <c r="F2246">
        <v>2038</v>
      </c>
      <c r="G2246" t="s">
        <v>250</v>
      </c>
      <c r="H2246">
        <v>0</v>
      </c>
      <c r="I2246">
        <f>IF(K2246="N2O",H2246*About!$B$66,IF('EPA non-CO2 Data'!K2246="CH4",'EPA non-CO2 Data'!H2246*About!$B$65,'EPA non-CO2 Data'!H2246))</f>
        <v>0</v>
      </c>
      <c r="J2246" s="4" t="str">
        <f>VLOOKUP(CONCATENATE(B2246,C2246,D2246),'EPA Source to Industry Map'!$D$2:$E$35,2,FALSE)</f>
        <v>other industries</v>
      </c>
      <c r="K2246" s="4" t="str">
        <f t="shared" si="35"/>
        <v>CH4</v>
      </c>
    </row>
    <row r="2247" spans="1:11">
      <c r="A2247" t="s">
        <v>68</v>
      </c>
      <c r="B2247" t="s">
        <v>3</v>
      </c>
      <c r="C2247" t="s">
        <v>233</v>
      </c>
      <c r="E2247" t="s">
        <v>11</v>
      </c>
      <c r="F2247">
        <v>2039</v>
      </c>
      <c r="G2247" t="s">
        <v>250</v>
      </c>
      <c r="H2247">
        <v>0</v>
      </c>
      <c r="I2247">
        <f>IF(K2247="N2O",H2247*About!$B$66,IF('EPA non-CO2 Data'!K2247="CH4",'EPA non-CO2 Data'!H2247*About!$B$65,'EPA non-CO2 Data'!H2247))</f>
        <v>0</v>
      </c>
      <c r="J2247" s="4" t="str">
        <f>VLOOKUP(CONCATENATE(B2247,C2247,D2247),'EPA Source to Industry Map'!$D$2:$E$35,2,FALSE)</f>
        <v>other industries</v>
      </c>
      <c r="K2247" s="4" t="str">
        <f t="shared" si="35"/>
        <v>CH4</v>
      </c>
    </row>
    <row r="2248" spans="1:11">
      <c r="A2248" t="s">
        <v>68</v>
      </c>
      <c r="B2248" t="s">
        <v>3</v>
      </c>
      <c r="C2248" t="s">
        <v>233</v>
      </c>
      <c r="E2248" t="s">
        <v>11</v>
      </c>
      <c r="F2248">
        <v>2040</v>
      </c>
      <c r="G2248" t="s">
        <v>250</v>
      </c>
      <c r="H2248">
        <v>0</v>
      </c>
      <c r="I2248">
        <f>IF(K2248="N2O",H2248*About!$B$66,IF('EPA non-CO2 Data'!K2248="CH4",'EPA non-CO2 Data'!H2248*About!$B$65,'EPA non-CO2 Data'!H2248))</f>
        <v>0</v>
      </c>
      <c r="J2248" s="4" t="str">
        <f>VLOOKUP(CONCATENATE(B2248,C2248,D2248),'EPA Source to Industry Map'!$D$2:$E$35,2,FALSE)</f>
        <v>other industries</v>
      </c>
      <c r="K2248" s="4" t="str">
        <f t="shared" si="35"/>
        <v>CH4</v>
      </c>
    </row>
    <row r="2249" spans="1:11">
      <c r="A2249" t="s">
        <v>68</v>
      </c>
      <c r="B2249" t="s">
        <v>3</v>
      </c>
      <c r="C2249" t="s">
        <v>233</v>
      </c>
      <c r="E2249" t="s">
        <v>11</v>
      </c>
      <c r="F2249">
        <v>2041</v>
      </c>
      <c r="G2249" t="s">
        <v>250</v>
      </c>
      <c r="H2249">
        <v>0</v>
      </c>
      <c r="I2249">
        <f>IF(K2249="N2O",H2249*About!$B$66,IF('EPA non-CO2 Data'!K2249="CH4",'EPA non-CO2 Data'!H2249*About!$B$65,'EPA non-CO2 Data'!H2249))</f>
        <v>0</v>
      </c>
      <c r="J2249" s="4" t="str">
        <f>VLOOKUP(CONCATENATE(B2249,C2249,D2249),'EPA Source to Industry Map'!$D$2:$E$35,2,FALSE)</f>
        <v>other industries</v>
      </c>
      <c r="K2249" s="4" t="str">
        <f t="shared" si="35"/>
        <v>CH4</v>
      </c>
    </row>
    <row r="2250" spans="1:11">
      <c r="A2250" t="s">
        <v>68</v>
      </c>
      <c r="B2250" t="s">
        <v>3</v>
      </c>
      <c r="C2250" t="s">
        <v>233</v>
      </c>
      <c r="E2250" t="s">
        <v>11</v>
      </c>
      <c r="F2250">
        <v>2042</v>
      </c>
      <c r="G2250" t="s">
        <v>250</v>
      </c>
      <c r="H2250">
        <v>0</v>
      </c>
      <c r="I2250">
        <f>IF(K2250="N2O",H2250*About!$B$66,IF('EPA non-CO2 Data'!K2250="CH4",'EPA non-CO2 Data'!H2250*About!$B$65,'EPA non-CO2 Data'!H2250))</f>
        <v>0</v>
      </c>
      <c r="J2250" s="4" t="str">
        <f>VLOOKUP(CONCATENATE(B2250,C2250,D2250),'EPA Source to Industry Map'!$D$2:$E$35,2,FALSE)</f>
        <v>other industries</v>
      </c>
      <c r="K2250" s="4" t="str">
        <f t="shared" si="35"/>
        <v>CH4</v>
      </c>
    </row>
    <row r="2251" spans="1:11">
      <c r="A2251" t="s">
        <v>68</v>
      </c>
      <c r="B2251" t="s">
        <v>3</v>
      </c>
      <c r="C2251" t="s">
        <v>233</v>
      </c>
      <c r="E2251" t="s">
        <v>11</v>
      </c>
      <c r="F2251">
        <v>2043</v>
      </c>
      <c r="G2251" t="s">
        <v>250</v>
      </c>
      <c r="H2251">
        <v>0</v>
      </c>
      <c r="I2251">
        <f>IF(K2251="N2O",H2251*About!$B$66,IF('EPA non-CO2 Data'!K2251="CH4",'EPA non-CO2 Data'!H2251*About!$B$65,'EPA non-CO2 Data'!H2251))</f>
        <v>0</v>
      </c>
      <c r="J2251" s="4" t="str">
        <f>VLOOKUP(CONCATENATE(B2251,C2251,D2251),'EPA Source to Industry Map'!$D$2:$E$35,2,FALSE)</f>
        <v>other industries</v>
      </c>
      <c r="K2251" s="4" t="str">
        <f t="shared" si="35"/>
        <v>CH4</v>
      </c>
    </row>
    <row r="2252" spans="1:11">
      <c r="A2252" t="s">
        <v>68</v>
      </c>
      <c r="B2252" t="s">
        <v>3</v>
      </c>
      <c r="C2252" t="s">
        <v>233</v>
      </c>
      <c r="E2252" t="s">
        <v>11</v>
      </c>
      <c r="F2252">
        <v>2044</v>
      </c>
      <c r="G2252" t="s">
        <v>250</v>
      </c>
      <c r="H2252">
        <v>0</v>
      </c>
      <c r="I2252">
        <f>IF(K2252="N2O",H2252*About!$B$66,IF('EPA non-CO2 Data'!K2252="CH4",'EPA non-CO2 Data'!H2252*About!$B$65,'EPA non-CO2 Data'!H2252))</f>
        <v>0</v>
      </c>
      <c r="J2252" s="4" t="str">
        <f>VLOOKUP(CONCATENATE(B2252,C2252,D2252),'EPA Source to Industry Map'!$D$2:$E$35,2,FALSE)</f>
        <v>other industries</v>
      </c>
      <c r="K2252" s="4" t="str">
        <f t="shared" si="35"/>
        <v>CH4</v>
      </c>
    </row>
    <row r="2253" spans="1:11">
      <c r="A2253" t="s">
        <v>68</v>
      </c>
      <c r="B2253" t="s">
        <v>3</v>
      </c>
      <c r="C2253" t="s">
        <v>233</v>
      </c>
      <c r="E2253" t="s">
        <v>11</v>
      </c>
      <c r="F2253">
        <v>2045</v>
      </c>
      <c r="G2253" t="s">
        <v>250</v>
      </c>
      <c r="H2253">
        <v>0</v>
      </c>
      <c r="I2253">
        <f>IF(K2253="N2O",H2253*About!$B$66,IF('EPA non-CO2 Data'!K2253="CH4",'EPA non-CO2 Data'!H2253*About!$B$65,'EPA non-CO2 Data'!H2253))</f>
        <v>0</v>
      </c>
      <c r="J2253" s="4" t="str">
        <f>VLOOKUP(CONCATENATE(B2253,C2253,D2253),'EPA Source to Industry Map'!$D$2:$E$35,2,FALSE)</f>
        <v>other industries</v>
      </c>
      <c r="K2253" s="4" t="str">
        <f t="shared" si="35"/>
        <v>CH4</v>
      </c>
    </row>
    <row r="2254" spans="1:11">
      <c r="A2254" t="s">
        <v>68</v>
      </c>
      <c r="B2254" t="s">
        <v>3</v>
      </c>
      <c r="C2254" t="s">
        <v>233</v>
      </c>
      <c r="E2254" t="s">
        <v>11</v>
      </c>
      <c r="F2254">
        <v>2046</v>
      </c>
      <c r="G2254" t="s">
        <v>250</v>
      </c>
      <c r="H2254">
        <v>0</v>
      </c>
      <c r="I2254">
        <f>IF(K2254="N2O",H2254*About!$B$66,IF('EPA non-CO2 Data'!K2254="CH4",'EPA non-CO2 Data'!H2254*About!$B$65,'EPA non-CO2 Data'!H2254))</f>
        <v>0</v>
      </c>
      <c r="J2254" s="4" t="str">
        <f>VLOOKUP(CONCATENATE(B2254,C2254,D2254),'EPA Source to Industry Map'!$D$2:$E$35,2,FALSE)</f>
        <v>other industries</v>
      </c>
      <c r="K2254" s="4" t="str">
        <f t="shared" si="35"/>
        <v>CH4</v>
      </c>
    </row>
    <row r="2255" spans="1:11">
      <c r="A2255" t="s">
        <v>68</v>
      </c>
      <c r="B2255" t="s">
        <v>3</v>
      </c>
      <c r="C2255" t="s">
        <v>233</v>
      </c>
      <c r="E2255" t="s">
        <v>11</v>
      </c>
      <c r="F2255">
        <v>2047</v>
      </c>
      <c r="G2255" t="s">
        <v>250</v>
      </c>
      <c r="H2255">
        <v>0</v>
      </c>
      <c r="I2255">
        <f>IF(K2255="N2O",H2255*About!$B$66,IF('EPA non-CO2 Data'!K2255="CH4",'EPA non-CO2 Data'!H2255*About!$B$65,'EPA non-CO2 Data'!H2255))</f>
        <v>0</v>
      </c>
      <c r="J2255" s="4" t="str">
        <f>VLOOKUP(CONCATENATE(B2255,C2255,D2255),'EPA Source to Industry Map'!$D$2:$E$35,2,FALSE)</f>
        <v>other industries</v>
      </c>
      <c r="K2255" s="4" t="str">
        <f t="shared" si="35"/>
        <v>CH4</v>
      </c>
    </row>
    <row r="2256" spans="1:11">
      <c r="A2256" t="s">
        <v>68</v>
      </c>
      <c r="B2256" t="s">
        <v>3</v>
      </c>
      <c r="C2256" t="s">
        <v>233</v>
      </c>
      <c r="E2256" t="s">
        <v>11</v>
      </c>
      <c r="F2256">
        <v>2048</v>
      </c>
      <c r="G2256" t="s">
        <v>250</v>
      </c>
      <c r="H2256">
        <v>0</v>
      </c>
      <c r="I2256">
        <f>IF(K2256="N2O",H2256*About!$B$66,IF('EPA non-CO2 Data'!K2256="CH4",'EPA non-CO2 Data'!H2256*About!$B$65,'EPA non-CO2 Data'!H2256))</f>
        <v>0</v>
      </c>
      <c r="J2256" s="4" t="str">
        <f>VLOOKUP(CONCATENATE(B2256,C2256,D2256),'EPA Source to Industry Map'!$D$2:$E$35,2,FALSE)</f>
        <v>other industries</v>
      </c>
      <c r="K2256" s="4" t="str">
        <f t="shared" si="35"/>
        <v>CH4</v>
      </c>
    </row>
    <row r="2257" spans="1:11">
      <c r="A2257" t="s">
        <v>68</v>
      </c>
      <c r="B2257" t="s">
        <v>3</v>
      </c>
      <c r="C2257" t="s">
        <v>233</v>
      </c>
      <c r="E2257" t="s">
        <v>11</v>
      </c>
      <c r="F2257">
        <v>2049</v>
      </c>
      <c r="G2257" t="s">
        <v>250</v>
      </c>
      <c r="H2257">
        <v>0</v>
      </c>
      <c r="I2257">
        <f>IF(K2257="N2O",H2257*About!$B$66,IF('EPA non-CO2 Data'!K2257="CH4",'EPA non-CO2 Data'!H2257*About!$B$65,'EPA non-CO2 Data'!H2257))</f>
        <v>0</v>
      </c>
      <c r="J2257" s="4" t="str">
        <f>VLOOKUP(CONCATENATE(B2257,C2257,D2257),'EPA Source to Industry Map'!$D$2:$E$35,2,FALSE)</f>
        <v>other industries</v>
      </c>
      <c r="K2257" s="4" t="str">
        <f t="shared" si="35"/>
        <v>CH4</v>
      </c>
    </row>
    <row r="2258" spans="1:11">
      <c r="A2258" t="s">
        <v>68</v>
      </c>
      <c r="B2258" t="s">
        <v>3</v>
      </c>
      <c r="C2258" t="s">
        <v>233</v>
      </c>
      <c r="E2258" t="s">
        <v>11</v>
      </c>
      <c r="F2258">
        <v>2050</v>
      </c>
      <c r="G2258" t="s">
        <v>250</v>
      </c>
      <c r="H2258">
        <v>0</v>
      </c>
      <c r="I2258">
        <f>IF(K2258="N2O",H2258*About!$B$66,IF('EPA non-CO2 Data'!K2258="CH4",'EPA non-CO2 Data'!H2258*About!$B$65,'EPA non-CO2 Data'!H2258))</f>
        <v>0</v>
      </c>
      <c r="J2258" s="4" t="str">
        <f>VLOOKUP(CONCATENATE(B2258,C2258,D2258),'EPA Source to Industry Map'!$D$2:$E$35,2,FALSE)</f>
        <v>other industries</v>
      </c>
      <c r="K2258" s="4" t="str">
        <f t="shared" si="35"/>
        <v>CH4</v>
      </c>
    </row>
    <row r="2259" spans="1:11">
      <c r="A2259" t="s">
        <v>68</v>
      </c>
      <c r="B2259" t="s">
        <v>3</v>
      </c>
      <c r="C2259" t="s">
        <v>233</v>
      </c>
      <c r="E2259" t="s">
        <v>12</v>
      </c>
      <c r="F2259">
        <v>1990</v>
      </c>
      <c r="G2259" t="s">
        <v>250</v>
      </c>
      <c r="H2259">
        <v>0</v>
      </c>
      <c r="I2259">
        <f>IF(K2259="N2O",H2259*About!$B$66,IF('EPA non-CO2 Data'!K2259="CH4",'EPA non-CO2 Data'!H2259*About!$B$65,'EPA non-CO2 Data'!H2259))</f>
        <v>0</v>
      </c>
      <c r="J2259" s="4" t="str">
        <f>VLOOKUP(CONCATENATE(B2259,C2259,D2259),'EPA Source to Industry Map'!$D$2:$E$35,2,FALSE)</f>
        <v>other industries</v>
      </c>
      <c r="K2259" s="4" t="str">
        <f t="shared" si="35"/>
        <v>N2O</v>
      </c>
    </row>
    <row r="2260" spans="1:11">
      <c r="A2260" t="s">
        <v>68</v>
      </c>
      <c r="B2260" t="s">
        <v>3</v>
      </c>
      <c r="C2260" t="s">
        <v>233</v>
      </c>
      <c r="E2260" t="s">
        <v>12</v>
      </c>
      <c r="F2260">
        <v>1991</v>
      </c>
      <c r="G2260" t="s">
        <v>250</v>
      </c>
      <c r="H2260">
        <v>0</v>
      </c>
      <c r="I2260">
        <f>IF(K2260="N2O",H2260*About!$B$66,IF('EPA non-CO2 Data'!K2260="CH4",'EPA non-CO2 Data'!H2260*About!$B$65,'EPA non-CO2 Data'!H2260))</f>
        <v>0</v>
      </c>
      <c r="J2260" s="4" t="str">
        <f>VLOOKUP(CONCATENATE(B2260,C2260,D2260),'EPA Source to Industry Map'!$D$2:$E$35,2,FALSE)</f>
        <v>other industries</v>
      </c>
      <c r="K2260" s="4" t="str">
        <f t="shared" si="35"/>
        <v>N2O</v>
      </c>
    </row>
    <row r="2261" spans="1:11">
      <c r="A2261" t="s">
        <v>68</v>
      </c>
      <c r="B2261" t="s">
        <v>3</v>
      </c>
      <c r="C2261" t="s">
        <v>233</v>
      </c>
      <c r="E2261" t="s">
        <v>12</v>
      </c>
      <c r="F2261">
        <v>1992</v>
      </c>
      <c r="G2261" t="s">
        <v>250</v>
      </c>
      <c r="H2261">
        <v>0</v>
      </c>
      <c r="I2261">
        <f>IF(K2261="N2O",H2261*About!$B$66,IF('EPA non-CO2 Data'!K2261="CH4",'EPA non-CO2 Data'!H2261*About!$B$65,'EPA non-CO2 Data'!H2261))</f>
        <v>0</v>
      </c>
      <c r="J2261" s="4" t="str">
        <f>VLOOKUP(CONCATENATE(B2261,C2261,D2261),'EPA Source to Industry Map'!$D$2:$E$35,2,FALSE)</f>
        <v>other industries</v>
      </c>
      <c r="K2261" s="4" t="str">
        <f t="shared" si="35"/>
        <v>N2O</v>
      </c>
    </row>
    <row r="2262" spans="1:11">
      <c r="A2262" t="s">
        <v>68</v>
      </c>
      <c r="B2262" t="s">
        <v>3</v>
      </c>
      <c r="C2262" t="s">
        <v>233</v>
      </c>
      <c r="E2262" t="s">
        <v>12</v>
      </c>
      <c r="F2262">
        <v>1993</v>
      </c>
      <c r="G2262" t="s">
        <v>250</v>
      </c>
      <c r="H2262">
        <v>0</v>
      </c>
      <c r="I2262">
        <f>IF(K2262="N2O",H2262*About!$B$66,IF('EPA non-CO2 Data'!K2262="CH4",'EPA non-CO2 Data'!H2262*About!$B$65,'EPA non-CO2 Data'!H2262))</f>
        <v>0</v>
      </c>
      <c r="J2262" s="4" t="str">
        <f>VLOOKUP(CONCATENATE(B2262,C2262,D2262),'EPA Source to Industry Map'!$D$2:$E$35,2,FALSE)</f>
        <v>other industries</v>
      </c>
      <c r="K2262" s="4" t="str">
        <f t="shared" si="35"/>
        <v>N2O</v>
      </c>
    </row>
    <row r="2263" spans="1:11">
      <c r="A2263" t="s">
        <v>68</v>
      </c>
      <c r="B2263" t="s">
        <v>3</v>
      </c>
      <c r="C2263" t="s">
        <v>233</v>
      </c>
      <c r="E2263" t="s">
        <v>12</v>
      </c>
      <c r="F2263">
        <v>1994</v>
      </c>
      <c r="G2263" t="s">
        <v>250</v>
      </c>
      <c r="H2263">
        <v>0</v>
      </c>
      <c r="I2263">
        <f>IF(K2263="N2O",H2263*About!$B$66,IF('EPA non-CO2 Data'!K2263="CH4",'EPA non-CO2 Data'!H2263*About!$B$65,'EPA non-CO2 Data'!H2263))</f>
        <v>0</v>
      </c>
      <c r="J2263" s="4" t="str">
        <f>VLOOKUP(CONCATENATE(B2263,C2263,D2263),'EPA Source to Industry Map'!$D$2:$E$35,2,FALSE)</f>
        <v>other industries</v>
      </c>
      <c r="K2263" s="4" t="str">
        <f t="shared" si="35"/>
        <v>N2O</v>
      </c>
    </row>
    <row r="2264" spans="1:11">
      <c r="A2264" t="s">
        <v>68</v>
      </c>
      <c r="B2264" t="s">
        <v>3</v>
      </c>
      <c r="C2264" t="s">
        <v>233</v>
      </c>
      <c r="E2264" t="s">
        <v>12</v>
      </c>
      <c r="F2264">
        <v>1995</v>
      </c>
      <c r="G2264" t="s">
        <v>250</v>
      </c>
      <c r="H2264">
        <v>0</v>
      </c>
      <c r="I2264">
        <f>IF(K2264="N2O",H2264*About!$B$66,IF('EPA non-CO2 Data'!K2264="CH4",'EPA non-CO2 Data'!H2264*About!$B$65,'EPA non-CO2 Data'!H2264))</f>
        <v>0</v>
      </c>
      <c r="J2264" s="4" t="str">
        <f>VLOOKUP(CONCATENATE(B2264,C2264,D2264),'EPA Source to Industry Map'!$D$2:$E$35,2,FALSE)</f>
        <v>other industries</v>
      </c>
      <c r="K2264" s="4" t="str">
        <f t="shared" si="35"/>
        <v>N2O</v>
      </c>
    </row>
    <row r="2265" spans="1:11">
      <c r="A2265" t="s">
        <v>68</v>
      </c>
      <c r="B2265" t="s">
        <v>3</v>
      </c>
      <c r="C2265" t="s">
        <v>233</v>
      </c>
      <c r="E2265" t="s">
        <v>12</v>
      </c>
      <c r="F2265">
        <v>1996</v>
      </c>
      <c r="G2265" t="s">
        <v>250</v>
      </c>
      <c r="H2265">
        <v>0</v>
      </c>
      <c r="I2265">
        <f>IF(K2265="N2O",H2265*About!$B$66,IF('EPA non-CO2 Data'!K2265="CH4",'EPA non-CO2 Data'!H2265*About!$B$65,'EPA non-CO2 Data'!H2265))</f>
        <v>0</v>
      </c>
      <c r="J2265" s="4" t="str">
        <f>VLOOKUP(CONCATENATE(B2265,C2265,D2265),'EPA Source to Industry Map'!$D$2:$E$35,2,FALSE)</f>
        <v>other industries</v>
      </c>
      <c r="K2265" s="4" t="str">
        <f t="shared" si="35"/>
        <v>N2O</v>
      </c>
    </row>
    <row r="2266" spans="1:11">
      <c r="A2266" t="s">
        <v>68</v>
      </c>
      <c r="B2266" t="s">
        <v>3</v>
      </c>
      <c r="C2266" t="s">
        <v>233</v>
      </c>
      <c r="E2266" t="s">
        <v>12</v>
      </c>
      <c r="F2266">
        <v>1997</v>
      </c>
      <c r="G2266" t="s">
        <v>250</v>
      </c>
      <c r="H2266">
        <v>0</v>
      </c>
      <c r="I2266">
        <f>IF(K2266="N2O",H2266*About!$B$66,IF('EPA non-CO2 Data'!K2266="CH4",'EPA non-CO2 Data'!H2266*About!$B$65,'EPA non-CO2 Data'!H2266))</f>
        <v>0</v>
      </c>
      <c r="J2266" s="4" t="str">
        <f>VLOOKUP(CONCATENATE(B2266,C2266,D2266),'EPA Source to Industry Map'!$D$2:$E$35,2,FALSE)</f>
        <v>other industries</v>
      </c>
      <c r="K2266" s="4" t="str">
        <f t="shared" si="35"/>
        <v>N2O</v>
      </c>
    </row>
    <row r="2267" spans="1:11">
      <c r="A2267" t="s">
        <v>68</v>
      </c>
      <c r="B2267" t="s">
        <v>3</v>
      </c>
      <c r="C2267" t="s">
        <v>233</v>
      </c>
      <c r="E2267" t="s">
        <v>12</v>
      </c>
      <c r="F2267">
        <v>1998</v>
      </c>
      <c r="G2267" t="s">
        <v>250</v>
      </c>
      <c r="H2267">
        <v>0</v>
      </c>
      <c r="I2267">
        <f>IF(K2267="N2O",H2267*About!$B$66,IF('EPA non-CO2 Data'!K2267="CH4",'EPA non-CO2 Data'!H2267*About!$B$65,'EPA non-CO2 Data'!H2267))</f>
        <v>0</v>
      </c>
      <c r="J2267" s="4" t="str">
        <f>VLOOKUP(CONCATENATE(B2267,C2267,D2267),'EPA Source to Industry Map'!$D$2:$E$35,2,FALSE)</f>
        <v>other industries</v>
      </c>
      <c r="K2267" s="4" t="str">
        <f t="shared" si="35"/>
        <v>N2O</v>
      </c>
    </row>
    <row r="2268" spans="1:11">
      <c r="A2268" t="s">
        <v>68</v>
      </c>
      <c r="B2268" t="s">
        <v>3</v>
      </c>
      <c r="C2268" t="s">
        <v>233</v>
      </c>
      <c r="E2268" t="s">
        <v>12</v>
      </c>
      <c r="F2268">
        <v>1999</v>
      </c>
      <c r="G2268" t="s">
        <v>250</v>
      </c>
      <c r="H2268">
        <v>0</v>
      </c>
      <c r="I2268">
        <f>IF(K2268="N2O",H2268*About!$B$66,IF('EPA non-CO2 Data'!K2268="CH4",'EPA non-CO2 Data'!H2268*About!$B$65,'EPA non-CO2 Data'!H2268))</f>
        <v>0</v>
      </c>
      <c r="J2268" s="4" t="str">
        <f>VLOOKUP(CONCATENATE(B2268,C2268,D2268),'EPA Source to Industry Map'!$D$2:$E$35,2,FALSE)</f>
        <v>other industries</v>
      </c>
      <c r="K2268" s="4" t="str">
        <f t="shared" si="35"/>
        <v>N2O</v>
      </c>
    </row>
    <row r="2269" spans="1:11">
      <c r="A2269" t="s">
        <v>68</v>
      </c>
      <c r="B2269" t="s">
        <v>3</v>
      </c>
      <c r="C2269" t="s">
        <v>233</v>
      </c>
      <c r="E2269" t="s">
        <v>12</v>
      </c>
      <c r="F2269">
        <v>2000</v>
      </c>
      <c r="G2269" t="s">
        <v>250</v>
      </c>
      <c r="H2269">
        <v>0</v>
      </c>
      <c r="I2269">
        <f>IF(K2269="N2O",H2269*About!$B$66,IF('EPA non-CO2 Data'!K2269="CH4",'EPA non-CO2 Data'!H2269*About!$B$65,'EPA non-CO2 Data'!H2269))</f>
        <v>0</v>
      </c>
      <c r="J2269" s="4" t="str">
        <f>VLOOKUP(CONCATENATE(B2269,C2269,D2269),'EPA Source to Industry Map'!$D$2:$E$35,2,FALSE)</f>
        <v>other industries</v>
      </c>
      <c r="K2269" s="4" t="str">
        <f t="shared" si="35"/>
        <v>N2O</v>
      </c>
    </row>
    <row r="2270" spans="1:11">
      <c r="A2270" t="s">
        <v>68</v>
      </c>
      <c r="B2270" t="s">
        <v>3</v>
      </c>
      <c r="C2270" t="s">
        <v>233</v>
      </c>
      <c r="E2270" t="s">
        <v>12</v>
      </c>
      <c r="F2270">
        <v>2001</v>
      </c>
      <c r="G2270" t="s">
        <v>250</v>
      </c>
      <c r="H2270">
        <v>0</v>
      </c>
      <c r="I2270">
        <f>IF(K2270="N2O",H2270*About!$B$66,IF('EPA non-CO2 Data'!K2270="CH4",'EPA non-CO2 Data'!H2270*About!$B$65,'EPA non-CO2 Data'!H2270))</f>
        <v>0</v>
      </c>
      <c r="J2270" s="4" t="str">
        <f>VLOOKUP(CONCATENATE(B2270,C2270,D2270),'EPA Source to Industry Map'!$D$2:$E$35,2,FALSE)</f>
        <v>other industries</v>
      </c>
      <c r="K2270" s="4" t="str">
        <f t="shared" si="35"/>
        <v>N2O</v>
      </c>
    </row>
    <row r="2271" spans="1:11">
      <c r="A2271" t="s">
        <v>68</v>
      </c>
      <c r="B2271" t="s">
        <v>3</v>
      </c>
      <c r="C2271" t="s">
        <v>233</v>
      </c>
      <c r="E2271" t="s">
        <v>12</v>
      </c>
      <c r="F2271">
        <v>2002</v>
      </c>
      <c r="G2271" t="s">
        <v>250</v>
      </c>
      <c r="H2271">
        <v>0</v>
      </c>
      <c r="I2271">
        <f>IF(K2271="N2O",H2271*About!$B$66,IF('EPA non-CO2 Data'!K2271="CH4",'EPA non-CO2 Data'!H2271*About!$B$65,'EPA non-CO2 Data'!H2271))</f>
        <v>0</v>
      </c>
      <c r="J2271" s="4" t="str">
        <f>VLOOKUP(CONCATENATE(B2271,C2271,D2271),'EPA Source to Industry Map'!$D$2:$E$35,2,FALSE)</f>
        <v>other industries</v>
      </c>
      <c r="K2271" s="4" t="str">
        <f t="shared" si="35"/>
        <v>N2O</v>
      </c>
    </row>
    <row r="2272" spans="1:11">
      <c r="A2272" t="s">
        <v>68</v>
      </c>
      <c r="B2272" t="s">
        <v>3</v>
      </c>
      <c r="C2272" t="s">
        <v>233</v>
      </c>
      <c r="E2272" t="s">
        <v>12</v>
      </c>
      <c r="F2272">
        <v>2003</v>
      </c>
      <c r="G2272" t="s">
        <v>250</v>
      </c>
      <c r="H2272">
        <v>0</v>
      </c>
      <c r="I2272">
        <f>IF(K2272="N2O",H2272*About!$B$66,IF('EPA non-CO2 Data'!K2272="CH4",'EPA non-CO2 Data'!H2272*About!$B$65,'EPA non-CO2 Data'!H2272))</f>
        <v>0</v>
      </c>
      <c r="J2272" s="4" t="str">
        <f>VLOOKUP(CONCATENATE(B2272,C2272,D2272),'EPA Source to Industry Map'!$D$2:$E$35,2,FALSE)</f>
        <v>other industries</v>
      </c>
      <c r="K2272" s="4" t="str">
        <f t="shared" si="35"/>
        <v>N2O</v>
      </c>
    </row>
    <row r="2273" spans="1:11">
      <c r="A2273" t="s">
        <v>68</v>
      </c>
      <c r="B2273" t="s">
        <v>3</v>
      </c>
      <c r="C2273" t="s">
        <v>233</v>
      </c>
      <c r="E2273" t="s">
        <v>12</v>
      </c>
      <c r="F2273">
        <v>2004</v>
      </c>
      <c r="G2273" t="s">
        <v>250</v>
      </c>
      <c r="H2273">
        <v>0</v>
      </c>
      <c r="I2273">
        <f>IF(K2273="N2O",H2273*About!$B$66,IF('EPA non-CO2 Data'!K2273="CH4",'EPA non-CO2 Data'!H2273*About!$B$65,'EPA non-CO2 Data'!H2273))</f>
        <v>0</v>
      </c>
      <c r="J2273" s="4" t="str">
        <f>VLOOKUP(CONCATENATE(B2273,C2273,D2273),'EPA Source to Industry Map'!$D$2:$E$35,2,FALSE)</f>
        <v>other industries</v>
      </c>
      <c r="K2273" s="4" t="str">
        <f t="shared" si="35"/>
        <v>N2O</v>
      </c>
    </row>
    <row r="2274" spans="1:11">
      <c r="A2274" t="s">
        <v>68</v>
      </c>
      <c r="B2274" t="s">
        <v>3</v>
      </c>
      <c r="C2274" t="s">
        <v>233</v>
      </c>
      <c r="E2274" t="s">
        <v>12</v>
      </c>
      <c r="F2274">
        <v>2005</v>
      </c>
      <c r="G2274" t="s">
        <v>250</v>
      </c>
      <c r="H2274">
        <v>0</v>
      </c>
      <c r="I2274">
        <f>IF(K2274="N2O",H2274*About!$B$66,IF('EPA non-CO2 Data'!K2274="CH4",'EPA non-CO2 Data'!H2274*About!$B$65,'EPA non-CO2 Data'!H2274))</f>
        <v>0</v>
      </c>
      <c r="J2274" s="4" t="str">
        <f>VLOOKUP(CONCATENATE(B2274,C2274,D2274),'EPA Source to Industry Map'!$D$2:$E$35,2,FALSE)</f>
        <v>other industries</v>
      </c>
      <c r="K2274" s="4" t="str">
        <f t="shared" si="35"/>
        <v>N2O</v>
      </c>
    </row>
    <row r="2275" spans="1:11">
      <c r="A2275" t="s">
        <v>68</v>
      </c>
      <c r="B2275" t="s">
        <v>3</v>
      </c>
      <c r="C2275" t="s">
        <v>233</v>
      </c>
      <c r="E2275" t="s">
        <v>12</v>
      </c>
      <c r="F2275">
        <v>2006</v>
      </c>
      <c r="G2275" t="s">
        <v>250</v>
      </c>
      <c r="H2275">
        <v>0</v>
      </c>
      <c r="I2275">
        <f>IF(K2275="N2O",H2275*About!$B$66,IF('EPA non-CO2 Data'!K2275="CH4",'EPA non-CO2 Data'!H2275*About!$B$65,'EPA non-CO2 Data'!H2275))</f>
        <v>0</v>
      </c>
      <c r="J2275" s="4" t="str">
        <f>VLOOKUP(CONCATENATE(B2275,C2275,D2275),'EPA Source to Industry Map'!$D$2:$E$35,2,FALSE)</f>
        <v>other industries</v>
      </c>
      <c r="K2275" s="4" t="str">
        <f t="shared" si="35"/>
        <v>N2O</v>
      </c>
    </row>
    <row r="2276" spans="1:11">
      <c r="A2276" t="s">
        <v>68</v>
      </c>
      <c r="B2276" t="s">
        <v>3</v>
      </c>
      <c r="C2276" t="s">
        <v>233</v>
      </c>
      <c r="E2276" t="s">
        <v>12</v>
      </c>
      <c r="F2276">
        <v>2007</v>
      </c>
      <c r="G2276" t="s">
        <v>250</v>
      </c>
      <c r="H2276">
        <v>0</v>
      </c>
      <c r="I2276">
        <f>IF(K2276="N2O",H2276*About!$B$66,IF('EPA non-CO2 Data'!K2276="CH4",'EPA non-CO2 Data'!H2276*About!$B$65,'EPA non-CO2 Data'!H2276))</f>
        <v>0</v>
      </c>
      <c r="J2276" s="4" t="str">
        <f>VLOOKUP(CONCATENATE(B2276,C2276,D2276),'EPA Source to Industry Map'!$D$2:$E$35,2,FALSE)</f>
        <v>other industries</v>
      </c>
      <c r="K2276" s="4" t="str">
        <f t="shared" si="35"/>
        <v>N2O</v>
      </c>
    </row>
    <row r="2277" spans="1:11">
      <c r="A2277" t="s">
        <v>68</v>
      </c>
      <c r="B2277" t="s">
        <v>3</v>
      </c>
      <c r="C2277" t="s">
        <v>233</v>
      </c>
      <c r="E2277" t="s">
        <v>12</v>
      </c>
      <c r="F2277">
        <v>2008</v>
      </c>
      <c r="G2277" t="s">
        <v>250</v>
      </c>
      <c r="H2277">
        <v>0</v>
      </c>
      <c r="I2277">
        <f>IF(K2277="N2O",H2277*About!$B$66,IF('EPA non-CO2 Data'!K2277="CH4",'EPA non-CO2 Data'!H2277*About!$B$65,'EPA non-CO2 Data'!H2277))</f>
        <v>0</v>
      </c>
      <c r="J2277" s="4" t="str">
        <f>VLOOKUP(CONCATENATE(B2277,C2277,D2277),'EPA Source to Industry Map'!$D$2:$E$35,2,FALSE)</f>
        <v>other industries</v>
      </c>
      <c r="K2277" s="4" t="str">
        <f t="shared" si="35"/>
        <v>N2O</v>
      </c>
    </row>
    <row r="2278" spans="1:11">
      <c r="A2278" t="s">
        <v>68</v>
      </c>
      <c r="B2278" t="s">
        <v>3</v>
      </c>
      <c r="C2278" t="s">
        <v>233</v>
      </c>
      <c r="E2278" t="s">
        <v>12</v>
      </c>
      <c r="F2278">
        <v>2009</v>
      </c>
      <c r="G2278" t="s">
        <v>250</v>
      </c>
      <c r="H2278">
        <v>0</v>
      </c>
      <c r="I2278">
        <f>IF(K2278="N2O",H2278*About!$B$66,IF('EPA non-CO2 Data'!K2278="CH4",'EPA non-CO2 Data'!H2278*About!$B$65,'EPA non-CO2 Data'!H2278))</f>
        <v>0</v>
      </c>
      <c r="J2278" s="4" t="str">
        <f>VLOOKUP(CONCATENATE(B2278,C2278,D2278),'EPA Source to Industry Map'!$D$2:$E$35,2,FALSE)</f>
        <v>other industries</v>
      </c>
      <c r="K2278" s="4" t="str">
        <f t="shared" si="35"/>
        <v>N2O</v>
      </c>
    </row>
    <row r="2279" spans="1:11">
      <c r="A2279" t="s">
        <v>68</v>
      </c>
      <c r="B2279" t="s">
        <v>3</v>
      </c>
      <c r="C2279" t="s">
        <v>233</v>
      </c>
      <c r="E2279" t="s">
        <v>12</v>
      </c>
      <c r="F2279">
        <v>2010</v>
      </c>
      <c r="G2279" t="s">
        <v>250</v>
      </c>
      <c r="H2279">
        <v>0</v>
      </c>
      <c r="I2279">
        <f>IF(K2279="N2O",H2279*About!$B$66,IF('EPA non-CO2 Data'!K2279="CH4",'EPA non-CO2 Data'!H2279*About!$B$65,'EPA non-CO2 Data'!H2279))</f>
        <v>0</v>
      </c>
      <c r="J2279" s="4" t="str">
        <f>VLOOKUP(CONCATENATE(B2279,C2279,D2279),'EPA Source to Industry Map'!$D$2:$E$35,2,FALSE)</f>
        <v>other industries</v>
      </c>
      <c r="K2279" s="4" t="str">
        <f t="shared" si="35"/>
        <v>N2O</v>
      </c>
    </row>
    <row r="2280" spans="1:11">
      <c r="A2280" t="s">
        <v>68</v>
      </c>
      <c r="B2280" t="s">
        <v>3</v>
      </c>
      <c r="C2280" t="s">
        <v>233</v>
      </c>
      <c r="E2280" t="s">
        <v>12</v>
      </c>
      <c r="F2280">
        <v>2011</v>
      </c>
      <c r="G2280" t="s">
        <v>250</v>
      </c>
      <c r="H2280">
        <v>0</v>
      </c>
      <c r="I2280">
        <f>IF(K2280="N2O",H2280*About!$B$66,IF('EPA non-CO2 Data'!K2280="CH4",'EPA non-CO2 Data'!H2280*About!$B$65,'EPA non-CO2 Data'!H2280))</f>
        <v>0</v>
      </c>
      <c r="J2280" s="4" t="str">
        <f>VLOOKUP(CONCATENATE(B2280,C2280,D2280),'EPA Source to Industry Map'!$D$2:$E$35,2,FALSE)</f>
        <v>other industries</v>
      </c>
      <c r="K2280" s="4" t="str">
        <f t="shared" si="35"/>
        <v>N2O</v>
      </c>
    </row>
    <row r="2281" spans="1:11">
      <c r="A2281" t="s">
        <v>68</v>
      </c>
      <c r="B2281" t="s">
        <v>3</v>
      </c>
      <c r="C2281" t="s">
        <v>233</v>
      </c>
      <c r="E2281" t="s">
        <v>12</v>
      </c>
      <c r="F2281">
        <v>2012</v>
      </c>
      <c r="G2281" t="s">
        <v>250</v>
      </c>
      <c r="H2281">
        <v>0</v>
      </c>
      <c r="I2281">
        <f>IF(K2281="N2O",H2281*About!$B$66,IF('EPA non-CO2 Data'!K2281="CH4",'EPA non-CO2 Data'!H2281*About!$B$65,'EPA non-CO2 Data'!H2281))</f>
        <v>0</v>
      </c>
      <c r="J2281" s="4" t="str">
        <f>VLOOKUP(CONCATENATE(B2281,C2281,D2281),'EPA Source to Industry Map'!$D$2:$E$35,2,FALSE)</f>
        <v>other industries</v>
      </c>
      <c r="K2281" s="4" t="str">
        <f t="shared" si="35"/>
        <v>N2O</v>
      </c>
    </row>
    <row r="2282" spans="1:11">
      <c r="A2282" t="s">
        <v>68</v>
      </c>
      <c r="B2282" t="s">
        <v>3</v>
      </c>
      <c r="C2282" t="s">
        <v>233</v>
      </c>
      <c r="E2282" t="s">
        <v>12</v>
      </c>
      <c r="F2282">
        <v>2013</v>
      </c>
      <c r="G2282" t="s">
        <v>250</v>
      </c>
      <c r="H2282">
        <v>0</v>
      </c>
      <c r="I2282">
        <f>IF(K2282="N2O",H2282*About!$B$66,IF('EPA non-CO2 Data'!K2282="CH4",'EPA non-CO2 Data'!H2282*About!$B$65,'EPA non-CO2 Data'!H2282))</f>
        <v>0</v>
      </c>
      <c r="J2282" s="4" t="str">
        <f>VLOOKUP(CONCATENATE(B2282,C2282,D2282),'EPA Source to Industry Map'!$D$2:$E$35,2,FALSE)</f>
        <v>other industries</v>
      </c>
      <c r="K2282" s="4" t="str">
        <f t="shared" si="35"/>
        <v>N2O</v>
      </c>
    </row>
    <row r="2283" spans="1:11">
      <c r="A2283" t="s">
        <v>68</v>
      </c>
      <c r="B2283" t="s">
        <v>3</v>
      </c>
      <c r="C2283" t="s">
        <v>233</v>
      </c>
      <c r="E2283" t="s">
        <v>12</v>
      </c>
      <c r="F2283">
        <v>2014</v>
      </c>
      <c r="G2283" t="s">
        <v>250</v>
      </c>
      <c r="H2283">
        <v>0</v>
      </c>
      <c r="I2283">
        <f>IF(K2283="N2O",H2283*About!$B$66,IF('EPA non-CO2 Data'!K2283="CH4",'EPA non-CO2 Data'!H2283*About!$B$65,'EPA non-CO2 Data'!H2283))</f>
        <v>0</v>
      </c>
      <c r="J2283" s="4" t="str">
        <f>VLOOKUP(CONCATENATE(B2283,C2283,D2283),'EPA Source to Industry Map'!$D$2:$E$35,2,FALSE)</f>
        <v>other industries</v>
      </c>
      <c r="K2283" s="4" t="str">
        <f t="shared" si="35"/>
        <v>N2O</v>
      </c>
    </row>
    <row r="2284" spans="1:11">
      <c r="A2284" t="s">
        <v>68</v>
      </c>
      <c r="B2284" t="s">
        <v>3</v>
      </c>
      <c r="C2284" t="s">
        <v>233</v>
      </c>
      <c r="E2284" t="s">
        <v>12</v>
      </c>
      <c r="F2284">
        <v>2015</v>
      </c>
      <c r="G2284" t="s">
        <v>250</v>
      </c>
      <c r="H2284">
        <v>0</v>
      </c>
      <c r="I2284">
        <f>IF(K2284="N2O",H2284*About!$B$66,IF('EPA non-CO2 Data'!K2284="CH4",'EPA non-CO2 Data'!H2284*About!$B$65,'EPA non-CO2 Data'!H2284))</f>
        <v>0</v>
      </c>
      <c r="J2284" s="4" t="str">
        <f>VLOOKUP(CONCATENATE(B2284,C2284,D2284),'EPA Source to Industry Map'!$D$2:$E$35,2,FALSE)</f>
        <v>other industries</v>
      </c>
      <c r="K2284" s="4" t="str">
        <f t="shared" si="35"/>
        <v>N2O</v>
      </c>
    </row>
    <row r="2285" spans="1:11">
      <c r="A2285" t="s">
        <v>68</v>
      </c>
      <c r="B2285" t="s">
        <v>3</v>
      </c>
      <c r="C2285" t="s">
        <v>233</v>
      </c>
      <c r="E2285" t="s">
        <v>12</v>
      </c>
      <c r="F2285">
        <v>2016</v>
      </c>
      <c r="G2285" t="s">
        <v>250</v>
      </c>
      <c r="H2285">
        <v>0</v>
      </c>
      <c r="I2285">
        <f>IF(K2285="N2O",H2285*About!$B$66,IF('EPA non-CO2 Data'!K2285="CH4",'EPA non-CO2 Data'!H2285*About!$B$65,'EPA non-CO2 Data'!H2285))</f>
        <v>0</v>
      </c>
      <c r="J2285" s="4" t="str">
        <f>VLOOKUP(CONCATENATE(B2285,C2285,D2285),'EPA Source to Industry Map'!$D$2:$E$35,2,FALSE)</f>
        <v>other industries</v>
      </c>
      <c r="K2285" s="4" t="str">
        <f t="shared" si="35"/>
        <v>N2O</v>
      </c>
    </row>
    <row r="2286" spans="1:11">
      <c r="A2286" t="s">
        <v>68</v>
      </c>
      <c r="B2286" t="s">
        <v>3</v>
      </c>
      <c r="C2286" t="s">
        <v>233</v>
      </c>
      <c r="E2286" t="s">
        <v>12</v>
      </c>
      <c r="F2286">
        <v>2017</v>
      </c>
      <c r="G2286" t="s">
        <v>250</v>
      </c>
      <c r="H2286">
        <v>0</v>
      </c>
      <c r="I2286">
        <f>IF(K2286="N2O",H2286*About!$B$66,IF('EPA non-CO2 Data'!K2286="CH4",'EPA non-CO2 Data'!H2286*About!$B$65,'EPA non-CO2 Data'!H2286))</f>
        <v>0</v>
      </c>
      <c r="J2286" s="4" t="str">
        <f>VLOOKUP(CONCATENATE(B2286,C2286,D2286),'EPA Source to Industry Map'!$D$2:$E$35,2,FALSE)</f>
        <v>other industries</v>
      </c>
      <c r="K2286" s="4" t="str">
        <f t="shared" si="35"/>
        <v>N2O</v>
      </c>
    </row>
    <row r="2287" spans="1:11">
      <c r="A2287" t="s">
        <v>68</v>
      </c>
      <c r="B2287" t="s">
        <v>3</v>
      </c>
      <c r="C2287" t="s">
        <v>233</v>
      </c>
      <c r="E2287" t="s">
        <v>12</v>
      </c>
      <c r="F2287">
        <v>2018</v>
      </c>
      <c r="G2287" t="s">
        <v>250</v>
      </c>
      <c r="H2287">
        <v>0</v>
      </c>
      <c r="I2287">
        <f>IF(K2287="N2O",H2287*About!$B$66,IF('EPA non-CO2 Data'!K2287="CH4",'EPA non-CO2 Data'!H2287*About!$B$65,'EPA non-CO2 Data'!H2287))</f>
        <v>0</v>
      </c>
      <c r="J2287" s="4" t="str">
        <f>VLOOKUP(CONCATENATE(B2287,C2287,D2287),'EPA Source to Industry Map'!$D$2:$E$35,2,FALSE)</f>
        <v>other industries</v>
      </c>
      <c r="K2287" s="4" t="str">
        <f t="shared" si="35"/>
        <v>N2O</v>
      </c>
    </row>
    <row r="2288" spans="1:11">
      <c r="A2288" t="s">
        <v>68</v>
      </c>
      <c r="B2288" t="s">
        <v>3</v>
      </c>
      <c r="C2288" t="s">
        <v>233</v>
      </c>
      <c r="E2288" t="s">
        <v>12</v>
      </c>
      <c r="F2288">
        <v>2019</v>
      </c>
      <c r="G2288" t="s">
        <v>250</v>
      </c>
      <c r="H2288">
        <v>0</v>
      </c>
      <c r="I2288">
        <f>IF(K2288="N2O",H2288*About!$B$66,IF('EPA non-CO2 Data'!K2288="CH4",'EPA non-CO2 Data'!H2288*About!$B$65,'EPA non-CO2 Data'!H2288))</f>
        <v>0</v>
      </c>
      <c r="J2288" s="4" t="str">
        <f>VLOOKUP(CONCATENATE(B2288,C2288,D2288),'EPA Source to Industry Map'!$D$2:$E$35,2,FALSE)</f>
        <v>other industries</v>
      </c>
      <c r="K2288" s="4" t="str">
        <f t="shared" si="35"/>
        <v>N2O</v>
      </c>
    </row>
    <row r="2289" spans="1:11">
      <c r="A2289" t="s">
        <v>68</v>
      </c>
      <c r="B2289" t="s">
        <v>3</v>
      </c>
      <c r="C2289" t="s">
        <v>233</v>
      </c>
      <c r="E2289" t="s">
        <v>12</v>
      </c>
      <c r="F2289">
        <v>2020</v>
      </c>
      <c r="G2289" t="s">
        <v>250</v>
      </c>
      <c r="H2289">
        <v>0</v>
      </c>
      <c r="I2289">
        <f>IF(K2289="N2O",H2289*About!$B$66,IF('EPA non-CO2 Data'!K2289="CH4",'EPA non-CO2 Data'!H2289*About!$B$65,'EPA non-CO2 Data'!H2289))</f>
        <v>0</v>
      </c>
      <c r="J2289" s="4" t="str">
        <f>VLOOKUP(CONCATENATE(B2289,C2289,D2289),'EPA Source to Industry Map'!$D$2:$E$35,2,FALSE)</f>
        <v>other industries</v>
      </c>
      <c r="K2289" s="4" t="str">
        <f t="shared" si="35"/>
        <v>N2O</v>
      </c>
    </row>
    <row r="2290" spans="1:11">
      <c r="A2290" t="s">
        <v>68</v>
      </c>
      <c r="B2290" t="s">
        <v>3</v>
      </c>
      <c r="C2290" t="s">
        <v>233</v>
      </c>
      <c r="E2290" t="s">
        <v>12</v>
      </c>
      <c r="F2290">
        <v>2021</v>
      </c>
      <c r="G2290" t="s">
        <v>250</v>
      </c>
      <c r="H2290">
        <v>0</v>
      </c>
      <c r="I2290">
        <f>IF(K2290="N2O",H2290*About!$B$66,IF('EPA non-CO2 Data'!K2290="CH4",'EPA non-CO2 Data'!H2290*About!$B$65,'EPA non-CO2 Data'!H2290))</f>
        <v>0</v>
      </c>
      <c r="J2290" s="4" t="str">
        <f>VLOOKUP(CONCATENATE(B2290,C2290,D2290),'EPA Source to Industry Map'!$D$2:$E$35,2,FALSE)</f>
        <v>other industries</v>
      </c>
      <c r="K2290" s="4" t="str">
        <f t="shared" si="35"/>
        <v>N2O</v>
      </c>
    </row>
    <row r="2291" spans="1:11">
      <c r="A2291" t="s">
        <v>68</v>
      </c>
      <c r="B2291" t="s">
        <v>3</v>
      </c>
      <c r="C2291" t="s">
        <v>233</v>
      </c>
      <c r="E2291" t="s">
        <v>12</v>
      </c>
      <c r="F2291">
        <v>2022</v>
      </c>
      <c r="G2291" t="s">
        <v>250</v>
      </c>
      <c r="H2291">
        <v>0</v>
      </c>
      <c r="I2291">
        <f>IF(K2291="N2O",H2291*About!$B$66,IF('EPA non-CO2 Data'!K2291="CH4",'EPA non-CO2 Data'!H2291*About!$B$65,'EPA non-CO2 Data'!H2291))</f>
        <v>0</v>
      </c>
      <c r="J2291" s="4" t="str">
        <f>VLOOKUP(CONCATENATE(B2291,C2291,D2291),'EPA Source to Industry Map'!$D$2:$E$35,2,FALSE)</f>
        <v>other industries</v>
      </c>
      <c r="K2291" s="4" t="str">
        <f t="shared" ref="K2291:K2354" si="36">IF(ISNUMBER(SEARCH("F",E2291)),"F-gases",E2291)</f>
        <v>N2O</v>
      </c>
    </row>
    <row r="2292" spans="1:11">
      <c r="A2292" t="s">
        <v>68</v>
      </c>
      <c r="B2292" t="s">
        <v>3</v>
      </c>
      <c r="C2292" t="s">
        <v>233</v>
      </c>
      <c r="E2292" t="s">
        <v>12</v>
      </c>
      <c r="F2292">
        <v>2023</v>
      </c>
      <c r="G2292" t="s">
        <v>250</v>
      </c>
      <c r="H2292">
        <v>0</v>
      </c>
      <c r="I2292">
        <f>IF(K2292="N2O",H2292*About!$B$66,IF('EPA non-CO2 Data'!K2292="CH4",'EPA non-CO2 Data'!H2292*About!$B$65,'EPA non-CO2 Data'!H2292))</f>
        <v>0</v>
      </c>
      <c r="J2292" s="4" t="str">
        <f>VLOOKUP(CONCATENATE(B2292,C2292,D2292),'EPA Source to Industry Map'!$D$2:$E$35,2,FALSE)</f>
        <v>other industries</v>
      </c>
      <c r="K2292" s="4" t="str">
        <f t="shared" si="36"/>
        <v>N2O</v>
      </c>
    </row>
    <row r="2293" spans="1:11">
      <c r="A2293" t="s">
        <v>68</v>
      </c>
      <c r="B2293" t="s">
        <v>3</v>
      </c>
      <c r="C2293" t="s">
        <v>233</v>
      </c>
      <c r="E2293" t="s">
        <v>12</v>
      </c>
      <c r="F2293">
        <v>2024</v>
      </c>
      <c r="G2293" t="s">
        <v>250</v>
      </c>
      <c r="H2293">
        <v>0</v>
      </c>
      <c r="I2293">
        <f>IF(K2293="N2O",H2293*About!$B$66,IF('EPA non-CO2 Data'!K2293="CH4",'EPA non-CO2 Data'!H2293*About!$B$65,'EPA non-CO2 Data'!H2293))</f>
        <v>0</v>
      </c>
      <c r="J2293" s="4" t="str">
        <f>VLOOKUP(CONCATENATE(B2293,C2293,D2293),'EPA Source to Industry Map'!$D$2:$E$35,2,FALSE)</f>
        <v>other industries</v>
      </c>
      <c r="K2293" s="4" t="str">
        <f t="shared" si="36"/>
        <v>N2O</v>
      </c>
    </row>
    <row r="2294" spans="1:11">
      <c r="A2294" t="s">
        <v>68</v>
      </c>
      <c r="B2294" t="s">
        <v>3</v>
      </c>
      <c r="C2294" t="s">
        <v>233</v>
      </c>
      <c r="E2294" t="s">
        <v>12</v>
      </c>
      <c r="F2294">
        <v>2025</v>
      </c>
      <c r="G2294" t="s">
        <v>250</v>
      </c>
      <c r="H2294">
        <v>0</v>
      </c>
      <c r="I2294">
        <f>IF(K2294="N2O",H2294*About!$B$66,IF('EPA non-CO2 Data'!K2294="CH4",'EPA non-CO2 Data'!H2294*About!$B$65,'EPA non-CO2 Data'!H2294))</f>
        <v>0</v>
      </c>
      <c r="J2294" s="4" t="str">
        <f>VLOOKUP(CONCATENATE(B2294,C2294,D2294),'EPA Source to Industry Map'!$D$2:$E$35,2,FALSE)</f>
        <v>other industries</v>
      </c>
      <c r="K2294" s="4" t="str">
        <f t="shared" si="36"/>
        <v>N2O</v>
      </c>
    </row>
    <row r="2295" spans="1:11">
      <c r="A2295" t="s">
        <v>68</v>
      </c>
      <c r="B2295" t="s">
        <v>3</v>
      </c>
      <c r="C2295" t="s">
        <v>233</v>
      </c>
      <c r="E2295" t="s">
        <v>12</v>
      </c>
      <c r="F2295">
        <v>2026</v>
      </c>
      <c r="G2295" t="s">
        <v>250</v>
      </c>
      <c r="H2295">
        <v>0</v>
      </c>
      <c r="I2295">
        <f>IF(K2295="N2O",H2295*About!$B$66,IF('EPA non-CO2 Data'!K2295="CH4",'EPA non-CO2 Data'!H2295*About!$B$65,'EPA non-CO2 Data'!H2295))</f>
        <v>0</v>
      </c>
      <c r="J2295" s="4" t="str">
        <f>VLOOKUP(CONCATENATE(B2295,C2295,D2295),'EPA Source to Industry Map'!$D$2:$E$35,2,FALSE)</f>
        <v>other industries</v>
      </c>
      <c r="K2295" s="4" t="str">
        <f t="shared" si="36"/>
        <v>N2O</v>
      </c>
    </row>
    <row r="2296" spans="1:11">
      <c r="A2296" t="s">
        <v>68</v>
      </c>
      <c r="B2296" t="s">
        <v>3</v>
      </c>
      <c r="C2296" t="s">
        <v>233</v>
      </c>
      <c r="E2296" t="s">
        <v>12</v>
      </c>
      <c r="F2296">
        <v>2027</v>
      </c>
      <c r="G2296" t="s">
        <v>250</v>
      </c>
      <c r="H2296">
        <v>0</v>
      </c>
      <c r="I2296">
        <f>IF(K2296="N2O",H2296*About!$B$66,IF('EPA non-CO2 Data'!K2296="CH4",'EPA non-CO2 Data'!H2296*About!$B$65,'EPA non-CO2 Data'!H2296))</f>
        <v>0</v>
      </c>
      <c r="J2296" s="4" t="str">
        <f>VLOOKUP(CONCATENATE(B2296,C2296,D2296),'EPA Source to Industry Map'!$D$2:$E$35,2,FALSE)</f>
        <v>other industries</v>
      </c>
      <c r="K2296" s="4" t="str">
        <f t="shared" si="36"/>
        <v>N2O</v>
      </c>
    </row>
    <row r="2297" spans="1:11">
      <c r="A2297" t="s">
        <v>68</v>
      </c>
      <c r="B2297" t="s">
        <v>3</v>
      </c>
      <c r="C2297" t="s">
        <v>233</v>
      </c>
      <c r="E2297" t="s">
        <v>12</v>
      </c>
      <c r="F2297">
        <v>2028</v>
      </c>
      <c r="G2297" t="s">
        <v>250</v>
      </c>
      <c r="H2297">
        <v>0</v>
      </c>
      <c r="I2297">
        <f>IF(K2297="N2O",H2297*About!$B$66,IF('EPA non-CO2 Data'!K2297="CH4",'EPA non-CO2 Data'!H2297*About!$B$65,'EPA non-CO2 Data'!H2297))</f>
        <v>0</v>
      </c>
      <c r="J2297" s="4" t="str">
        <f>VLOOKUP(CONCATENATE(B2297,C2297,D2297),'EPA Source to Industry Map'!$D$2:$E$35,2,FALSE)</f>
        <v>other industries</v>
      </c>
      <c r="K2297" s="4" t="str">
        <f t="shared" si="36"/>
        <v>N2O</v>
      </c>
    </row>
    <row r="2298" spans="1:11">
      <c r="A2298" t="s">
        <v>68</v>
      </c>
      <c r="B2298" t="s">
        <v>3</v>
      </c>
      <c r="C2298" t="s">
        <v>233</v>
      </c>
      <c r="E2298" t="s">
        <v>12</v>
      </c>
      <c r="F2298">
        <v>2029</v>
      </c>
      <c r="G2298" t="s">
        <v>250</v>
      </c>
      <c r="H2298">
        <v>0</v>
      </c>
      <c r="I2298">
        <f>IF(K2298="N2O",H2298*About!$B$66,IF('EPA non-CO2 Data'!K2298="CH4",'EPA non-CO2 Data'!H2298*About!$B$65,'EPA non-CO2 Data'!H2298))</f>
        <v>0</v>
      </c>
      <c r="J2298" s="4" t="str">
        <f>VLOOKUP(CONCATENATE(B2298,C2298,D2298),'EPA Source to Industry Map'!$D$2:$E$35,2,FALSE)</f>
        <v>other industries</v>
      </c>
      <c r="K2298" s="4" t="str">
        <f t="shared" si="36"/>
        <v>N2O</v>
      </c>
    </row>
    <row r="2299" spans="1:11">
      <c r="A2299" t="s">
        <v>68</v>
      </c>
      <c r="B2299" t="s">
        <v>3</v>
      </c>
      <c r="C2299" t="s">
        <v>233</v>
      </c>
      <c r="E2299" t="s">
        <v>12</v>
      </c>
      <c r="F2299">
        <v>2030</v>
      </c>
      <c r="G2299" t="s">
        <v>250</v>
      </c>
      <c r="H2299">
        <v>0</v>
      </c>
      <c r="I2299">
        <f>IF(K2299="N2O",H2299*About!$B$66,IF('EPA non-CO2 Data'!K2299="CH4",'EPA non-CO2 Data'!H2299*About!$B$65,'EPA non-CO2 Data'!H2299))</f>
        <v>0</v>
      </c>
      <c r="J2299" s="4" t="str">
        <f>VLOOKUP(CONCATENATE(B2299,C2299,D2299),'EPA Source to Industry Map'!$D$2:$E$35,2,FALSE)</f>
        <v>other industries</v>
      </c>
      <c r="K2299" s="4" t="str">
        <f t="shared" si="36"/>
        <v>N2O</v>
      </c>
    </row>
    <row r="2300" spans="1:11">
      <c r="A2300" t="s">
        <v>68</v>
      </c>
      <c r="B2300" t="s">
        <v>3</v>
      </c>
      <c r="C2300" t="s">
        <v>233</v>
      </c>
      <c r="E2300" t="s">
        <v>12</v>
      </c>
      <c r="F2300">
        <v>2031</v>
      </c>
      <c r="G2300" t="s">
        <v>250</v>
      </c>
      <c r="H2300">
        <v>0</v>
      </c>
      <c r="I2300">
        <f>IF(K2300="N2O",H2300*About!$B$66,IF('EPA non-CO2 Data'!K2300="CH4",'EPA non-CO2 Data'!H2300*About!$B$65,'EPA non-CO2 Data'!H2300))</f>
        <v>0</v>
      </c>
      <c r="J2300" s="4" t="str">
        <f>VLOOKUP(CONCATENATE(B2300,C2300,D2300),'EPA Source to Industry Map'!$D$2:$E$35,2,FALSE)</f>
        <v>other industries</v>
      </c>
      <c r="K2300" s="4" t="str">
        <f t="shared" si="36"/>
        <v>N2O</v>
      </c>
    </row>
    <row r="2301" spans="1:11">
      <c r="A2301" t="s">
        <v>68</v>
      </c>
      <c r="B2301" t="s">
        <v>3</v>
      </c>
      <c r="C2301" t="s">
        <v>233</v>
      </c>
      <c r="E2301" t="s">
        <v>12</v>
      </c>
      <c r="F2301">
        <v>2032</v>
      </c>
      <c r="G2301" t="s">
        <v>250</v>
      </c>
      <c r="H2301">
        <v>0</v>
      </c>
      <c r="I2301">
        <f>IF(K2301="N2O",H2301*About!$B$66,IF('EPA non-CO2 Data'!K2301="CH4",'EPA non-CO2 Data'!H2301*About!$B$65,'EPA non-CO2 Data'!H2301))</f>
        <v>0</v>
      </c>
      <c r="J2301" s="4" t="str">
        <f>VLOOKUP(CONCATENATE(B2301,C2301,D2301),'EPA Source to Industry Map'!$D$2:$E$35,2,FALSE)</f>
        <v>other industries</v>
      </c>
      <c r="K2301" s="4" t="str">
        <f t="shared" si="36"/>
        <v>N2O</v>
      </c>
    </row>
    <row r="2302" spans="1:11">
      <c r="A2302" t="s">
        <v>68</v>
      </c>
      <c r="B2302" t="s">
        <v>3</v>
      </c>
      <c r="C2302" t="s">
        <v>233</v>
      </c>
      <c r="E2302" t="s">
        <v>12</v>
      </c>
      <c r="F2302">
        <v>2033</v>
      </c>
      <c r="G2302" t="s">
        <v>250</v>
      </c>
      <c r="H2302">
        <v>0</v>
      </c>
      <c r="I2302">
        <f>IF(K2302="N2O",H2302*About!$B$66,IF('EPA non-CO2 Data'!K2302="CH4",'EPA non-CO2 Data'!H2302*About!$B$65,'EPA non-CO2 Data'!H2302))</f>
        <v>0</v>
      </c>
      <c r="J2302" s="4" t="str">
        <f>VLOOKUP(CONCATENATE(B2302,C2302,D2302),'EPA Source to Industry Map'!$D$2:$E$35,2,FALSE)</f>
        <v>other industries</v>
      </c>
      <c r="K2302" s="4" t="str">
        <f t="shared" si="36"/>
        <v>N2O</v>
      </c>
    </row>
    <row r="2303" spans="1:11">
      <c r="A2303" t="s">
        <v>68</v>
      </c>
      <c r="B2303" t="s">
        <v>3</v>
      </c>
      <c r="C2303" t="s">
        <v>233</v>
      </c>
      <c r="E2303" t="s">
        <v>12</v>
      </c>
      <c r="F2303">
        <v>2034</v>
      </c>
      <c r="G2303" t="s">
        <v>250</v>
      </c>
      <c r="H2303">
        <v>0</v>
      </c>
      <c r="I2303">
        <f>IF(K2303="N2O",H2303*About!$B$66,IF('EPA non-CO2 Data'!K2303="CH4",'EPA non-CO2 Data'!H2303*About!$B$65,'EPA non-CO2 Data'!H2303))</f>
        <v>0</v>
      </c>
      <c r="J2303" s="4" t="str">
        <f>VLOOKUP(CONCATENATE(B2303,C2303,D2303),'EPA Source to Industry Map'!$D$2:$E$35,2,FALSE)</f>
        <v>other industries</v>
      </c>
      <c r="K2303" s="4" t="str">
        <f t="shared" si="36"/>
        <v>N2O</v>
      </c>
    </row>
    <row r="2304" spans="1:11">
      <c r="A2304" t="s">
        <v>68</v>
      </c>
      <c r="B2304" t="s">
        <v>3</v>
      </c>
      <c r="C2304" t="s">
        <v>233</v>
      </c>
      <c r="E2304" t="s">
        <v>12</v>
      </c>
      <c r="F2304">
        <v>2035</v>
      </c>
      <c r="G2304" t="s">
        <v>250</v>
      </c>
      <c r="H2304">
        <v>0</v>
      </c>
      <c r="I2304">
        <f>IF(K2304="N2O",H2304*About!$B$66,IF('EPA non-CO2 Data'!K2304="CH4",'EPA non-CO2 Data'!H2304*About!$B$65,'EPA non-CO2 Data'!H2304))</f>
        <v>0</v>
      </c>
      <c r="J2304" s="4" t="str">
        <f>VLOOKUP(CONCATENATE(B2304,C2304,D2304),'EPA Source to Industry Map'!$D$2:$E$35,2,FALSE)</f>
        <v>other industries</v>
      </c>
      <c r="K2304" s="4" t="str">
        <f t="shared" si="36"/>
        <v>N2O</v>
      </c>
    </row>
    <row r="2305" spans="1:11">
      <c r="A2305" t="s">
        <v>68</v>
      </c>
      <c r="B2305" t="s">
        <v>3</v>
      </c>
      <c r="C2305" t="s">
        <v>233</v>
      </c>
      <c r="E2305" t="s">
        <v>12</v>
      </c>
      <c r="F2305">
        <v>2036</v>
      </c>
      <c r="G2305" t="s">
        <v>250</v>
      </c>
      <c r="H2305">
        <v>0</v>
      </c>
      <c r="I2305">
        <f>IF(K2305="N2O",H2305*About!$B$66,IF('EPA non-CO2 Data'!K2305="CH4",'EPA non-CO2 Data'!H2305*About!$B$65,'EPA non-CO2 Data'!H2305))</f>
        <v>0</v>
      </c>
      <c r="J2305" s="4" t="str">
        <f>VLOOKUP(CONCATENATE(B2305,C2305,D2305),'EPA Source to Industry Map'!$D$2:$E$35,2,FALSE)</f>
        <v>other industries</v>
      </c>
      <c r="K2305" s="4" t="str">
        <f t="shared" si="36"/>
        <v>N2O</v>
      </c>
    </row>
    <row r="2306" spans="1:11">
      <c r="A2306" t="s">
        <v>68</v>
      </c>
      <c r="B2306" t="s">
        <v>3</v>
      </c>
      <c r="C2306" t="s">
        <v>233</v>
      </c>
      <c r="E2306" t="s">
        <v>12</v>
      </c>
      <c r="F2306">
        <v>2037</v>
      </c>
      <c r="G2306" t="s">
        <v>250</v>
      </c>
      <c r="H2306">
        <v>0</v>
      </c>
      <c r="I2306">
        <f>IF(K2306="N2O",H2306*About!$B$66,IF('EPA non-CO2 Data'!K2306="CH4",'EPA non-CO2 Data'!H2306*About!$B$65,'EPA non-CO2 Data'!H2306))</f>
        <v>0</v>
      </c>
      <c r="J2306" s="4" t="str">
        <f>VLOOKUP(CONCATENATE(B2306,C2306,D2306),'EPA Source to Industry Map'!$D$2:$E$35,2,FALSE)</f>
        <v>other industries</v>
      </c>
      <c r="K2306" s="4" t="str">
        <f t="shared" si="36"/>
        <v>N2O</v>
      </c>
    </row>
    <row r="2307" spans="1:11">
      <c r="A2307" t="s">
        <v>68</v>
      </c>
      <c r="B2307" t="s">
        <v>3</v>
      </c>
      <c r="C2307" t="s">
        <v>233</v>
      </c>
      <c r="E2307" t="s">
        <v>12</v>
      </c>
      <c r="F2307">
        <v>2038</v>
      </c>
      <c r="G2307" t="s">
        <v>250</v>
      </c>
      <c r="H2307">
        <v>0</v>
      </c>
      <c r="I2307">
        <f>IF(K2307="N2O",H2307*About!$B$66,IF('EPA non-CO2 Data'!K2307="CH4",'EPA non-CO2 Data'!H2307*About!$B$65,'EPA non-CO2 Data'!H2307))</f>
        <v>0</v>
      </c>
      <c r="J2307" s="4" t="str">
        <f>VLOOKUP(CONCATENATE(B2307,C2307,D2307),'EPA Source to Industry Map'!$D$2:$E$35,2,FALSE)</f>
        <v>other industries</v>
      </c>
      <c r="K2307" s="4" t="str">
        <f t="shared" si="36"/>
        <v>N2O</v>
      </c>
    </row>
    <row r="2308" spans="1:11">
      <c r="A2308" t="s">
        <v>68</v>
      </c>
      <c r="B2308" t="s">
        <v>3</v>
      </c>
      <c r="C2308" t="s">
        <v>233</v>
      </c>
      <c r="E2308" t="s">
        <v>12</v>
      </c>
      <c r="F2308">
        <v>2039</v>
      </c>
      <c r="G2308" t="s">
        <v>250</v>
      </c>
      <c r="H2308">
        <v>0</v>
      </c>
      <c r="I2308">
        <f>IF(K2308="N2O",H2308*About!$B$66,IF('EPA non-CO2 Data'!K2308="CH4",'EPA non-CO2 Data'!H2308*About!$B$65,'EPA non-CO2 Data'!H2308))</f>
        <v>0</v>
      </c>
      <c r="J2308" s="4" t="str">
        <f>VLOOKUP(CONCATENATE(B2308,C2308,D2308),'EPA Source to Industry Map'!$D$2:$E$35,2,FALSE)</f>
        <v>other industries</v>
      </c>
      <c r="K2308" s="4" t="str">
        <f t="shared" si="36"/>
        <v>N2O</v>
      </c>
    </row>
    <row r="2309" spans="1:11">
      <c r="A2309" t="s">
        <v>68</v>
      </c>
      <c r="B2309" t="s">
        <v>3</v>
      </c>
      <c r="C2309" t="s">
        <v>233</v>
      </c>
      <c r="E2309" t="s">
        <v>12</v>
      </c>
      <c r="F2309">
        <v>2040</v>
      </c>
      <c r="G2309" t="s">
        <v>250</v>
      </c>
      <c r="H2309">
        <v>0</v>
      </c>
      <c r="I2309">
        <f>IF(K2309="N2O",H2309*About!$B$66,IF('EPA non-CO2 Data'!K2309="CH4",'EPA non-CO2 Data'!H2309*About!$B$65,'EPA non-CO2 Data'!H2309))</f>
        <v>0</v>
      </c>
      <c r="J2309" s="4" t="str">
        <f>VLOOKUP(CONCATENATE(B2309,C2309,D2309),'EPA Source to Industry Map'!$D$2:$E$35,2,FALSE)</f>
        <v>other industries</v>
      </c>
      <c r="K2309" s="4" t="str">
        <f t="shared" si="36"/>
        <v>N2O</v>
      </c>
    </row>
    <row r="2310" spans="1:11">
      <c r="A2310" t="s">
        <v>68</v>
      </c>
      <c r="B2310" t="s">
        <v>3</v>
      </c>
      <c r="C2310" t="s">
        <v>233</v>
      </c>
      <c r="E2310" t="s">
        <v>12</v>
      </c>
      <c r="F2310">
        <v>2041</v>
      </c>
      <c r="G2310" t="s">
        <v>250</v>
      </c>
      <c r="H2310">
        <v>0</v>
      </c>
      <c r="I2310">
        <f>IF(K2310="N2O",H2310*About!$B$66,IF('EPA non-CO2 Data'!K2310="CH4",'EPA non-CO2 Data'!H2310*About!$B$65,'EPA non-CO2 Data'!H2310))</f>
        <v>0</v>
      </c>
      <c r="J2310" s="4" t="str">
        <f>VLOOKUP(CONCATENATE(B2310,C2310,D2310),'EPA Source to Industry Map'!$D$2:$E$35,2,FALSE)</f>
        <v>other industries</v>
      </c>
      <c r="K2310" s="4" t="str">
        <f t="shared" si="36"/>
        <v>N2O</v>
      </c>
    </row>
    <row r="2311" spans="1:11">
      <c r="A2311" t="s">
        <v>68</v>
      </c>
      <c r="B2311" t="s">
        <v>3</v>
      </c>
      <c r="C2311" t="s">
        <v>233</v>
      </c>
      <c r="E2311" t="s">
        <v>12</v>
      </c>
      <c r="F2311">
        <v>2042</v>
      </c>
      <c r="G2311" t="s">
        <v>250</v>
      </c>
      <c r="H2311">
        <v>0</v>
      </c>
      <c r="I2311">
        <f>IF(K2311="N2O",H2311*About!$B$66,IF('EPA non-CO2 Data'!K2311="CH4",'EPA non-CO2 Data'!H2311*About!$B$65,'EPA non-CO2 Data'!H2311))</f>
        <v>0</v>
      </c>
      <c r="J2311" s="4" t="str">
        <f>VLOOKUP(CONCATENATE(B2311,C2311,D2311),'EPA Source to Industry Map'!$D$2:$E$35,2,FALSE)</f>
        <v>other industries</v>
      </c>
      <c r="K2311" s="4" t="str">
        <f t="shared" si="36"/>
        <v>N2O</v>
      </c>
    </row>
    <row r="2312" spans="1:11">
      <c r="A2312" t="s">
        <v>68</v>
      </c>
      <c r="B2312" t="s">
        <v>3</v>
      </c>
      <c r="C2312" t="s">
        <v>233</v>
      </c>
      <c r="E2312" t="s">
        <v>12</v>
      </c>
      <c r="F2312">
        <v>2043</v>
      </c>
      <c r="G2312" t="s">
        <v>250</v>
      </c>
      <c r="H2312">
        <v>0</v>
      </c>
      <c r="I2312">
        <f>IF(K2312="N2O",H2312*About!$B$66,IF('EPA non-CO2 Data'!K2312="CH4",'EPA non-CO2 Data'!H2312*About!$B$65,'EPA non-CO2 Data'!H2312))</f>
        <v>0</v>
      </c>
      <c r="J2312" s="4" t="str">
        <f>VLOOKUP(CONCATENATE(B2312,C2312,D2312),'EPA Source to Industry Map'!$D$2:$E$35,2,FALSE)</f>
        <v>other industries</v>
      </c>
      <c r="K2312" s="4" t="str">
        <f t="shared" si="36"/>
        <v>N2O</v>
      </c>
    </row>
    <row r="2313" spans="1:11">
      <c r="A2313" t="s">
        <v>68</v>
      </c>
      <c r="B2313" t="s">
        <v>3</v>
      </c>
      <c r="C2313" t="s">
        <v>233</v>
      </c>
      <c r="E2313" t="s">
        <v>12</v>
      </c>
      <c r="F2313">
        <v>2044</v>
      </c>
      <c r="G2313" t="s">
        <v>250</v>
      </c>
      <c r="H2313">
        <v>0</v>
      </c>
      <c r="I2313">
        <f>IF(K2313="N2O",H2313*About!$B$66,IF('EPA non-CO2 Data'!K2313="CH4",'EPA non-CO2 Data'!H2313*About!$B$65,'EPA non-CO2 Data'!H2313))</f>
        <v>0</v>
      </c>
      <c r="J2313" s="4" t="str">
        <f>VLOOKUP(CONCATENATE(B2313,C2313,D2313),'EPA Source to Industry Map'!$D$2:$E$35,2,FALSE)</f>
        <v>other industries</v>
      </c>
      <c r="K2313" s="4" t="str">
        <f t="shared" si="36"/>
        <v>N2O</v>
      </c>
    </row>
    <row r="2314" spans="1:11">
      <c r="A2314" t="s">
        <v>68</v>
      </c>
      <c r="B2314" t="s">
        <v>3</v>
      </c>
      <c r="C2314" t="s">
        <v>233</v>
      </c>
      <c r="E2314" t="s">
        <v>12</v>
      </c>
      <c r="F2314">
        <v>2045</v>
      </c>
      <c r="G2314" t="s">
        <v>250</v>
      </c>
      <c r="H2314">
        <v>0</v>
      </c>
      <c r="I2314">
        <f>IF(K2314="N2O",H2314*About!$B$66,IF('EPA non-CO2 Data'!K2314="CH4",'EPA non-CO2 Data'!H2314*About!$B$65,'EPA non-CO2 Data'!H2314))</f>
        <v>0</v>
      </c>
      <c r="J2314" s="4" t="str">
        <f>VLOOKUP(CONCATENATE(B2314,C2314,D2314),'EPA Source to Industry Map'!$D$2:$E$35,2,FALSE)</f>
        <v>other industries</v>
      </c>
      <c r="K2314" s="4" t="str">
        <f t="shared" si="36"/>
        <v>N2O</v>
      </c>
    </row>
    <row r="2315" spans="1:11">
      <c r="A2315" t="s">
        <v>68</v>
      </c>
      <c r="B2315" t="s">
        <v>3</v>
      </c>
      <c r="C2315" t="s">
        <v>233</v>
      </c>
      <c r="E2315" t="s">
        <v>12</v>
      </c>
      <c r="F2315">
        <v>2046</v>
      </c>
      <c r="G2315" t="s">
        <v>250</v>
      </c>
      <c r="H2315">
        <v>0</v>
      </c>
      <c r="I2315">
        <f>IF(K2315="N2O",H2315*About!$B$66,IF('EPA non-CO2 Data'!K2315="CH4",'EPA non-CO2 Data'!H2315*About!$B$65,'EPA non-CO2 Data'!H2315))</f>
        <v>0</v>
      </c>
      <c r="J2315" s="4" t="str">
        <f>VLOOKUP(CONCATENATE(B2315,C2315,D2315),'EPA Source to Industry Map'!$D$2:$E$35,2,FALSE)</f>
        <v>other industries</v>
      </c>
      <c r="K2315" s="4" t="str">
        <f t="shared" si="36"/>
        <v>N2O</v>
      </c>
    </row>
    <row r="2316" spans="1:11">
      <c r="A2316" t="s">
        <v>68</v>
      </c>
      <c r="B2316" t="s">
        <v>3</v>
      </c>
      <c r="C2316" t="s">
        <v>233</v>
      </c>
      <c r="E2316" t="s">
        <v>12</v>
      </c>
      <c r="F2316">
        <v>2047</v>
      </c>
      <c r="G2316" t="s">
        <v>250</v>
      </c>
      <c r="H2316">
        <v>0</v>
      </c>
      <c r="I2316">
        <f>IF(K2316="N2O",H2316*About!$B$66,IF('EPA non-CO2 Data'!K2316="CH4",'EPA non-CO2 Data'!H2316*About!$B$65,'EPA non-CO2 Data'!H2316))</f>
        <v>0</v>
      </c>
      <c r="J2316" s="4" t="str">
        <f>VLOOKUP(CONCATENATE(B2316,C2316,D2316),'EPA Source to Industry Map'!$D$2:$E$35,2,FALSE)</f>
        <v>other industries</v>
      </c>
      <c r="K2316" s="4" t="str">
        <f t="shared" si="36"/>
        <v>N2O</v>
      </c>
    </row>
    <row r="2317" spans="1:11">
      <c r="A2317" t="s">
        <v>68</v>
      </c>
      <c r="B2317" t="s">
        <v>3</v>
      </c>
      <c r="C2317" t="s">
        <v>233</v>
      </c>
      <c r="E2317" t="s">
        <v>12</v>
      </c>
      <c r="F2317">
        <v>2048</v>
      </c>
      <c r="G2317" t="s">
        <v>250</v>
      </c>
      <c r="H2317">
        <v>0</v>
      </c>
      <c r="I2317">
        <f>IF(K2317="N2O",H2317*About!$B$66,IF('EPA non-CO2 Data'!K2317="CH4",'EPA non-CO2 Data'!H2317*About!$B$65,'EPA non-CO2 Data'!H2317))</f>
        <v>0</v>
      </c>
      <c r="J2317" s="4" t="str">
        <f>VLOOKUP(CONCATENATE(B2317,C2317,D2317),'EPA Source to Industry Map'!$D$2:$E$35,2,FALSE)</f>
        <v>other industries</v>
      </c>
      <c r="K2317" s="4" t="str">
        <f t="shared" si="36"/>
        <v>N2O</v>
      </c>
    </row>
    <row r="2318" spans="1:11">
      <c r="A2318" t="s">
        <v>68</v>
      </c>
      <c r="B2318" t="s">
        <v>3</v>
      </c>
      <c r="C2318" t="s">
        <v>233</v>
      </c>
      <c r="E2318" t="s">
        <v>12</v>
      </c>
      <c r="F2318">
        <v>2049</v>
      </c>
      <c r="G2318" t="s">
        <v>250</v>
      </c>
      <c r="H2318">
        <v>0</v>
      </c>
      <c r="I2318">
        <f>IF(K2318="N2O",H2318*About!$B$66,IF('EPA non-CO2 Data'!K2318="CH4",'EPA non-CO2 Data'!H2318*About!$B$65,'EPA non-CO2 Data'!H2318))</f>
        <v>0</v>
      </c>
      <c r="J2318" s="4" t="str">
        <f>VLOOKUP(CONCATENATE(B2318,C2318,D2318),'EPA Source to Industry Map'!$D$2:$E$35,2,FALSE)</f>
        <v>other industries</v>
      </c>
      <c r="K2318" s="4" t="str">
        <f t="shared" si="36"/>
        <v>N2O</v>
      </c>
    </row>
    <row r="2319" spans="1:11">
      <c r="A2319" t="s">
        <v>68</v>
      </c>
      <c r="B2319" t="s">
        <v>3</v>
      </c>
      <c r="C2319" t="s">
        <v>233</v>
      </c>
      <c r="E2319" t="s">
        <v>12</v>
      </c>
      <c r="F2319">
        <v>2050</v>
      </c>
      <c r="G2319" t="s">
        <v>250</v>
      </c>
      <c r="H2319">
        <v>0</v>
      </c>
      <c r="I2319">
        <f>IF(K2319="N2O",H2319*About!$B$66,IF('EPA non-CO2 Data'!K2319="CH4",'EPA non-CO2 Data'!H2319*About!$B$65,'EPA non-CO2 Data'!H2319))</f>
        <v>0</v>
      </c>
      <c r="J2319" s="4" t="str">
        <f>VLOOKUP(CONCATENATE(B2319,C2319,D2319),'EPA Source to Industry Map'!$D$2:$E$35,2,FALSE)</f>
        <v>other industries</v>
      </c>
      <c r="K2319" s="4" t="str">
        <f t="shared" si="36"/>
        <v>N2O</v>
      </c>
    </row>
    <row r="2320" spans="1:11">
      <c r="A2320" t="s">
        <v>68</v>
      </c>
      <c r="B2320" t="s">
        <v>3</v>
      </c>
      <c r="C2320" t="s">
        <v>265</v>
      </c>
      <c r="D2320" t="s">
        <v>234</v>
      </c>
      <c r="E2320" t="s">
        <v>16</v>
      </c>
      <c r="F2320">
        <v>1990</v>
      </c>
      <c r="G2320" t="s">
        <v>250</v>
      </c>
      <c r="H2320">
        <v>0</v>
      </c>
      <c r="I2320">
        <f>IF(K2320="N2O",H2320*About!$B$66,IF('EPA non-CO2 Data'!K2320="CH4",'EPA non-CO2 Data'!H2320*About!$B$65,'EPA non-CO2 Data'!H2320))</f>
        <v>0</v>
      </c>
      <c r="J2320" s="4" t="str">
        <f>VLOOKUP(CONCATENATE(B2320,C2320,D2320),'EPA Source to Industry Map'!$D$2:$E$35,2,FALSE)</f>
        <v>chemicals</v>
      </c>
      <c r="K2320" s="4" t="str">
        <f t="shared" si="36"/>
        <v>F-gases</v>
      </c>
    </row>
    <row r="2321" spans="1:11">
      <c r="A2321" t="s">
        <v>68</v>
      </c>
      <c r="B2321" t="s">
        <v>3</v>
      </c>
      <c r="C2321" t="s">
        <v>265</v>
      </c>
      <c r="D2321" t="s">
        <v>234</v>
      </c>
      <c r="E2321" t="s">
        <v>16</v>
      </c>
      <c r="F2321">
        <v>1991</v>
      </c>
      <c r="G2321" t="s">
        <v>250</v>
      </c>
      <c r="H2321">
        <v>0</v>
      </c>
      <c r="I2321">
        <f>IF(K2321="N2O",H2321*About!$B$66,IF('EPA non-CO2 Data'!K2321="CH4",'EPA non-CO2 Data'!H2321*About!$B$65,'EPA non-CO2 Data'!H2321))</f>
        <v>0</v>
      </c>
      <c r="J2321" s="4" t="str">
        <f>VLOOKUP(CONCATENATE(B2321,C2321,D2321),'EPA Source to Industry Map'!$D$2:$E$35,2,FALSE)</f>
        <v>chemicals</v>
      </c>
      <c r="K2321" s="4" t="str">
        <f t="shared" si="36"/>
        <v>F-gases</v>
      </c>
    </row>
    <row r="2322" spans="1:11">
      <c r="A2322" t="s">
        <v>68</v>
      </c>
      <c r="B2322" t="s">
        <v>3</v>
      </c>
      <c r="C2322" t="s">
        <v>265</v>
      </c>
      <c r="D2322" t="s">
        <v>234</v>
      </c>
      <c r="E2322" t="s">
        <v>16</v>
      </c>
      <c r="F2322">
        <v>1992</v>
      </c>
      <c r="G2322" t="s">
        <v>250</v>
      </c>
      <c r="H2322">
        <v>0</v>
      </c>
      <c r="I2322">
        <f>IF(K2322="N2O",H2322*About!$B$66,IF('EPA non-CO2 Data'!K2322="CH4",'EPA non-CO2 Data'!H2322*About!$B$65,'EPA non-CO2 Data'!H2322))</f>
        <v>0</v>
      </c>
      <c r="J2322" s="4" t="str">
        <f>VLOOKUP(CONCATENATE(B2322,C2322,D2322),'EPA Source to Industry Map'!$D$2:$E$35,2,FALSE)</f>
        <v>chemicals</v>
      </c>
      <c r="K2322" s="4" t="str">
        <f t="shared" si="36"/>
        <v>F-gases</v>
      </c>
    </row>
    <row r="2323" spans="1:11">
      <c r="A2323" t="s">
        <v>68</v>
      </c>
      <c r="B2323" t="s">
        <v>3</v>
      </c>
      <c r="C2323" t="s">
        <v>265</v>
      </c>
      <c r="D2323" t="s">
        <v>234</v>
      </c>
      <c r="E2323" t="s">
        <v>16</v>
      </c>
      <c r="F2323">
        <v>1993</v>
      </c>
      <c r="G2323" t="s">
        <v>250</v>
      </c>
      <c r="H2323">
        <v>0</v>
      </c>
      <c r="I2323">
        <f>IF(K2323="N2O",H2323*About!$B$66,IF('EPA non-CO2 Data'!K2323="CH4",'EPA non-CO2 Data'!H2323*About!$B$65,'EPA non-CO2 Data'!H2323))</f>
        <v>0</v>
      </c>
      <c r="J2323" s="4" t="str">
        <f>VLOOKUP(CONCATENATE(B2323,C2323,D2323),'EPA Source to Industry Map'!$D$2:$E$35,2,FALSE)</f>
        <v>chemicals</v>
      </c>
      <c r="K2323" s="4" t="str">
        <f t="shared" si="36"/>
        <v>F-gases</v>
      </c>
    </row>
    <row r="2324" spans="1:11">
      <c r="A2324" t="s">
        <v>68</v>
      </c>
      <c r="B2324" t="s">
        <v>3</v>
      </c>
      <c r="C2324" t="s">
        <v>265</v>
      </c>
      <c r="D2324" t="s">
        <v>234</v>
      </c>
      <c r="E2324" t="s">
        <v>16</v>
      </c>
      <c r="F2324">
        <v>1994</v>
      </c>
      <c r="G2324" t="s">
        <v>250</v>
      </c>
      <c r="H2324">
        <v>0</v>
      </c>
      <c r="I2324">
        <f>IF(K2324="N2O",H2324*About!$B$66,IF('EPA non-CO2 Data'!K2324="CH4",'EPA non-CO2 Data'!H2324*About!$B$65,'EPA non-CO2 Data'!H2324))</f>
        <v>0</v>
      </c>
      <c r="J2324" s="4" t="str">
        <f>VLOOKUP(CONCATENATE(B2324,C2324,D2324),'EPA Source to Industry Map'!$D$2:$E$35,2,FALSE)</f>
        <v>chemicals</v>
      </c>
      <c r="K2324" s="4" t="str">
        <f t="shared" si="36"/>
        <v>F-gases</v>
      </c>
    </row>
    <row r="2325" spans="1:11">
      <c r="A2325" t="s">
        <v>68</v>
      </c>
      <c r="B2325" t="s">
        <v>3</v>
      </c>
      <c r="C2325" t="s">
        <v>265</v>
      </c>
      <c r="D2325" t="s">
        <v>234</v>
      </c>
      <c r="E2325" t="s">
        <v>16</v>
      </c>
      <c r="F2325">
        <v>1995</v>
      </c>
      <c r="G2325" t="s">
        <v>250</v>
      </c>
      <c r="H2325">
        <v>0</v>
      </c>
      <c r="I2325">
        <f>IF(K2325="N2O",H2325*About!$B$66,IF('EPA non-CO2 Data'!K2325="CH4",'EPA non-CO2 Data'!H2325*About!$B$65,'EPA non-CO2 Data'!H2325))</f>
        <v>0</v>
      </c>
      <c r="J2325" s="4" t="str">
        <f>VLOOKUP(CONCATENATE(B2325,C2325,D2325),'EPA Source to Industry Map'!$D$2:$E$35,2,FALSE)</f>
        <v>chemicals</v>
      </c>
      <c r="K2325" s="4" t="str">
        <f t="shared" si="36"/>
        <v>F-gases</v>
      </c>
    </row>
    <row r="2326" spans="1:11">
      <c r="A2326" t="s">
        <v>68</v>
      </c>
      <c r="B2326" t="s">
        <v>3</v>
      </c>
      <c r="C2326" t="s">
        <v>265</v>
      </c>
      <c r="D2326" t="s">
        <v>234</v>
      </c>
      <c r="E2326" t="s">
        <v>16</v>
      </c>
      <c r="F2326">
        <v>1996</v>
      </c>
      <c r="G2326" t="s">
        <v>250</v>
      </c>
      <c r="H2326">
        <v>1.9812900756053199E-4</v>
      </c>
      <c r="I2326">
        <f>IF(K2326="N2O",H2326*About!$B$66,IF('EPA non-CO2 Data'!K2326="CH4",'EPA non-CO2 Data'!H2326*About!$B$65,'EPA non-CO2 Data'!H2326))</f>
        <v>1.9812900756053199E-4</v>
      </c>
      <c r="J2326" s="4" t="str">
        <f>VLOOKUP(CONCATENATE(B2326,C2326,D2326),'EPA Source to Industry Map'!$D$2:$E$35,2,FALSE)</f>
        <v>chemicals</v>
      </c>
      <c r="K2326" s="4" t="str">
        <f t="shared" si="36"/>
        <v>F-gases</v>
      </c>
    </row>
    <row r="2327" spans="1:11">
      <c r="A2327" t="s">
        <v>68</v>
      </c>
      <c r="B2327" t="s">
        <v>3</v>
      </c>
      <c r="C2327" t="s">
        <v>265</v>
      </c>
      <c r="D2327" t="s">
        <v>234</v>
      </c>
      <c r="E2327" t="s">
        <v>16</v>
      </c>
      <c r="F2327">
        <v>1997</v>
      </c>
      <c r="G2327" t="s">
        <v>250</v>
      </c>
      <c r="H2327">
        <v>3.9625801512106399E-4</v>
      </c>
      <c r="I2327">
        <f>IF(K2327="N2O",H2327*About!$B$66,IF('EPA non-CO2 Data'!K2327="CH4",'EPA non-CO2 Data'!H2327*About!$B$65,'EPA non-CO2 Data'!H2327))</f>
        <v>3.9625801512106399E-4</v>
      </c>
      <c r="J2327" s="4" t="str">
        <f>VLOOKUP(CONCATENATE(B2327,C2327,D2327),'EPA Source to Industry Map'!$D$2:$E$35,2,FALSE)</f>
        <v>chemicals</v>
      </c>
      <c r="K2327" s="4" t="str">
        <f t="shared" si="36"/>
        <v>F-gases</v>
      </c>
    </row>
    <row r="2328" spans="1:11">
      <c r="A2328" t="s">
        <v>68</v>
      </c>
      <c r="B2328" t="s">
        <v>3</v>
      </c>
      <c r="C2328" t="s">
        <v>265</v>
      </c>
      <c r="D2328" t="s">
        <v>234</v>
      </c>
      <c r="E2328" t="s">
        <v>16</v>
      </c>
      <c r="F2328">
        <v>1998</v>
      </c>
      <c r="G2328" t="s">
        <v>250</v>
      </c>
      <c r="H2328">
        <v>5.9438702268159601E-4</v>
      </c>
      <c r="I2328">
        <f>IF(K2328="N2O",H2328*About!$B$66,IF('EPA non-CO2 Data'!K2328="CH4",'EPA non-CO2 Data'!H2328*About!$B$65,'EPA non-CO2 Data'!H2328))</f>
        <v>5.9438702268159601E-4</v>
      </c>
      <c r="J2328" s="4" t="str">
        <f>VLOOKUP(CONCATENATE(B2328,C2328,D2328),'EPA Source to Industry Map'!$D$2:$E$35,2,FALSE)</f>
        <v>chemicals</v>
      </c>
      <c r="K2328" s="4" t="str">
        <f t="shared" si="36"/>
        <v>F-gases</v>
      </c>
    </row>
    <row r="2329" spans="1:11">
      <c r="A2329" t="s">
        <v>68</v>
      </c>
      <c r="B2329" t="s">
        <v>3</v>
      </c>
      <c r="C2329" t="s">
        <v>265</v>
      </c>
      <c r="D2329" t="s">
        <v>234</v>
      </c>
      <c r="E2329" t="s">
        <v>16</v>
      </c>
      <c r="F2329">
        <v>1999</v>
      </c>
      <c r="G2329" t="s">
        <v>250</v>
      </c>
      <c r="H2329">
        <v>7.9251603024212797E-4</v>
      </c>
      <c r="I2329">
        <f>IF(K2329="N2O",H2329*About!$B$66,IF('EPA non-CO2 Data'!K2329="CH4",'EPA non-CO2 Data'!H2329*About!$B$65,'EPA non-CO2 Data'!H2329))</f>
        <v>7.9251603024212797E-4</v>
      </c>
      <c r="J2329" s="4" t="str">
        <f>VLOOKUP(CONCATENATE(B2329,C2329,D2329),'EPA Source to Industry Map'!$D$2:$E$35,2,FALSE)</f>
        <v>chemicals</v>
      </c>
      <c r="K2329" s="4" t="str">
        <f t="shared" si="36"/>
        <v>F-gases</v>
      </c>
    </row>
    <row r="2330" spans="1:11">
      <c r="A2330" t="s">
        <v>68</v>
      </c>
      <c r="B2330" t="s">
        <v>3</v>
      </c>
      <c r="C2330" t="s">
        <v>265</v>
      </c>
      <c r="D2330" t="s">
        <v>234</v>
      </c>
      <c r="E2330" t="s">
        <v>16</v>
      </c>
      <c r="F2330">
        <v>2000</v>
      </c>
      <c r="G2330" t="s">
        <v>250</v>
      </c>
      <c r="H2330">
        <v>9.9064503780265994E-4</v>
      </c>
      <c r="I2330">
        <f>IF(K2330="N2O",H2330*About!$B$66,IF('EPA non-CO2 Data'!K2330="CH4",'EPA non-CO2 Data'!H2330*About!$B$65,'EPA non-CO2 Data'!H2330))</f>
        <v>9.9064503780265994E-4</v>
      </c>
      <c r="J2330" s="4" t="str">
        <f>VLOOKUP(CONCATENATE(B2330,C2330,D2330),'EPA Source to Industry Map'!$D$2:$E$35,2,FALSE)</f>
        <v>chemicals</v>
      </c>
      <c r="K2330" s="4" t="str">
        <f t="shared" si="36"/>
        <v>F-gases</v>
      </c>
    </row>
    <row r="2331" spans="1:11">
      <c r="A2331" t="s">
        <v>68</v>
      </c>
      <c r="B2331" t="s">
        <v>3</v>
      </c>
      <c r="C2331" t="s">
        <v>265</v>
      </c>
      <c r="D2331" t="s">
        <v>234</v>
      </c>
      <c r="E2331" t="s">
        <v>16</v>
      </c>
      <c r="F2331">
        <v>2001</v>
      </c>
      <c r="G2331" t="s">
        <v>250</v>
      </c>
      <c r="H2331">
        <v>1.6282258783697301E-3</v>
      </c>
      <c r="I2331">
        <f>IF(K2331="N2O",H2331*About!$B$66,IF('EPA non-CO2 Data'!K2331="CH4",'EPA non-CO2 Data'!H2331*About!$B$65,'EPA non-CO2 Data'!H2331))</f>
        <v>1.6282258783697301E-3</v>
      </c>
      <c r="J2331" s="4" t="str">
        <f>VLOOKUP(CONCATENATE(B2331,C2331,D2331),'EPA Source to Industry Map'!$D$2:$E$35,2,FALSE)</f>
        <v>chemicals</v>
      </c>
      <c r="K2331" s="4" t="str">
        <f t="shared" si="36"/>
        <v>F-gases</v>
      </c>
    </row>
    <row r="2332" spans="1:11">
      <c r="A2332" t="s">
        <v>68</v>
      </c>
      <c r="B2332" t="s">
        <v>3</v>
      </c>
      <c r="C2332" t="s">
        <v>265</v>
      </c>
      <c r="D2332" t="s">
        <v>234</v>
      </c>
      <c r="E2332" t="s">
        <v>16</v>
      </c>
      <c r="F2332">
        <v>2002</v>
      </c>
      <c r="G2332" t="s">
        <v>250</v>
      </c>
      <c r="H2332">
        <v>2.2658067189368098E-3</v>
      </c>
      <c r="I2332">
        <f>IF(K2332="N2O",H2332*About!$B$66,IF('EPA non-CO2 Data'!K2332="CH4",'EPA non-CO2 Data'!H2332*About!$B$65,'EPA non-CO2 Data'!H2332))</f>
        <v>2.2658067189368098E-3</v>
      </c>
      <c r="J2332" s="4" t="str">
        <f>VLOOKUP(CONCATENATE(B2332,C2332,D2332),'EPA Source to Industry Map'!$D$2:$E$35,2,FALSE)</f>
        <v>chemicals</v>
      </c>
      <c r="K2332" s="4" t="str">
        <f t="shared" si="36"/>
        <v>F-gases</v>
      </c>
    </row>
    <row r="2333" spans="1:11">
      <c r="A2333" t="s">
        <v>68</v>
      </c>
      <c r="B2333" t="s">
        <v>3</v>
      </c>
      <c r="C2333" t="s">
        <v>265</v>
      </c>
      <c r="D2333" t="s">
        <v>234</v>
      </c>
      <c r="E2333" t="s">
        <v>16</v>
      </c>
      <c r="F2333">
        <v>2003</v>
      </c>
      <c r="G2333" t="s">
        <v>250</v>
      </c>
      <c r="H2333">
        <v>2.9033875595038802E-3</v>
      </c>
      <c r="I2333">
        <f>IF(K2333="N2O",H2333*About!$B$66,IF('EPA non-CO2 Data'!K2333="CH4",'EPA non-CO2 Data'!H2333*About!$B$65,'EPA non-CO2 Data'!H2333))</f>
        <v>2.9033875595038802E-3</v>
      </c>
      <c r="J2333" s="4" t="str">
        <f>VLOOKUP(CONCATENATE(B2333,C2333,D2333),'EPA Source to Industry Map'!$D$2:$E$35,2,FALSE)</f>
        <v>chemicals</v>
      </c>
      <c r="K2333" s="4" t="str">
        <f t="shared" si="36"/>
        <v>F-gases</v>
      </c>
    </row>
    <row r="2334" spans="1:11">
      <c r="A2334" t="s">
        <v>68</v>
      </c>
      <c r="B2334" t="s">
        <v>3</v>
      </c>
      <c r="C2334" t="s">
        <v>265</v>
      </c>
      <c r="D2334" t="s">
        <v>234</v>
      </c>
      <c r="E2334" t="s">
        <v>16</v>
      </c>
      <c r="F2334">
        <v>2004</v>
      </c>
      <c r="G2334" t="s">
        <v>250</v>
      </c>
      <c r="H2334">
        <v>3.5409684000709601E-3</v>
      </c>
      <c r="I2334">
        <f>IF(K2334="N2O",H2334*About!$B$66,IF('EPA non-CO2 Data'!K2334="CH4",'EPA non-CO2 Data'!H2334*About!$B$65,'EPA non-CO2 Data'!H2334))</f>
        <v>3.5409684000709601E-3</v>
      </c>
      <c r="J2334" s="4" t="str">
        <f>VLOOKUP(CONCATENATE(B2334,C2334,D2334),'EPA Source to Industry Map'!$D$2:$E$35,2,FALSE)</f>
        <v>chemicals</v>
      </c>
      <c r="K2334" s="4" t="str">
        <f t="shared" si="36"/>
        <v>F-gases</v>
      </c>
    </row>
    <row r="2335" spans="1:11">
      <c r="A2335" t="s">
        <v>68</v>
      </c>
      <c r="B2335" t="s">
        <v>3</v>
      </c>
      <c r="C2335" t="s">
        <v>265</v>
      </c>
      <c r="D2335" t="s">
        <v>234</v>
      </c>
      <c r="E2335" t="s">
        <v>16</v>
      </c>
      <c r="F2335">
        <v>2005</v>
      </c>
      <c r="G2335" t="s">
        <v>250</v>
      </c>
      <c r="H2335">
        <v>4.1785492406380296E-3</v>
      </c>
      <c r="I2335">
        <f>IF(K2335="N2O",H2335*About!$B$66,IF('EPA non-CO2 Data'!K2335="CH4",'EPA non-CO2 Data'!H2335*About!$B$65,'EPA non-CO2 Data'!H2335))</f>
        <v>4.1785492406380296E-3</v>
      </c>
      <c r="J2335" s="4" t="str">
        <f>VLOOKUP(CONCATENATE(B2335,C2335,D2335),'EPA Source to Industry Map'!$D$2:$E$35,2,FALSE)</f>
        <v>chemicals</v>
      </c>
      <c r="K2335" s="4" t="str">
        <f t="shared" si="36"/>
        <v>F-gases</v>
      </c>
    </row>
    <row r="2336" spans="1:11">
      <c r="A2336" t="s">
        <v>68</v>
      </c>
      <c r="B2336" t="s">
        <v>3</v>
      </c>
      <c r="C2336" t="s">
        <v>265</v>
      </c>
      <c r="D2336" t="s">
        <v>234</v>
      </c>
      <c r="E2336" t="s">
        <v>16</v>
      </c>
      <c r="F2336">
        <v>2006</v>
      </c>
      <c r="G2336" t="s">
        <v>250</v>
      </c>
      <c r="H2336">
        <v>7.5307065393110204E-2</v>
      </c>
      <c r="I2336">
        <f>IF(K2336="N2O",H2336*About!$B$66,IF('EPA non-CO2 Data'!K2336="CH4",'EPA non-CO2 Data'!H2336*About!$B$65,'EPA non-CO2 Data'!H2336))</f>
        <v>7.5307065393110204E-2</v>
      </c>
      <c r="J2336" s="4" t="str">
        <f>VLOOKUP(CONCATENATE(B2336,C2336,D2336),'EPA Source to Industry Map'!$D$2:$E$35,2,FALSE)</f>
        <v>chemicals</v>
      </c>
      <c r="K2336" s="4" t="str">
        <f t="shared" si="36"/>
        <v>F-gases</v>
      </c>
    </row>
    <row r="2337" spans="1:11">
      <c r="A2337" t="s">
        <v>68</v>
      </c>
      <c r="B2337" t="s">
        <v>3</v>
      </c>
      <c r="C2337" t="s">
        <v>265</v>
      </c>
      <c r="D2337" t="s">
        <v>234</v>
      </c>
      <c r="E2337" t="s">
        <v>16</v>
      </c>
      <c r="F2337">
        <v>2007</v>
      </c>
      <c r="G2337" t="s">
        <v>250</v>
      </c>
      <c r="H2337">
        <v>0.14643558154558201</v>
      </c>
      <c r="I2337">
        <f>IF(K2337="N2O",H2337*About!$B$66,IF('EPA non-CO2 Data'!K2337="CH4",'EPA non-CO2 Data'!H2337*About!$B$65,'EPA non-CO2 Data'!H2337))</f>
        <v>0.14643558154558201</v>
      </c>
      <c r="J2337" s="4" t="str">
        <f>VLOOKUP(CONCATENATE(B2337,C2337,D2337),'EPA Source to Industry Map'!$D$2:$E$35,2,FALSE)</f>
        <v>chemicals</v>
      </c>
      <c r="K2337" s="4" t="str">
        <f t="shared" si="36"/>
        <v>F-gases</v>
      </c>
    </row>
    <row r="2338" spans="1:11">
      <c r="A2338" t="s">
        <v>68</v>
      </c>
      <c r="B2338" t="s">
        <v>3</v>
      </c>
      <c r="C2338" t="s">
        <v>265</v>
      </c>
      <c r="D2338" t="s">
        <v>234</v>
      </c>
      <c r="E2338" t="s">
        <v>16</v>
      </c>
      <c r="F2338">
        <v>2008</v>
      </c>
      <c r="G2338" t="s">
        <v>250</v>
      </c>
      <c r="H2338">
        <v>0.21756409769805499</v>
      </c>
      <c r="I2338">
        <f>IF(K2338="N2O",H2338*About!$B$66,IF('EPA non-CO2 Data'!K2338="CH4",'EPA non-CO2 Data'!H2338*About!$B$65,'EPA non-CO2 Data'!H2338))</f>
        <v>0.21756409769805499</v>
      </c>
      <c r="J2338" s="4" t="str">
        <f>VLOOKUP(CONCATENATE(B2338,C2338,D2338),'EPA Source to Industry Map'!$D$2:$E$35,2,FALSE)</f>
        <v>chemicals</v>
      </c>
      <c r="K2338" s="4" t="str">
        <f t="shared" si="36"/>
        <v>F-gases</v>
      </c>
    </row>
    <row r="2339" spans="1:11">
      <c r="A2339" t="s">
        <v>68</v>
      </c>
      <c r="B2339" t="s">
        <v>3</v>
      </c>
      <c r="C2339" t="s">
        <v>265</v>
      </c>
      <c r="D2339" t="s">
        <v>234</v>
      </c>
      <c r="E2339" t="s">
        <v>16</v>
      </c>
      <c r="F2339">
        <v>2009</v>
      </c>
      <c r="G2339" t="s">
        <v>250</v>
      </c>
      <c r="H2339">
        <v>0.28869261385052702</v>
      </c>
      <c r="I2339">
        <f>IF(K2339="N2O",H2339*About!$B$66,IF('EPA non-CO2 Data'!K2339="CH4",'EPA non-CO2 Data'!H2339*About!$B$65,'EPA non-CO2 Data'!H2339))</f>
        <v>0.28869261385052702</v>
      </c>
      <c r="J2339" s="4" t="str">
        <f>VLOOKUP(CONCATENATE(B2339,C2339,D2339),'EPA Source to Industry Map'!$D$2:$E$35,2,FALSE)</f>
        <v>chemicals</v>
      </c>
      <c r="K2339" s="4" t="str">
        <f t="shared" si="36"/>
        <v>F-gases</v>
      </c>
    </row>
    <row r="2340" spans="1:11">
      <c r="A2340" t="s">
        <v>68</v>
      </c>
      <c r="B2340" t="s">
        <v>3</v>
      </c>
      <c r="C2340" t="s">
        <v>265</v>
      </c>
      <c r="D2340" t="s">
        <v>234</v>
      </c>
      <c r="E2340" t="s">
        <v>16</v>
      </c>
      <c r="F2340">
        <v>2010</v>
      </c>
      <c r="G2340" t="s">
        <v>250</v>
      </c>
      <c r="H2340">
        <v>0.35982113000299898</v>
      </c>
      <c r="I2340">
        <f>IF(K2340="N2O",H2340*About!$B$66,IF('EPA non-CO2 Data'!K2340="CH4",'EPA non-CO2 Data'!H2340*About!$B$65,'EPA non-CO2 Data'!H2340))</f>
        <v>0.35982113000299898</v>
      </c>
      <c r="J2340" s="4" t="str">
        <f>VLOOKUP(CONCATENATE(B2340,C2340,D2340),'EPA Source to Industry Map'!$D$2:$E$35,2,FALSE)</f>
        <v>chemicals</v>
      </c>
      <c r="K2340" s="4" t="str">
        <f t="shared" si="36"/>
        <v>F-gases</v>
      </c>
    </row>
    <row r="2341" spans="1:11">
      <c r="A2341" t="s">
        <v>68</v>
      </c>
      <c r="B2341" t="s">
        <v>3</v>
      </c>
      <c r="C2341" t="s">
        <v>265</v>
      </c>
      <c r="D2341" t="s">
        <v>234</v>
      </c>
      <c r="E2341" t="s">
        <v>16</v>
      </c>
      <c r="F2341">
        <v>2011</v>
      </c>
      <c r="G2341" t="s">
        <v>250</v>
      </c>
      <c r="H2341">
        <v>0.44232521590809099</v>
      </c>
      <c r="I2341">
        <f>IF(K2341="N2O",H2341*About!$B$66,IF('EPA non-CO2 Data'!K2341="CH4",'EPA non-CO2 Data'!H2341*About!$B$65,'EPA non-CO2 Data'!H2341))</f>
        <v>0.44232521590809099</v>
      </c>
      <c r="J2341" s="4" t="str">
        <f>VLOOKUP(CONCATENATE(B2341,C2341,D2341),'EPA Source to Industry Map'!$D$2:$E$35,2,FALSE)</f>
        <v>chemicals</v>
      </c>
      <c r="K2341" s="4" t="str">
        <f t="shared" si="36"/>
        <v>F-gases</v>
      </c>
    </row>
    <row r="2342" spans="1:11">
      <c r="A2342" t="s">
        <v>68</v>
      </c>
      <c r="B2342" t="s">
        <v>3</v>
      </c>
      <c r="C2342" t="s">
        <v>265</v>
      </c>
      <c r="D2342" t="s">
        <v>234</v>
      </c>
      <c r="E2342" t="s">
        <v>16</v>
      </c>
      <c r="F2342">
        <v>2012</v>
      </c>
      <c r="G2342" t="s">
        <v>250</v>
      </c>
      <c r="H2342">
        <v>0.52482930181318399</v>
      </c>
      <c r="I2342">
        <f>IF(K2342="N2O",H2342*About!$B$66,IF('EPA non-CO2 Data'!K2342="CH4",'EPA non-CO2 Data'!H2342*About!$B$65,'EPA non-CO2 Data'!H2342))</f>
        <v>0.52482930181318399</v>
      </c>
      <c r="J2342" s="4" t="str">
        <f>VLOOKUP(CONCATENATE(B2342,C2342,D2342),'EPA Source to Industry Map'!$D$2:$E$35,2,FALSE)</f>
        <v>chemicals</v>
      </c>
      <c r="K2342" s="4" t="str">
        <f t="shared" si="36"/>
        <v>F-gases</v>
      </c>
    </row>
    <row r="2343" spans="1:11">
      <c r="A2343" t="s">
        <v>68</v>
      </c>
      <c r="B2343" t="s">
        <v>3</v>
      </c>
      <c r="C2343" t="s">
        <v>265</v>
      </c>
      <c r="D2343" t="s">
        <v>234</v>
      </c>
      <c r="E2343" t="s">
        <v>16</v>
      </c>
      <c r="F2343">
        <v>2013</v>
      </c>
      <c r="G2343" t="s">
        <v>250</v>
      </c>
      <c r="H2343">
        <v>0.60733338771827605</v>
      </c>
      <c r="I2343">
        <f>IF(K2343="N2O",H2343*About!$B$66,IF('EPA non-CO2 Data'!K2343="CH4",'EPA non-CO2 Data'!H2343*About!$B$65,'EPA non-CO2 Data'!H2343))</f>
        <v>0.60733338771827605</v>
      </c>
      <c r="J2343" s="4" t="str">
        <f>VLOOKUP(CONCATENATE(B2343,C2343,D2343),'EPA Source to Industry Map'!$D$2:$E$35,2,FALSE)</f>
        <v>chemicals</v>
      </c>
      <c r="K2343" s="4" t="str">
        <f t="shared" si="36"/>
        <v>F-gases</v>
      </c>
    </row>
    <row r="2344" spans="1:11">
      <c r="A2344" t="s">
        <v>68</v>
      </c>
      <c r="B2344" t="s">
        <v>3</v>
      </c>
      <c r="C2344" t="s">
        <v>265</v>
      </c>
      <c r="D2344" t="s">
        <v>234</v>
      </c>
      <c r="E2344" t="s">
        <v>16</v>
      </c>
      <c r="F2344">
        <v>2014</v>
      </c>
      <c r="G2344" t="s">
        <v>250</v>
      </c>
      <c r="H2344">
        <v>0.689837473623369</v>
      </c>
      <c r="I2344">
        <f>IF(K2344="N2O",H2344*About!$B$66,IF('EPA non-CO2 Data'!K2344="CH4",'EPA non-CO2 Data'!H2344*About!$B$65,'EPA non-CO2 Data'!H2344))</f>
        <v>0.689837473623369</v>
      </c>
      <c r="J2344" s="4" t="str">
        <f>VLOOKUP(CONCATENATE(B2344,C2344,D2344),'EPA Source to Industry Map'!$D$2:$E$35,2,FALSE)</f>
        <v>chemicals</v>
      </c>
      <c r="K2344" s="4" t="str">
        <f t="shared" si="36"/>
        <v>F-gases</v>
      </c>
    </row>
    <row r="2345" spans="1:11">
      <c r="A2345" t="s">
        <v>68</v>
      </c>
      <c r="B2345" t="s">
        <v>3</v>
      </c>
      <c r="C2345" t="s">
        <v>265</v>
      </c>
      <c r="D2345" t="s">
        <v>234</v>
      </c>
      <c r="E2345" t="s">
        <v>16</v>
      </c>
      <c r="F2345">
        <v>2015</v>
      </c>
      <c r="G2345" t="s">
        <v>250</v>
      </c>
      <c r="H2345">
        <v>0.77234155952846095</v>
      </c>
      <c r="I2345">
        <f>IF(K2345="N2O",H2345*About!$B$66,IF('EPA non-CO2 Data'!K2345="CH4",'EPA non-CO2 Data'!H2345*About!$B$65,'EPA non-CO2 Data'!H2345))</f>
        <v>0.77234155952846095</v>
      </c>
      <c r="J2345" s="4" t="str">
        <f>VLOOKUP(CONCATENATE(B2345,C2345,D2345),'EPA Source to Industry Map'!$D$2:$E$35,2,FALSE)</f>
        <v>chemicals</v>
      </c>
      <c r="K2345" s="4" t="str">
        <f t="shared" si="36"/>
        <v>F-gases</v>
      </c>
    </row>
    <row r="2346" spans="1:11">
      <c r="A2346" t="s">
        <v>68</v>
      </c>
      <c r="B2346" t="s">
        <v>3</v>
      </c>
      <c r="C2346" t="s">
        <v>265</v>
      </c>
      <c r="D2346" t="s">
        <v>234</v>
      </c>
      <c r="E2346" t="s">
        <v>16</v>
      </c>
      <c r="F2346">
        <v>2016</v>
      </c>
      <c r="G2346" t="s">
        <v>250</v>
      </c>
      <c r="H2346">
        <v>0.67922237044428702</v>
      </c>
      <c r="I2346">
        <f>IF(K2346="N2O",H2346*About!$B$66,IF('EPA non-CO2 Data'!K2346="CH4",'EPA non-CO2 Data'!H2346*About!$B$65,'EPA non-CO2 Data'!H2346))</f>
        <v>0.67922237044428702</v>
      </c>
      <c r="J2346" s="4" t="str">
        <f>VLOOKUP(CONCATENATE(B2346,C2346,D2346),'EPA Source to Industry Map'!$D$2:$E$35,2,FALSE)</f>
        <v>chemicals</v>
      </c>
      <c r="K2346" s="4" t="str">
        <f t="shared" si="36"/>
        <v>F-gases</v>
      </c>
    </row>
    <row r="2347" spans="1:11">
      <c r="A2347" t="s">
        <v>68</v>
      </c>
      <c r="B2347" t="s">
        <v>3</v>
      </c>
      <c r="C2347" t="s">
        <v>265</v>
      </c>
      <c r="D2347" t="s">
        <v>234</v>
      </c>
      <c r="E2347" t="s">
        <v>16</v>
      </c>
      <c r="F2347">
        <v>2017</v>
      </c>
      <c r="G2347" t="s">
        <v>250</v>
      </c>
      <c r="H2347">
        <v>0.58610318136011297</v>
      </c>
      <c r="I2347">
        <f>IF(K2347="N2O",H2347*About!$B$66,IF('EPA non-CO2 Data'!K2347="CH4",'EPA non-CO2 Data'!H2347*About!$B$65,'EPA non-CO2 Data'!H2347))</f>
        <v>0.58610318136011297</v>
      </c>
      <c r="J2347" s="4" t="str">
        <f>VLOOKUP(CONCATENATE(B2347,C2347,D2347),'EPA Source to Industry Map'!$D$2:$E$35,2,FALSE)</f>
        <v>chemicals</v>
      </c>
      <c r="K2347" s="4" t="str">
        <f t="shared" si="36"/>
        <v>F-gases</v>
      </c>
    </row>
    <row r="2348" spans="1:11">
      <c r="A2348" t="s">
        <v>68</v>
      </c>
      <c r="B2348" t="s">
        <v>3</v>
      </c>
      <c r="C2348" t="s">
        <v>265</v>
      </c>
      <c r="D2348" t="s">
        <v>234</v>
      </c>
      <c r="E2348" t="s">
        <v>16</v>
      </c>
      <c r="F2348">
        <v>2018</v>
      </c>
      <c r="G2348" t="s">
        <v>250</v>
      </c>
      <c r="H2348">
        <v>0.49298399227593898</v>
      </c>
      <c r="I2348">
        <f>IF(K2348="N2O",H2348*About!$B$66,IF('EPA non-CO2 Data'!K2348="CH4",'EPA non-CO2 Data'!H2348*About!$B$65,'EPA non-CO2 Data'!H2348))</f>
        <v>0.49298399227593898</v>
      </c>
      <c r="J2348" s="4" t="str">
        <f>VLOOKUP(CONCATENATE(B2348,C2348,D2348),'EPA Source to Industry Map'!$D$2:$E$35,2,FALSE)</f>
        <v>chemicals</v>
      </c>
      <c r="K2348" s="4" t="str">
        <f t="shared" si="36"/>
        <v>F-gases</v>
      </c>
    </row>
    <row r="2349" spans="1:11">
      <c r="A2349" t="s">
        <v>68</v>
      </c>
      <c r="B2349" t="s">
        <v>3</v>
      </c>
      <c r="C2349" t="s">
        <v>265</v>
      </c>
      <c r="D2349" t="s">
        <v>234</v>
      </c>
      <c r="E2349" t="s">
        <v>16</v>
      </c>
      <c r="F2349">
        <v>2019</v>
      </c>
      <c r="G2349" t="s">
        <v>250</v>
      </c>
      <c r="H2349">
        <v>0.39986480319176398</v>
      </c>
      <c r="I2349">
        <f>IF(K2349="N2O",H2349*About!$B$66,IF('EPA non-CO2 Data'!K2349="CH4",'EPA non-CO2 Data'!H2349*About!$B$65,'EPA non-CO2 Data'!H2349))</f>
        <v>0.39986480319176398</v>
      </c>
      <c r="J2349" s="4" t="str">
        <f>VLOOKUP(CONCATENATE(B2349,C2349,D2349),'EPA Source to Industry Map'!$D$2:$E$35,2,FALSE)</f>
        <v>chemicals</v>
      </c>
      <c r="K2349" s="4" t="str">
        <f t="shared" si="36"/>
        <v>F-gases</v>
      </c>
    </row>
    <row r="2350" spans="1:11">
      <c r="A2350" t="s">
        <v>68</v>
      </c>
      <c r="B2350" t="s">
        <v>3</v>
      </c>
      <c r="C2350" t="s">
        <v>265</v>
      </c>
      <c r="D2350" t="s">
        <v>234</v>
      </c>
      <c r="E2350" t="s">
        <v>16</v>
      </c>
      <c r="F2350">
        <v>2020</v>
      </c>
      <c r="G2350" t="s">
        <v>250</v>
      </c>
      <c r="H2350">
        <v>0.30674561410758999</v>
      </c>
      <c r="I2350">
        <f>IF(K2350="N2O",H2350*About!$B$66,IF('EPA non-CO2 Data'!K2350="CH4",'EPA non-CO2 Data'!H2350*About!$B$65,'EPA non-CO2 Data'!H2350))</f>
        <v>0.30674561410758999</v>
      </c>
      <c r="J2350" s="4" t="str">
        <f>VLOOKUP(CONCATENATE(B2350,C2350,D2350),'EPA Source to Industry Map'!$D$2:$E$35,2,FALSE)</f>
        <v>chemicals</v>
      </c>
      <c r="K2350" s="4" t="str">
        <f t="shared" si="36"/>
        <v>F-gases</v>
      </c>
    </row>
    <row r="2351" spans="1:11">
      <c r="A2351" t="s">
        <v>68</v>
      </c>
      <c r="B2351" t="s">
        <v>3</v>
      </c>
      <c r="C2351" t="s">
        <v>265</v>
      </c>
      <c r="D2351" t="s">
        <v>234</v>
      </c>
      <c r="E2351" t="s">
        <v>16</v>
      </c>
      <c r="F2351">
        <v>2021</v>
      </c>
      <c r="G2351" t="s">
        <v>250</v>
      </c>
      <c r="H2351">
        <v>0.27945492753027901</v>
      </c>
      <c r="I2351">
        <f>IF(K2351="N2O",H2351*About!$B$66,IF('EPA non-CO2 Data'!K2351="CH4",'EPA non-CO2 Data'!H2351*About!$B$65,'EPA non-CO2 Data'!H2351))</f>
        <v>0.27945492753027901</v>
      </c>
      <c r="J2351" s="4" t="str">
        <f>VLOOKUP(CONCATENATE(B2351,C2351,D2351),'EPA Source to Industry Map'!$D$2:$E$35,2,FALSE)</f>
        <v>chemicals</v>
      </c>
      <c r="K2351" s="4" t="str">
        <f t="shared" si="36"/>
        <v>F-gases</v>
      </c>
    </row>
    <row r="2352" spans="1:11">
      <c r="A2352" t="s">
        <v>68</v>
      </c>
      <c r="B2352" t="s">
        <v>3</v>
      </c>
      <c r="C2352" t="s">
        <v>265</v>
      </c>
      <c r="D2352" t="s">
        <v>234</v>
      </c>
      <c r="E2352" t="s">
        <v>16</v>
      </c>
      <c r="F2352">
        <v>2022</v>
      </c>
      <c r="G2352" t="s">
        <v>250</v>
      </c>
      <c r="H2352">
        <v>0.25216424095296902</v>
      </c>
      <c r="I2352">
        <f>IF(K2352="N2O",H2352*About!$B$66,IF('EPA non-CO2 Data'!K2352="CH4",'EPA non-CO2 Data'!H2352*About!$B$65,'EPA non-CO2 Data'!H2352))</f>
        <v>0.25216424095296902</v>
      </c>
      <c r="J2352" s="4" t="str">
        <f>VLOOKUP(CONCATENATE(B2352,C2352,D2352),'EPA Source to Industry Map'!$D$2:$E$35,2,FALSE)</f>
        <v>chemicals</v>
      </c>
      <c r="K2352" s="4" t="str">
        <f t="shared" si="36"/>
        <v>F-gases</v>
      </c>
    </row>
    <row r="2353" spans="1:11">
      <c r="A2353" t="s">
        <v>68</v>
      </c>
      <c r="B2353" t="s">
        <v>3</v>
      </c>
      <c r="C2353" t="s">
        <v>265</v>
      </c>
      <c r="D2353" t="s">
        <v>234</v>
      </c>
      <c r="E2353" t="s">
        <v>16</v>
      </c>
      <c r="F2353">
        <v>2023</v>
      </c>
      <c r="G2353" t="s">
        <v>250</v>
      </c>
      <c r="H2353">
        <v>0.22487355437565801</v>
      </c>
      <c r="I2353">
        <f>IF(K2353="N2O",H2353*About!$B$66,IF('EPA non-CO2 Data'!K2353="CH4",'EPA non-CO2 Data'!H2353*About!$B$65,'EPA non-CO2 Data'!H2353))</f>
        <v>0.22487355437565801</v>
      </c>
      <c r="J2353" s="4" t="str">
        <f>VLOOKUP(CONCATENATE(B2353,C2353,D2353),'EPA Source to Industry Map'!$D$2:$E$35,2,FALSE)</f>
        <v>chemicals</v>
      </c>
      <c r="K2353" s="4" t="str">
        <f t="shared" si="36"/>
        <v>F-gases</v>
      </c>
    </row>
    <row r="2354" spans="1:11">
      <c r="A2354" t="s">
        <v>68</v>
      </c>
      <c r="B2354" t="s">
        <v>3</v>
      </c>
      <c r="C2354" t="s">
        <v>265</v>
      </c>
      <c r="D2354" t="s">
        <v>234</v>
      </c>
      <c r="E2354" t="s">
        <v>16</v>
      </c>
      <c r="F2354">
        <v>2024</v>
      </c>
      <c r="G2354" t="s">
        <v>250</v>
      </c>
      <c r="H2354">
        <v>0.19758286779834699</v>
      </c>
      <c r="I2354">
        <f>IF(K2354="N2O",H2354*About!$B$66,IF('EPA non-CO2 Data'!K2354="CH4",'EPA non-CO2 Data'!H2354*About!$B$65,'EPA non-CO2 Data'!H2354))</f>
        <v>0.19758286779834699</v>
      </c>
      <c r="J2354" s="4" t="str">
        <f>VLOOKUP(CONCATENATE(B2354,C2354,D2354),'EPA Source to Industry Map'!$D$2:$E$35,2,FALSE)</f>
        <v>chemicals</v>
      </c>
      <c r="K2354" s="4" t="str">
        <f t="shared" si="36"/>
        <v>F-gases</v>
      </c>
    </row>
    <row r="2355" spans="1:11">
      <c r="A2355" t="s">
        <v>68</v>
      </c>
      <c r="B2355" t="s">
        <v>3</v>
      </c>
      <c r="C2355" t="s">
        <v>265</v>
      </c>
      <c r="D2355" t="s">
        <v>234</v>
      </c>
      <c r="E2355" t="s">
        <v>16</v>
      </c>
      <c r="F2355">
        <v>2025</v>
      </c>
      <c r="G2355" t="s">
        <v>250</v>
      </c>
      <c r="H2355">
        <v>0.17029218122103601</v>
      </c>
      <c r="I2355">
        <f>IF(K2355="N2O",H2355*About!$B$66,IF('EPA non-CO2 Data'!K2355="CH4",'EPA non-CO2 Data'!H2355*About!$B$65,'EPA non-CO2 Data'!H2355))</f>
        <v>0.17029218122103601</v>
      </c>
      <c r="J2355" s="4" t="str">
        <f>VLOOKUP(CONCATENATE(B2355,C2355,D2355),'EPA Source to Industry Map'!$D$2:$E$35,2,FALSE)</f>
        <v>chemicals</v>
      </c>
      <c r="K2355" s="4" t="str">
        <f t="shared" ref="K2355:K2418" si="37">IF(ISNUMBER(SEARCH("F",E2355)),"F-gases",E2355)</f>
        <v>F-gases</v>
      </c>
    </row>
    <row r="2356" spans="1:11">
      <c r="A2356" t="s">
        <v>68</v>
      </c>
      <c r="B2356" t="s">
        <v>3</v>
      </c>
      <c r="C2356" t="s">
        <v>265</v>
      </c>
      <c r="D2356" t="s">
        <v>234</v>
      </c>
      <c r="E2356" t="s">
        <v>16</v>
      </c>
      <c r="F2356">
        <v>2026</v>
      </c>
      <c r="G2356" t="s">
        <v>250</v>
      </c>
      <c r="H2356">
        <v>0.17357198001438201</v>
      </c>
      <c r="I2356">
        <f>IF(K2356="N2O",H2356*About!$B$66,IF('EPA non-CO2 Data'!K2356="CH4",'EPA non-CO2 Data'!H2356*About!$B$65,'EPA non-CO2 Data'!H2356))</f>
        <v>0.17357198001438201</v>
      </c>
      <c r="J2356" s="4" t="str">
        <f>VLOOKUP(CONCATENATE(B2356,C2356,D2356),'EPA Source to Industry Map'!$D$2:$E$35,2,FALSE)</f>
        <v>chemicals</v>
      </c>
      <c r="K2356" s="4" t="str">
        <f t="shared" si="37"/>
        <v>F-gases</v>
      </c>
    </row>
    <row r="2357" spans="1:11">
      <c r="A2357" t="s">
        <v>68</v>
      </c>
      <c r="B2357" t="s">
        <v>3</v>
      </c>
      <c r="C2357" t="s">
        <v>265</v>
      </c>
      <c r="D2357" t="s">
        <v>234</v>
      </c>
      <c r="E2357" t="s">
        <v>16</v>
      </c>
      <c r="F2357">
        <v>2027</v>
      </c>
      <c r="G2357" t="s">
        <v>250</v>
      </c>
      <c r="H2357">
        <v>0.17685177880772701</v>
      </c>
      <c r="I2357">
        <f>IF(K2357="N2O",H2357*About!$B$66,IF('EPA non-CO2 Data'!K2357="CH4",'EPA non-CO2 Data'!H2357*About!$B$65,'EPA non-CO2 Data'!H2357))</f>
        <v>0.17685177880772701</v>
      </c>
      <c r="J2357" s="4" t="str">
        <f>VLOOKUP(CONCATENATE(B2357,C2357,D2357),'EPA Source to Industry Map'!$D$2:$E$35,2,FALSE)</f>
        <v>chemicals</v>
      </c>
      <c r="K2357" s="4" t="str">
        <f t="shared" si="37"/>
        <v>F-gases</v>
      </c>
    </row>
    <row r="2358" spans="1:11">
      <c r="A2358" t="s">
        <v>68</v>
      </c>
      <c r="B2358" t="s">
        <v>3</v>
      </c>
      <c r="C2358" t="s">
        <v>265</v>
      </c>
      <c r="D2358" t="s">
        <v>234</v>
      </c>
      <c r="E2358" t="s">
        <v>16</v>
      </c>
      <c r="F2358">
        <v>2028</v>
      </c>
      <c r="G2358" t="s">
        <v>250</v>
      </c>
      <c r="H2358">
        <v>0.18013157760107201</v>
      </c>
      <c r="I2358">
        <f>IF(K2358="N2O",H2358*About!$B$66,IF('EPA non-CO2 Data'!K2358="CH4",'EPA non-CO2 Data'!H2358*About!$B$65,'EPA non-CO2 Data'!H2358))</f>
        <v>0.18013157760107201</v>
      </c>
      <c r="J2358" s="4" t="str">
        <f>VLOOKUP(CONCATENATE(B2358,C2358,D2358),'EPA Source to Industry Map'!$D$2:$E$35,2,FALSE)</f>
        <v>chemicals</v>
      </c>
      <c r="K2358" s="4" t="str">
        <f t="shared" si="37"/>
        <v>F-gases</v>
      </c>
    </row>
    <row r="2359" spans="1:11">
      <c r="A2359" t="s">
        <v>68</v>
      </c>
      <c r="B2359" t="s">
        <v>3</v>
      </c>
      <c r="C2359" t="s">
        <v>265</v>
      </c>
      <c r="D2359" t="s">
        <v>234</v>
      </c>
      <c r="E2359" t="s">
        <v>16</v>
      </c>
      <c r="F2359">
        <v>2029</v>
      </c>
      <c r="G2359" t="s">
        <v>250</v>
      </c>
      <c r="H2359">
        <v>0.18341137639441801</v>
      </c>
      <c r="I2359">
        <f>IF(K2359="N2O",H2359*About!$B$66,IF('EPA non-CO2 Data'!K2359="CH4",'EPA non-CO2 Data'!H2359*About!$B$65,'EPA non-CO2 Data'!H2359))</f>
        <v>0.18341137639441801</v>
      </c>
      <c r="J2359" s="4" t="str">
        <f>VLOOKUP(CONCATENATE(B2359,C2359,D2359),'EPA Source to Industry Map'!$D$2:$E$35,2,FALSE)</f>
        <v>chemicals</v>
      </c>
      <c r="K2359" s="4" t="str">
        <f t="shared" si="37"/>
        <v>F-gases</v>
      </c>
    </row>
    <row r="2360" spans="1:11">
      <c r="A2360" t="s">
        <v>68</v>
      </c>
      <c r="B2360" t="s">
        <v>3</v>
      </c>
      <c r="C2360" t="s">
        <v>265</v>
      </c>
      <c r="D2360" t="s">
        <v>234</v>
      </c>
      <c r="E2360" t="s">
        <v>16</v>
      </c>
      <c r="F2360">
        <v>2030</v>
      </c>
      <c r="G2360" t="s">
        <v>250</v>
      </c>
      <c r="H2360">
        <v>0.18669117518776299</v>
      </c>
      <c r="I2360">
        <f>IF(K2360="N2O",H2360*About!$B$66,IF('EPA non-CO2 Data'!K2360="CH4",'EPA non-CO2 Data'!H2360*About!$B$65,'EPA non-CO2 Data'!H2360))</f>
        <v>0.18669117518776299</v>
      </c>
      <c r="J2360" s="4" t="str">
        <f>VLOOKUP(CONCATENATE(B2360,C2360,D2360),'EPA Source to Industry Map'!$D$2:$E$35,2,FALSE)</f>
        <v>chemicals</v>
      </c>
      <c r="K2360" s="4" t="str">
        <f t="shared" si="37"/>
        <v>F-gases</v>
      </c>
    </row>
    <row r="2361" spans="1:11">
      <c r="A2361" t="s">
        <v>68</v>
      </c>
      <c r="B2361" t="s">
        <v>3</v>
      </c>
      <c r="C2361" t="s">
        <v>265</v>
      </c>
      <c r="D2361" t="s">
        <v>234</v>
      </c>
      <c r="E2361" t="s">
        <v>16</v>
      </c>
      <c r="F2361">
        <v>2031</v>
      </c>
      <c r="G2361" t="s">
        <v>250</v>
      </c>
      <c r="H2361">
        <v>0.178810153373203</v>
      </c>
      <c r="I2361">
        <f>IF(K2361="N2O",H2361*About!$B$66,IF('EPA non-CO2 Data'!K2361="CH4",'EPA non-CO2 Data'!H2361*About!$B$65,'EPA non-CO2 Data'!H2361))</f>
        <v>0.178810153373203</v>
      </c>
      <c r="J2361" s="4" t="str">
        <f>VLOOKUP(CONCATENATE(B2361,C2361,D2361),'EPA Source to Industry Map'!$D$2:$E$35,2,FALSE)</f>
        <v>chemicals</v>
      </c>
      <c r="K2361" s="4" t="str">
        <f t="shared" si="37"/>
        <v>F-gases</v>
      </c>
    </row>
    <row r="2362" spans="1:11">
      <c r="A2362" t="s">
        <v>68</v>
      </c>
      <c r="B2362" t="s">
        <v>3</v>
      </c>
      <c r="C2362" t="s">
        <v>265</v>
      </c>
      <c r="D2362" t="s">
        <v>234</v>
      </c>
      <c r="E2362" t="s">
        <v>16</v>
      </c>
      <c r="F2362">
        <v>2032</v>
      </c>
      <c r="G2362" t="s">
        <v>250</v>
      </c>
      <c r="H2362">
        <v>0.17092913155864201</v>
      </c>
      <c r="I2362">
        <f>IF(K2362="N2O",H2362*About!$B$66,IF('EPA non-CO2 Data'!K2362="CH4",'EPA non-CO2 Data'!H2362*About!$B$65,'EPA non-CO2 Data'!H2362))</f>
        <v>0.17092913155864201</v>
      </c>
      <c r="J2362" s="4" t="str">
        <f>VLOOKUP(CONCATENATE(B2362,C2362,D2362),'EPA Source to Industry Map'!$D$2:$E$35,2,FALSE)</f>
        <v>chemicals</v>
      </c>
      <c r="K2362" s="4" t="str">
        <f t="shared" si="37"/>
        <v>F-gases</v>
      </c>
    </row>
    <row r="2363" spans="1:11">
      <c r="A2363" t="s">
        <v>68</v>
      </c>
      <c r="B2363" t="s">
        <v>3</v>
      </c>
      <c r="C2363" t="s">
        <v>265</v>
      </c>
      <c r="D2363" t="s">
        <v>234</v>
      </c>
      <c r="E2363" t="s">
        <v>16</v>
      </c>
      <c r="F2363">
        <v>2033</v>
      </c>
      <c r="G2363" t="s">
        <v>250</v>
      </c>
      <c r="H2363">
        <v>0.16304810974408199</v>
      </c>
      <c r="I2363">
        <f>IF(K2363="N2O",H2363*About!$B$66,IF('EPA non-CO2 Data'!K2363="CH4",'EPA non-CO2 Data'!H2363*About!$B$65,'EPA non-CO2 Data'!H2363))</f>
        <v>0.16304810974408199</v>
      </c>
      <c r="J2363" s="4" t="str">
        <f>VLOOKUP(CONCATENATE(B2363,C2363,D2363),'EPA Source to Industry Map'!$D$2:$E$35,2,FALSE)</f>
        <v>chemicals</v>
      </c>
      <c r="K2363" s="4" t="str">
        <f t="shared" si="37"/>
        <v>F-gases</v>
      </c>
    </row>
    <row r="2364" spans="1:11">
      <c r="A2364" t="s">
        <v>68</v>
      </c>
      <c r="B2364" t="s">
        <v>3</v>
      </c>
      <c r="C2364" t="s">
        <v>265</v>
      </c>
      <c r="D2364" t="s">
        <v>234</v>
      </c>
      <c r="E2364" t="s">
        <v>16</v>
      </c>
      <c r="F2364">
        <v>2034</v>
      </c>
      <c r="G2364" t="s">
        <v>250</v>
      </c>
      <c r="H2364">
        <v>0.155167087929522</v>
      </c>
      <c r="I2364">
        <f>IF(K2364="N2O",H2364*About!$B$66,IF('EPA non-CO2 Data'!K2364="CH4",'EPA non-CO2 Data'!H2364*About!$B$65,'EPA non-CO2 Data'!H2364))</f>
        <v>0.155167087929522</v>
      </c>
      <c r="J2364" s="4" t="str">
        <f>VLOOKUP(CONCATENATE(B2364,C2364,D2364),'EPA Source to Industry Map'!$D$2:$E$35,2,FALSE)</f>
        <v>chemicals</v>
      </c>
      <c r="K2364" s="4" t="str">
        <f t="shared" si="37"/>
        <v>F-gases</v>
      </c>
    </row>
    <row r="2365" spans="1:11">
      <c r="A2365" t="s">
        <v>68</v>
      </c>
      <c r="B2365" t="s">
        <v>3</v>
      </c>
      <c r="C2365" t="s">
        <v>265</v>
      </c>
      <c r="D2365" t="s">
        <v>234</v>
      </c>
      <c r="E2365" t="s">
        <v>16</v>
      </c>
      <c r="F2365">
        <v>2035</v>
      </c>
      <c r="G2365" t="s">
        <v>250</v>
      </c>
      <c r="H2365">
        <v>0.14728606611496101</v>
      </c>
      <c r="I2365">
        <f>IF(K2365="N2O",H2365*About!$B$66,IF('EPA non-CO2 Data'!K2365="CH4",'EPA non-CO2 Data'!H2365*About!$B$65,'EPA non-CO2 Data'!H2365))</f>
        <v>0.14728606611496101</v>
      </c>
      <c r="J2365" s="4" t="str">
        <f>VLOOKUP(CONCATENATE(B2365,C2365,D2365),'EPA Source to Industry Map'!$D$2:$E$35,2,FALSE)</f>
        <v>chemicals</v>
      </c>
      <c r="K2365" s="4" t="str">
        <f t="shared" si="37"/>
        <v>F-gases</v>
      </c>
    </row>
    <row r="2366" spans="1:11">
      <c r="A2366" t="s">
        <v>68</v>
      </c>
      <c r="B2366" t="s">
        <v>3</v>
      </c>
      <c r="C2366" t="s">
        <v>265</v>
      </c>
      <c r="D2366" t="s">
        <v>234</v>
      </c>
      <c r="E2366" t="s">
        <v>16</v>
      </c>
      <c r="F2366">
        <v>2036</v>
      </c>
      <c r="G2366" t="s">
        <v>250</v>
      </c>
      <c r="H2366">
        <v>0.15108182071829099</v>
      </c>
      <c r="I2366">
        <f>IF(K2366="N2O",H2366*About!$B$66,IF('EPA non-CO2 Data'!K2366="CH4",'EPA non-CO2 Data'!H2366*About!$B$65,'EPA non-CO2 Data'!H2366))</f>
        <v>0.15108182071829099</v>
      </c>
      <c r="J2366" s="4" t="str">
        <f>VLOOKUP(CONCATENATE(B2366,C2366,D2366),'EPA Source to Industry Map'!$D$2:$E$35,2,FALSE)</f>
        <v>chemicals</v>
      </c>
      <c r="K2366" s="4" t="str">
        <f t="shared" si="37"/>
        <v>F-gases</v>
      </c>
    </row>
    <row r="2367" spans="1:11">
      <c r="A2367" t="s">
        <v>68</v>
      </c>
      <c r="B2367" t="s">
        <v>3</v>
      </c>
      <c r="C2367" t="s">
        <v>265</v>
      </c>
      <c r="D2367" t="s">
        <v>234</v>
      </c>
      <c r="E2367" t="s">
        <v>16</v>
      </c>
      <c r="F2367">
        <v>2037</v>
      </c>
      <c r="G2367" t="s">
        <v>250</v>
      </c>
      <c r="H2367">
        <v>0.154877575321621</v>
      </c>
      <c r="I2367">
        <f>IF(K2367="N2O",H2367*About!$B$66,IF('EPA non-CO2 Data'!K2367="CH4",'EPA non-CO2 Data'!H2367*About!$B$65,'EPA non-CO2 Data'!H2367))</f>
        <v>0.154877575321621</v>
      </c>
      <c r="J2367" s="4" t="str">
        <f>VLOOKUP(CONCATENATE(B2367,C2367,D2367),'EPA Source to Industry Map'!$D$2:$E$35,2,FALSE)</f>
        <v>chemicals</v>
      </c>
      <c r="K2367" s="4" t="str">
        <f t="shared" si="37"/>
        <v>F-gases</v>
      </c>
    </row>
    <row r="2368" spans="1:11">
      <c r="A2368" t="s">
        <v>68</v>
      </c>
      <c r="B2368" t="s">
        <v>3</v>
      </c>
      <c r="C2368" t="s">
        <v>265</v>
      </c>
      <c r="D2368" t="s">
        <v>234</v>
      </c>
      <c r="E2368" t="s">
        <v>16</v>
      </c>
      <c r="F2368">
        <v>2038</v>
      </c>
      <c r="G2368" t="s">
        <v>250</v>
      </c>
      <c r="H2368">
        <v>0.15867332992495101</v>
      </c>
      <c r="I2368">
        <f>IF(K2368="N2O",H2368*About!$B$66,IF('EPA non-CO2 Data'!K2368="CH4",'EPA non-CO2 Data'!H2368*About!$B$65,'EPA non-CO2 Data'!H2368))</f>
        <v>0.15867332992495101</v>
      </c>
      <c r="J2368" s="4" t="str">
        <f>VLOOKUP(CONCATENATE(B2368,C2368,D2368),'EPA Source to Industry Map'!$D$2:$E$35,2,FALSE)</f>
        <v>chemicals</v>
      </c>
      <c r="K2368" s="4" t="str">
        <f t="shared" si="37"/>
        <v>F-gases</v>
      </c>
    </row>
    <row r="2369" spans="1:11">
      <c r="A2369" t="s">
        <v>68</v>
      </c>
      <c r="B2369" t="s">
        <v>3</v>
      </c>
      <c r="C2369" t="s">
        <v>265</v>
      </c>
      <c r="D2369" t="s">
        <v>234</v>
      </c>
      <c r="E2369" t="s">
        <v>16</v>
      </c>
      <c r="F2369">
        <v>2039</v>
      </c>
      <c r="G2369" t="s">
        <v>250</v>
      </c>
      <c r="H2369">
        <v>0.16246908452827999</v>
      </c>
      <c r="I2369">
        <f>IF(K2369="N2O",H2369*About!$B$66,IF('EPA non-CO2 Data'!K2369="CH4",'EPA non-CO2 Data'!H2369*About!$B$65,'EPA non-CO2 Data'!H2369))</f>
        <v>0.16246908452827999</v>
      </c>
      <c r="J2369" s="4" t="str">
        <f>VLOOKUP(CONCATENATE(B2369,C2369,D2369),'EPA Source to Industry Map'!$D$2:$E$35,2,FALSE)</f>
        <v>chemicals</v>
      </c>
      <c r="K2369" s="4" t="str">
        <f t="shared" si="37"/>
        <v>F-gases</v>
      </c>
    </row>
    <row r="2370" spans="1:11">
      <c r="A2370" t="s">
        <v>68</v>
      </c>
      <c r="B2370" t="s">
        <v>3</v>
      </c>
      <c r="C2370" t="s">
        <v>265</v>
      </c>
      <c r="D2370" t="s">
        <v>234</v>
      </c>
      <c r="E2370" t="s">
        <v>16</v>
      </c>
      <c r="F2370">
        <v>2040</v>
      </c>
      <c r="G2370" t="s">
        <v>250</v>
      </c>
      <c r="H2370">
        <v>0.16626483913161</v>
      </c>
      <c r="I2370">
        <f>IF(K2370="N2O",H2370*About!$B$66,IF('EPA non-CO2 Data'!K2370="CH4",'EPA non-CO2 Data'!H2370*About!$B$65,'EPA non-CO2 Data'!H2370))</f>
        <v>0.16626483913161</v>
      </c>
      <c r="J2370" s="4" t="str">
        <f>VLOOKUP(CONCATENATE(B2370,C2370,D2370),'EPA Source to Industry Map'!$D$2:$E$35,2,FALSE)</f>
        <v>chemicals</v>
      </c>
      <c r="K2370" s="4" t="str">
        <f t="shared" si="37"/>
        <v>F-gases</v>
      </c>
    </row>
    <row r="2371" spans="1:11">
      <c r="A2371" t="s">
        <v>68</v>
      </c>
      <c r="B2371" t="s">
        <v>3</v>
      </c>
      <c r="C2371" t="s">
        <v>265</v>
      </c>
      <c r="D2371" t="s">
        <v>234</v>
      </c>
      <c r="E2371" t="s">
        <v>16</v>
      </c>
      <c r="F2371">
        <v>2041</v>
      </c>
      <c r="G2371" t="s">
        <v>250</v>
      </c>
      <c r="H2371">
        <v>0.17070208869022199</v>
      </c>
      <c r="I2371">
        <f>IF(K2371="N2O",H2371*About!$B$66,IF('EPA non-CO2 Data'!K2371="CH4",'EPA non-CO2 Data'!H2371*About!$B$65,'EPA non-CO2 Data'!H2371))</f>
        <v>0.17070208869022199</v>
      </c>
      <c r="J2371" s="4" t="str">
        <f>VLOOKUP(CONCATENATE(B2371,C2371,D2371),'EPA Source to Industry Map'!$D$2:$E$35,2,FALSE)</f>
        <v>chemicals</v>
      </c>
      <c r="K2371" s="4" t="str">
        <f t="shared" si="37"/>
        <v>F-gases</v>
      </c>
    </row>
    <row r="2372" spans="1:11">
      <c r="A2372" t="s">
        <v>68</v>
      </c>
      <c r="B2372" t="s">
        <v>3</v>
      </c>
      <c r="C2372" t="s">
        <v>265</v>
      </c>
      <c r="D2372" t="s">
        <v>234</v>
      </c>
      <c r="E2372" t="s">
        <v>16</v>
      </c>
      <c r="F2372">
        <v>2042</v>
      </c>
      <c r="G2372" t="s">
        <v>250</v>
      </c>
      <c r="H2372">
        <v>0.17513933824883299</v>
      </c>
      <c r="I2372">
        <f>IF(K2372="N2O",H2372*About!$B$66,IF('EPA non-CO2 Data'!K2372="CH4",'EPA non-CO2 Data'!H2372*About!$B$65,'EPA non-CO2 Data'!H2372))</f>
        <v>0.17513933824883299</v>
      </c>
      <c r="J2372" s="4" t="str">
        <f>VLOOKUP(CONCATENATE(B2372,C2372,D2372),'EPA Source to Industry Map'!$D$2:$E$35,2,FALSE)</f>
        <v>chemicals</v>
      </c>
      <c r="K2372" s="4" t="str">
        <f t="shared" si="37"/>
        <v>F-gases</v>
      </c>
    </row>
    <row r="2373" spans="1:11">
      <c r="A2373" t="s">
        <v>68</v>
      </c>
      <c r="B2373" t="s">
        <v>3</v>
      </c>
      <c r="C2373" t="s">
        <v>265</v>
      </c>
      <c r="D2373" t="s">
        <v>234</v>
      </c>
      <c r="E2373" t="s">
        <v>16</v>
      </c>
      <c r="F2373">
        <v>2043</v>
      </c>
      <c r="G2373" t="s">
        <v>250</v>
      </c>
      <c r="H2373">
        <v>0.17957658780744501</v>
      </c>
      <c r="I2373">
        <f>IF(K2373="N2O",H2373*About!$B$66,IF('EPA non-CO2 Data'!K2373="CH4",'EPA non-CO2 Data'!H2373*About!$B$65,'EPA non-CO2 Data'!H2373))</f>
        <v>0.17957658780744501</v>
      </c>
      <c r="J2373" s="4" t="str">
        <f>VLOOKUP(CONCATENATE(B2373,C2373,D2373),'EPA Source to Industry Map'!$D$2:$E$35,2,FALSE)</f>
        <v>chemicals</v>
      </c>
      <c r="K2373" s="4" t="str">
        <f t="shared" si="37"/>
        <v>F-gases</v>
      </c>
    </row>
    <row r="2374" spans="1:11">
      <c r="A2374" t="s">
        <v>68</v>
      </c>
      <c r="B2374" t="s">
        <v>3</v>
      </c>
      <c r="C2374" t="s">
        <v>265</v>
      </c>
      <c r="D2374" t="s">
        <v>234</v>
      </c>
      <c r="E2374" t="s">
        <v>16</v>
      </c>
      <c r="F2374">
        <v>2044</v>
      </c>
      <c r="G2374" t="s">
        <v>250</v>
      </c>
      <c r="H2374">
        <v>0.184013837366057</v>
      </c>
      <c r="I2374">
        <f>IF(K2374="N2O",H2374*About!$B$66,IF('EPA non-CO2 Data'!K2374="CH4",'EPA non-CO2 Data'!H2374*About!$B$65,'EPA non-CO2 Data'!H2374))</f>
        <v>0.184013837366057</v>
      </c>
      <c r="J2374" s="4" t="str">
        <f>VLOOKUP(CONCATENATE(B2374,C2374,D2374),'EPA Source to Industry Map'!$D$2:$E$35,2,FALSE)</f>
        <v>chemicals</v>
      </c>
      <c r="K2374" s="4" t="str">
        <f t="shared" si="37"/>
        <v>F-gases</v>
      </c>
    </row>
    <row r="2375" spans="1:11">
      <c r="A2375" t="s">
        <v>68</v>
      </c>
      <c r="B2375" t="s">
        <v>3</v>
      </c>
      <c r="C2375" t="s">
        <v>265</v>
      </c>
      <c r="D2375" t="s">
        <v>234</v>
      </c>
      <c r="E2375" t="s">
        <v>16</v>
      </c>
      <c r="F2375">
        <v>2045</v>
      </c>
      <c r="G2375" t="s">
        <v>250</v>
      </c>
      <c r="H2375">
        <v>0.188451086924668</v>
      </c>
      <c r="I2375">
        <f>IF(K2375="N2O",H2375*About!$B$66,IF('EPA non-CO2 Data'!K2375="CH4",'EPA non-CO2 Data'!H2375*About!$B$65,'EPA non-CO2 Data'!H2375))</f>
        <v>0.188451086924668</v>
      </c>
      <c r="J2375" s="4" t="str">
        <f>VLOOKUP(CONCATENATE(B2375,C2375,D2375),'EPA Source to Industry Map'!$D$2:$E$35,2,FALSE)</f>
        <v>chemicals</v>
      </c>
      <c r="K2375" s="4" t="str">
        <f t="shared" si="37"/>
        <v>F-gases</v>
      </c>
    </row>
    <row r="2376" spans="1:11">
      <c r="A2376" t="s">
        <v>68</v>
      </c>
      <c r="B2376" t="s">
        <v>3</v>
      </c>
      <c r="C2376" t="s">
        <v>265</v>
      </c>
      <c r="D2376" t="s">
        <v>234</v>
      </c>
      <c r="E2376" t="s">
        <v>16</v>
      </c>
      <c r="F2376">
        <v>2046</v>
      </c>
      <c r="G2376" t="s">
        <v>250</v>
      </c>
      <c r="H2376">
        <v>0.193628794230118</v>
      </c>
      <c r="I2376">
        <f>IF(K2376="N2O",H2376*About!$B$66,IF('EPA non-CO2 Data'!K2376="CH4",'EPA non-CO2 Data'!H2376*About!$B$65,'EPA non-CO2 Data'!H2376))</f>
        <v>0.193628794230118</v>
      </c>
      <c r="J2376" s="4" t="str">
        <f>VLOOKUP(CONCATENATE(B2376,C2376,D2376),'EPA Source to Industry Map'!$D$2:$E$35,2,FALSE)</f>
        <v>chemicals</v>
      </c>
      <c r="K2376" s="4" t="str">
        <f t="shared" si="37"/>
        <v>F-gases</v>
      </c>
    </row>
    <row r="2377" spans="1:11">
      <c r="A2377" t="s">
        <v>68</v>
      </c>
      <c r="B2377" t="s">
        <v>3</v>
      </c>
      <c r="C2377" t="s">
        <v>265</v>
      </c>
      <c r="D2377" t="s">
        <v>234</v>
      </c>
      <c r="E2377" t="s">
        <v>16</v>
      </c>
      <c r="F2377">
        <v>2047</v>
      </c>
      <c r="G2377" t="s">
        <v>250</v>
      </c>
      <c r="H2377">
        <v>0.198806501535567</v>
      </c>
      <c r="I2377">
        <f>IF(K2377="N2O",H2377*About!$B$66,IF('EPA non-CO2 Data'!K2377="CH4",'EPA non-CO2 Data'!H2377*About!$B$65,'EPA non-CO2 Data'!H2377))</f>
        <v>0.198806501535567</v>
      </c>
      <c r="J2377" s="4" t="str">
        <f>VLOOKUP(CONCATENATE(B2377,C2377,D2377),'EPA Source to Industry Map'!$D$2:$E$35,2,FALSE)</f>
        <v>chemicals</v>
      </c>
      <c r="K2377" s="4" t="str">
        <f t="shared" si="37"/>
        <v>F-gases</v>
      </c>
    </row>
    <row r="2378" spans="1:11">
      <c r="A2378" t="s">
        <v>68</v>
      </c>
      <c r="B2378" t="s">
        <v>3</v>
      </c>
      <c r="C2378" t="s">
        <v>265</v>
      </c>
      <c r="D2378" t="s">
        <v>234</v>
      </c>
      <c r="E2378" t="s">
        <v>16</v>
      </c>
      <c r="F2378">
        <v>2048</v>
      </c>
      <c r="G2378" t="s">
        <v>250</v>
      </c>
      <c r="H2378">
        <v>0.20398420884101701</v>
      </c>
      <c r="I2378">
        <f>IF(K2378="N2O",H2378*About!$B$66,IF('EPA non-CO2 Data'!K2378="CH4",'EPA non-CO2 Data'!H2378*About!$B$65,'EPA non-CO2 Data'!H2378))</f>
        <v>0.20398420884101701</v>
      </c>
      <c r="J2378" s="4" t="str">
        <f>VLOOKUP(CONCATENATE(B2378,C2378,D2378),'EPA Source to Industry Map'!$D$2:$E$35,2,FALSE)</f>
        <v>chemicals</v>
      </c>
      <c r="K2378" s="4" t="str">
        <f t="shared" si="37"/>
        <v>F-gases</v>
      </c>
    </row>
    <row r="2379" spans="1:11">
      <c r="A2379" t="s">
        <v>68</v>
      </c>
      <c r="B2379" t="s">
        <v>3</v>
      </c>
      <c r="C2379" t="s">
        <v>265</v>
      </c>
      <c r="D2379" t="s">
        <v>234</v>
      </c>
      <c r="E2379" t="s">
        <v>16</v>
      </c>
      <c r="F2379">
        <v>2049</v>
      </c>
      <c r="G2379" t="s">
        <v>250</v>
      </c>
      <c r="H2379">
        <v>0.20916191614646601</v>
      </c>
      <c r="I2379">
        <f>IF(K2379="N2O",H2379*About!$B$66,IF('EPA non-CO2 Data'!K2379="CH4",'EPA non-CO2 Data'!H2379*About!$B$65,'EPA non-CO2 Data'!H2379))</f>
        <v>0.20916191614646601</v>
      </c>
      <c r="J2379" s="4" t="str">
        <f>VLOOKUP(CONCATENATE(B2379,C2379,D2379),'EPA Source to Industry Map'!$D$2:$E$35,2,FALSE)</f>
        <v>chemicals</v>
      </c>
      <c r="K2379" s="4" t="str">
        <f t="shared" si="37"/>
        <v>F-gases</v>
      </c>
    </row>
    <row r="2380" spans="1:11">
      <c r="A2380" t="s">
        <v>68</v>
      </c>
      <c r="B2380" t="s">
        <v>3</v>
      </c>
      <c r="C2380" t="s">
        <v>265</v>
      </c>
      <c r="D2380" t="s">
        <v>234</v>
      </c>
      <c r="E2380" t="s">
        <v>16</v>
      </c>
      <c r="F2380">
        <v>2050</v>
      </c>
      <c r="G2380" t="s">
        <v>250</v>
      </c>
      <c r="H2380">
        <v>0.21433962345191501</v>
      </c>
      <c r="I2380">
        <f>IF(K2380="N2O",H2380*About!$B$66,IF('EPA non-CO2 Data'!K2380="CH4",'EPA non-CO2 Data'!H2380*About!$B$65,'EPA non-CO2 Data'!H2380))</f>
        <v>0.21433962345191501</v>
      </c>
      <c r="J2380" s="4" t="str">
        <f>VLOOKUP(CONCATENATE(B2380,C2380,D2380),'EPA Source to Industry Map'!$D$2:$E$35,2,FALSE)</f>
        <v>chemicals</v>
      </c>
      <c r="K2380" s="4" t="str">
        <f t="shared" si="37"/>
        <v>F-gases</v>
      </c>
    </row>
    <row r="2381" spans="1:11">
      <c r="A2381" t="s">
        <v>68</v>
      </c>
      <c r="B2381" t="s">
        <v>3</v>
      </c>
      <c r="C2381" t="s">
        <v>265</v>
      </c>
      <c r="D2381" t="s">
        <v>234</v>
      </c>
      <c r="E2381" t="s">
        <v>14</v>
      </c>
      <c r="F2381">
        <v>1990</v>
      </c>
      <c r="G2381" t="s">
        <v>250</v>
      </c>
      <c r="H2381">
        <v>0</v>
      </c>
      <c r="I2381">
        <f>IF(K2381="N2O",H2381*About!$B$66,IF('EPA non-CO2 Data'!K2381="CH4",'EPA non-CO2 Data'!H2381*About!$B$65,'EPA non-CO2 Data'!H2381))</f>
        <v>0</v>
      </c>
      <c r="J2381" s="4" t="str">
        <f>VLOOKUP(CONCATENATE(B2381,C2381,D2381),'EPA Source to Industry Map'!$D$2:$E$35,2,FALSE)</f>
        <v>chemicals</v>
      </c>
      <c r="K2381" s="4" t="str">
        <f t="shared" si="37"/>
        <v>F-gases</v>
      </c>
    </row>
    <row r="2382" spans="1:11">
      <c r="A2382" t="s">
        <v>68</v>
      </c>
      <c r="B2382" t="s">
        <v>3</v>
      </c>
      <c r="C2382" t="s">
        <v>265</v>
      </c>
      <c r="D2382" t="s">
        <v>234</v>
      </c>
      <c r="E2382" t="s">
        <v>14</v>
      </c>
      <c r="F2382">
        <v>1991</v>
      </c>
      <c r="G2382" t="s">
        <v>250</v>
      </c>
      <c r="H2382">
        <v>0</v>
      </c>
      <c r="I2382">
        <f>IF(K2382="N2O",H2382*About!$B$66,IF('EPA non-CO2 Data'!K2382="CH4",'EPA non-CO2 Data'!H2382*About!$B$65,'EPA non-CO2 Data'!H2382))</f>
        <v>0</v>
      </c>
      <c r="J2382" s="4" t="str">
        <f>VLOOKUP(CONCATENATE(B2382,C2382,D2382),'EPA Source to Industry Map'!$D$2:$E$35,2,FALSE)</f>
        <v>chemicals</v>
      </c>
      <c r="K2382" s="4" t="str">
        <f t="shared" si="37"/>
        <v>F-gases</v>
      </c>
    </row>
    <row r="2383" spans="1:11">
      <c r="A2383" t="s">
        <v>68</v>
      </c>
      <c r="B2383" t="s">
        <v>3</v>
      </c>
      <c r="C2383" t="s">
        <v>265</v>
      </c>
      <c r="D2383" t="s">
        <v>234</v>
      </c>
      <c r="E2383" t="s">
        <v>14</v>
      </c>
      <c r="F2383">
        <v>1992</v>
      </c>
      <c r="G2383" t="s">
        <v>250</v>
      </c>
      <c r="H2383">
        <v>0</v>
      </c>
      <c r="I2383">
        <f>IF(K2383="N2O",H2383*About!$B$66,IF('EPA non-CO2 Data'!K2383="CH4",'EPA non-CO2 Data'!H2383*About!$B$65,'EPA non-CO2 Data'!H2383))</f>
        <v>0</v>
      </c>
      <c r="J2383" s="4" t="str">
        <f>VLOOKUP(CONCATENATE(B2383,C2383,D2383),'EPA Source to Industry Map'!$D$2:$E$35,2,FALSE)</f>
        <v>chemicals</v>
      </c>
      <c r="K2383" s="4" t="str">
        <f t="shared" si="37"/>
        <v>F-gases</v>
      </c>
    </row>
    <row r="2384" spans="1:11">
      <c r="A2384" t="s">
        <v>68</v>
      </c>
      <c r="B2384" t="s">
        <v>3</v>
      </c>
      <c r="C2384" t="s">
        <v>265</v>
      </c>
      <c r="D2384" t="s">
        <v>234</v>
      </c>
      <c r="E2384" t="s">
        <v>14</v>
      </c>
      <c r="F2384">
        <v>1993</v>
      </c>
      <c r="G2384" t="s">
        <v>250</v>
      </c>
      <c r="H2384">
        <v>0</v>
      </c>
      <c r="I2384">
        <f>IF(K2384="N2O",H2384*About!$B$66,IF('EPA non-CO2 Data'!K2384="CH4",'EPA non-CO2 Data'!H2384*About!$B$65,'EPA non-CO2 Data'!H2384))</f>
        <v>0</v>
      </c>
      <c r="J2384" s="4" t="str">
        <f>VLOOKUP(CONCATENATE(B2384,C2384,D2384),'EPA Source to Industry Map'!$D$2:$E$35,2,FALSE)</f>
        <v>chemicals</v>
      </c>
      <c r="K2384" s="4" t="str">
        <f t="shared" si="37"/>
        <v>F-gases</v>
      </c>
    </row>
    <row r="2385" spans="1:11">
      <c r="A2385" t="s">
        <v>68</v>
      </c>
      <c r="B2385" t="s">
        <v>3</v>
      </c>
      <c r="C2385" t="s">
        <v>265</v>
      </c>
      <c r="D2385" t="s">
        <v>234</v>
      </c>
      <c r="E2385" t="s">
        <v>14</v>
      </c>
      <c r="F2385">
        <v>1994</v>
      </c>
      <c r="G2385" t="s">
        <v>250</v>
      </c>
      <c r="H2385">
        <v>0</v>
      </c>
      <c r="I2385">
        <f>IF(K2385="N2O",H2385*About!$B$66,IF('EPA non-CO2 Data'!K2385="CH4",'EPA non-CO2 Data'!H2385*About!$B$65,'EPA non-CO2 Data'!H2385))</f>
        <v>0</v>
      </c>
      <c r="J2385" s="4" t="str">
        <f>VLOOKUP(CONCATENATE(B2385,C2385,D2385),'EPA Source to Industry Map'!$D$2:$E$35,2,FALSE)</f>
        <v>chemicals</v>
      </c>
      <c r="K2385" s="4" t="str">
        <f t="shared" si="37"/>
        <v>F-gases</v>
      </c>
    </row>
    <row r="2386" spans="1:11">
      <c r="A2386" t="s">
        <v>68</v>
      </c>
      <c r="B2386" t="s">
        <v>3</v>
      </c>
      <c r="C2386" t="s">
        <v>265</v>
      </c>
      <c r="D2386" t="s">
        <v>234</v>
      </c>
      <c r="E2386" t="s">
        <v>14</v>
      </c>
      <c r="F2386">
        <v>1995</v>
      </c>
      <c r="G2386" t="s">
        <v>250</v>
      </c>
      <c r="H2386">
        <v>0</v>
      </c>
      <c r="I2386">
        <f>IF(K2386="N2O",H2386*About!$B$66,IF('EPA non-CO2 Data'!K2386="CH4",'EPA non-CO2 Data'!H2386*About!$B$65,'EPA non-CO2 Data'!H2386))</f>
        <v>0</v>
      </c>
      <c r="J2386" s="4" t="str">
        <f>VLOOKUP(CONCATENATE(B2386,C2386,D2386),'EPA Source to Industry Map'!$D$2:$E$35,2,FALSE)</f>
        <v>chemicals</v>
      </c>
      <c r="K2386" s="4" t="str">
        <f t="shared" si="37"/>
        <v>F-gases</v>
      </c>
    </row>
    <row r="2387" spans="1:11">
      <c r="A2387" t="s">
        <v>68</v>
      </c>
      <c r="B2387" t="s">
        <v>3</v>
      </c>
      <c r="C2387" t="s">
        <v>265</v>
      </c>
      <c r="D2387" t="s">
        <v>234</v>
      </c>
      <c r="E2387" t="s">
        <v>14</v>
      </c>
      <c r="F2387">
        <v>1996</v>
      </c>
      <c r="G2387" t="s">
        <v>250</v>
      </c>
      <c r="H2387">
        <v>7.9903382141831801E-4</v>
      </c>
      <c r="I2387">
        <f>IF(K2387="N2O",H2387*About!$B$66,IF('EPA non-CO2 Data'!K2387="CH4",'EPA non-CO2 Data'!H2387*About!$B$65,'EPA non-CO2 Data'!H2387))</f>
        <v>7.9903382141831801E-4</v>
      </c>
      <c r="J2387" s="4" t="str">
        <f>VLOOKUP(CONCATENATE(B2387,C2387,D2387),'EPA Source to Industry Map'!$D$2:$E$35,2,FALSE)</f>
        <v>chemicals</v>
      </c>
      <c r="K2387" s="4" t="str">
        <f t="shared" si="37"/>
        <v>F-gases</v>
      </c>
    </row>
    <row r="2388" spans="1:11">
      <c r="A2388" t="s">
        <v>68</v>
      </c>
      <c r="B2388" t="s">
        <v>3</v>
      </c>
      <c r="C2388" t="s">
        <v>265</v>
      </c>
      <c r="D2388" t="s">
        <v>234</v>
      </c>
      <c r="E2388" t="s">
        <v>14</v>
      </c>
      <c r="F2388">
        <v>1997</v>
      </c>
      <c r="G2388" t="s">
        <v>250</v>
      </c>
      <c r="H2388">
        <v>1.5980676428366399E-3</v>
      </c>
      <c r="I2388">
        <f>IF(K2388="N2O",H2388*About!$B$66,IF('EPA non-CO2 Data'!K2388="CH4",'EPA non-CO2 Data'!H2388*About!$B$65,'EPA non-CO2 Data'!H2388))</f>
        <v>1.5980676428366399E-3</v>
      </c>
      <c r="J2388" s="4" t="str">
        <f>VLOOKUP(CONCATENATE(B2388,C2388,D2388),'EPA Source to Industry Map'!$D$2:$E$35,2,FALSE)</f>
        <v>chemicals</v>
      </c>
      <c r="K2388" s="4" t="str">
        <f t="shared" si="37"/>
        <v>F-gases</v>
      </c>
    </row>
    <row r="2389" spans="1:11">
      <c r="A2389" t="s">
        <v>68</v>
      </c>
      <c r="B2389" t="s">
        <v>3</v>
      </c>
      <c r="C2389" t="s">
        <v>265</v>
      </c>
      <c r="D2389" t="s">
        <v>234</v>
      </c>
      <c r="E2389" t="s">
        <v>14</v>
      </c>
      <c r="F2389">
        <v>1998</v>
      </c>
      <c r="G2389" t="s">
        <v>250</v>
      </c>
      <c r="H2389">
        <v>2.39710146425495E-3</v>
      </c>
      <c r="I2389">
        <f>IF(K2389="N2O",H2389*About!$B$66,IF('EPA non-CO2 Data'!K2389="CH4",'EPA non-CO2 Data'!H2389*About!$B$65,'EPA non-CO2 Data'!H2389))</f>
        <v>2.39710146425495E-3</v>
      </c>
      <c r="J2389" s="4" t="str">
        <f>VLOOKUP(CONCATENATE(B2389,C2389,D2389),'EPA Source to Industry Map'!$D$2:$E$35,2,FALSE)</f>
        <v>chemicals</v>
      </c>
      <c r="K2389" s="4" t="str">
        <f t="shared" si="37"/>
        <v>F-gases</v>
      </c>
    </row>
    <row r="2390" spans="1:11">
      <c r="A2390" t="s">
        <v>68</v>
      </c>
      <c r="B2390" t="s">
        <v>3</v>
      </c>
      <c r="C2390" t="s">
        <v>265</v>
      </c>
      <c r="D2390" t="s">
        <v>234</v>
      </c>
      <c r="E2390" t="s">
        <v>14</v>
      </c>
      <c r="F2390">
        <v>1999</v>
      </c>
      <c r="G2390" t="s">
        <v>250</v>
      </c>
      <c r="H2390">
        <v>3.1961352856732699E-3</v>
      </c>
      <c r="I2390">
        <f>IF(K2390="N2O",H2390*About!$B$66,IF('EPA non-CO2 Data'!K2390="CH4",'EPA non-CO2 Data'!H2390*About!$B$65,'EPA non-CO2 Data'!H2390))</f>
        <v>3.1961352856732699E-3</v>
      </c>
      <c r="J2390" s="4" t="str">
        <f>VLOOKUP(CONCATENATE(B2390,C2390,D2390),'EPA Source to Industry Map'!$D$2:$E$35,2,FALSE)</f>
        <v>chemicals</v>
      </c>
      <c r="K2390" s="4" t="str">
        <f t="shared" si="37"/>
        <v>F-gases</v>
      </c>
    </row>
    <row r="2391" spans="1:11">
      <c r="A2391" t="s">
        <v>68</v>
      </c>
      <c r="B2391" t="s">
        <v>3</v>
      </c>
      <c r="C2391" t="s">
        <v>265</v>
      </c>
      <c r="D2391" t="s">
        <v>234</v>
      </c>
      <c r="E2391" t="s">
        <v>14</v>
      </c>
      <c r="F2391">
        <v>2000</v>
      </c>
      <c r="G2391" t="s">
        <v>250</v>
      </c>
      <c r="H2391">
        <v>3.9951691070915897E-3</v>
      </c>
      <c r="I2391">
        <f>IF(K2391="N2O",H2391*About!$B$66,IF('EPA non-CO2 Data'!K2391="CH4",'EPA non-CO2 Data'!H2391*About!$B$65,'EPA non-CO2 Data'!H2391))</f>
        <v>3.9951691070915897E-3</v>
      </c>
      <c r="J2391" s="4" t="str">
        <f>VLOOKUP(CONCATENATE(B2391,C2391,D2391),'EPA Source to Industry Map'!$D$2:$E$35,2,FALSE)</f>
        <v>chemicals</v>
      </c>
      <c r="K2391" s="4" t="str">
        <f t="shared" si="37"/>
        <v>F-gases</v>
      </c>
    </row>
    <row r="2392" spans="1:11">
      <c r="A2392" t="s">
        <v>68</v>
      </c>
      <c r="B2392" t="s">
        <v>3</v>
      </c>
      <c r="C2392" t="s">
        <v>265</v>
      </c>
      <c r="D2392" t="s">
        <v>234</v>
      </c>
      <c r="E2392" t="s">
        <v>14</v>
      </c>
      <c r="F2392">
        <v>2001</v>
      </c>
      <c r="G2392" t="s">
        <v>250</v>
      </c>
      <c r="H2392">
        <v>1.8668424629096E-2</v>
      </c>
      <c r="I2392">
        <f>IF(K2392="N2O",H2392*About!$B$66,IF('EPA non-CO2 Data'!K2392="CH4",'EPA non-CO2 Data'!H2392*About!$B$65,'EPA non-CO2 Data'!H2392))</f>
        <v>1.8668424629096E-2</v>
      </c>
      <c r="J2392" s="4" t="str">
        <f>VLOOKUP(CONCATENATE(B2392,C2392,D2392),'EPA Source to Industry Map'!$D$2:$E$35,2,FALSE)</f>
        <v>chemicals</v>
      </c>
      <c r="K2392" s="4" t="str">
        <f t="shared" si="37"/>
        <v>F-gases</v>
      </c>
    </row>
    <row r="2393" spans="1:11">
      <c r="A2393" t="s">
        <v>68</v>
      </c>
      <c r="B2393" t="s">
        <v>3</v>
      </c>
      <c r="C2393" t="s">
        <v>265</v>
      </c>
      <c r="D2393" t="s">
        <v>234</v>
      </c>
      <c r="E2393" t="s">
        <v>14</v>
      </c>
      <c r="F2393">
        <v>2002</v>
      </c>
      <c r="G2393" t="s">
        <v>250</v>
      </c>
      <c r="H2393">
        <v>3.3341680151100402E-2</v>
      </c>
      <c r="I2393">
        <f>IF(K2393="N2O",H2393*About!$B$66,IF('EPA non-CO2 Data'!K2393="CH4",'EPA non-CO2 Data'!H2393*About!$B$65,'EPA non-CO2 Data'!H2393))</f>
        <v>3.3341680151100402E-2</v>
      </c>
      <c r="J2393" s="4" t="str">
        <f>VLOOKUP(CONCATENATE(B2393,C2393,D2393),'EPA Source to Industry Map'!$D$2:$E$35,2,FALSE)</f>
        <v>chemicals</v>
      </c>
      <c r="K2393" s="4" t="str">
        <f t="shared" si="37"/>
        <v>F-gases</v>
      </c>
    </row>
    <row r="2394" spans="1:11">
      <c r="A2394" t="s">
        <v>68</v>
      </c>
      <c r="B2394" t="s">
        <v>3</v>
      </c>
      <c r="C2394" t="s">
        <v>265</v>
      </c>
      <c r="D2394" t="s">
        <v>234</v>
      </c>
      <c r="E2394" t="s">
        <v>14</v>
      </c>
      <c r="F2394">
        <v>2003</v>
      </c>
      <c r="G2394" t="s">
        <v>250</v>
      </c>
      <c r="H2394">
        <v>4.80149356731049E-2</v>
      </c>
      <c r="I2394">
        <f>IF(K2394="N2O",H2394*About!$B$66,IF('EPA non-CO2 Data'!K2394="CH4",'EPA non-CO2 Data'!H2394*About!$B$65,'EPA non-CO2 Data'!H2394))</f>
        <v>4.80149356731049E-2</v>
      </c>
      <c r="J2394" s="4" t="str">
        <f>VLOOKUP(CONCATENATE(B2394,C2394,D2394),'EPA Source to Industry Map'!$D$2:$E$35,2,FALSE)</f>
        <v>chemicals</v>
      </c>
      <c r="K2394" s="4" t="str">
        <f t="shared" si="37"/>
        <v>F-gases</v>
      </c>
    </row>
    <row r="2395" spans="1:11">
      <c r="A2395" t="s">
        <v>68</v>
      </c>
      <c r="B2395" t="s">
        <v>3</v>
      </c>
      <c r="C2395" t="s">
        <v>265</v>
      </c>
      <c r="D2395" t="s">
        <v>234</v>
      </c>
      <c r="E2395" t="s">
        <v>14</v>
      </c>
      <c r="F2395">
        <v>2004</v>
      </c>
      <c r="G2395" t="s">
        <v>250</v>
      </c>
      <c r="H2395">
        <v>6.2688191195109294E-2</v>
      </c>
      <c r="I2395">
        <f>IF(K2395="N2O",H2395*About!$B$66,IF('EPA non-CO2 Data'!K2395="CH4",'EPA non-CO2 Data'!H2395*About!$B$65,'EPA non-CO2 Data'!H2395))</f>
        <v>6.2688191195109294E-2</v>
      </c>
      <c r="J2395" s="4" t="str">
        <f>VLOOKUP(CONCATENATE(B2395,C2395,D2395),'EPA Source to Industry Map'!$D$2:$E$35,2,FALSE)</f>
        <v>chemicals</v>
      </c>
      <c r="K2395" s="4" t="str">
        <f t="shared" si="37"/>
        <v>F-gases</v>
      </c>
    </row>
    <row r="2396" spans="1:11">
      <c r="A2396" t="s">
        <v>68</v>
      </c>
      <c r="B2396" t="s">
        <v>3</v>
      </c>
      <c r="C2396" t="s">
        <v>265</v>
      </c>
      <c r="D2396" t="s">
        <v>234</v>
      </c>
      <c r="E2396" t="s">
        <v>14</v>
      </c>
      <c r="F2396">
        <v>2005</v>
      </c>
      <c r="G2396" t="s">
        <v>250</v>
      </c>
      <c r="H2396">
        <v>7.7361446717113702E-2</v>
      </c>
      <c r="I2396">
        <f>IF(K2396="N2O",H2396*About!$B$66,IF('EPA non-CO2 Data'!K2396="CH4",'EPA non-CO2 Data'!H2396*About!$B$65,'EPA non-CO2 Data'!H2396))</f>
        <v>7.7361446717113702E-2</v>
      </c>
      <c r="J2396" s="4" t="str">
        <f>VLOOKUP(CONCATENATE(B2396,C2396,D2396),'EPA Source to Industry Map'!$D$2:$E$35,2,FALSE)</f>
        <v>chemicals</v>
      </c>
      <c r="K2396" s="4" t="str">
        <f t="shared" si="37"/>
        <v>F-gases</v>
      </c>
    </row>
    <row r="2397" spans="1:11">
      <c r="A2397" t="s">
        <v>68</v>
      </c>
      <c r="B2397" t="s">
        <v>3</v>
      </c>
      <c r="C2397" t="s">
        <v>265</v>
      </c>
      <c r="D2397" t="s">
        <v>234</v>
      </c>
      <c r="E2397" t="s">
        <v>14</v>
      </c>
      <c r="F2397">
        <v>2006</v>
      </c>
      <c r="G2397" t="s">
        <v>250</v>
      </c>
      <c r="H2397">
        <v>0.39461746310691598</v>
      </c>
      <c r="I2397">
        <f>IF(K2397="N2O",H2397*About!$B$66,IF('EPA non-CO2 Data'!K2397="CH4",'EPA non-CO2 Data'!H2397*About!$B$65,'EPA non-CO2 Data'!H2397))</f>
        <v>0.39461746310691598</v>
      </c>
      <c r="J2397" s="4" t="str">
        <f>VLOOKUP(CONCATENATE(B2397,C2397,D2397),'EPA Source to Industry Map'!$D$2:$E$35,2,FALSE)</f>
        <v>chemicals</v>
      </c>
      <c r="K2397" s="4" t="str">
        <f t="shared" si="37"/>
        <v>F-gases</v>
      </c>
    </row>
    <row r="2398" spans="1:11">
      <c r="A2398" t="s">
        <v>68</v>
      </c>
      <c r="B2398" t="s">
        <v>3</v>
      </c>
      <c r="C2398" t="s">
        <v>265</v>
      </c>
      <c r="D2398" t="s">
        <v>234</v>
      </c>
      <c r="E2398" t="s">
        <v>14</v>
      </c>
      <c r="F2398">
        <v>2007</v>
      </c>
      <c r="G2398" t="s">
        <v>250</v>
      </c>
      <c r="H2398">
        <v>0.71187347949671798</v>
      </c>
      <c r="I2398">
        <f>IF(K2398="N2O",H2398*About!$B$66,IF('EPA non-CO2 Data'!K2398="CH4",'EPA non-CO2 Data'!H2398*About!$B$65,'EPA non-CO2 Data'!H2398))</f>
        <v>0.71187347949671798</v>
      </c>
      <c r="J2398" s="4" t="str">
        <f>VLOOKUP(CONCATENATE(B2398,C2398,D2398),'EPA Source to Industry Map'!$D$2:$E$35,2,FALSE)</f>
        <v>chemicals</v>
      </c>
      <c r="K2398" s="4" t="str">
        <f t="shared" si="37"/>
        <v>F-gases</v>
      </c>
    </row>
    <row r="2399" spans="1:11">
      <c r="A2399" t="s">
        <v>68</v>
      </c>
      <c r="B2399" t="s">
        <v>3</v>
      </c>
      <c r="C2399" t="s">
        <v>265</v>
      </c>
      <c r="D2399" t="s">
        <v>234</v>
      </c>
      <c r="E2399" t="s">
        <v>14</v>
      </c>
      <c r="F2399">
        <v>2008</v>
      </c>
      <c r="G2399" t="s">
        <v>250</v>
      </c>
      <c r="H2399">
        <v>1.02912949588652</v>
      </c>
      <c r="I2399">
        <f>IF(K2399="N2O",H2399*About!$B$66,IF('EPA non-CO2 Data'!K2399="CH4",'EPA non-CO2 Data'!H2399*About!$B$65,'EPA non-CO2 Data'!H2399))</f>
        <v>1.02912949588652</v>
      </c>
      <c r="J2399" s="4" t="str">
        <f>VLOOKUP(CONCATENATE(B2399,C2399,D2399),'EPA Source to Industry Map'!$D$2:$E$35,2,FALSE)</f>
        <v>chemicals</v>
      </c>
      <c r="K2399" s="4" t="str">
        <f t="shared" si="37"/>
        <v>F-gases</v>
      </c>
    </row>
    <row r="2400" spans="1:11">
      <c r="A2400" t="s">
        <v>68</v>
      </c>
      <c r="B2400" t="s">
        <v>3</v>
      </c>
      <c r="C2400" t="s">
        <v>265</v>
      </c>
      <c r="D2400" t="s">
        <v>234</v>
      </c>
      <c r="E2400" t="s">
        <v>14</v>
      </c>
      <c r="F2400">
        <v>2009</v>
      </c>
      <c r="G2400" t="s">
        <v>250</v>
      </c>
      <c r="H2400">
        <v>1.34638551227632</v>
      </c>
      <c r="I2400">
        <f>IF(K2400="N2O",H2400*About!$B$66,IF('EPA non-CO2 Data'!K2400="CH4",'EPA non-CO2 Data'!H2400*About!$B$65,'EPA non-CO2 Data'!H2400))</f>
        <v>1.34638551227632</v>
      </c>
      <c r="J2400" s="4" t="str">
        <f>VLOOKUP(CONCATENATE(B2400,C2400,D2400),'EPA Source to Industry Map'!$D$2:$E$35,2,FALSE)</f>
        <v>chemicals</v>
      </c>
      <c r="K2400" s="4" t="str">
        <f t="shared" si="37"/>
        <v>F-gases</v>
      </c>
    </row>
    <row r="2401" spans="1:11">
      <c r="A2401" t="s">
        <v>68</v>
      </c>
      <c r="B2401" t="s">
        <v>3</v>
      </c>
      <c r="C2401" t="s">
        <v>265</v>
      </c>
      <c r="D2401" t="s">
        <v>234</v>
      </c>
      <c r="E2401" t="s">
        <v>14</v>
      </c>
      <c r="F2401">
        <v>2010</v>
      </c>
      <c r="G2401" t="s">
        <v>250</v>
      </c>
      <c r="H2401">
        <v>1.6636415286661199</v>
      </c>
      <c r="I2401">
        <f>IF(K2401="N2O",H2401*About!$B$66,IF('EPA non-CO2 Data'!K2401="CH4",'EPA non-CO2 Data'!H2401*About!$B$65,'EPA non-CO2 Data'!H2401))</f>
        <v>1.6636415286661199</v>
      </c>
      <c r="J2401" s="4" t="str">
        <f>VLOOKUP(CONCATENATE(B2401,C2401,D2401),'EPA Source to Industry Map'!$D$2:$E$35,2,FALSE)</f>
        <v>chemicals</v>
      </c>
      <c r="K2401" s="4" t="str">
        <f t="shared" si="37"/>
        <v>F-gases</v>
      </c>
    </row>
    <row r="2402" spans="1:11">
      <c r="A2402" t="s">
        <v>68</v>
      </c>
      <c r="B2402" t="s">
        <v>3</v>
      </c>
      <c r="C2402" t="s">
        <v>265</v>
      </c>
      <c r="D2402" t="s">
        <v>234</v>
      </c>
      <c r="E2402" t="s">
        <v>14</v>
      </c>
      <c r="F2402">
        <v>2011</v>
      </c>
      <c r="G2402" t="s">
        <v>250</v>
      </c>
      <c r="H2402">
        <v>2.09807941544056</v>
      </c>
      <c r="I2402">
        <f>IF(K2402="N2O",H2402*About!$B$66,IF('EPA non-CO2 Data'!K2402="CH4",'EPA non-CO2 Data'!H2402*About!$B$65,'EPA non-CO2 Data'!H2402))</f>
        <v>2.09807941544056</v>
      </c>
      <c r="J2402" s="4" t="str">
        <f>VLOOKUP(CONCATENATE(B2402,C2402,D2402),'EPA Source to Industry Map'!$D$2:$E$35,2,FALSE)</f>
        <v>chemicals</v>
      </c>
      <c r="K2402" s="4" t="str">
        <f t="shared" si="37"/>
        <v>F-gases</v>
      </c>
    </row>
    <row r="2403" spans="1:11">
      <c r="A2403" t="s">
        <v>68</v>
      </c>
      <c r="B2403" t="s">
        <v>3</v>
      </c>
      <c r="C2403" t="s">
        <v>265</v>
      </c>
      <c r="D2403" t="s">
        <v>234</v>
      </c>
      <c r="E2403" t="s">
        <v>14</v>
      </c>
      <c r="F2403">
        <v>2012</v>
      </c>
      <c r="G2403" t="s">
        <v>250</v>
      </c>
      <c r="H2403">
        <v>2.532517302215</v>
      </c>
      <c r="I2403">
        <f>IF(K2403="N2O",H2403*About!$B$66,IF('EPA non-CO2 Data'!K2403="CH4",'EPA non-CO2 Data'!H2403*About!$B$65,'EPA non-CO2 Data'!H2403))</f>
        <v>2.532517302215</v>
      </c>
      <c r="J2403" s="4" t="str">
        <f>VLOOKUP(CONCATENATE(B2403,C2403,D2403),'EPA Source to Industry Map'!$D$2:$E$35,2,FALSE)</f>
        <v>chemicals</v>
      </c>
      <c r="K2403" s="4" t="str">
        <f t="shared" si="37"/>
        <v>F-gases</v>
      </c>
    </row>
    <row r="2404" spans="1:11">
      <c r="A2404" t="s">
        <v>68</v>
      </c>
      <c r="B2404" t="s">
        <v>3</v>
      </c>
      <c r="C2404" t="s">
        <v>265</v>
      </c>
      <c r="D2404" t="s">
        <v>234</v>
      </c>
      <c r="E2404" t="s">
        <v>14</v>
      </c>
      <c r="F2404">
        <v>2013</v>
      </c>
      <c r="G2404" t="s">
        <v>250</v>
      </c>
      <c r="H2404">
        <v>2.9669551889894401</v>
      </c>
      <c r="I2404">
        <f>IF(K2404="N2O",H2404*About!$B$66,IF('EPA non-CO2 Data'!K2404="CH4",'EPA non-CO2 Data'!H2404*About!$B$65,'EPA non-CO2 Data'!H2404))</f>
        <v>2.9669551889894401</v>
      </c>
      <c r="J2404" s="4" t="str">
        <f>VLOOKUP(CONCATENATE(B2404,C2404,D2404),'EPA Source to Industry Map'!$D$2:$E$35,2,FALSE)</f>
        <v>chemicals</v>
      </c>
      <c r="K2404" s="4" t="str">
        <f t="shared" si="37"/>
        <v>F-gases</v>
      </c>
    </row>
    <row r="2405" spans="1:11">
      <c r="A2405" t="s">
        <v>68</v>
      </c>
      <c r="B2405" t="s">
        <v>3</v>
      </c>
      <c r="C2405" t="s">
        <v>265</v>
      </c>
      <c r="D2405" t="s">
        <v>234</v>
      </c>
      <c r="E2405" t="s">
        <v>14</v>
      </c>
      <c r="F2405">
        <v>2014</v>
      </c>
      <c r="G2405" t="s">
        <v>250</v>
      </c>
      <c r="H2405">
        <v>3.4013930757638899</v>
      </c>
      <c r="I2405">
        <f>IF(K2405="N2O",H2405*About!$B$66,IF('EPA non-CO2 Data'!K2405="CH4",'EPA non-CO2 Data'!H2405*About!$B$65,'EPA non-CO2 Data'!H2405))</f>
        <v>3.4013930757638899</v>
      </c>
      <c r="J2405" s="4" t="str">
        <f>VLOOKUP(CONCATENATE(B2405,C2405,D2405),'EPA Source to Industry Map'!$D$2:$E$35,2,FALSE)</f>
        <v>chemicals</v>
      </c>
      <c r="K2405" s="4" t="str">
        <f t="shared" si="37"/>
        <v>F-gases</v>
      </c>
    </row>
    <row r="2406" spans="1:11">
      <c r="A2406" t="s">
        <v>68</v>
      </c>
      <c r="B2406" t="s">
        <v>3</v>
      </c>
      <c r="C2406" t="s">
        <v>265</v>
      </c>
      <c r="D2406" t="s">
        <v>234</v>
      </c>
      <c r="E2406" t="s">
        <v>14</v>
      </c>
      <c r="F2406">
        <v>2015</v>
      </c>
      <c r="G2406" t="s">
        <v>250</v>
      </c>
      <c r="H2406">
        <v>3.83583096253833</v>
      </c>
      <c r="I2406">
        <f>IF(K2406="N2O",H2406*About!$B$66,IF('EPA non-CO2 Data'!K2406="CH4",'EPA non-CO2 Data'!H2406*About!$B$65,'EPA non-CO2 Data'!H2406))</f>
        <v>3.83583096253833</v>
      </c>
      <c r="J2406" s="4" t="str">
        <f>VLOOKUP(CONCATENATE(B2406,C2406,D2406),'EPA Source to Industry Map'!$D$2:$E$35,2,FALSE)</f>
        <v>chemicals</v>
      </c>
      <c r="K2406" s="4" t="str">
        <f t="shared" si="37"/>
        <v>F-gases</v>
      </c>
    </row>
    <row r="2407" spans="1:11">
      <c r="A2407" t="s">
        <v>68</v>
      </c>
      <c r="B2407" t="s">
        <v>3</v>
      </c>
      <c r="C2407" t="s">
        <v>265</v>
      </c>
      <c r="D2407" t="s">
        <v>234</v>
      </c>
      <c r="E2407" t="s">
        <v>14</v>
      </c>
      <c r="F2407">
        <v>2016</v>
      </c>
      <c r="G2407" t="s">
        <v>250</v>
      </c>
      <c r="H2407">
        <v>3.3924612050144001</v>
      </c>
      <c r="I2407">
        <f>IF(K2407="N2O",H2407*About!$B$66,IF('EPA non-CO2 Data'!K2407="CH4",'EPA non-CO2 Data'!H2407*About!$B$65,'EPA non-CO2 Data'!H2407))</f>
        <v>3.3924612050144001</v>
      </c>
      <c r="J2407" s="4" t="str">
        <f>VLOOKUP(CONCATENATE(B2407,C2407,D2407),'EPA Source to Industry Map'!$D$2:$E$35,2,FALSE)</f>
        <v>chemicals</v>
      </c>
      <c r="K2407" s="4" t="str">
        <f t="shared" si="37"/>
        <v>F-gases</v>
      </c>
    </row>
    <row r="2408" spans="1:11">
      <c r="A2408" t="s">
        <v>68</v>
      </c>
      <c r="B2408" t="s">
        <v>3</v>
      </c>
      <c r="C2408" t="s">
        <v>265</v>
      </c>
      <c r="D2408" t="s">
        <v>234</v>
      </c>
      <c r="E2408" t="s">
        <v>14</v>
      </c>
      <c r="F2408">
        <v>2017</v>
      </c>
      <c r="G2408" t="s">
        <v>250</v>
      </c>
      <c r="H2408">
        <v>2.9490914474904799</v>
      </c>
      <c r="I2408">
        <f>IF(K2408="N2O",H2408*About!$B$66,IF('EPA non-CO2 Data'!K2408="CH4",'EPA non-CO2 Data'!H2408*About!$B$65,'EPA non-CO2 Data'!H2408))</f>
        <v>2.9490914474904799</v>
      </c>
      <c r="J2408" s="4" t="str">
        <f>VLOOKUP(CONCATENATE(B2408,C2408,D2408),'EPA Source to Industry Map'!$D$2:$E$35,2,FALSE)</f>
        <v>chemicals</v>
      </c>
      <c r="K2408" s="4" t="str">
        <f t="shared" si="37"/>
        <v>F-gases</v>
      </c>
    </row>
    <row r="2409" spans="1:11">
      <c r="A2409" t="s">
        <v>68</v>
      </c>
      <c r="B2409" t="s">
        <v>3</v>
      </c>
      <c r="C2409" t="s">
        <v>265</v>
      </c>
      <c r="D2409" t="s">
        <v>234</v>
      </c>
      <c r="E2409" t="s">
        <v>14</v>
      </c>
      <c r="F2409">
        <v>2018</v>
      </c>
      <c r="G2409" t="s">
        <v>250</v>
      </c>
      <c r="H2409">
        <v>2.50572168996655</v>
      </c>
      <c r="I2409">
        <f>IF(K2409="N2O",H2409*About!$B$66,IF('EPA non-CO2 Data'!K2409="CH4",'EPA non-CO2 Data'!H2409*About!$B$65,'EPA non-CO2 Data'!H2409))</f>
        <v>2.50572168996655</v>
      </c>
      <c r="J2409" s="4" t="str">
        <f>VLOOKUP(CONCATENATE(B2409,C2409,D2409),'EPA Source to Industry Map'!$D$2:$E$35,2,FALSE)</f>
        <v>chemicals</v>
      </c>
      <c r="K2409" s="4" t="str">
        <f t="shared" si="37"/>
        <v>F-gases</v>
      </c>
    </row>
    <row r="2410" spans="1:11">
      <c r="A2410" t="s">
        <v>68</v>
      </c>
      <c r="B2410" t="s">
        <v>3</v>
      </c>
      <c r="C2410" t="s">
        <v>265</v>
      </c>
      <c r="D2410" t="s">
        <v>234</v>
      </c>
      <c r="E2410" t="s">
        <v>14</v>
      </c>
      <c r="F2410">
        <v>2019</v>
      </c>
      <c r="G2410" t="s">
        <v>250</v>
      </c>
      <c r="H2410">
        <v>2.0623519324426201</v>
      </c>
      <c r="I2410">
        <f>IF(K2410="N2O",H2410*About!$B$66,IF('EPA non-CO2 Data'!K2410="CH4",'EPA non-CO2 Data'!H2410*About!$B$65,'EPA non-CO2 Data'!H2410))</f>
        <v>2.0623519324426201</v>
      </c>
      <c r="J2410" s="4" t="str">
        <f>VLOOKUP(CONCATENATE(B2410,C2410,D2410),'EPA Source to Industry Map'!$D$2:$E$35,2,FALSE)</f>
        <v>chemicals</v>
      </c>
      <c r="K2410" s="4" t="str">
        <f t="shared" si="37"/>
        <v>F-gases</v>
      </c>
    </row>
    <row r="2411" spans="1:11">
      <c r="A2411" t="s">
        <v>68</v>
      </c>
      <c r="B2411" t="s">
        <v>3</v>
      </c>
      <c r="C2411" t="s">
        <v>265</v>
      </c>
      <c r="D2411" t="s">
        <v>234</v>
      </c>
      <c r="E2411" t="s">
        <v>14</v>
      </c>
      <c r="F2411">
        <v>2020</v>
      </c>
      <c r="G2411" t="s">
        <v>250</v>
      </c>
      <c r="H2411">
        <v>1.6189821749186999</v>
      </c>
      <c r="I2411">
        <f>IF(K2411="N2O",H2411*About!$B$66,IF('EPA non-CO2 Data'!K2411="CH4",'EPA non-CO2 Data'!H2411*About!$B$65,'EPA non-CO2 Data'!H2411))</f>
        <v>1.6189821749186999</v>
      </c>
      <c r="J2411" s="4" t="str">
        <f>VLOOKUP(CONCATENATE(B2411,C2411,D2411),'EPA Source to Industry Map'!$D$2:$E$35,2,FALSE)</f>
        <v>chemicals</v>
      </c>
      <c r="K2411" s="4" t="str">
        <f t="shared" si="37"/>
        <v>F-gases</v>
      </c>
    </row>
    <row r="2412" spans="1:11">
      <c r="A2412" t="s">
        <v>68</v>
      </c>
      <c r="B2412" t="s">
        <v>3</v>
      </c>
      <c r="C2412" t="s">
        <v>265</v>
      </c>
      <c r="D2412" t="s">
        <v>234</v>
      </c>
      <c r="E2412" t="s">
        <v>14</v>
      </c>
      <c r="F2412">
        <v>2021</v>
      </c>
      <c r="G2412" t="s">
        <v>250</v>
      </c>
      <c r="H2412">
        <v>1.4845868146328001</v>
      </c>
      <c r="I2412">
        <f>IF(K2412="N2O",H2412*About!$B$66,IF('EPA non-CO2 Data'!K2412="CH4",'EPA non-CO2 Data'!H2412*About!$B$65,'EPA non-CO2 Data'!H2412))</f>
        <v>1.4845868146328001</v>
      </c>
      <c r="J2412" s="4" t="str">
        <f>VLOOKUP(CONCATENATE(B2412,C2412,D2412),'EPA Source to Industry Map'!$D$2:$E$35,2,FALSE)</f>
        <v>chemicals</v>
      </c>
      <c r="K2412" s="4" t="str">
        <f t="shared" si="37"/>
        <v>F-gases</v>
      </c>
    </row>
    <row r="2413" spans="1:11">
      <c r="A2413" t="s">
        <v>68</v>
      </c>
      <c r="B2413" t="s">
        <v>3</v>
      </c>
      <c r="C2413" t="s">
        <v>265</v>
      </c>
      <c r="D2413" t="s">
        <v>234</v>
      </c>
      <c r="E2413" t="s">
        <v>14</v>
      </c>
      <c r="F2413">
        <v>2022</v>
      </c>
      <c r="G2413" t="s">
        <v>250</v>
      </c>
      <c r="H2413">
        <v>1.35019145434689</v>
      </c>
      <c r="I2413">
        <f>IF(K2413="N2O",H2413*About!$B$66,IF('EPA non-CO2 Data'!K2413="CH4",'EPA non-CO2 Data'!H2413*About!$B$65,'EPA non-CO2 Data'!H2413))</f>
        <v>1.35019145434689</v>
      </c>
      <c r="J2413" s="4" t="str">
        <f>VLOOKUP(CONCATENATE(B2413,C2413,D2413),'EPA Source to Industry Map'!$D$2:$E$35,2,FALSE)</f>
        <v>chemicals</v>
      </c>
      <c r="K2413" s="4" t="str">
        <f t="shared" si="37"/>
        <v>F-gases</v>
      </c>
    </row>
    <row r="2414" spans="1:11">
      <c r="A2414" t="s">
        <v>68</v>
      </c>
      <c r="B2414" t="s">
        <v>3</v>
      </c>
      <c r="C2414" t="s">
        <v>265</v>
      </c>
      <c r="D2414" t="s">
        <v>234</v>
      </c>
      <c r="E2414" t="s">
        <v>14</v>
      </c>
      <c r="F2414">
        <v>2023</v>
      </c>
      <c r="G2414" t="s">
        <v>250</v>
      </c>
      <c r="H2414">
        <v>1.21579609406099</v>
      </c>
      <c r="I2414">
        <f>IF(K2414="N2O",H2414*About!$B$66,IF('EPA non-CO2 Data'!K2414="CH4",'EPA non-CO2 Data'!H2414*About!$B$65,'EPA non-CO2 Data'!H2414))</f>
        <v>1.21579609406099</v>
      </c>
      <c r="J2414" s="4" t="str">
        <f>VLOOKUP(CONCATENATE(B2414,C2414,D2414),'EPA Source to Industry Map'!$D$2:$E$35,2,FALSE)</f>
        <v>chemicals</v>
      </c>
      <c r="K2414" s="4" t="str">
        <f t="shared" si="37"/>
        <v>F-gases</v>
      </c>
    </row>
    <row r="2415" spans="1:11">
      <c r="A2415" t="s">
        <v>68</v>
      </c>
      <c r="B2415" t="s">
        <v>3</v>
      </c>
      <c r="C2415" t="s">
        <v>265</v>
      </c>
      <c r="D2415" t="s">
        <v>234</v>
      </c>
      <c r="E2415" t="s">
        <v>14</v>
      </c>
      <c r="F2415">
        <v>2024</v>
      </c>
      <c r="G2415" t="s">
        <v>250</v>
      </c>
      <c r="H2415">
        <v>1.0814007337750899</v>
      </c>
      <c r="I2415">
        <f>IF(K2415="N2O",H2415*About!$B$66,IF('EPA non-CO2 Data'!K2415="CH4",'EPA non-CO2 Data'!H2415*About!$B$65,'EPA non-CO2 Data'!H2415))</f>
        <v>1.0814007337750899</v>
      </c>
      <c r="J2415" s="4" t="str">
        <f>VLOOKUP(CONCATENATE(B2415,C2415,D2415),'EPA Source to Industry Map'!$D$2:$E$35,2,FALSE)</f>
        <v>chemicals</v>
      </c>
      <c r="K2415" s="4" t="str">
        <f t="shared" si="37"/>
        <v>F-gases</v>
      </c>
    </row>
    <row r="2416" spans="1:11">
      <c r="A2416" t="s">
        <v>68</v>
      </c>
      <c r="B2416" t="s">
        <v>3</v>
      </c>
      <c r="C2416" t="s">
        <v>265</v>
      </c>
      <c r="D2416" t="s">
        <v>234</v>
      </c>
      <c r="E2416" t="s">
        <v>14</v>
      </c>
      <c r="F2416">
        <v>2025</v>
      </c>
      <c r="G2416" t="s">
        <v>250</v>
      </c>
      <c r="H2416">
        <v>0.94700537348918601</v>
      </c>
      <c r="I2416">
        <f>IF(K2416="N2O",H2416*About!$B$66,IF('EPA non-CO2 Data'!K2416="CH4",'EPA non-CO2 Data'!H2416*About!$B$65,'EPA non-CO2 Data'!H2416))</f>
        <v>0.94700537348918601</v>
      </c>
      <c r="J2416" s="4" t="str">
        <f>VLOOKUP(CONCATENATE(B2416,C2416,D2416),'EPA Source to Industry Map'!$D$2:$E$35,2,FALSE)</f>
        <v>chemicals</v>
      </c>
      <c r="K2416" s="4" t="str">
        <f t="shared" si="37"/>
        <v>F-gases</v>
      </c>
    </row>
    <row r="2417" spans="1:11">
      <c r="A2417" t="s">
        <v>68</v>
      </c>
      <c r="B2417" t="s">
        <v>3</v>
      </c>
      <c r="C2417" t="s">
        <v>265</v>
      </c>
      <c r="D2417" t="s">
        <v>234</v>
      </c>
      <c r="E2417" t="s">
        <v>14</v>
      </c>
      <c r="F2417">
        <v>2026</v>
      </c>
      <c r="G2417" t="s">
        <v>250</v>
      </c>
      <c r="H2417">
        <v>0.97486405259780895</v>
      </c>
      <c r="I2417">
        <f>IF(K2417="N2O",H2417*About!$B$66,IF('EPA non-CO2 Data'!K2417="CH4",'EPA non-CO2 Data'!H2417*About!$B$65,'EPA non-CO2 Data'!H2417))</f>
        <v>0.97486405259780895</v>
      </c>
      <c r="J2417" s="4" t="str">
        <f>VLOOKUP(CONCATENATE(B2417,C2417,D2417),'EPA Source to Industry Map'!$D$2:$E$35,2,FALSE)</f>
        <v>chemicals</v>
      </c>
      <c r="K2417" s="4" t="str">
        <f t="shared" si="37"/>
        <v>F-gases</v>
      </c>
    </row>
    <row r="2418" spans="1:11">
      <c r="A2418" t="s">
        <v>68</v>
      </c>
      <c r="B2418" t="s">
        <v>3</v>
      </c>
      <c r="C2418" t="s">
        <v>265</v>
      </c>
      <c r="D2418" t="s">
        <v>234</v>
      </c>
      <c r="E2418" t="s">
        <v>14</v>
      </c>
      <c r="F2418">
        <v>2027</v>
      </c>
      <c r="G2418" t="s">
        <v>250</v>
      </c>
      <c r="H2418">
        <v>1.00272273170643</v>
      </c>
      <c r="I2418">
        <f>IF(K2418="N2O",H2418*About!$B$66,IF('EPA non-CO2 Data'!K2418="CH4",'EPA non-CO2 Data'!H2418*About!$B$65,'EPA non-CO2 Data'!H2418))</f>
        <v>1.00272273170643</v>
      </c>
      <c r="J2418" s="4" t="str">
        <f>VLOOKUP(CONCATENATE(B2418,C2418,D2418),'EPA Source to Industry Map'!$D$2:$E$35,2,FALSE)</f>
        <v>chemicals</v>
      </c>
      <c r="K2418" s="4" t="str">
        <f t="shared" si="37"/>
        <v>F-gases</v>
      </c>
    </row>
    <row r="2419" spans="1:11">
      <c r="A2419" t="s">
        <v>68</v>
      </c>
      <c r="B2419" t="s">
        <v>3</v>
      </c>
      <c r="C2419" t="s">
        <v>265</v>
      </c>
      <c r="D2419" t="s">
        <v>234</v>
      </c>
      <c r="E2419" t="s">
        <v>14</v>
      </c>
      <c r="F2419">
        <v>2028</v>
      </c>
      <c r="G2419" t="s">
        <v>250</v>
      </c>
      <c r="H2419">
        <v>1.0305814108150499</v>
      </c>
      <c r="I2419">
        <f>IF(K2419="N2O",H2419*About!$B$66,IF('EPA non-CO2 Data'!K2419="CH4",'EPA non-CO2 Data'!H2419*About!$B$65,'EPA non-CO2 Data'!H2419))</f>
        <v>1.0305814108150499</v>
      </c>
      <c r="J2419" s="4" t="str">
        <f>VLOOKUP(CONCATENATE(B2419,C2419,D2419),'EPA Source to Industry Map'!$D$2:$E$35,2,FALSE)</f>
        <v>chemicals</v>
      </c>
      <c r="K2419" s="4" t="str">
        <f t="shared" ref="K2419:K2482" si="38">IF(ISNUMBER(SEARCH("F",E2419)),"F-gases",E2419)</f>
        <v>F-gases</v>
      </c>
    </row>
    <row r="2420" spans="1:11">
      <c r="A2420" t="s">
        <v>68</v>
      </c>
      <c r="B2420" t="s">
        <v>3</v>
      </c>
      <c r="C2420" t="s">
        <v>265</v>
      </c>
      <c r="D2420" t="s">
        <v>234</v>
      </c>
      <c r="E2420" t="s">
        <v>14</v>
      </c>
      <c r="F2420">
        <v>2029</v>
      </c>
      <c r="G2420" t="s">
        <v>250</v>
      </c>
      <c r="H2420">
        <v>1.0584400899236801</v>
      </c>
      <c r="I2420">
        <f>IF(K2420="N2O",H2420*About!$B$66,IF('EPA non-CO2 Data'!K2420="CH4",'EPA non-CO2 Data'!H2420*About!$B$65,'EPA non-CO2 Data'!H2420))</f>
        <v>1.0584400899236801</v>
      </c>
      <c r="J2420" s="4" t="str">
        <f>VLOOKUP(CONCATENATE(B2420,C2420,D2420),'EPA Source to Industry Map'!$D$2:$E$35,2,FALSE)</f>
        <v>chemicals</v>
      </c>
      <c r="K2420" s="4" t="str">
        <f t="shared" si="38"/>
        <v>F-gases</v>
      </c>
    </row>
    <row r="2421" spans="1:11">
      <c r="A2421" t="s">
        <v>68</v>
      </c>
      <c r="B2421" t="s">
        <v>3</v>
      </c>
      <c r="C2421" t="s">
        <v>265</v>
      </c>
      <c r="D2421" t="s">
        <v>234</v>
      </c>
      <c r="E2421" t="s">
        <v>14</v>
      </c>
      <c r="F2421">
        <v>2030</v>
      </c>
      <c r="G2421" t="s">
        <v>250</v>
      </c>
      <c r="H2421">
        <v>1.0862987690323</v>
      </c>
      <c r="I2421">
        <f>IF(K2421="N2O",H2421*About!$B$66,IF('EPA non-CO2 Data'!K2421="CH4",'EPA non-CO2 Data'!H2421*About!$B$65,'EPA non-CO2 Data'!H2421))</f>
        <v>1.0862987690323</v>
      </c>
      <c r="J2421" s="4" t="str">
        <f>VLOOKUP(CONCATENATE(B2421,C2421,D2421),'EPA Source to Industry Map'!$D$2:$E$35,2,FALSE)</f>
        <v>chemicals</v>
      </c>
      <c r="K2421" s="4" t="str">
        <f t="shared" si="38"/>
        <v>F-gases</v>
      </c>
    </row>
    <row r="2422" spans="1:11">
      <c r="A2422" t="s">
        <v>68</v>
      </c>
      <c r="B2422" t="s">
        <v>3</v>
      </c>
      <c r="C2422" t="s">
        <v>265</v>
      </c>
      <c r="D2422" t="s">
        <v>234</v>
      </c>
      <c r="E2422" t="s">
        <v>14</v>
      </c>
      <c r="F2422">
        <v>2031</v>
      </c>
      <c r="G2422" t="s">
        <v>250</v>
      </c>
      <c r="H2422">
        <v>1.04735155352499</v>
      </c>
      <c r="I2422">
        <f>IF(K2422="N2O",H2422*About!$B$66,IF('EPA non-CO2 Data'!K2422="CH4",'EPA non-CO2 Data'!H2422*About!$B$65,'EPA non-CO2 Data'!H2422))</f>
        <v>1.04735155352499</v>
      </c>
      <c r="J2422" s="4" t="str">
        <f>VLOOKUP(CONCATENATE(B2422,C2422,D2422),'EPA Source to Industry Map'!$D$2:$E$35,2,FALSE)</f>
        <v>chemicals</v>
      </c>
      <c r="K2422" s="4" t="str">
        <f t="shared" si="38"/>
        <v>F-gases</v>
      </c>
    </row>
    <row r="2423" spans="1:11">
      <c r="A2423" t="s">
        <v>68</v>
      </c>
      <c r="B2423" t="s">
        <v>3</v>
      </c>
      <c r="C2423" t="s">
        <v>265</v>
      </c>
      <c r="D2423" t="s">
        <v>234</v>
      </c>
      <c r="E2423" t="s">
        <v>14</v>
      </c>
      <c r="F2423">
        <v>2032</v>
      </c>
      <c r="G2423" t="s">
        <v>250</v>
      </c>
      <c r="H2423">
        <v>1.0084043380176799</v>
      </c>
      <c r="I2423">
        <f>IF(K2423="N2O",H2423*About!$B$66,IF('EPA non-CO2 Data'!K2423="CH4",'EPA non-CO2 Data'!H2423*About!$B$65,'EPA non-CO2 Data'!H2423))</f>
        <v>1.0084043380176799</v>
      </c>
      <c r="J2423" s="4" t="str">
        <f>VLOOKUP(CONCATENATE(B2423,C2423,D2423),'EPA Source to Industry Map'!$D$2:$E$35,2,FALSE)</f>
        <v>chemicals</v>
      </c>
      <c r="K2423" s="4" t="str">
        <f t="shared" si="38"/>
        <v>F-gases</v>
      </c>
    </row>
    <row r="2424" spans="1:11">
      <c r="A2424" t="s">
        <v>68</v>
      </c>
      <c r="B2424" t="s">
        <v>3</v>
      </c>
      <c r="C2424" t="s">
        <v>265</v>
      </c>
      <c r="D2424" t="s">
        <v>234</v>
      </c>
      <c r="E2424" t="s">
        <v>14</v>
      </c>
      <c r="F2424">
        <v>2033</v>
      </c>
      <c r="G2424" t="s">
        <v>250</v>
      </c>
      <c r="H2424">
        <v>0.96945712251037297</v>
      </c>
      <c r="I2424">
        <f>IF(K2424="N2O",H2424*About!$B$66,IF('EPA non-CO2 Data'!K2424="CH4",'EPA non-CO2 Data'!H2424*About!$B$65,'EPA non-CO2 Data'!H2424))</f>
        <v>0.96945712251037297</v>
      </c>
      <c r="J2424" s="4" t="str">
        <f>VLOOKUP(CONCATENATE(B2424,C2424,D2424),'EPA Source to Industry Map'!$D$2:$E$35,2,FALSE)</f>
        <v>chemicals</v>
      </c>
      <c r="K2424" s="4" t="str">
        <f t="shared" si="38"/>
        <v>F-gases</v>
      </c>
    </row>
    <row r="2425" spans="1:11">
      <c r="A2425" t="s">
        <v>68</v>
      </c>
      <c r="B2425" t="s">
        <v>3</v>
      </c>
      <c r="C2425" t="s">
        <v>265</v>
      </c>
      <c r="D2425" t="s">
        <v>234</v>
      </c>
      <c r="E2425" t="s">
        <v>14</v>
      </c>
      <c r="F2425">
        <v>2034</v>
      </c>
      <c r="G2425" t="s">
        <v>250</v>
      </c>
      <c r="H2425">
        <v>0.93050990700306402</v>
      </c>
      <c r="I2425">
        <f>IF(K2425="N2O",H2425*About!$B$66,IF('EPA non-CO2 Data'!K2425="CH4",'EPA non-CO2 Data'!H2425*About!$B$65,'EPA non-CO2 Data'!H2425))</f>
        <v>0.93050990700306402</v>
      </c>
      <c r="J2425" s="4" t="str">
        <f>VLOOKUP(CONCATENATE(B2425,C2425,D2425),'EPA Source to Industry Map'!$D$2:$E$35,2,FALSE)</f>
        <v>chemicals</v>
      </c>
      <c r="K2425" s="4" t="str">
        <f t="shared" si="38"/>
        <v>F-gases</v>
      </c>
    </row>
    <row r="2426" spans="1:11">
      <c r="A2426" t="s">
        <v>68</v>
      </c>
      <c r="B2426" t="s">
        <v>3</v>
      </c>
      <c r="C2426" t="s">
        <v>265</v>
      </c>
      <c r="D2426" t="s">
        <v>234</v>
      </c>
      <c r="E2426" t="s">
        <v>14</v>
      </c>
      <c r="F2426">
        <v>2035</v>
      </c>
      <c r="G2426" t="s">
        <v>250</v>
      </c>
      <c r="H2426">
        <v>0.89156269149575595</v>
      </c>
      <c r="I2426">
        <f>IF(K2426="N2O",H2426*About!$B$66,IF('EPA non-CO2 Data'!K2426="CH4",'EPA non-CO2 Data'!H2426*About!$B$65,'EPA non-CO2 Data'!H2426))</f>
        <v>0.89156269149575595</v>
      </c>
      <c r="J2426" s="4" t="str">
        <f>VLOOKUP(CONCATENATE(B2426,C2426,D2426),'EPA Source to Industry Map'!$D$2:$E$35,2,FALSE)</f>
        <v>chemicals</v>
      </c>
      <c r="K2426" s="4" t="str">
        <f t="shared" si="38"/>
        <v>F-gases</v>
      </c>
    </row>
    <row r="2427" spans="1:11">
      <c r="A2427" t="s">
        <v>68</v>
      </c>
      <c r="B2427" t="s">
        <v>3</v>
      </c>
      <c r="C2427" t="s">
        <v>265</v>
      </c>
      <c r="D2427" t="s">
        <v>234</v>
      </c>
      <c r="E2427" t="s">
        <v>14</v>
      </c>
      <c r="F2427">
        <v>2036</v>
      </c>
      <c r="G2427" t="s">
        <v>250</v>
      </c>
      <c r="H2427">
        <v>0.92164455146424196</v>
      </c>
      <c r="I2427">
        <f>IF(K2427="N2O",H2427*About!$B$66,IF('EPA non-CO2 Data'!K2427="CH4",'EPA non-CO2 Data'!H2427*About!$B$65,'EPA non-CO2 Data'!H2427))</f>
        <v>0.92164455146424196</v>
      </c>
      <c r="J2427" s="4" t="str">
        <f>VLOOKUP(CONCATENATE(B2427,C2427,D2427),'EPA Source to Industry Map'!$D$2:$E$35,2,FALSE)</f>
        <v>chemicals</v>
      </c>
      <c r="K2427" s="4" t="str">
        <f t="shared" si="38"/>
        <v>F-gases</v>
      </c>
    </row>
    <row r="2428" spans="1:11">
      <c r="A2428" t="s">
        <v>68</v>
      </c>
      <c r="B2428" t="s">
        <v>3</v>
      </c>
      <c r="C2428" t="s">
        <v>265</v>
      </c>
      <c r="D2428" t="s">
        <v>234</v>
      </c>
      <c r="E2428" t="s">
        <v>14</v>
      </c>
      <c r="F2428">
        <v>2037</v>
      </c>
      <c r="G2428" t="s">
        <v>250</v>
      </c>
      <c r="H2428">
        <v>0.95172641143272896</v>
      </c>
      <c r="I2428">
        <f>IF(K2428="N2O",H2428*About!$B$66,IF('EPA non-CO2 Data'!K2428="CH4",'EPA non-CO2 Data'!H2428*About!$B$65,'EPA non-CO2 Data'!H2428))</f>
        <v>0.95172641143272896</v>
      </c>
      <c r="J2428" s="4" t="str">
        <f>VLOOKUP(CONCATENATE(B2428,C2428,D2428),'EPA Source to Industry Map'!$D$2:$E$35,2,FALSE)</f>
        <v>chemicals</v>
      </c>
      <c r="K2428" s="4" t="str">
        <f t="shared" si="38"/>
        <v>F-gases</v>
      </c>
    </row>
    <row r="2429" spans="1:11">
      <c r="A2429" t="s">
        <v>68</v>
      </c>
      <c r="B2429" t="s">
        <v>3</v>
      </c>
      <c r="C2429" t="s">
        <v>265</v>
      </c>
      <c r="D2429" t="s">
        <v>234</v>
      </c>
      <c r="E2429" t="s">
        <v>14</v>
      </c>
      <c r="F2429">
        <v>2038</v>
      </c>
      <c r="G2429" t="s">
        <v>250</v>
      </c>
      <c r="H2429">
        <v>0.98180827140121596</v>
      </c>
      <c r="I2429">
        <f>IF(K2429="N2O",H2429*About!$B$66,IF('EPA non-CO2 Data'!K2429="CH4",'EPA non-CO2 Data'!H2429*About!$B$65,'EPA non-CO2 Data'!H2429))</f>
        <v>0.98180827140121596</v>
      </c>
      <c r="J2429" s="4" t="str">
        <f>VLOOKUP(CONCATENATE(B2429,C2429,D2429),'EPA Source to Industry Map'!$D$2:$E$35,2,FALSE)</f>
        <v>chemicals</v>
      </c>
      <c r="K2429" s="4" t="str">
        <f t="shared" si="38"/>
        <v>F-gases</v>
      </c>
    </row>
    <row r="2430" spans="1:11">
      <c r="A2430" t="s">
        <v>68</v>
      </c>
      <c r="B2430" t="s">
        <v>3</v>
      </c>
      <c r="C2430" t="s">
        <v>265</v>
      </c>
      <c r="D2430" t="s">
        <v>234</v>
      </c>
      <c r="E2430" t="s">
        <v>14</v>
      </c>
      <c r="F2430">
        <v>2039</v>
      </c>
      <c r="G2430" t="s">
        <v>250</v>
      </c>
      <c r="H2430">
        <v>1.0118901313697</v>
      </c>
      <c r="I2430">
        <f>IF(K2430="N2O",H2430*About!$B$66,IF('EPA non-CO2 Data'!K2430="CH4",'EPA non-CO2 Data'!H2430*About!$B$65,'EPA non-CO2 Data'!H2430))</f>
        <v>1.0118901313697</v>
      </c>
      <c r="J2430" s="4" t="str">
        <f>VLOOKUP(CONCATENATE(B2430,C2430,D2430),'EPA Source to Industry Map'!$D$2:$E$35,2,FALSE)</f>
        <v>chemicals</v>
      </c>
      <c r="K2430" s="4" t="str">
        <f t="shared" si="38"/>
        <v>F-gases</v>
      </c>
    </row>
    <row r="2431" spans="1:11">
      <c r="A2431" t="s">
        <v>68</v>
      </c>
      <c r="B2431" t="s">
        <v>3</v>
      </c>
      <c r="C2431" t="s">
        <v>265</v>
      </c>
      <c r="D2431" t="s">
        <v>234</v>
      </c>
      <c r="E2431" t="s">
        <v>14</v>
      </c>
      <c r="F2431">
        <v>2040</v>
      </c>
      <c r="G2431" t="s">
        <v>250</v>
      </c>
      <c r="H2431">
        <v>1.04197199133819</v>
      </c>
      <c r="I2431">
        <f>IF(K2431="N2O",H2431*About!$B$66,IF('EPA non-CO2 Data'!K2431="CH4",'EPA non-CO2 Data'!H2431*About!$B$65,'EPA non-CO2 Data'!H2431))</f>
        <v>1.04197199133819</v>
      </c>
      <c r="J2431" s="4" t="str">
        <f>VLOOKUP(CONCATENATE(B2431,C2431,D2431),'EPA Source to Industry Map'!$D$2:$E$35,2,FALSE)</f>
        <v>chemicals</v>
      </c>
      <c r="K2431" s="4" t="str">
        <f t="shared" si="38"/>
        <v>F-gases</v>
      </c>
    </row>
    <row r="2432" spans="1:11">
      <c r="A2432" t="s">
        <v>68</v>
      </c>
      <c r="B2432" t="s">
        <v>3</v>
      </c>
      <c r="C2432" t="s">
        <v>265</v>
      </c>
      <c r="D2432" t="s">
        <v>234</v>
      </c>
      <c r="E2432" t="s">
        <v>14</v>
      </c>
      <c r="F2432">
        <v>2041</v>
      </c>
      <c r="G2432" t="s">
        <v>250</v>
      </c>
      <c r="H2432">
        <v>1.07711616107909</v>
      </c>
      <c r="I2432">
        <f>IF(K2432="N2O",H2432*About!$B$66,IF('EPA non-CO2 Data'!K2432="CH4",'EPA non-CO2 Data'!H2432*About!$B$65,'EPA non-CO2 Data'!H2432))</f>
        <v>1.07711616107909</v>
      </c>
      <c r="J2432" s="4" t="str">
        <f>VLOOKUP(CONCATENATE(B2432,C2432,D2432),'EPA Source to Industry Map'!$D$2:$E$35,2,FALSE)</f>
        <v>chemicals</v>
      </c>
      <c r="K2432" s="4" t="str">
        <f t="shared" si="38"/>
        <v>F-gases</v>
      </c>
    </row>
    <row r="2433" spans="1:11">
      <c r="A2433" t="s">
        <v>68</v>
      </c>
      <c r="B2433" t="s">
        <v>3</v>
      </c>
      <c r="C2433" t="s">
        <v>265</v>
      </c>
      <c r="D2433" t="s">
        <v>234</v>
      </c>
      <c r="E2433" t="s">
        <v>14</v>
      </c>
      <c r="F2433">
        <v>2042</v>
      </c>
      <c r="G2433" t="s">
        <v>250</v>
      </c>
      <c r="H2433">
        <v>1.1122603308200001</v>
      </c>
      <c r="I2433">
        <f>IF(K2433="N2O",H2433*About!$B$66,IF('EPA non-CO2 Data'!K2433="CH4",'EPA non-CO2 Data'!H2433*About!$B$65,'EPA non-CO2 Data'!H2433))</f>
        <v>1.1122603308200001</v>
      </c>
      <c r="J2433" s="4" t="str">
        <f>VLOOKUP(CONCATENATE(B2433,C2433,D2433),'EPA Source to Industry Map'!$D$2:$E$35,2,FALSE)</f>
        <v>chemicals</v>
      </c>
      <c r="K2433" s="4" t="str">
        <f t="shared" si="38"/>
        <v>F-gases</v>
      </c>
    </row>
    <row r="2434" spans="1:11">
      <c r="A2434" t="s">
        <v>68</v>
      </c>
      <c r="B2434" t="s">
        <v>3</v>
      </c>
      <c r="C2434" t="s">
        <v>265</v>
      </c>
      <c r="D2434" t="s">
        <v>234</v>
      </c>
      <c r="E2434" t="s">
        <v>14</v>
      </c>
      <c r="F2434">
        <v>2043</v>
      </c>
      <c r="G2434" t="s">
        <v>250</v>
      </c>
      <c r="H2434">
        <v>1.1474045005609099</v>
      </c>
      <c r="I2434">
        <f>IF(K2434="N2O",H2434*About!$B$66,IF('EPA non-CO2 Data'!K2434="CH4",'EPA non-CO2 Data'!H2434*About!$B$65,'EPA non-CO2 Data'!H2434))</f>
        <v>1.1474045005609099</v>
      </c>
      <c r="J2434" s="4" t="str">
        <f>VLOOKUP(CONCATENATE(B2434,C2434,D2434),'EPA Source to Industry Map'!$D$2:$E$35,2,FALSE)</f>
        <v>chemicals</v>
      </c>
      <c r="K2434" s="4" t="str">
        <f t="shared" si="38"/>
        <v>F-gases</v>
      </c>
    </row>
    <row r="2435" spans="1:11">
      <c r="A2435" t="s">
        <v>68</v>
      </c>
      <c r="B2435" t="s">
        <v>3</v>
      </c>
      <c r="C2435" t="s">
        <v>265</v>
      </c>
      <c r="D2435" t="s">
        <v>234</v>
      </c>
      <c r="E2435" t="s">
        <v>14</v>
      </c>
      <c r="F2435">
        <v>2044</v>
      </c>
      <c r="G2435" t="s">
        <v>250</v>
      </c>
      <c r="H2435">
        <v>1.18254867030181</v>
      </c>
      <c r="I2435">
        <f>IF(K2435="N2O",H2435*About!$B$66,IF('EPA non-CO2 Data'!K2435="CH4",'EPA non-CO2 Data'!H2435*About!$B$65,'EPA non-CO2 Data'!H2435))</f>
        <v>1.18254867030181</v>
      </c>
      <c r="J2435" s="4" t="str">
        <f>VLOOKUP(CONCATENATE(B2435,C2435,D2435),'EPA Source to Industry Map'!$D$2:$E$35,2,FALSE)</f>
        <v>chemicals</v>
      </c>
      <c r="K2435" s="4" t="str">
        <f t="shared" si="38"/>
        <v>F-gases</v>
      </c>
    </row>
    <row r="2436" spans="1:11">
      <c r="A2436" t="s">
        <v>68</v>
      </c>
      <c r="B2436" t="s">
        <v>3</v>
      </c>
      <c r="C2436" t="s">
        <v>265</v>
      </c>
      <c r="D2436" t="s">
        <v>234</v>
      </c>
      <c r="E2436" t="s">
        <v>14</v>
      </c>
      <c r="F2436">
        <v>2045</v>
      </c>
      <c r="G2436" t="s">
        <v>250</v>
      </c>
      <c r="H2436">
        <v>1.21769284004272</v>
      </c>
      <c r="I2436">
        <f>IF(K2436="N2O",H2436*About!$B$66,IF('EPA non-CO2 Data'!K2436="CH4",'EPA non-CO2 Data'!H2436*About!$B$65,'EPA non-CO2 Data'!H2436))</f>
        <v>1.21769284004272</v>
      </c>
      <c r="J2436" s="4" t="str">
        <f>VLOOKUP(CONCATENATE(B2436,C2436,D2436),'EPA Source to Industry Map'!$D$2:$E$35,2,FALSE)</f>
        <v>chemicals</v>
      </c>
      <c r="K2436" s="4" t="str">
        <f t="shared" si="38"/>
        <v>F-gases</v>
      </c>
    </row>
    <row r="2437" spans="1:11">
      <c r="A2437" t="s">
        <v>68</v>
      </c>
      <c r="B2437" t="s">
        <v>3</v>
      </c>
      <c r="C2437" t="s">
        <v>265</v>
      </c>
      <c r="D2437" t="s">
        <v>234</v>
      </c>
      <c r="E2437" t="s">
        <v>14</v>
      </c>
      <c r="F2437">
        <v>2046</v>
      </c>
      <c r="G2437" t="s">
        <v>250</v>
      </c>
      <c r="H2437">
        <v>1.2587488867938901</v>
      </c>
      <c r="I2437">
        <f>IF(K2437="N2O",H2437*About!$B$66,IF('EPA non-CO2 Data'!K2437="CH4",'EPA non-CO2 Data'!H2437*About!$B$65,'EPA non-CO2 Data'!H2437))</f>
        <v>1.2587488867938901</v>
      </c>
      <c r="J2437" s="4" t="str">
        <f>VLOOKUP(CONCATENATE(B2437,C2437,D2437),'EPA Source to Industry Map'!$D$2:$E$35,2,FALSE)</f>
        <v>chemicals</v>
      </c>
      <c r="K2437" s="4" t="str">
        <f t="shared" si="38"/>
        <v>F-gases</v>
      </c>
    </row>
    <row r="2438" spans="1:11">
      <c r="A2438" t="s">
        <v>68</v>
      </c>
      <c r="B2438" t="s">
        <v>3</v>
      </c>
      <c r="C2438" t="s">
        <v>265</v>
      </c>
      <c r="D2438" t="s">
        <v>234</v>
      </c>
      <c r="E2438" t="s">
        <v>14</v>
      </c>
      <c r="F2438">
        <v>2047</v>
      </c>
      <c r="G2438" t="s">
        <v>250</v>
      </c>
      <c r="H2438">
        <v>1.2998049335450701</v>
      </c>
      <c r="I2438">
        <f>IF(K2438="N2O",H2438*About!$B$66,IF('EPA non-CO2 Data'!K2438="CH4",'EPA non-CO2 Data'!H2438*About!$B$65,'EPA non-CO2 Data'!H2438))</f>
        <v>1.2998049335450701</v>
      </c>
      <c r="J2438" s="4" t="str">
        <f>VLOOKUP(CONCATENATE(B2438,C2438,D2438),'EPA Source to Industry Map'!$D$2:$E$35,2,FALSE)</f>
        <v>chemicals</v>
      </c>
      <c r="K2438" s="4" t="str">
        <f t="shared" si="38"/>
        <v>F-gases</v>
      </c>
    </row>
    <row r="2439" spans="1:11">
      <c r="A2439" t="s">
        <v>68</v>
      </c>
      <c r="B2439" t="s">
        <v>3</v>
      </c>
      <c r="C2439" t="s">
        <v>265</v>
      </c>
      <c r="D2439" t="s">
        <v>234</v>
      </c>
      <c r="E2439" t="s">
        <v>14</v>
      </c>
      <c r="F2439">
        <v>2048</v>
      </c>
      <c r="G2439" t="s">
        <v>250</v>
      </c>
      <c r="H2439">
        <v>1.3408609802962499</v>
      </c>
      <c r="I2439">
        <f>IF(K2439="N2O",H2439*About!$B$66,IF('EPA non-CO2 Data'!K2439="CH4",'EPA non-CO2 Data'!H2439*About!$B$65,'EPA non-CO2 Data'!H2439))</f>
        <v>1.3408609802962499</v>
      </c>
      <c r="J2439" s="4" t="str">
        <f>VLOOKUP(CONCATENATE(B2439,C2439,D2439),'EPA Source to Industry Map'!$D$2:$E$35,2,FALSE)</f>
        <v>chemicals</v>
      </c>
      <c r="K2439" s="4" t="str">
        <f t="shared" si="38"/>
        <v>F-gases</v>
      </c>
    </row>
    <row r="2440" spans="1:11">
      <c r="A2440" t="s">
        <v>68</v>
      </c>
      <c r="B2440" t="s">
        <v>3</v>
      </c>
      <c r="C2440" t="s">
        <v>265</v>
      </c>
      <c r="D2440" t="s">
        <v>234</v>
      </c>
      <c r="E2440" t="s">
        <v>14</v>
      </c>
      <c r="F2440">
        <v>2049</v>
      </c>
      <c r="G2440" t="s">
        <v>250</v>
      </c>
      <c r="H2440">
        <v>1.3819170270474199</v>
      </c>
      <c r="I2440">
        <f>IF(K2440="N2O",H2440*About!$B$66,IF('EPA non-CO2 Data'!K2440="CH4",'EPA non-CO2 Data'!H2440*About!$B$65,'EPA non-CO2 Data'!H2440))</f>
        <v>1.3819170270474199</v>
      </c>
      <c r="J2440" s="4" t="str">
        <f>VLOOKUP(CONCATENATE(B2440,C2440,D2440),'EPA Source to Industry Map'!$D$2:$E$35,2,FALSE)</f>
        <v>chemicals</v>
      </c>
      <c r="K2440" s="4" t="str">
        <f t="shared" si="38"/>
        <v>F-gases</v>
      </c>
    </row>
    <row r="2441" spans="1:11">
      <c r="A2441" t="s">
        <v>68</v>
      </c>
      <c r="B2441" t="s">
        <v>3</v>
      </c>
      <c r="C2441" t="s">
        <v>265</v>
      </c>
      <c r="D2441" t="s">
        <v>234</v>
      </c>
      <c r="E2441" t="s">
        <v>14</v>
      </c>
      <c r="F2441">
        <v>2050</v>
      </c>
      <c r="G2441" t="s">
        <v>250</v>
      </c>
      <c r="H2441">
        <v>1.4229730737985999</v>
      </c>
      <c r="I2441">
        <f>IF(K2441="N2O",H2441*About!$B$66,IF('EPA non-CO2 Data'!K2441="CH4",'EPA non-CO2 Data'!H2441*About!$B$65,'EPA non-CO2 Data'!H2441))</f>
        <v>1.4229730737985999</v>
      </c>
      <c r="J2441" s="4" t="str">
        <f>VLOOKUP(CONCATENATE(B2441,C2441,D2441),'EPA Source to Industry Map'!$D$2:$E$35,2,FALSE)</f>
        <v>chemicals</v>
      </c>
      <c r="K2441" s="4" t="str">
        <f t="shared" si="38"/>
        <v>F-gases</v>
      </c>
    </row>
    <row r="2442" spans="1:11">
      <c r="A2442" t="s">
        <v>68</v>
      </c>
      <c r="B2442" t="s">
        <v>3</v>
      </c>
      <c r="C2442" t="s">
        <v>265</v>
      </c>
      <c r="D2442" t="s">
        <v>277</v>
      </c>
      <c r="E2442" t="s">
        <v>13</v>
      </c>
      <c r="F2442">
        <v>1990</v>
      </c>
      <c r="G2442" t="s">
        <v>250</v>
      </c>
      <c r="H2442">
        <v>2.4034699304972301E-2</v>
      </c>
      <c r="I2442">
        <f>IF(K2442="N2O",H2442*About!$B$66,IF('EPA non-CO2 Data'!K2442="CH4",'EPA non-CO2 Data'!H2442*About!$B$65,'EPA non-CO2 Data'!H2442))</f>
        <v>2.4034699304972301E-2</v>
      </c>
      <c r="J2442" s="4" t="str">
        <f>VLOOKUP(CONCATENATE(B2442,C2442,D2442),'EPA Source to Industry Map'!$D$2:$E$35,2,FALSE)</f>
        <v>chemicals</v>
      </c>
      <c r="K2442" s="4" t="str">
        <f t="shared" si="38"/>
        <v>F-gases</v>
      </c>
    </row>
    <row r="2443" spans="1:11">
      <c r="A2443" t="s">
        <v>68</v>
      </c>
      <c r="B2443" t="s">
        <v>3</v>
      </c>
      <c r="C2443" t="s">
        <v>265</v>
      </c>
      <c r="D2443" t="s">
        <v>277</v>
      </c>
      <c r="E2443" t="s">
        <v>13</v>
      </c>
      <c r="F2443">
        <v>1991</v>
      </c>
      <c r="G2443" t="s">
        <v>250</v>
      </c>
      <c r="H2443">
        <v>2.4034699304972301E-2</v>
      </c>
      <c r="I2443">
        <f>IF(K2443="N2O",H2443*About!$B$66,IF('EPA non-CO2 Data'!K2443="CH4",'EPA non-CO2 Data'!H2443*About!$B$65,'EPA non-CO2 Data'!H2443))</f>
        <v>2.4034699304972301E-2</v>
      </c>
      <c r="J2443" s="4" t="str">
        <f>VLOOKUP(CONCATENATE(B2443,C2443,D2443),'EPA Source to Industry Map'!$D$2:$E$35,2,FALSE)</f>
        <v>chemicals</v>
      </c>
      <c r="K2443" s="4" t="str">
        <f t="shared" si="38"/>
        <v>F-gases</v>
      </c>
    </row>
    <row r="2444" spans="1:11">
      <c r="A2444" t="s">
        <v>68</v>
      </c>
      <c r="B2444" t="s">
        <v>3</v>
      </c>
      <c r="C2444" t="s">
        <v>265</v>
      </c>
      <c r="D2444" t="s">
        <v>277</v>
      </c>
      <c r="E2444" t="s">
        <v>13</v>
      </c>
      <c r="F2444">
        <v>1992</v>
      </c>
      <c r="G2444" t="s">
        <v>250</v>
      </c>
      <c r="H2444">
        <v>2.4034699304972301E-2</v>
      </c>
      <c r="I2444">
        <f>IF(K2444="N2O",H2444*About!$B$66,IF('EPA non-CO2 Data'!K2444="CH4",'EPA non-CO2 Data'!H2444*About!$B$65,'EPA non-CO2 Data'!H2444))</f>
        <v>2.4034699304972301E-2</v>
      </c>
      <c r="J2444" s="4" t="str">
        <f>VLOOKUP(CONCATENATE(B2444,C2444,D2444),'EPA Source to Industry Map'!$D$2:$E$35,2,FALSE)</f>
        <v>chemicals</v>
      </c>
      <c r="K2444" s="4" t="str">
        <f t="shared" si="38"/>
        <v>F-gases</v>
      </c>
    </row>
    <row r="2445" spans="1:11">
      <c r="A2445" t="s">
        <v>68</v>
      </c>
      <c r="B2445" t="s">
        <v>3</v>
      </c>
      <c r="C2445" t="s">
        <v>265</v>
      </c>
      <c r="D2445" t="s">
        <v>277</v>
      </c>
      <c r="E2445" t="s">
        <v>13</v>
      </c>
      <c r="F2445">
        <v>1993</v>
      </c>
      <c r="G2445" t="s">
        <v>250</v>
      </c>
      <c r="H2445">
        <v>2.4034699304972301E-2</v>
      </c>
      <c r="I2445">
        <f>IF(K2445="N2O",H2445*About!$B$66,IF('EPA non-CO2 Data'!K2445="CH4",'EPA non-CO2 Data'!H2445*About!$B$65,'EPA non-CO2 Data'!H2445))</f>
        <v>2.4034699304972301E-2</v>
      </c>
      <c r="J2445" s="4" t="str">
        <f>VLOOKUP(CONCATENATE(B2445,C2445,D2445),'EPA Source to Industry Map'!$D$2:$E$35,2,FALSE)</f>
        <v>chemicals</v>
      </c>
      <c r="K2445" s="4" t="str">
        <f t="shared" si="38"/>
        <v>F-gases</v>
      </c>
    </row>
    <row r="2446" spans="1:11">
      <c r="A2446" t="s">
        <v>68</v>
      </c>
      <c r="B2446" t="s">
        <v>3</v>
      </c>
      <c r="C2446" t="s">
        <v>265</v>
      </c>
      <c r="D2446" t="s">
        <v>277</v>
      </c>
      <c r="E2446" t="s">
        <v>13</v>
      </c>
      <c r="F2446">
        <v>1994</v>
      </c>
      <c r="G2446" t="s">
        <v>250</v>
      </c>
      <c r="H2446">
        <v>2.4034699304972301E-2</v>
      </c>
      <c r="I2446">
        <f>IF(K2446="N2O",H2446*About!$B$66,IF('EPA non-CO2 Data'!K2446="CH4",'EPA non-CO2 Data'!H2446*About!$B$65,'EPA non-CO2 Data'!H2446))</f>
        <v>2.4034699304972301E-2</v>
      </c>
      <c r="J2446" s="4" t="str">
        <f>VLOOKUP(CONCATENATE(B2446,C2446,D2446),'EPA Source to Industry Map'!$D$2:$E$35,2,FALSE)</f>
        <v>chemicals</v>
      </c>
      <c r="K2446" s="4" t="str">
        <f t="shared" si="38"/>
        <v>F-gases</v>
      </c>
    </row>
    <row r="2447" spans="1:11">
      <c r="A2447" t="s">
        <v>68</v>
      </c>
      <c r="B2447" t="s">
        <v>3</v>
      </c>
      <c r="C2447" t="s">
        <v>265</v>
      </c>
      <c r="D2447" t="s">
        <v>277</v>
      </c>
      <c r="E2447" t="s">
        <v>13</v>
      </c>
      <c r="F2447">
        <v>1995</v>
      </c>
      <c r="G2447" t="s">
        <v>250</v>
      </c>
      <c r="H2447">
        <v>2.4034699304972301E-2</v>
      </c>
      <c r="I2447">
        <f>IF(K2447="N2O",H2447*About!$B$66,IF('EPA non-CO2 Data'!K2447="CH4",'EPA non-CO2 Data'!H2447*About!$B$65,'EPA non-CO2 Data'!H2447))</f>
        <v>2.4034699304972301E-2</v>
      </c>
      <c r="J2447" s="4" t="str">
        <f>VLOOKUP(CONCATENATE(B2447,C2447,D2447),'EPA Source to Industry Map'!$D$2:$E$35,2,FALSE)</f>
        <v>chemicals</v>
      </c>
      <c r="K2447" s="4" t="str">
        <f t="shared" si="38"/>
        <v>F-gases</v>
      </c>
    </row>
    <row r="2448" spans="1:11">
      <c r="A2448" t="s">
        <v>68</v>
      </c>
      <c r="B2448" t="s">
        <v>3</v>
      </c>
      <c r="C2448" t="s">
        <v>265</v>
      </c>
      <c r="D2448" t="s">
        <v>277</v>
      </c>
      <c r="E2448" t="s">
        <v>13</v>
      </c>
      <c r="F2448">
        <v>1996</v>
      </c>
      <c r="G2448" t="s">
        <v>250</v>
      </c>
      <c r="H2448">
        <v>2.9894228846978701E-2</v>
      </c>
      <c r="I2448">
        <f>IF(K2448="N2O",H2448*About!$B$66,IF('EPA non-CO2 Data'!K2448="CH4",'EPA non-CO2 Data'!H2448*About!$B$65,'EPA non-CO2 Data'!H2448))</f>
        <v>2.9894228846978701E-2</v>
      </c>
      <c r="J2448" s="4" t="str">
        <f>VLOOKUP(CONCATENATE(B2448,C2448,D2448),'EPA Source to Industry Map'!$D$2:$E$35,2,FALSE)</f>
        <v>chemicals</v>
      </c>
      <c r="K2448" s="4" t="str">
        <f t="shared" si="38"/>
        <v>F-gases</v>
      </c>
    </row>
    <row r="2449" spans="1:11">
      <c r="A2449" t="s">
        <v>68</v>
      </c>
      <c r="B2449" t="s">
        <v>3</v>
      </c>
      <c r="C2449" t="s">
        <v>265</v>
      </c>
      <c r="D2449" t="s">
        <v>277</v>
      </c>
      <c r="E2449" t="s">
        <v>13</v>
      </c>
      <c r="F2449">
        <v>1997</v>
      </c>
      <c r="G2449" t="s">
        <v>250</v>
      </c>
      <c r="H2449">
        <v>3.5753758388985202E-2</v>
      </c>
      <c r="I2449">
        <f>IF(K2449="N2O",H2449*About!$B$66,IF('EPA non-CO2 Data'!K2449="CH4",'EPA non-CO2 Data'!H2449*About!$B$65,'EPA non-CO2 Data'!H2449))</f>
        <v>3.5753758388985202E-2</v>
      </c>
      <c r="J2449" s="4" t="str">
        <f>VLOOKUP(CONCATENATE(B2449,C2449,D2449),'EPA Source to Industry Map'!$D$2:$E$35,2,FALSE)</f>
        <v>chemicals</v>
      </c>
      <c r="K2449" s="4" t="str">
        <f t="shared" si="38"/>
        <v>F-gases</v>
      </c>
    </row>
    <row r="2450" spans="1:11">
      <c r="A2450" t="s">
        <v>68</v>
      </c>
      <c r="B2450" t="s">
        <v>3</v>
      </c>
      <c r="C2450" t="s">
        <v>265</v>
      </c>
      <c r="D2450" t="s">
        <v>277</v>
      </c>
      <c r="E2450" t="s">
        <v>13</v>
      </c>
      <c r="F2450">
        <v>1998</v>
      </c>
      <c r="G2450" t="s">
        <v>250</v>
      </c>
      <c r="H2450">
        <v>4.1613287930991602E-2</v>
      </c>
      <c r="I2450">
        <f>IF(K2450="N2O",H2450*About!$B$66,IF('EPA non-CO2 Data'!K2450="CH4",'EPA non-CO2 Data'!H2450*About!$B$65,'EPA non-CO2 Data'!H2450))</f>
        <v>4.1613287930991602E-2</v>
      </c>
      <c r="J2450" s="4" t="str">
        <f>VLOOKUP(CONCATENATE(B2450,C2450,D2450),'EPA Source to Industry Map'!$D$2:$E$35,2,FALSE)</f>
        <v>chemicals</v>
      </c>
      <c r="K2450" s="4" t="str">
        <f t="shared" si="38"/>
        <v>F-gases</v>
      </c>
    </row>
    <row r="2451" spans="1:11">
      <c r="A2451" t="s">
        <v>68</v>
      </c>
      <c r="B2451" t="s">
        <v>3</v>
      </c>
      <c r="C2451" t="s">
        <v>265</v>
      </c>
      <c r="D2451" t="s">
        <v>277</v>
      </c>
      <c r="E2451" t="s">
        <v>13</v>
      </c>
      <c r="F2451">
        <v>1999</v>
      </c>
      <c r="G2451" t="s">
        <v>250</v>
      </c>
      <c r="H2451">
        <v>4.74728174729981E-2</v>
      </c>
      <c r="I2451">
        <f>IF(K2451="N2O",H2451*About!$B$66,IF('EPA non-CO2 Data'!K2451="CH4",'EPA non-CO2 Data'!H2451*About!$B$65,'EPA non-CO2 Data'!H2451))</f>
        <v>4.74728174729981E-2</v>
      </c>
      <c r="J2451" s="4" t="str">
        <f>VLOOKUP(CONCATENATE(B2451,C2451,D2451),'EPA Source to Industry Map'!$D$2:$E$35,2,FALSE)</f>
        <v>chemicals</v>
      </c>
      <c r="K2451" s="4" t="str">
        <f t="shared" si="38"/>
        <v>F-gases</v>
      </c>
    </row>
    <row r="2452" spans="1:11">
      <c r="A2452" t="s">
        <v>68</v>
      </c>
      <c r="B2452" t="s">
        <v>3</v>
      </c>
      <c r="C2452" t="s">
        <v>265</v>
      </c>
      <c r="D2452" t="s">
        <v>277</v>
      </c>
      <c r="E2452" t="s">
        <v>13</v>
      </c>
      <c r="F2452">
        <v>2000</v>
      </c>
      <c r="G2452" t="s">
        <v>250</v>
      </c>
      <c r="H2452">
        <v>5.33323470150045E-2</v>
      </c>
      <c r="I2452">
        <f>IF(K2452="N2O",H2452*About!$B$66,IF('EPA non-CO2 Data'!K2452="CH4",'EPA non-CO2 Data'!H2452*About!$B$65,'EPA non-CO2 Data'!H2452))</f>
        <v>5.33323470150045E-2</v>
      </c>
      <c r="J2452" s="4" t="str">
        <f>VLOOKUP(CONCATENATE(B2452,C2452,D2452),'EPA Source to Industry Map'!$D$2:$E$35,2,FALSE)</f>
        <v>chemicals</v>
      </c>
      <c r="K2452" s="4" t="str">
        <f t="shared" si="38"/>
        <v>F-gases</v>
      </c>
    </row>
    <row r="2453" spans="1:11">
      <c r="A2453" t="s">
        <v>68</v>
      </c>
      <c r="B2453" t="s">
        <v>3</v>
      </c>
      <c r="C2453" t="s">
        <v>265</v>
      </c>
      <c r="D2453" t="s">
        <v>277</v>
      </c>
      <c r="E2453" t="s">
        <v>13</v>
      </c>
      <c r="F2453">
        <v>2001</v>
      </c>
      <c r="G2453" t="s">
        <v>250</v>
      </c>
      <c r="H2453">
        <v>6.56671137059468E-2</v>
      </c>
      <c r="I2453">
        <f>IF(K2453="N2O",H2453*About!$B$66,IF('EPA non-CO2 Data'!K2453="CH4",'EPA non-CO2 Data'!H2453*About!$B$65,'EPA non-CO2 Data'!H2453))</f>
        <v>6.56671137059468E-2</v>
      </c>
      <c r="J2453" s="4" t="str">
        <f>VLOOKUP(CONCATENATE(B2453,C2453,D2453),'EPA Source to Industry Map'!$D$2:$E$35,2,FALSE)</f>
        <v>chemicals</v>
      </c>
      <c r="K2453" s="4" t="str">
        <f t="shared" si="38"/>
        <v>F-gases</v>
      </c>
    </row>
    <row r="2454" spans="1:11">
      <c r="A2454" t="s">
        <v>68</v>
      </c>
      <c r="B2454" t="s">
        <v>3</v>
      </c>
      <c r="C2454" t="s">
        <v>265</v>
      </c>
      <c r="D2454" t="s">
        <v>277</v>
      </c>
      <c r="E2454" t="s">
        <v>13</v>
      </c>
      <c r="F2454">
        <v>2002</v>
      </c>
      <c r="G2454" t="s">
        <v>250</v>
      </c>
      <c r="H2454">
        <v>7.8001880396889003E-2</v>
      </c>
      <c r="I2454">
        <f>IF(K2454="N2O",H2454*About!$B$66,IF('EPA non-CO2 Data'!K2454="CH4",'EPA non-CO2 Data'!H2454*About!$B$65,'EPA non-CO2 Data'!H2454))</f>
        <v>7.8001880396889003E-2</v>
      </c>
      <c r="J2454" s="4" t="str">
        <f>VLOOKUP(CONCATENATE(B2454,C2454,D2454),'EPA Source to Industry Map'!$D$2:$E$35,2,FALSE)</f>
        <v>chemicals</v>
      </c>
      <c r="K2454" s="4" t="str">
        <f t="shared" si="38"/>
        <v>F-gases</v>
      </c>
    </row>
    <row r="2455" spans="1:11">
      <c r="A2455" t="s">
        <v>68</v>
      </c>
      <c r="B2455" t="s">
        <v>3</v>
      </c>
      <c r="C2455" t="s">
        <v>265</v>
      </c>
      <c r="D2455" t="s">
        <v>277</v>
      </c>
      <c r="E2455" t="s">
        <v>13</v>
      </c>
      <c r="F2455">
        <v>2003</v>
      </c>
      <c r="G2455" t="s">
        <v>250</v>
      </c>
      <c r="H2455">
        <v>9.0336647087831207E-2</v>
      </c>
      <c r="I2455">
        <f>IF(K2455="N2O",H2455*About!$B$66,IF('EPA non-CO2 Data'!K2455="CH4",'EPA non-CO2 Data'!H2455*About!$B$65,'EPA non-CO2 Data'!H2455))</f>
        <v>9.0336647087831207E-2</v>
      </c>
      <c r="J2455" s="4" t="str">
        <f>VLOOKUP(CONCATENATE(B2455,C2455,D2455),'EPA Source to Industry Map'!$D$2:$E$35,2,FALSE)</f>
        <v>chemicals</v>
      </c>
      <c r="K2455" s="4" t="str">
        <f t="shared" si="38"/>
        <v>F-gases</v>
      </c>
    </row>
    <row r="2456" spans="1:11">
      <c r="A2456" t="s">
        <v>68</v>
      </c>
      <c r="B2456" t="s">
        <v>3</v>
      </c>
      <c r="C2456" t="s">
        <v>265</v>
      </c>
      <c r="D2456" t="s">
        <v>277</v>
      </c>
      <c r="E2456" t="s">
        <v>13</v>
      </c>
      <c r="F2456">
        <v>2004</v>
      </c>
      <c r="G2456" t="s">
        <v>250</v>
      </c>
      <c r="H2456">
        <v>0.10267141377877299</v>
      </c>
      <c r="I2456">
        <f>IF(K2456="N2O",H2456*About!$B$66,IF('EPA non-CO2 Data'!K2456="CH4",'EPA non-CO2 Data'!H2456*About!$B$65,'EPA non-CO2 Data'!H2456))</f>
        <v>0.10267141377877299</v>
      </c>
      <c r="J2456" s="4" t="str">
        <f>VLOOKUP(CONCATENATE(B2456,C2456,D2456),'EPA Source to Industry Map'!$D$2:$E$35,2,FALSE)</f>
        <v>chemicals</v>
      </c>
      <c r="K2456" s="4" t="str">
        <f t="shared" si="38"/>
        <v>F-gases</v>
      </c>
    </row>
    <row r="2457" spans="1:11">
      <c r="A2457" t="s">
        <v>68</v>
      </c>
      <c r="B2457" t="s">
        <v>3</v>
      </c>
      <c r="C2457" t="s">
        <v>265</v>
      </c>
      <c r="D2457" t="s">
        <v>277</v>
      </c>
      <c r="E2457" t="s">
        <v>13</v>
      </c>
      <c r="F2457">
        <v>2005</v>
      </c>
      <c r="G2457" t="s">
        <v>250</v>
      </c>
      <c r="H2457">
        <v>0.115006180469716</v>
      </c>
      <c r="I2457">
        <f>IF(K2457="N2O",H2457*About!$B$66,IF('EPA non-CO2 Data'!K2457="CH4",'EPA non-CO2 Data'!H2457*About!$B$65,'EPA non-CO2 Data'!H2457))</f>
        <v>0.115006180469716</v>
      </c>
      <c r="J2457" s="4" t="str">
        <f>VLOOKUP(CONCATENATE(B2457,C2457,D2457),'EPA Source to Industry Map'!$D$2:$E$35,2,FALSE)</f>
        <v>chemicals</v>
      </c>
      <c r="K2457" s="4" t="str">
        <f t="shared" si="38"/>
        <v>F-gases</v>
      </c>
    </row>
    <row r="2458" spans="1:11">
      <c r="A2458" t="s">
        <v>68</v>
      </c>
      <c r="B2458" t="s">
        <v>3</v>
      </c>
      <c r="C2458" t="s">
        <v>265</v>
      </c>
      <c r="D2458" t="s">
        <v>277</v>
      </c>
      <c r="E2458" t="s">
        <v>13</v>
      </c>
      <c r="F2458">
        <v>2006</v>
      </c>
      <c r="G2458" t="s">
        <v>250</v>
      </c>
      <c r="H2458">
        <v>0.12734891900735901</v>
      </c>
      <c r="I2458">
        <f>IF(K2458="N2O",H2458*About!$B$66,IF('EPA non-CO2 Data'!K2458="CH4",'EPA non-CO2 Data'!H2458*About!$B$65,'EPA non-CO2 Data'!H2458))</f>
        <v>0.12734891900735901</v>
      </c>
      <c r="J2458" s="4" t="str">
        <f>VLOOKUP(CONCATENATE(B2458,C2458,D2458),'EPA Source to Industry Map'!$D$2:$E$35,2,FALSE)</f>
        <v>chemicals</v>
      </c>
      <c r="K2458" s="4" t="str">
        <f t="shared" si="38"/>
        <v>F-gases</v>
      </c>
    </row>
    <row r="2459" spans="1:11">
      <c r="A2459" t="s">
        <v>68</v>
      </c>
      <c r="B2459" t="s">
        <v>3</v>
      </c>
      <c r="C2459" t="s">
        <v>265</v>
      </c>
      <c r="D2459" t="s">
        <v>277</v>
      </c>
      <c r="E2459" t="s">
        <v>13</v>
      </c>
      <c r="F2459">
        <v>2007</v>
      </c>
      <c r="G2459" t="s">
        <v>250</v>
      </c>
      <c r="H2459">
        <v>0.13969165754500101</v>
      </c>
      <c r="I2459">
        <f>IF(K2459="N2O",H2459*About!$B$66,IF('EPA non-CO2 Data'!K2459="CH4",'EPA non-CO2 Data'!H2459*About!$B$65,'EPA non-CO2 Data'!H2459))</f>
        <v>0.13969165754500101</v>
      </c>
      <c r="J2459" s="4" t="str">
        <f>VLOOKUP(CONCATENATE(B2459,C2459,D2459),'EPA Source to Industry Map'!$D$2:$E$35,2,FALSE)</f>
        <v>chemicals</v>
      </c>
      <c r="K2459" s="4" t="str">
        <f t="shared" si="38"/>
        <v>F-gases</v>
      </c>
    </row>
    <row r="2460" spans="1:11">
      <c r="A2460" t="s">
        <v>68</v>
      </c>
      <c r="B2460" t="s">
        <v>3</v>
      </c>
      <c r="C2460" t="s">
        <v>265</v>
      </c>
      <c r="D2460" t="s">
        <v>277</v>
      </c>
      <c r="E2460" t="s">
        <v>13</v>
      </c>
      <c r="F2460">
        <v>2008</v>
      </c>
      <c r="G2460" t="s">
        <v>250</v>
      </c>
      <c r="H2460">
        <v>0.15203439608264399</v>
      </c>
      <c r="I2460">
        <f>IF(K2460="N2O",H2460*About!$B$66,IF('EPA non-CO2 Data'!K2460="CH4",'EPA non-CO2 Data'!H2460*About!$B$65,'EPA non-CO2 Data'!H2460))</f>
        <v>0.15203439608264399</v>
      </c>
      <c r="J2460" s="4" t="str">
        <f>VLOOKUP(CONCATENATE(B2460,C2460,D2460),'EPA Source to Industry Map'!$D$2:$E$35,2,FALSE)</f>
        <v>chemicals</v>
      </c>
      <c r="K2460" s="4" t="str">
        <f t="shared" si="38"/>
        <v>F-gases</v>
      </c>
    </row>
    <row r="2461" spans="1:11">
      <c r="A2461" t="s">
        <v>68</v>
      </c>
      <c r="B2461" t="s">
        <v>3</v>
      </c>
      <c r="C2461" t="s">
        <v>265</v>
      </c>
      <c r="D2461" t="s">
        <v>277</v>
      </c>
      <c r="E2461" t="s">
        <v>13</v>
      </c>
      <c r="F2461">
        <v>2009</v>
      </c>
      <c r="G2461" t="s">
        <v>250</v>
      </c>
      <c r="H2461">
        <v>0.164377134620287</v>
      </c>
      <c r="I2461">
        <f>IF(K2461="N2O",H2461*About!$B$66,IF('EPA non-CO2 Data'!K2461="CH4",'EPA non-CO2 Data'!H2461*About!$B$65,'EPA non-CO2 Data'!H2461))</f>
        <v>0.164377134620287</v>
      </c>
      <c r="J2461" s="4" t="str">
        <f>VLOOKUP(CONCATENATE(B2461,C2461,D2461),'EPA Source to Industry Map'!$D$2:$E$35,2,FALSE)</f>
        <v>chemicals</v>
      </c>
      <c r="K2461" s="4" t="str">
        <f t="shared" si="38"/>
        <v>F-gases</v>
      </c>
    </row>
    <row r="2462" spans="1:11">
      <c r="A2462" t="s">
        <v>68</v>
      </c>
      <c r="B2462" t="s">
        <v>3</v>
      </c>
      <c r="C2462" t="s">
        <v>265</v>
      </c>
      <c r="D2462" t="s">
        <v>277</v>
      </c>
      <c r="E2462" t="s">
        <v>13</v>
      </c>
      <c r="F2462">
        <v>2010</v>
      </c>
      <c r="G2462" t="s">
        <v>250</v>
      </c>
      <c r="H2462">
        <v>0.17671987315793</v>
      </c>
      <c r="I2462">
        <f>IF(K2462="N2O",H2462*About!$B$66,IF('EPA non-CO2 Data'!K2462="CH4",'EPA non-CO2 Data'!H2462*About!$B$65,'EPA non-CO2 Data'!H2462))</f>
        <v>0.17671987315793</v>
      </c>
      <c r="J2462" s="4" t="str">
        <f>VLOOKUP(CONCATENATE(B2462,C2462,D2462),'EPA Source to Industry Map'!$D$2:$E$35,2,FALSE)</f>
        <v>chemicals</v>
      </c>
      <c r="K2462" s="4" t="str">
        <f t="shared" si="38"/>
        <v>F-gases</v>
      </c>
    </row>
    <row r="2463" spans="1:11">
      <c r="A2463" t="s">
        <v>68</v>
      </c>
      <c r="B2463" t="s">
        <v>3</v>
      </c>
      <c r="C2463" t="s">
        <v>265</v>
      </c>
      <c r="D2463" t="s">
        <v>277</v>
      </c>
      <c r="E2463" t="s">
        <v>13</v>
      </c>
      <c r="F2463">
        <v>2011</v>
      </c>
      <c r="G2463" t="s">
        <v>250</v>
      </c>
      <c r="H2463">
        <v>0.19822936843811301</v>
      </c>
      <c r="I2463">
        <f>IF(K2463="N2O",H2463*About!$B$66,IF('EPA non-CO2 Data'!K2463="CH4",'EPA non-CO2 Data'!H2463*About!$B$65,'EPA non-CO2 Data'!H2463))</f>
        <v>0.19822936843811301</v>
      </c>
      <c r="J2463" s="4" t="str">
        <f>VLOOKUP(CONCATENATE(B2463,C2463,D2463),'EPA Source to Industry Map'!$D$2:$E$35,2,FALSE)</f>
        <v>chemicals</v>
      </c>
      <c r="K2463" s="4" t="str">
        <f t="shared" si="38"/>
        <v>F-gases</v>
      </c>
    </row>
    <row r="2464" spans="1:11">
      <c r="A2464" t="s">
        <v>68</v>
      </c>
      <c r="B2464" t="s">
        <v>3</v>
      </c>
      <c r="C2464" t="s">
        <v>265</v>
      </c>
      <c r="D2464" t="s">
        <v>277</v>
      </c>
      <c r="E2464" t="s">
        <v>13</v>
      </c>
      <c r="F2464">
        <v>2012</v>
      </c>
      <c r="G2464" t="s">
        <v>250</v>
      </c>
      <c r="H2464">
        <v>0.21973886371829601</v>
      </c>
      <c r="I2464">
        <f>IF(K2464="N2O",H2464*About!$B$66,IF('EPA non-CO2 Data'!K2464="CH4",'EPA non-CO2 Data'!H2464*About!$B$65,'EPA non-CO2 Data'!H2464))</f>
        <v>0.21973886371829601</v>
      </c>
      <c r="J2464" s="4" t="str">
        <f>VLOOKUP(CONCATENATE(B2464,C2464,D2464),'EPA Source to Industry Map'!$D$2:$E$35,2,FALSE)</f>
        <v>chemicals</v>
      </c>
      <c r="K2464" s="4" t="str">
        <f t="shared" si="38"/>
        <v>F-gases</v>
      </c>
    </row>
    <row r="2465" spans="1:11">
      <c r="A2465" t="s">
        <v>68</v>
      </c>
      <c r="B2465" t="s">
        <v>3</v>
      </c>
      <c r="C2465" t="s">
        <v>265</v>
      </c>
      <c r="D2465" t="s">
        <v>277</v>
      </c>
      <c r="E2465" t="s">
        <v>13</v>
      </c>
      <c r="F2465">
        <v>2013</v>
      </c>
      <c r="G2465" t="s">
        <v>250</v>
      </c>
      <c r="H2465">
        <v>0.24124835899847999</v>
      </c>
      <c r="I2465">
        <f>IF(K2465="N2O",H2465*About!$B$66,IF('EPA non-CO2 Data'!K2465="CH4",'EPA non-CO2 Data'!H2465*About!$B$65,'EPA non-CO2 Data'!H2465))</f>
        <v>0.24124835899847999</v>
      </c>
      <c r="J2465" s="4" t="str">
        <f>VLOOKUP(CONCATENATE(B2465,C2465,D2465),'EPA Source to Industry Map'!$D$2:$E$35,2,FALSE)</f>
        <v>chemicals</v>
      </c>
      <c r="K2465" s="4" t="str">
        <f t="shared" si="38"/>
        <v>F-gases</v>
      </c>
    </row>
    <row r="2466" spans="1:11">
      <c r="A2466" t="s">
        <v>68</v>
      </c>
      <c r="B2466" t="s">
        <v>3</v>
      </c>
      <c r="C2466" t="s">
        <v>265</v>
      </c>
      <c r="D2466" t="s">
        <v>277</v>
      </c>
      <c r="E2466" t="s">
        <v>13</v>
      </c>
      <c r="F2466">
        <v>2014</v>
      </c>
      <c r="G2466" t="s">
        <v>250</v>
      </c>
      <c r="H2466">
        <v>0.26275785427866299</v>
      </c>
      <c r="I2466">
        <f>IF(K2466="N2O",H2466*About!$B$66,IF('EPA non-CO2 Data'!K2466="CH4",'EPA non-CO2 Data'!H2466*About!$B$65,'EPA non-CO2 Data'!H2466))</f>
        <v>0.26275785427866299</v>
      </c>
      <c r="J2466" s="4" t="str">
        <f>VLOOKUP(CONCATENATE(B2466,C2466,D2466),'EPA Source to Industry Map'!$D$2:$E$35,2,FALSE)</f>
        <v>chemicals</v>
      </c>
      <c r="K2466" s="4" t="str">
        <f t="shared" si="38"/>
        <v>F-gases</v>
      </c>
    </row>
    <row r="2467" spans="1:11">
      <c r="A2467" t="s">
        <v>68</v>
      </c>
      <c r="B2467" t="s">
        <v>3</v>
      </c>
      <c r="C2467" t="s">
        <v>265</v>
      </c>
      <c r="D2467" t="s">
        <v>277</v>
      </c>
      <c r="E2467" t="s">
        <v>13</v>
      </c>
      <c r="F2467">
        <v>2015</v>
      </c>
      <c r="G2467" t="s">
        <v>250</v>
      </c>
      <c r="H2467">
        <v>0.28426734955884603</v>
      </c>
      <c r="I2467">
        <f>IF(K2467="N2O",H2467*About!$B$66,IF('EPA non-CO2 Data'!K2467="CH4",'EPA non-CO2 Data'!H2467*About!$B$65,'EPA non-CO2 Data'!H2467))</f>
        <v>0.28426734955884603</v>
      </c>
      <c r="J2467" s="4" t="str">
        <f>VLOOKUP(CONCATENATE(B2467,C2467,D2467),'EPA Source to Industry Map'!$D$2:$E$35,2,FALSE)</f>
        <v>chemicals</v>
      </c>
      <c r="K2467" s="4" t="str">
        <f t="shared" si="38"/>
        <v>F-gases</v>
      </c>
    </row>
    <row r="2468" spans="1:11">
      <c r="A2468" t="s">
        <v>68</v>
      </c>
      <c r="B2468" t="s">
        <v>3</v>
      </c>
      <c r="C2468" t="s">
        <v>265</v>
      </c>
      <c r="D2468" t="s">
        <v>277</v>
      </c>
      <c r="E2468" t="s">
        <v>13</v>
      </c>
      <c r="F2468">
        <v>2016</v>
      </c>
      <c r="G2468" t="s">
        <v>250</v>
      </c>
      <c r="H2468">
        <v>0.30008329865939598</v>
      </c>
      <c r="I2468">
        <f>IF(K2468="N2O",H2468*About!$B$66,IF('EPA non-CO2 Data'!K2468="CH4",'EPA non-CO2 Data'!H2468*About!$B$65,'EPA non-CO2 Data'!H2468))</f>
        <v>0.30008329865939598</v>
      </c>
      <c r="J2468" s="4" t="str">
        <f>VLOOKUP(CONCATENATE(B2468,C2468,D2468),'EPA Source to Industry Map'!$D$2:$E$35,2,FALSE)</f>
        <v>chemicals</v>
      </c>
      <c r="K2468" s="4" t="str">
        <f t="shared" si="38"/>
        <v>F-gases</v>
      </c>
    </row>
    <row r="2469" spans="1:11">
      <c r="A2469" t="s">
        <v>68</v>
      </c>
      <c r="B2469" t="s">
        <v>3</v>
      </c>
      <c r="C2469" t="s">
        <v>265</v>
      </c>
      <c r="D2469" t="s">
        <v>277</v>
      </c>
      <c r="E2469" t="s">
        <v>13</v>
      </c>
      <c r="F2469">
        <v>2017</v>
      </c>
      <c r="G2469" t="s">
        <v>250</v>
      </c>
      <c r="H2469">
        <v>0.31589924775994499</v>
      </c>
      <c r="I2469">
        <f>IF(K2469="N2O",H2469*About!$B$66,IF('EPA non-CO2 Data'!K2469="CH4",'EPA non-CO2 Data'!H2469*About!$B$65,'EPA non-CO2 Data'!H2469))</f>
        <v>0.31589924775994499</v>
      </c>
      <c r="J2469" s="4" t="str">
        <f>VLOOKUP(CONCATENATE(B2469,C2469,D2469),'EPA Source to Industry Map'!$D$2:$E$35,2,FALSE)</f>
        <v>chemicals</v>
      </c>
      <c r="K2469" s="4" t="str">
        <f t="shared" si="38"/>
        <v>F-gases</v>
      </c>
    </row>
    <row r="2470" spans="1:11">
      <c r="A2470" t="s">
        <v>68</v>
      </c>
      <c r="B2470" t="s">
        <v>3</v>
      </c>
      <c r="C2470" t="s">
        <v>265</v>
      </c>
      <c r="D2470" t="s">
        <v>277</v>
      </c>
      <c r="E2470" t="s">
        <v>13</v>
      </c>
      <c r="F2470">
        <v>2018</v>
      </c>
      <c r="G2470" t="s">
        <v>250</v>
      </c>
      <c r="H2470">
        <v>0.331715196860495</v>
      </c>
      <c r="I2470">
        <f>IF(K2470="N2O",H2470*About!$B$66,IF('EPA non-CO2 Data'!K2470="CH4",'EPA non-CO2 Data'!H2470*About!$B$65,'EPA non-CO2 Data'!H2470))</f>
        <v>0.331715196860495</v>
      </c>
      <c r="J2470" s="4" t="str">
        <f>VLOOKUP(CONCATENATE(B2470,C2470,D2470),'EPA Source to Industry Map'!$D$2:$E$35,2,FALSE)</f>
        <v>chemicals</v>
      </c>
      <c r="K2470" s="4" t="str">
        <f t="shared" si="38"/>
        <v>F-gases</v>
      </c>
    </row>
    <row r="2471" spans="1:11">
      <c r="A2471" t="s">
        <v>68</v>
      </c>
      <c r="B2471" t="s">
        <v>3</v>
      </c>
      <c r="C2471" t="s">
        <v>265</v>
      </c>
      <c r="D2471" t="s">
        <v>277</v>
      </c>
      <c r="E2471" t="s">
        <v>13</v>
      </c>
      <c r="F2471">
        <v>2019</v>
      </c>
      <c r="G2471" t="s">
        <v>250</v>
      </c>
      <c r="H2471">
        <v>0.34753114596104401</v>
      </c>
      <c r="I2471">
        <f>IF(K2471="N2O",H2471*About!$B$66,IF('EPA non-CO2 Data'!K2471="CH4",'EPA non-CO2 Data'!H2471*About!$B$65,'EPA non-CO2 Data'!H2471))</f>
        <v>0.34753114596104401</v>
      </c>
      <c r="J2471" s="4" t="str">
        <f>VLOOKUP(CONCATENATE(B2471,C2471,D2471),'EPA Source to Industry Map'!$D$2:$E$35,2,FALSE)</f>
        <v>chemicals</v>
      </c>
      <c r="K2471" s="4" t="str">
        <f t="shared" si="38"/>
        <v>F-gases</v>
      </c>
    </row>
    <row r="2472" spans="1:11">
      <c r="A2472" t="s">
        <v>68</v>
      </c>
      <c r="B2472" t="s">
        <v>3</v>
      </c>
      <c r="C2472" t="s">
        <v>265</v>
      </c>
      <c r="D2472" t="s">
        <v>277</v>
      </c>
      <c r="E2472" t="s">
        <v>13</v>
      </c>
      <c r="F2472">
        <v>2020</v>
      </c>
      <c r="G2472" t="s">
        <v>250</v>
      </c>
      <c r="H2472">
        <v>0.36334709506159402</v>
      </c>
      <c r="I2472">
        <f>IF(K2472="N2O",H2472*About!$B$66,IF('EPA non-CO2 Data'!K2472="CH4",'EPA non-CO2 Data'!H2472*About!$B$65,'EPA non-CO2 Data'!H2472))</f>
        <v>0.36334709506159402</v>
      </c>
      <c r="J2472" s="4" t="str">
        <f>VLOOKUP(CONCATENATE(B2472,C2472,D2472),'EPA Source to Industry Map'!$D$2:$E$35,2,FALSE)</f>
        <v>chemicals</v>
      </c>
      <c r="K2472" s="4" t="str">
        <f t="shared" si="38"/>
        <v>F-gases</v>
      </c>
    </row>
    <row r="2473" spans="1:11">
      <c r="A2473" t="s">
        <v>68</v>
      </c>
      <c r="B2473" t="s">
        <v>3</v>
      </c>
      <c r="C2473" t="s">
        <v>265</v>
      </c>
      <c r="D2473" t="s">
        <v>277</v>
      </c>
      <c r="E2473" t="s">
        <v>13</v>
      </c>
      <c r="F2473">
        <v>2021</v>
      </c>
      <c r="G2473" t="s">
        <v>250</v>
      </c>
      <c r="H2473">
        <v>0.380652222116942</v>
      </c>
      <c r="I2473">
        <f>IF(K2473="N2O",H2473*About!$B$66,IF('EPA non-CO2 Data'!K2473="CH4",'EPA non-CO2 Data'!H2473*About!$B$65,'EPA non-CO2 Data'!H2473))</f>
        <v>0.380652222116942</v>
      </c>
      <c r="J2473" s="4" t="str">
        <f>VLOOKUP(CONCATENATE(B2473,C2473,D2473),'EPA Source to Industry Map'!$D$2:$E$35,2,FALSE)</f>
        <v>chemicals</v>
      </c>
      <c r="K2473" s="4" t="str">
        <f t="shared" si="38"/>
        <v>F-gases</v>
      </c>
    </row>
    <row r="2474" spans="1:11">
      <c r="A2474" t="s">
        <v>68</v>
      </c>
      <c r="B2474" t="s">
        <v>3</v>
      </c>
      <c r="C2474" t="s">
        <v>265</v>
      </c>
      <c r="D2474" t="s">
        <v>277</v>
      </c>
      <c r="E2474" t="s">
        <v>13</v>
      </c>
      <c r="F2474">
        <v>2022</v>
      </c>
      <c r="G2474" t="s">
        <v>250</v>
      </c>
      <c r="H2474">
        <v>0.39795734917228998</v>
      </c>
      <c r="I2474">
        <f>IF(K2474="N2O",H2474*About!$B$66,IF('EPA non-CO2 Data'!K2474="CH4",'EPA non-CO2 Data'!H2474*About!$B$65,'EPA non-CO2 Data'!H2474))</f>
        <v>0.39795734917228998</v>
      </c>
      <c r="J2474" s="4" t="str">
        <f>VLOOKUP(CONCATENATE(B2474,C2474,D2474),'EPA Source to Industry Map'!$D$2:$E$35,2,FALSE)</f>
        <v>chemicals</v>
      </c>
      <c r="K2474" s="4" t="str">
        <f t="shared" si="38"/>
        <v>F-gases</v>
      </c>
    </row>
    <row r="2475" spans="1:11">
      <c r="A2475" t="s">
        <v>68</v>
      </c>
      <c r="B2475" t="s">
        <v>3</v>
      </c>
      <c r="C2475" t="s">
        <v>265</v>
      </c>
      <c r="D2475" t="s">
        <v>277</v>
      </c>
      <c r="E2475" t="s">
        <v>13</v>
      </c>
      <c r="F2475">
        <v>2023</v>
      </c>
      <c r="G2475" t="s">
        <v>250</v>
      </c>
      <c r="H2475">
        <v>0.41526247622763801</v>
      </c>
      <c r="I2475">
        <f>IF(K2475="N2O",H2475*About!$B$66,IF('EPA non-CO2 Data'!K2475="CH4",'EPA non-CO2 Data'!H2475*About!$B$65,'EPA non-CO2 Data'!H2475))</f>
        <v>0.41526247622763801</v>
      </c>
      <c r="J2475" s="4" t="str">
        <f>VLOOKUP(CONCATENATE(B2475,C2475,D2475),'EPA Source to Industry Map'!$D$2:$E$35,2,FALSE)</f>
        <v>chemicals</v>
      </c>
      <c r="K2475" s="4" t="str">
        <f t="shared" si="38"/>
        <v>F-gases</v>
      </c>
    </row>
    <row r="2476" spans="1:11">
      <c r="A2476" t="s">
        <v>68</v>
      </c>
      <c r="B2476" t="s">
        <v>3</v>
      </c>
      <c r="C2476" t="s">
        <v>265</v>
      </c>
      <c r="D2476" t="s">
        <v>277</v>
      </c>
      <c r="E2476" t="s">
        <v>13</v>
      </c>
      <c r="F2476">
        <v>2024</v>
      </c>
      <c r="G2476" t="s">
        <v>250</v>
      </c>
      <c r="H2476">
        <v>0.43256760328298599</v>
      </c>
      <c r="I2476">
        <f>IF(K2476="N2O",H2476*About!$B$66,IF('EPA non-CO2 Data'!K2476="CH4",'EPA non-CO2 Data'!H2476*About!$B$65,'EPA non-CO2 Data'!H2476))</f>
        <v>0.43256760328298599</v>
      </c>
      <c r="J2476" s="4" t="str">
        <f>VLOOKUP(CONCATENATE(B2476,C2476,D2476),'EPA Source to Industry Map'!$D$2:$E$35,2,FALSE)</f>
        <v>chemicals</v>
      </c>
      <c r="K2476" s="4" t="str">
        <f t="shared" si="38"/>
        <v>F-gases</v>
      </c>
    </row>
    <row r="2477" spans="1:11">
      <c r="A2477" t="s">
        <v>68</v>
      </c>
      <c r="B2477" t="s">
        <v>3</v>
      </c>
      <c r="C2477" t="s">
        <v>265</v>
      </c>
      <c r="D2477" t="s">
        <v>277</v>
      </c>
      <c r="E2477" t="s">
        <v>13</v>
      </c>
      <c r="F2477">
        <v>2025</v>
      </c>
      <c r="G2477" t="s">
        <v>250</v>
      </c>
      <c r="H2477">
        <v>0.44987273033833503</v>
      </c>
      <c r="I2477">
        <f>IF(K2477="N2O",H2477*About!$B$66,IF('EPA non-CO2 Data'!K2477="CH4",'EPA non-CO2 Data'!H2477*About!$B$65,'EPA non-CO2 Data'!H2477))</f>
        <v>0.44987273033833503</v>
      </c>
      <c r="J2477" s="4" t="str">
        <f>VLOOKUP(CONCATENATE(B2477,C2477,D2477),'EPA Source to Industry Map'!$D$2:$E$35,2,FALSE)</f>
        <v>chemicals</v>
      </c>
      <c r="K2477" s="4" t="str">
        <f t="shared" si="38"/>
        <v>F-gases</v>
      </c>
    </row>
    <row r="2478" spans="1:11">
      <c r="A2478" t="s">
        <v>68</v>
      </c>
      <c r="B2478" t="s">
        <v>3</v>
      </c>
      <c r="C2478" t="s">
        <v>265</v>
      </c>
      <c r="D2478" t="s">
        <v>277</v>
      </c>
      <c r="E2478" t="s">
        <v>13</v>
      </c>
      <c r="F2478">
        <v>2026</v>
      </c>
      <c r="G2478" t="s">
        <v>250</v>
      </c>
      <c r="H2478">
        <v>0.47121407424519701</v>
      </c>
      <c r="I2478">
        <f>IF(K2478="N2O",H2478*About!$B$66,IF('EPA non-CO2 Data'!K2478="CH4",'EPA non-CO2 Data'!H2478*About!$B$65,'EPA non-CO2 Data'!H2478))</f>
        <v>0.47121407424519701</v>
      </c>
      <c r="J2478" s="4" t="str">
        <f>VLOOKUP(CONCATENATE(B2478,C2478,D2478),'EPA Source to Industry Map'!$D$2:$E$35,2,FALSE)</f>
        <v>chemicals</v>
      </c>
      <c r="K2478" s="4" t="str">
        <f t="shared" si="38"/>
        <v>F-gases</v>
      </c>
    </row>
    <row r="2479" spans="1:11">
      <c r="A2479" t="s">
        <v>68</v>
      </c>
      <c r="B2479" t="s">
        <v>3</v>
      </c>
      <c r="C2479" t="s">
        <v>265</v>
      </c>
      <c r="D2479" t="s">
        <v>277</v>
      </c>
      <c r="E2479" t="s">
        <v>13</v>
      </c>
      <c r="F2479">
        <v>2027</v>
      </c>
      <c r="G2479" t="s">
        <v>250</v>
      </c>
      <c r="H2479">
        <v>0.492555418152059</v>
      </c>
      <c r="I2479">
        <f>IF(K2479="N2O",H2479*About!$B$66,IF('EPA non-CO2 Data'!K2479="CH4",'EPA non-CO2 Data'!H2479*About!$B$65,'EPA non-CO2 Data'!H2479))</f>
        <v>0.492555418152059</v>
      </c>
      <c r="J2479" s="4" t="str">
        <f>VLOOKUP(CONCATENATE(B2479,C2479,D2479),'EPA Source to Industry Map'!$D$2:$E$35,2,FALSE)</f>
        <v>chemicals</v>
      </c>
      <c r="K2479" s="4" t="str">
        <f t="shared" si="38"/>
        <v>F-gases</v>
      </c>
    </row>
    <row r="2480" spans="1:11">
      <c r="A2480" t="s">
        <v>68</v>
      </c>
      <c r="B2480" t="s">
        <v>3</v>
      </c>
      <c r="C2480" t="s">
        <v>265</v>
      </c>
      <c r="D2480" t="s">
        <v>277</v>
      </c>
      <c r="E2480" t="s">
        <v>13</v>
      </c>
      <c r="F2480">
        <v>2028</v>
      </c>
      <c r="G2480" t="s">
        <v>250</v>
      </c>
      <c r="H2480">
        <v>0.51389676205892099</v>
      </c>
      <c r="I2480">
        <f>IF(K2480="N2O",H2480*About!$B$66,IF('EPA non-CO2 Data'!K2480="CH4",'EPA non-CO2 Data'!H2480*About!$B$65,'EPA non-CO2 Data'!H2480))</f>
        <v>0.51389676205892099</v>
      </c>
      <c r="J2480" s="4" t="str">
        <f>VLOOKUP(CONCATENATE(B2480,C2480,D2480),'EPA Source to Industry Map'!$D$2:$E$35,2,FALSE)</f>
        <v>chemicals</v>
      </c>
      <c r="K2480" s="4" t="str">
        <f t="shared" si="38"/>
        <v>F-gases</v>
      </c>
    </row>
    <row r="2481" spans="1:11">
      <c r="A2481" t="s">
        <v>68</v>
      </c>
      <c r="B2481" t="s">
        <v>3</v>
      </c>
      <c r="C2481" t="s">
        <v>265</v>
      </c>
      <c r="D2481" t="s">
        <v>277</v>
      </c>
      <c r="E2481" t="s">
        <v>13</v>
      </c>
      <c r="F2481">
        <v>2029</v>
      </c>
      <c r="G2481" t="s">
        <v>250</v>
      </c>
      <c r="H2481">
        <v>0.53523810596578303</v>
      </c>
      <c r="I2481">
        <f>IF(K2481="N2O",H2481*About!$B$66,IF('EPA non-CO2 Data'!K2481="CH4",'EPA non-CO2 Data'!H2481*About!$B$65,'EPA non-CO2 Data'!H2481))</f>
        <v>0.53523810596578303</v>
      </c>
      <c r="J2481" s="4" t="str">
        <f>VLOOKUP(CONCATENATE(B2481,C2481,D2481),'EPA Source to Industry Map'!$D$2:$E$35,2,FALSE)</f>
        <v>chemicals</v>
      </c>
      <c r="K2481" s="4" t="str">
        <f t="shared" si="38"/>
        <v>F-gases</v>
      </c>
    </row>
    <row r="2482" spans="1:11">
      <c r="A2482" t="s">
        <v>68</v>
      </c>
      <c r="B2482" t="s">
        <v>3</v>
      </c>
      <c r="C2482" t="s">
        <v>265</v>
      </c>
      <c r="D2482" t="s">
        <v>277</v>
      </c>
      <c r="E2482" t="s">
        <v>13</v>
      </c>
      <c r="F2482">
        <v>2030</v>
      </c>
      <c r="G2482" t="s">
        <v>250</v>
      </c>
      <c r="H2482">
        <v>0.55657944987264496</v>
      </c>
      <c r="I2482">
        <f>IF(K2482="N2O",H2482*About!$B$66,IF('EPA non-CO2 Data'!K2482="CH4",'EPA non-CO2 Data'!H2482*About!$B$65,'EPA non-CO2 Data'!H2482))</f>
        <v>0.55657944987264496</v>
      </c>
      <c r="J2482" s="4" t="str">
        <f>VLOOKUP(CONCATENATE(B2482,C2482,D2482),'EPA Source to Industry Map'!$D$2:$E$35,2,FALSE)</f>
        <v>chemicals</v>
      </c>
      <c r="K2482" s="4" t="str">
        <f t="shared" si="38"/>
        <v>F-gases</v>
      </c>
    </row>
    <row r="2483" spans="1:11">
      <c r="A2483" t="s">
        <v>68</v>
      </c>
      <c r="B2483" t="s">
        <v>3</v>
      </c>
      <c r="C2483" t="s">
        <v>265</v>
      </c>
      <c r="D2483" t="s">
        <v>277</v>
      </c>
      <c r="E2483" t="s">
        <v>13</v>
      </c>
      <c r="F2483">
        <v>2031</v>
      </c>
      <c r="G2483" t="s">
        <v>250</v>
      </c>
      <c r="H2483">
        <v>0.57310281936025997</v>
      </c>
      <c r="I2483">
        <f>IF(K2483="N2O",H2483*About!$B$66,IF('EPA non-CO2 Data'!K2483="CH4",'EPA non-CO2 Data'!H2483*About!$B$65,'EPA non-CO2 Data'!H2483))</f>
        <v>0.57310281936025997</v>
      </c>
      <c r="J2483" s="4" t="str">
        <f>VLOOKUP(CONCATENATE(B2483,C2483,D2483),'EPA Source to Industry Map'!$D$2:$E$35,2,FALSE)</f>
        <v>chemicals</v>
      </c>
      <c r="K2483" s="4" t="str">
        <f t="shared" ref="K2483:K2546" si="39">IF(ISNUMBER(SEARCH("F",E2483)),"F-gases",E2483)</f>
        <v>F-gases</v>
      </c>
    </row>
    <row r="2484" spans="1:11">
      <c r="A2484" t="s">
        <v>68</v>
      </c>
      <c r="B2484" t="s">
        <v>3</v>
      </c>
      <c r="C2484" t="s">
        <v>265</v>
      </c>
      <c r="D2484" t="s">
        <v>277</v>
      </c>
      <c r="E2484" t="s">
        <v>13</v>
      </c>
      <c r="F2484">
        <v>2032</v>
      </c>
      <c r="G2484" t="s">
        <v>250</v>
      </c>
      <c r="H2484">
        <v>0.58962618884787599</v>
      </c>
      <c r="I2484">
        <f>IF(K2484="N2O",H2484*About!$B$66,IF('EPA non-CO2 Data'!K2484="CH4",'EPA non-CO2 Data'!H2484*About!$B$65,'EPA non-CO2 Data'!H2484))</f>
        <v>0.58962618884787599</v>
      </c>
      <c r="J2484" s="4" t="str">
        <f>VLOOKUP(CONCATENATE(B2484,C2484,D2484),'EPA Source to Industry Map'!$D$2:$E$35,2,FALSE)</f>
        <v>chemicals</v>
      </c>
      <c r="K2484" s="4" t="str">
        <f t="shared" si="39"/>
        <v>F-gases</v>
      </c>
    </row>
    <row r="2485" spans="1:11">
      <c r="A2485" t="s">
        <v>68</v>
      </c>
      <c r="B2485" t="s">
        <v>3</v>
      </c>
      <c r="C2485" t="s">
        <v>265</v>
      </c>
      <c r="D2485" t="s">
        <v>277</v>
      </c>
      <c r="E2485" t="s">
        <v>13</v>
      </c>
      <c r="F2485">
        <v>2033</v>
      </c>
      <c r="G2485" t="s">
        <v>250</v>
      </c>
      <c r="H2485">
        <v>0.606149558335492</v>
      </c>
      <c r="I2485">
        <f>IF(K2485="N2O",H2485*About!$B$66,IF('EPA non-CO2 Data'!K2485="CH4",'EPA non-CO2 Data'!H2485*About!$B$65,'EPA non-CO2 Data'!H2485))</f>
        <v>0.606149558335492</v>
      </c>
      <c r="J2485" s="4" t="str">
        <f>VLOOKUP(CONCATENATE(B2485,C2485,D2485),'EPA Source to Industry Map'!$D$2:$E$35,2,FALSE)</f>
        <v>chemicals</v>
      </c>
      <c r="K2485" s="4" t="str">
        <f t="shared" si="39"/>
        <v>F-gases</v>
      </c>
    </row>
    <row r="2486" spans="1:11">
      <c r="A2486" t="s">
        <v>68</v>
      </c>
      <c r="B2486" t="s">
        <v>3</v>
      </c>
      <c r="C2486" t="s">
        <v>265</v>
      </c>
      <c r="D2486" t="s">
        <v>277</v>
      </c>
      <c r="E2486" t="s">
        <v>13</v>
      </c>
      <c r="F2486">
        <v>2034</v>
      </c>
      <c r="G2486" t="s">
        <v>250</v>
      </c>
      <c r="H2486">
        <v>0.62267292782310801</v>
      </c>
      <c r="I2486">
        <f>IF(K2486="N2O",H2486*About!$B$66,IF('EPA non-CO2 Data'!K2486="CH4",'EPA non-CO2 Data'!H2486*About!$B$65,'EPA non-CO2 Data'!H2486))</f>
        <v>0.62267292782310801</v>
      </c>
      <c r="J2486" s="4" t="str">
        <f>VLOOKUP(CONCATENATE(B2486,C2486,D2486),'EPA Source to Industry Map'!$D$2:$E$35,2,FALSE)</f>
        <v>chemicals</v>
      </c>
      <c r="K2486" s="4" t="str">
        <f t="shared" si="39"/>
        <v>F-gases</v>
      </c>
    </row>
    <row r="2487" spans="1:11">
      <c r="A2487" t="s">
        <v>68</v>
      </c>
      <c r="B2487" t="s">
        <v>3</v>
      </c>
      <c r="C2487" t="s">
        <v>265</v>
      </c>
      <c r="D2487" t="s">
        <v>277</v>
      </c>
      <c r="E2487" t="s">
        <v>13</v>
      </c>
      <c r="F2487">
        <v>2035</v>
      </c>
      <c r="G2487" t="s">
        <v>250</v>
      </c>
      <c r="H2487">
        <v>0.63919629731072303</v>
      </c>
      <c r="I2487">
        <f>IF(K2487="N2O",H2487*About!$B$66,IF('EPA non-CO2 Data'!K2487="CH4",'EPA non-CO2 Data'!H2487*About!$B$65,'EPA non-CO2 Data'!H2487))</f>
        <v>0.63919629731072303</v>
      </c>
      <c r="J2487" s="4" t="str">
        <f>VLOOKUP(CONCATENATE(B2487,C2487,D2487),'EPA Source to Industry Map'!$D$2:$E$35,2,FALSE)</f>
        <v>chemicals</v>
      </c>
      <c r="K2487" s="4" t="str">
        <f t="shared" si="39"/>
        <v>F-gases</v>
      </c>
    </row>
    <row r="2488" spans="1:11">
      <c r="A2488" t="s">
        <v>68</v>
      </c>
      <c r="B2488" t="s">
        <v>3</v>
      </c>
      <c r="C2488" t="s">
        <v>265</v>
      </c>
      <c r="D2488" t="s">
        <v>277</v>
      </c>
      <c r="E2488" t="s">
        <v>13</v>
      </c>
      <c r="F2488">
        <v>2036</v>
      </c>
      <c r="G2488" t="s">
        <v>250</v>
      </c>
      <c r="H2488">
        <v>0.65708450441876098</v>
      </c>
      <c r="I2488">
        <f>IF(K2488="N2O",H2488*About!$B$66,IF('EPA non-CO2 Data'!K2488="CH4",'EPA non-CO2 Data'!H2488*About!$B$65,'EPA non-CO2 Data'!H2488))</f>
        <v>0.65708450441876098</v>
      </c>
      <c r="J2488" s="4" t="str">
        <f>VLOOKUP(CONCATENATE(B2488,C2488,D2488),'EPA Source to Industry Map'!$D$2:$E$35,2,FALSE)</f>
        <v>chemicals</v>
      </c>
      <c r="K2488" s="4" t="str">
        <f t="shared" si="39"/>
        <v>F-gases</v>
      </c>
    </row>
    <row r="2489" spans="1:11">
      <c r="A2489" t="s">
        <v>68</v>
      </c>
      <c r="B2489" t="s">
        <v>3</v>
      </c>
      <c r="C2489" t="s">
        <v>265</v>
      </c>
      <c r="D2489" t="s">
        <v>277</v>
      </c>
      <c r="E2489" t="s">
        <v>13</v>
      </c>
      <c r="F2489">
        <v>2037</v>
      </c>
      <c r="G2489" t="s">
        <v>250</v>
      </c>
      <c r="H2489">
        <v>0.67497271152679905</v>
      </c>
      <c r="I2489">
        <f>IF(K2489="N2O",H2489*About!$B$66,IF('EPA non-CO2 Data'!K2489="CH4",'EPA non-CO2 Data'!H2489*About!$B$65,'EPA non-CO2 Data'!H2489))</f>
        <v>0.67497271152679905</v>
      </c>
      <c r="J2489" s="4" t="str">
        <f>VLOOKUP(CONCATENATE(B2489,C2489,D2489),'EPA Source to Industry Map'!$D$2:$E$35,2,FALSE)</f>
        <v>chemicals</v>
      </c>
      <c r="K2489" s="4" t="str">
        <f t="shared" si="39"/>
        <v>F-gases</v>
      </c>
    </row>
    <row r="2490" spans="1:11">
      <c r="A2490" t="s">
        <v>68</v>
      </c>
      <c r="B2490" t="s">
        <v>3</v>
      </c>
      <c r="C2490" t="s">
        <v>265</v>
      </c>
      <c r="D2490" t="s">
        <v>277</v>
      </c>
      <c r="E2490" t="s">
        <v>13</v>
      </c>
      <c r="F2490">
        <v>2038</v>
      </c>
      <c r="G2490" t="s">
        <v>250</v>
      </c>
      <c r="H2490">
        <v>0.69286091863483701</v>
      </c>
      <c r="I2490">
        <f>IF(K2490="N2O",H2490*About!$B$66,IF('EPA non-CO2 Data'!K2490="CH4",'EPA non-CO2 Data'!H2490*About!$B$65,'EPA non-CO2 Data'!H2490))</f>
        <v>0.69286091863483701</v>
      </c>
      <c r="J2490" s="4" t="str">
        <f>VLOOKUP(CONCATENATE(B2490,C2490,D2490),'EPA Source to Industry Map'!$D$2:$E$35,2,FALSE)</f>
        <v>chemicals</v>
      </c>
      <c r="K2490" s="4" t="str">
        <f t="shared" si="39"/>
        <v>F-gases</v>
      </c>
    </row>
    <row r="2491" spans="1:11">
      <c r="A2491" t="s">
        <v>68</v>
      </c>
      <c r="B2491" t="s">
        <v>3</v>
      </c>
      <c r="C2491" t="s">
        <v>265</v>
      </c>
      <c r="D2491" t="s">
        <v>277</v>
      </c>
      <c r="E2491" t="s">
        <v>13</v>
      </c>
      <c r="F2491">
        <v>2039</v>
      </c>
      <c r="G2491" t="s">
        <v>250</v>
      </c>
      <c r="H2491">
        <v>0.71074912574287497</v>
      </c>
      <c r="I2491">
        <f>IF(K2491="N2O",H2491*About!$B$66,IF('EPA non-CO2 Data'!K2491="CH4",'EPA non-CO2 Data'!H2491*About!$B$65,'EPA non-CO2 Data'!H2491))</f>
        <v>0.71074912574287497</v>
      </c>
      <c r="J2491" s="4" t="str">
        <f>VLOOKUP(CONCATENATE(B2491,C2491,D2491),'EPA Source to Industry Map'!$D$2:$E$35,2,FALSE)</f>
        <v>chemicals</v>
      </c>
      <c r="K2491" s="4" t="str">
        <f t="shared" si="39"/>
        <v>F-gases</v>
      </c>
    </row>
    <row r="2492" spans="1:11">
      <c r="A2492" t="s">
        <v>68</v>
      </c>
      <c r="B2492" t="s">
        <v>3</v>
      </c>
      <c r="C2492" t="s">
        <v>265</v>
      </c>
      <c r="D2492" t="s">
        <v>277</v>
      </c>
      <c r="E2492" t="s">
        <v>13</v>
      </c>
      <c r="F2492">
        <v>2040</v>
      </c>
      <c r="G2492" t="s">
        <v>250</v>
      </c>
      <c r="H2492">
        <v>0.72863733285091303</v>
      </c>
      <c r="I2492">
        <f>IF(K2492="N2O",H2492*About!$B$66,IF('EPA non-CO2 Data'!K2492="CH4",'EPA non-CO2 Data'!H2492*About!$B$65,'EPA non-CO2 Data'!H2492))</f>
        <v>0.72863733285091303</v>
      </c>
      <c r="J2492" s="4" t="str">
        <f>VLOOKUP(CONCATENATE(B2492,C2492,D2492),'EPA Source to Industry Map'!$D$2:$E$35,2,FALSE)</f>
        <v>chemicals</v>
      </c>
      <c r="K2492" s="4" t="str">
        <f t="shared" si="39"/>
        <v>F-gases</v>
      </c>
    </row>
    <row r="2493" spans="1:11">
      <c r="A2493" t="s">
        <v>68</v>
      </c>
      <c r="B2493" t="s">
        <v>3</v>
      </c>
      <c r="C2493" t="s">
        <v>265</v>
      </c>
      <c r="D2493" t="s">
        <v>277</v>
      </c>
      <c r="E2493" t="s">
        <v>13</v>
      </c>
      <c r="F2493">
        <v>2041</v>
      </c>
      <c r="G2493" t="s">
        <v>250</v>
      </c>
      <c r="H2493">
        <v>0.74436161927870503</v>
      </c>
      <c r="I2493">
        <f>IF(K2493="N2O",H2493*About!$B$66,IF('EPA non-CO2 Data'!K2493="CH4",'EPA non-CO2 Data'!H2493*About!$B$65,'EPA non-CO2 Data'!H2493))</f>
        <v>0.74436161927870503</v>
      </c>
      <c r="J2493" s="4" t="str">
        <f>VLOOKUP(CONCATENATE(B2493,C2493,D2493),'EPA Source to Industry Map'!$D$2:$E$35,2,FALSE)</f>
        <v>chemicals</v>
      </c>
      <c r="K2493" s="4" t="str">
        <f t="shared" si="39"/>
        <v>F-gases</v>
      </c>
    </row>
    <row r="2494" spans="1:11">
      <c r="A2494" t="s">
        <v>68</v>
      </c>
      <c r="B2494" t="s">
        <v>3</v>
      </c>
      <c r="C2494" t="s">
        <v>265</v>
      </c>
      <c r="D2494" t="s">
        <v>277</v>
      </c>
      <c r="E2494" t="s">
        <v>13</v>
      </c>
      <c r="F2494">
        <v>2042</v>
      </c>
      <c r="G2494" t="s">
        <v>250</v>
      </c>
      <c r="H2494">
        <v>0.76008590570649703</v>
      </c>
      <c r="I2494">
        <f>IF(K2494="N2O",H2494*About!$B$66,IF('EPA non-CO2 Data'!K2494="CH4",'EPA non-CO2 Data'!H2494*About!$B$65,'EPA non-CO2 Data'!H2494))</f>
        <v>0.76008590570649703</v>
      </c>
      <c r="J2494" s="4" t="str">
        <f>VLOOKUP(CONCATENATE(B2494,C2494,D2494),'EPA Source to Industry Map'!$D$2:$E$35,2,FALSE)</f>
        <v>chemicals</v>
      </c>
      <c r="K2494" s="4" t="str">
        <f t="shared" si="39"/>
        <v>F-gases</v>
      </c>
    </row>
    <row r="2495" spans="1:11">
      <c r="A2495" t="s">
        <v>68</v>
      </c>
      <c r="B2495" t="s">
        <v>3</v>
      </c>
      <c r="C2495" t="s">
        <v>265</v>
      </c>
      <c r="D2495" t="s">
        <v>277</v>
      </c>
      <c r="E2495" t="s">
        <v>13</v>
      </c>
      <c r="F2495">
        <v>2043</v>
      </c>
      <c r="G2495" t="s">
        <v>250</v>
      </c>
      <c r="H2495">
        <v>0.77581019213428903</v>
      </c>
      <c r="I2495">
        <f>IF(K2495="N2O",H2495*About!$B$66,IF('EPA non-CO2 Data'!K2495="CH4",'EPA non-CO2 Data'!H2495*About!$B$65,'EPA non-CO2 Data'!H2495))</f>
        <v>0.77581019213428903</v>
      </c>
      <c r="J2495" s="4" t="str">
        <f>VLOOKUP(CONCATENATE(B2495,C2495,D2495),'EPA Source to Industry Map'!$D$2:$E$35,2,FALSE)</f>
        <v>chemicals</v>
      </c>
      <c r="K2495" s="4" t="str">
        <f t="shared" si="39"/>
        <v>F-gases</v>
      </c>
    </row>
    <row r="2496" spans="1:11">
      <c r="A2496" t="s">
        <v>68</v>
      </c>
      <c r="B2496" t="s">
        <v>3</v>
      </c>
      <c r="C2496" t="s">
        <v>265</v>
      </c>
      <c r="D2496" t="s">
        <v>277</v>
      </c>
      <c r="E2496" t="s">
        <v>13</v>
      </c>
      <c r="F2496">
        <v>2044</v>
      </c>
      <c r="G2496" t="s">
        <v>250</v>
      </c>
      <c r="H2496">
        <v>0.79153447856208103</v>
      </c>
      <c r="I2496">
        <f>IF(K2496="N2O",H2496*About!$B$66,IF('EPA non-CO2 Data'!K2496="CH4",'EPA non-CO2 Data'!H2496*About!$B$65,'EPA non-CO2 Data'!H2496))</f>
        <v>0.79153447856208103</v>
      </c>
      <c r="J2496" s="4" t="str">
        <f>VLOOKUP(CONCATENATE(B2496,C2496,D2496),'EPA Source to Industry Map'!$D$2:$E$35,2,FALSE)</f>
        <v>chemicals</v>
      </c>
      <c r="K2496" s="4" t="str">
        <f t="shared" si="39"/>
        <v>F-gases</v>
      </c>
    </row>
    <row r="2497" spans="1:11">
      <c r="A2497" t="s">
        <v>68</v>
      </c>
      <c r="B2497" t="s">
        <v>3</v>
      </c>
      <c r="C2497" t="s">
        <v>265</v>
      </c>
      <c r="D2497" t="s">
        <v>277</v>
      </c>
      <c r="E2497" t="s">
        <v>13</v>
      </c>
      <c r="F2497">
        <v>2045</v>
      </c>
      <c r="G2497" t="s">
        <v>250</v>
      </c>
      <c r="H2497">
        <v>0.80725876498987303</v>
      </c>
      <c r="I2497">
        <f>IF(K2497="N2O",H2497*About!$B$66,IF('EPA non-CO2 Data'!K2497="CH4",'EPA non-CO2 Data'!H2497*About!$B$65,'EPA non-CO2 Data'!H2497))</f>
        <v>0.80725876498987303</v>
      </c>
      <c r="J2497" s="4" t="str">
        <f>VLOOKUP(CONCATENATE(B2497,C2497,D2497),'EPA Source to Industry Map'!$D$2:$E$35,2,FALSE)</f>
        <v>chemicals</v>
      </c>
      <c r="K2497" s="4" t="str">
        <f t="shared" si="39"/>
        <v>F-gases</v>
      </c>
    </row>
    <row r="2498" spans="1:11">
      <c r="A2498" t="s">
        <v>68</v>
      </c>
      <c r="B2498" t="s">
        <v>3</v>
      </c>
      <c r="C2498" t="s">
        <v>265</v>
      </c>
      <c r="D2498" t="s">
        <v>277</v>
      </c>
      <c r="E2498" t="s">
        <v>13</v>
      </c>
      <c r="F2498">
        <v>2046</v>
      </c>
      <c r="G2498" t="s">
        <v>250</v>
      </c>
      <c r="H2498">
        <v>0.81933274239977905</v>
      </c>
      <c r="I2498">
        <f>IF(K2498="N2O",H2498*About!$B$66,IF('EPA non-CO2 Data'!K2498="CH4",'EPA non-CO2 Data'!H2498*About!$B$65,'EPA non-CO2 Data'!H2498))</f>
        <v>0.81933274239977905</v>
      </c>
      <c r="J2498" s="4" t="str">
        <f>VLOOKUP(CONCATENATE(B2498,C2498,D2498),'EPA Source to Industry Map'!$D$2:$E$35,2,FALSE)</f>
        <v>chemicals</v>
      </c>
      <c r="K2498" s="4" t="str">
        <f t="shared" si="39"/>
        <v>F-gases</v>
      </c>
    </row>
    <row r="2499" spans="1:11">
      <c r="A2499" t="s">
        <v>68</v>
      </c>
      <c r="B2499" t="s">
        <v>3</v>
      </c>
      <c r="C2499" t="s">
        <v>265</v>
      </c>
      <c r="D2499" t="s">
        <v>277</v>
      </c>
      <c r="E2499" t="s">
        <v>13</v>
      </c>
      <c r="F2499">
        <v>2047</v>
      </c>
      <c r="G2499" t="s">
        <v>250</v>
      </c>
      <c r="H2499">
        <v>0.83140671980968495</v>
      </c>
      <c r="I2499">
        <f>IF(K2499="N2O",H2499*About!$B$66,IF('EPA non-CO2 Data'!K2499="CH4",'EPA non-CO2 Data'!H2499*About!$B$65,'EPA non-CO2 Data'!H2499))</f>
        <v>0.83140671980968495</v>
      </c>
      <c r="J2499" s="4" t="str">
        <f>VLOOKUP(CONCATENATE(B2499,C2499,D2499),'EPA Source to Industry Map'!$D$2:$E$35,2,FALSE)</f>
        <v>chemicals</v>
      </c>
      <c r="K2499" s="4" t="str">
        <f t="shared" si="39"/>
        <v>F-gases</v>
      </c>
    </row>
    <row r="2500" spans="1:11">
      <c r="A2500" t="s">
        <v>68</v>
      </c>
      <c r="B2500" t="s">
        <v>3</v>
      </c>
      <c r="C2500" t="s">
        <v>265</v>
      </c>
      <c r="D2500" t="s">
        <v>277</v>
      </c>
      <c r="E2500" t="s">
        <v>13</v>
      </c>
      <c r="F2500">
        <v>2048</v>
      </c>
      <c r="G2500" t="s">
        <v>250</v>
      </c>
      <c r="H2500">
        <v>0.84348069721959196</v>
      </c>
      <c r="I2500">
        <f>IF(K2500="N2O",H2500*About!$B$66,IF('EPA non-CO2 Data'!K2500="CH4",'EPA non-CO2 Data'!H2500*About!$B$65,'EPA non-CO2 Data'!H2500))</f>
        <v>0.84348069721959196</v>
      </c>
      <c r="J2500" s="4" t="str">
        <f>VLOOKUP(CONCATENATE(B2500,C2500,D2500),'EPA Source to Industry Map'!$D$2:$E$35,2,FALSE)</f>
        <v>chemicals</v>
      </c>
      <c r="K2500" s="4" t="str">
        <f t="shared" si="39"/>
        <v>F-gases</v>
      </c>
    </row>
    <row r="2501" spans="1:11">
      <c r="A2501" t="s">
        <v>68</v>
      </c>
      <c r="B2501" t="s">
        <v>3</v>
      </c>
      <c r="C2501" t="s">
        <v>265</v>
      </c>
      <c r="D2501" t="s">
        <v>277</v>
      </c>
      <c r="E2501" t="s">
        <v>13</v>
      </c>
      <c r="F2501">
        <v>2049</v>
      </c>
      <c r="G2501" t="s">
        <v>250</v>
      </c>
      <c r="H2501">
        <v>0.85555467462949797</v>
      </c>
      <c r="I2501">
        <f>IF(K2501="N2O",H2501*About!$B$66,IF('EPA non-CO2 Data'!K2501="CH4",'EPA non-CO2 Data'!H2501*About!$B$65,'EPA non-CO2 Data'!H2501))</f>
        <v>0.85555467462949797</v>
      </c>
      <c r="J2501" s="4" t="str">
        <f>VLOOKUP(CONCATENATE(B2501,C2501,D2501),'EPA Source to Industry Map'!$D$2:$E$35,2,FALSE)</f>
        <v>chemicals</v>
      </c>
      <c r="K2501" s="4" t="str">
        <f t="shared" si="39"/>
        <v>F-gases</v>
      </c>
    </row>
    <row r="2502" spans="1:11">
      <c r="A2502" t="s">
        <v>68</v>
      </c>
      <c r="B2502" t="s">
        <v>3</v>
      </c>
      <c r="C2502" t="s">
        <v>265</v>
      </c>
      <c r="D2502" t="s">
        <v>277</v>
      </c>
      <c r="E2502" t="s">
        <v>13</v>
      </c>
      <c r="F2502">
        <v>2050</v>
      </c>
      <c r="G2502" t="s">
        <v>250</v>
      </c>
      <c r="H2502">
        <v>0.86762865203940398</v>
      </c>
      <c r="I2502">
        <f>IF(K2502="N2O",H2502*About!$B$66,IF('EPA non-CO2 Data'!K2502="CH4",'EPA non-CO2 Data'!H2502*About!$B$65,'EPA non-CO2 Data'!H2502))</f>
        <v>0.86762865203940398</v>
      </c>
      <c r="J2502" s="4" t="str">
        <f>VLOOKUP(CONCATENATE(B2502,C2502,D2502),'EPA Source to Industry Map'!$D$2:$E$35,2,FALSE)</f>
        <v>chemicals</v>
      </c>
      <c r="K2502" s="4" t="str">
        <f t="shared" si="39"/>
        <v>F-gases</v>
      </c>
    </row>
    <row r="2503" spans="1:11">
      <c r="A2503" t="s">
        <v>68</v>
      </c>
      <c r="B2503" t="s">
        <v>3</v>
      </c>
      <c r="C2503" t="s">
        <v>265</v>
      </c>
      <c r="D2503" t="s">
        <v>277</v>
      </c>
      <c r="E2503" t="s">
        <v>16</v>
      </c>
      <c r="F2503">
        <v>1990</v>
      </c>
      <c r="G2503" t="s">
        <v>250</v>
      </c>
      <c r="H2503">
        <v>2.0019552077390101E-2</v>
      </c>
      <c r="I2503">
        <f>IF(K2503="N2O",H2503*About!$B$66,IF('EPA non-CO2 Data'!K2503="CH4",'EPA non-CO2 Data'!H2503*About!$B$65,'EPA non-CO2 Data'!H2503))</f>
        <v>2.0019552077390101E-2</v>
      </c>
      <c r="J2503" s="4" t="str">
        <f>VLOOKUP(CONCATENATE(B2503,C2503,D2503),'EPA Source to Industry Map'!$D$2:$E$35,2,FALSE)</f>
        <v>chemicals</v>
      </c>
      <c r="K2503" s="4" t="str">
        <f t="shared" si="39"/>
        <v>F-gases</v>
      </c>
    </row>
    <row r="2504" spans="1:11">
      <c r="A2504" t="s">
        <v>68</v>
      </c>
      <c r="B2504" t="s">
        <v>3</v>
      </c>
      <c r="C2504" t="s">
        <v>265</v>
      </c>
      <c r="D2504" t="s">
        <v>277</v>
      </c>
      <c r="E2504" t="s">
        <v>16</v>
      </c>
      <c r="F2504">
        <v>1991</v>
      </c>
      <c r="G2504" t="s">
        <v>250</v>
      </c>
      <c r="H2504">
        <v>2.0019552077390101E-2</v>
      </c>
      <c r="I2504">
        <f>IF(K2504="N2O",H2504*About!$B$66,IF('EPA non-CO2 Data'!K2504="CH4",'EPA non-CO2 Data'!H2504*About!$B$65,'EPA non-CO2 Data'!H2504))</f>
        <v>2.0019552077390101E-2</v>
      </c>
      <c r="J2504" s="4" t="str">
        <f>VLOOKUP(CONCATENATE(B2504,C2504,D2504),'EPA Source to Industry Map'!$D$2:$E$35,2,FALSE)</f>
        <v>chemicals</v>
      </c>
      <c r="K2504" s="4" t="str">
        <f t="shared" si="39"/>
        <v>F-gases</v>
      </c>
    </row>
    <row r="2505" spans="1:11">
      <c r="A2505" t="s">
        <v>68</v>
      </c>
      <c r="B2505" t="s">
        <v>3</v>
      </c>
      <c r="C2505" t="s">
        <v>265</v>
      </c>
      <c r="D2505" t="s">
        <v>277</v>
      </c>
      <c r="E2505" t="s">
        <v>16</v>
      </c>
      <c r="F2505">
        <v>1992</v>
      </c>
      <c r="G2505" t="s">
        <v>250</v>
      </c>
      <c r="H2505">
        <v>2.0019552077390101E-2</v>
      </c>
      <c r="I2505">
        <f>IF(K2505="N2O",H2505*About!$B$66,IF('EPA non-CO2 Data'!K2505="CH4",'EPA non-CO2 Data'!H2505*About!$B$65,'EPA non-CO2 Data'!H2505))</f>
        <v>2.0019552077390101E-2</v>
      </c>
      <c r="J2505" s="4" t="str">
        <f>VLOOKUP(CONCATENATE(B2505,C2505,D2505),'EPA Source to Industry Map'!$D$2:$E$35,2,FALSE)</f>
        <v>chemicals</v>
      </c>
      <c r="K2505" s="4" t="str">
        <f t="shared" si="39"/>
        <v>F-gases</v>
      </c>
    </row>
    <row r="2506" spans="1:11">
      <c r="A2506" t="s">
        <v>68</v>
      </c>
      <c r="B2506" t="s">
        <v>3</v>
      </c>
      <c r="C2506" t="s">
        <v>265</v>
      </c>
      <c r="D2506" t="s">
        <v>277</v>
      </c>
      <c r="E2506" t="s">
        <v>16</v>
      </c>
      <c r="F2506">
        <v>1993</v>
      </c>
      <c r="G2506" t="s">
        <v>250</v>
      </c>
      <c r="H2506">
        <v>2.0019552077390101E-2</v>
      </c>
      <c r="I2506">
        <f>IF(K2506="N2O",H2506*About!$B$66,IF('EPA non-CO2 Data'!K2506="CH4",'EPA non-CO2 Data'!H2506*About!$B$65,'EPA non-CO2 Data'!H2506))</f>
        <v>2.0019552077390101E-2</v>
      </c>
      <c r="J2506" s="4" t="str">
        <f>VLOOKUP(CONCATENATE(B2506,C2506,D2506),'EPA Source to Industry Map'!$D$2:$E$35,2,FALSE)</f>
        <v>chemicals</v>
      </c>
      <c r="K2506" s="4" t="str">
        <f t="shared" si="39"/>
        <v>F-gases</v>
      </c>
    </row>
    <row r="2507" spans="1:11">
      <c r="A2507" t="s">
        <v>68</v>
      </c>
      <c r="B2507" t="s">
        <v>3</v>
      </c>
      <c r="C2507" t="s">
        <v>265</v>
      </c>
      <c r="D2507" t="s">
        <v>277</v>
      </c>
      <c r="E2507" t="s">
        <v>16</v>
      </c>
      <c r="F2507">
        <v>1994</v>
      </c>
      <c r="G2507" t="s">
        <v>250</v>
      </c>
      <c r="H2507">
        <v>2.0019552077390101E-2</v>
      </c>
      <c r="I2507">
        <f>IF(K2507="N2O",H2507*About!$B$66,IF('EPA non-CO2 Data'!K2507="CH4",'EPA non-CO2 Data'!H2507*About!$B$65,'EPA non-CO2 Data'!H2507))</f>
        <v>2.0019552077390101E-2</v>
      </c>
      <c r="J2507" s="4" t="str">
        <f>VLOOKUP(CONCATENATE(B2507,C2507,D2507),'EPA Source to Industry Map'!$D$2:$E$35,2,FALSE)</f>
        <v>chemicals</v>
      </c>
      <c r="K2507" s="4" t="str">
        <f t="shared" si="39"/>
        <v>F-gases</v>
      </c>
    </row>
    <row r="2508" spans="1:11">
      <c r="A2508" t="s">
        <v>68</v>
      </c>
      <c r="B2508" t="s">
        <v>3</v>
      </c>
      <c r="C2508" t="s">
        <v>265</v>
      </c>
      <c r="D2508" t="s">
        <v>277</v>
      </c>
      <c r="E2508" t="s">
        <v>16</v>
      </c>
      <c r="F2508">
        <v>1995</v>
      </c>
      <c r="G2508" t="s">
        <v>250</v>
      </c>
      <c r="H2508">
        <v>2.0019552077390101E-2</v>
      </c>
      <c r="I2508">
        <f>IF(K2508="N2O",H2508*About!$B$66,IF('EPA non-CO2 Data'!K2508="CH4",'EPA non-CO2 Data'!H2508*About!$B$65,'EPA non-CO2 Data'!H2508))</f>
        <v>2.0019552077390101E-2</v>
      </c>
      <c r="J2508" s="4" t="str">
        <f>VLOOKUP(CONCATENATE(B2508,C2508,D2508),'EPA Source to Industry Map'!$D$2:$E$35,2,FALSE)</f>
        <v>chemicals</v>
      </c>
      <c r="K2508" s="4" t="str">
        <f t="shared" si="39"/>
        <v>F-gases</v>
      </c>
    </row>
    <row r="2509" spans="1:11">
      <c r="A2509" t="s">
        <v>68</v>
      </c>
      <c r="B2509" t="s">
        <v>3</v>
      </c>
      <c r="C2509" t="s">
        <v>265</v>
      </c>
      <c r="D2509" t="s">
        <v>277</v>
      </c>
      <c r="E2509" t="s">
        <v>16</v>
      </c>
      <c r="F2509">
        <v>1996</v>
      </c>
      <c r="G2509" t="s">
        <v>250</v>
      </c>
      <c r="H2509">
        <v>4.0731851420328299E-2</v>
      </c>
      <c r="I2509">
        <f>IF(K2509="N2O",H2509*About!$B$66,IF('EPA non-CO2 Data'!K2509="CH4",'EPA non-CO2 Data'!H2509*About!$B$65,'EPA non-CO2 Data'!H2509))</f>
        <v>4.0731851420328299E-2</v>
      </c>
      <c r="J2509" s="4" t="str">
        <f>VLOOKUP(CONCATENATE(B2509,C2509,D2509),'EPA Source to Industry Map'!$D$2:$E$35,2,FALSE)</f>
        <v>chemicals</v>
      </c>
      <c r="K2509" s="4" t="str">
        <f t="shared" si="39"/>
        <v>F-gases</v>
      </c>
    </row>
    <row r="2510" spans="1:11">
      <c r="A2510" t="s">
        <v>68</v>
      </c>
      <c r="B2510" t="s">
        <v>3</v>
      </c>
      <c r="C2510" t="s">
        <v>265</v>
      </c>
      <c r="D2510" t="s">
        <v>277</v>
      </c>
      <c r="E2510" t="s">
        <v>16</v>
      </c>
      <c r="F2510">
        <v>1997</v>
      </c>
      <c r="G2510" t="s">
        <v>250</v>
      </c>
      <c r="H2510">
        <v>6.1444150763266502E-2</v>
      </c>
      <c r="I2510">
        <f>IF(K2510="N2O",H2510*About!$B$66,IF('EPA non-CO2 Data'!K2510="CH4",'EPA non-CO2 Data'!H2510*About!$B$65,'EPA non-CO2 Data'!H2510))</f>
        <v>6.1444150763266502E-2</v>
      </c>
      <c r="J2510" s="4" t="str">
        <f>VLOOKUP(CONCATENATE(B2510,C2510,D2510),'EPA Source to Industry Map'!$D$2:$E$35,2,FALSE)</f>
        <v>chemicals</v>
      </c>
      <c r="K2510" s="4" t="str">
        <f t="shared" si="39"/>
        <v>F-gases</v>
      </c>
    </row>
    <row r="2511" spans="1:11">
      <c r="A2511" t="s">
        <v>68</v>
      </c>
      <c r="B2511" t="s">
        <v>3</v>
      </c>
      <c r="C2511" t="s">
        <v>265</v>
      </c>
      <c r="D2511" t="s">
        <v>277</v>
      </c>
      <c r="E2511" t="s">
        <v>16</v>
      </c>
      <c r="F2511">
        <v>1998</v>
      </c>
      <c r="G2511" t="s">
        <v>250</v>
      </c>
      <c r="H2511">
        <v>8.2156450106204704E-2</v>
      </c>
      <c r="I2511">
        <f>IF(K2511="N2O",H2511*About!$B$66,IF('EPA non-CO2 Data'!K2511="CH4",'EPA non-CO2 Data'!H2511*About!$B$65,'EPA non-CO2 Data'!H2511))</f>
        <v>8.2156450106204704E-2</v>
      </c>
      <c r="J2511" s="4" t="str">
        <f>VLOOKUP(CONCATENATE(B2511,C2511,D2511),'EPA Source to Industry Map'!$D$2:$E$35,2,FALSE)</f>
        <v>chemicals</v>
      </c>
      <c r="K2511" s="4" t="str">
        <f t="shared" si="39"/>
        <v>F-gases</v>
      </c>
    </row>
    <row r="2512" spans="1:11">
      <c r="A2512" t="s">
        <v>68</v>
      </c>
      <c r="B2512" t="s">
        <v>3</v>
      </c>
      <c r="C2512" t="s">
        <v>265</v>
      </c>
      <c r="D2512" t="s">
        <v>277</v>
      </c>
      <c r="E2512" t="s">
        <v>16</v>
      </c>
      <c r="F2512">
        <v>1999</v>
      </c>
      <c r="G2512" t="s">
        <v>250</v>
      </c>
      <c r="H2512">
        <v>0.102868749449143</v>
      </c>
      <c r="I2512">
        <f>IF(K2512="N2O",H2512*About!$B$66,IF('EPA non-CO2 Data'!K2512="CH4",'EPA non-CO2 Data'!H2512*About!$B$65,'EPA non-CO2 Data'!H2512))</f>
        <v>0.102868749449143</v>
      </c>
      <c r="J2512" s="4" t="str">
        <f>VLOOKUP(CONCATENATE(B2512,C2512,D2512),'EPA Source to Industry Map'!$D$2:$E$35,2,FALSE)</f>
        <v>chemicals</v>
      </c>
      <c r="K2512" s="4" t="str">
        <f t="shared" si="39"/>
        <v>F-gases</v>
      </c>
    </row>
    <row r="2513" spans="1:11">
      <c r="A2513" t="s">
        <v>68</v>
      </c>
      <c r="B2513" t="s">
        <v>3</v>
      </c>
      <c r="C2513" t="s">
        <v>265</v>
      </c>
      <c r="D2513" t="s">
        <v>277</v>
      </c>
      <c r="E2513" t="s">
        <v>16</v>
      </c>
      <c r="F2513">
        <v>2000</v>
      </c>
      <c r="G2513" t="s">
        <v>250</v>
      </c>
      <c r="H2513">
        <v>0.123581048792081</v>
      </c>
      <c r="I2513">
        <f>IF(K2513="N2O",H2513*About!$B$66,IF('EPA non-CO2 Data'!K2513="CH4",'EPA non-CO2 Data'!H2513*About!$B$65,'EPA non-CO2 Data'!H2513))</f>
        <v>0.123581048792081</v>
      </c>
      <c r="J2513" s="4" t="str">
        <f>VLOOKUP(CONCATENATE(B2513,C2513,D2513),'EPA Source to Industry Map'!$D$2:$E$35,2,FALSE)</f>
        <v>chemicals</v>
      </c>
      <c r="K2513" s="4" t="str">
        <f t="shared" si="39"/>
        <v>F-gases</v>
      </c>
    </row>
    <row r="2514" spans="1:11">
      <c r="A2514" t="s">
        <v>68</v>
      </c>
      <c r="B2514" t="s">
        <v>3</v>
      </c>
      <c r="C2514" t="s">
        <v>265</v>
      </c>
      <c r="D2514" t="s">
        <v>277</v>
      </c>
      <c r="E2514" t="s">
        <v>16</v>
      </c>
      <c r="F2514">
        <v>2001</v>
      </c>
      <c r="G2514" t="s">
        <v>250</v>
      </c>
      <c r="H2514">
        <v>0.30641668628885499</v>
      </c>
      <c r="I2514">
        <f>IF(K2514="N2O",H2514*About!$B$66,IF('EPA non-CO2 Data'!K2514="CH4",'EPA non-CO2 Data'!H2514*About!$B$65,'EPA non-CO2 Data'!H2514))</f>
        <v>0.30641668628885499</v>
      </c>
      <c r="J2514" s="4" t="str">
        <f>VLOOKUP(CONCATENATE(B2514,C2514,D2514),'EPA Source to Industry Map'!$D$2:$E$35,2,FALSE)</f>
        <v>chemicals</v>
      </c>
      <c r="K2514" s="4" t="str">
        <f t="shared" si="39"/>
        <v>F-gases</v>
      </c>
    </row>
    <row r="2515" spans="1:11">
      <c r="A2515" t="s">
        <v>68</v>
      </c>
      <c r="B2515" t="s">
        <v>3</v>
      </c>
      <c r="C2515" t="s">
        <v>265</v>
      </c>
      <c r="D2515" t="s">
        <v>277</v>
      </c>
      <c r="E2515" t="s">
        <v>16</v>
      </c>
      <c r="F2515">
        <v>2002</v>
      </c>
      <c r="G2515" t="s">
        <v>250</v>
      </c>
      <c r="H2515">
        <v>0.489252323785628</v>
      </c>
      <c r="I2515">
        <f>IF(K2515="N2O",H2515*About!$B$66,IF('EPA non-CO2 Data'!K2515="CH4",'EPA non-CO2 Data'!H2515*About!$B$65,'EPA non-CO2 Data'!H2515))</f>
        <v>0.489252323785628</v>
      </c>
      <c r="J2515" s="4" t="str">
        <f>VLOOKUP(CONCATENATE(B2515,C2515,D2515),'EPA Source to Industry Map'!$D$2:$E$35,2,FALSE)</f>
        <v>chemicals</v>
      </c>
      <c r="K2515" s="4" t="str">
        <f t="shared" si="39"/>
        <v>F-gases</v>
      </c>
    </row>
    <row r="2516" spans="1:11">
      <c r="A2516" t="s">
        <v>68</v>
      </c>
      <c r="B2516" t="s">
        <v>3</v>
      </c>
      <c r="C2516" t="s">
        <v>265</v>
      </c>
      <c r="D2516" t="s">
        <v>277</v>
      </c>
      <c r="E2516" t="s">
        <v>16</v>
      </c>
      <c r="F2516">
        <v>2003</v>
      </c>
      <c r="G2516" t="s">
        <v>250</v>
      </c>
      <c r="H2516">
        <v>0.672087961282401</v>
      </c>
      <c r="I2516">
        <f>IF(K2516="N2O",H2516*About!$B$66,IF('EPA non-CO2 Data'!K2516="CH4",'EPA non-CO2 Data'!H2516*About!$B$65,'EPA non-CO2 Data'!H2516))</f>
        <v>0.672087961282401</v>
      </c>
      <c r="J2516" s="4" t="str">
        <f>VLOOKUP(CONCATENATE(B2516,C2516,D2516),'EPA Source to Industry Map'!$D$2:$E$35,2,FALSE)</f>
        <v>chemicals</v>
      </c>
      <c r="K2516" s="4" t="str">
        <f t="shared" si="39"/>
        <v>F-gases</v>
      </c>
    </row>
    <row r="2517" spans="1:11">
      <c r="A2517" t="s">
        <v>68</v>
      </c>
      <c r="B2517" t="s">
        <v>3</v>
      </c>
      <c r="C2517" t="s">
        <v>265</v>
      </c>
      <c r="D2517" t="s">
        <v>277</v>
      </c>
      <c r="E2517" t="s">
        <v>16</v>
      </c>
      <c r="F2517">
        <v>2004</v>
      </c>
      <c r="G2517" t="s">
        <v>250</v>
      </c>
      <c r="H2517">
        <v>0.85492359877917501</v>
      </c>
      <c r="I2517">
        <f>IF(K2517="N2O",H2517*About!$B$66,IF('EPA non-CO2 Data'!K2517="CH4",'EPA non-CO2 Data'!H2517*About!$B$65,'EPA non-CO2 Data'!H2517))</f>
        <v>0.85492359877917501</v>
      </c>
      <c r="J2517" s="4" t="str">
        <f>VLOOKUP(CONCATENATE(B2517,C2517,D2517),'EPA Source to Industry Map'!$D$2:$E$35,2,FALSE)</f>
        <v>chemicals</v>
      </c>
      <c r="K2517" s="4" t="str">
        <f t="shared" si="39"/>
        <v>F-gases</v>
      </c>
    </row>
    <row r="2518" spans="1:11">
      <c r="A2518" t="s">
        <v>68</v>
      </c>
      <c r="B2518" t="s">
        <v>3</v>
      </c>
      <c r="C2518" t="s">
        <v>265</v>
      </c>
      <c r="D2518" t="s">
        <v>277</v>
      </c>
      <c r="E2518" t="s">
        <v>16</v>
      </c>
      <c r="F2518">
        <v>2005</v>
      </c>
      <c r="G2518" t="s">
        <v>250</v>
      </c>
      <c r="H2518">
        <v>1.03775923627595</v>
      </c>
      <c r="I2518">
        <f>IF(K2518="N2O",H2518*About!$B$66,IF('EPA non-CO2 Data'!K2518="CH4",'EPA non-CO2 Data'!H2518*About!$B$65,'EPA non-CO2 Data'!H2518))</f>
        <v>1.03775923627595</v>
      </c>
      <c r="J2518" s="4" t="str">
        <f>VLOOKUP(CONCATENATE(B2518,C2518,D2518),'EPA Source to Industry Map'!$D$2:$E$35,2,FALSE)</f>
        <v>chemicals</v>
      </c>
      <c r="K2518" s="4" t="str">
        <f t="shared" si="39"/>
        <v>F-gases</v>
      </c>
    </row>
    <row r="2519" spans="1:11">
      <c r="A2519" t="s">
        <v>68</v>
      </c>
      <c r="B2519" t="s">
        <v>3</v>
      </c>
      <c r="C2519" t="s">
        <v>265</v>
      </c>
      <c r="D2519" t="s">
        <v>277</v>
      </c>
      <c r="E2519" t="s">
        <v>16</v>
      </c>
      <c r="F2519">
        <v>2006</v>
      </c>
      <c r="G2519" t="s">
        <v>250</v>
      </c>
      <c r="H2519">
        <v>1.16879385933869</v>
      </c>
      <c r="I2519">
        <f>IF(K2519="N2O",H2519*About!$B$66,IF('EPA non-CO2 Data'!K2519="CH4",'EPA non-CO2 Data'!H2519*About!$B$65,'EPA non-CO2 Data'!H2519))</f>
        <v>1.16879385933869</v>
      </c>
      <c r="J2519" s="4" t="str">
        <f>VLOOKUP(CONCATENATE(B2519,C2519,D2519),'EPA Source to Industry Map'!$D$2:$E$35,2,FALSE)</f>
        <v>chemicals</v>
      </c>
      <c r="K2519" s="4" t="str">
        <f t="shared" si="39"/>
        <v>F-gases</v>
      </c>
    </row>
    <row r="2520" spans="1:11">
      <c r="A2520" t="s">
        <v>68</v>
      </c>
      <c r="B2520" t="s">
        <v>3</v>
      </c>
      <c r="C2520" t="s">
        <v>265</v>
      </c>
      <c r="D2520" t="s">
        <v>277</v>
      </c>
      <c r="E2520" t="s">
        <v>16</v>
      </c>
      <c r="F2520">
        <v>2007</v>
      </c>
      <c r="G2520" t="s">
        <v>250</v>
      </c>
      <c r="H2520">
        <v>1.2998284824014299</v>
      </c>
      <c r="I2520">
        <f>IF(K2520="N2O",H2520*About!$B$66,IF('EPA non-CO2 Data'!K2520="CH4",'EPA non-CO2 Data'!H2520*About!$B$65,'EPA non-CO2 Data'!H2520))</f>
        <v>1.2998284824014299</v>
      </c>
      <c r="J2520" s="4" t="str">
        <f>VLOOKUP(CONCATENATE(B2520,C2520,D2520),'EPA Source to Industry Map'!$D$2:$E$35,2,FALSE)</f>
        <v>chemicals</v>
      </c>
      <c r="K2520" s="4" t="str">
        <f t="shared" si="39"/>
        <v>F-gases</v>
      </c>
    </row>
    <row r="2521" spans="1:11">
      <c r="A2521" t="s">
        <v>68</v>
      </c>
      <c r="B2521" t="s">
        <v>3</v>
      </c>
      <c r="C2521" t="s">
        <v>265</v>
      </c>
      <c r="D2521" t="s">
        <v>277</v>
      </c>
      <c r="E2521" t="s">
        <v>16</v>
      </c>
      <c r="F2521">
        <v>2008</v>
      </c>
      <c r="G2521" t="s">
        <v>250</v>
      </c>
      <c r="H2521">
        <v>1.4308631054641701</v>
      </c>
      <c r="I2521">
        <f>IF(K2521="N2O",H2521*About!$B$66,IF('EPA non-CO2 Data'!K2521="CH4",'EPA non-CO2 Data'!H2521*About!$B$65,'EPA non-CO2 Data'!H2521))</f>
        <v>1.4308631054641701</v>
      </c>
      <c r="J2521" s="4" t="str">
        <f>VLOOKUP(CONCATENATE(B2521,C2521,D2521),'EPA Source to Industry Map'!$D$2:$E$35,2,FALSE)</f>
        <v>chemicals</v>
      </c>
      <c r="K2521" s="4" t="str">
        <f t="shared" si="39"/>
        <v>F-gases</v>
      </c>
    </row>
    <row r="2522" spans="1:11">
      <c r="A2522" t="s">
        <v>68</v>
      </c>
      <c r="B2522" t="s">
        <v>3</v>
      </c>
      <c r="C2522" t="s">
        <v>265</v>
      </c>
      <c r="D2522" t="s">
        <v>277</v>
      </c>
      <c r="E2522" t="s">
        <v>16</v>
      </c>
      <c r="F2522">
        <v>2009</v>
      </c>
      <c r="G2522" t="s">
        <v>250</v>
      </c>
      <c r="H2522">
        <v>1.5618977285269</v>
      </c>
      <c r="I2522">
        <f>IF(K2522="N2O",H2522*About!$B$66,IF('EPA non-CO2 Data'!K2522="CH4",'EPA non-CO2 Data'!H2522*About!$B$65,'EPA non-CO2 Data'!H2522))</f>
        <v>1.5618977285269</v>
      </c>
      <c r="J2522" s="4" t="str">
        <f>VLOOKUP(CONCATENATE(B2522,C2522,D2522),'EPA Source to Industry Map'!$D$2:$E$35,2,FALSE)</f>
        <v>chemicals</v>
      </c>
      <c r="K2522" s="4" t="str">
        <f t="shared" si="39"/>
        <v>F-gases</v>
      </c>
    </row>
    <row r="2523" spans="1:11">
      <c r="A2523" t="s">
        <v>68</v>
      </c>
      <c r="B2523" t="s">
        <v>3</v>
      </c>
      <c r="C2523" t="s">
        <v>265</v>
      </c>
      <c r="D2523" t="s">
        <v>277</v>
      </c>
      <c r="E2523" t="s">
        <v>16</v>
      </c>
      <c r="F2523">
        <v>2010</v>
      </c>
      <c r="G2523" t="s">
        <v>250</v>
      </c>
      <c r="H2523">
        <v>1.6929323515896399</v>
      </c>
      <c r="I2523">
        <f>IF(K2523="N2O",H2523*About!$B$66,IF('EPA non-CO2 Data'!K2523="CH4",'EPA non-CO2 Data'!H2523*About!$B$65,'EPA non-CO2 Data'!H2523))</f>
        <v>1.6929323515896399</v>
      </c>
      <c r="J2523" s="4" t="str">
        <f>VLOOKUP(CONCATENATE(B2523,C2523,D2523),'EPA Source to Industry Map'!$D$2:$E$35,2,FALSE)</f>
        <v>chemicals</v>
      </c>
      <c r="K2523" s="4" t="str">
        <f t="shared" si="39"/>
        <v>F-gases</v>
      </c>
    </row>
    <row r="2524" spans="1:11">
      <c r="A2524" t="s">
        <v>68</v>
      </c>
      <c r="B2524" t="s">
        <v>3</v>
      </c>
      <c r="C2524" t="s">
        <v>265</v>
      </c>
      <c r="D2524" t="s">
        <v>277</v>
      </c>
      <c r="E2524" t="s">
        <v>16</v>
      </c>
      <c r="F2524">
        <v>2011</v>
      </c>
      <c r="G2524" t="s">
        <v>250</v>
      </c>
      <c r="H2524">
        <v>1.7126373000903501</v>
      </c>
      <c r="I2524">
        <f>IF(K2524="N2O",H2524*About!$B$66,IF('EPA non-CO2 Data'!K2524="CH4",'EPA non-CO2 Data'!H2524*About!$B$65,'EPA non-CO2 Data'!H2524))</f>
        <v>1.7126373000903501</v>
      </c>
      <c r="J2524" s="4" t="str">
        <f>VLOOKUP(CONCATENATE(B2524,C2524,D2524),'EPA Source to Industry Map'!$D$2:$E$35,2,FALSE)</f>
        <v>chemicals</v>
      </c>
      <c r="K2524" s="4" t="str">
        <f t="shared" si="39"/>
        <v>F-gases</v>
      </c>
    </row>
    <row r="2525" spans="1:11">
      <c r="A2525" t="s">
        <v>68</v>
      </c>
      <c r="B2525" t="s">
        <v>3</v>
      </c>
      <c r="C2525" t="s">
        <v>265</v>
      </c>
      <c r="D2525" t="s">
        <v>277</v>
      </c>
      <c r="E2525" t="s">
        <v>16</v>
      </c>
      <c r="F2525">
        <v>2012</v>
      </c>
      <c r="G2525" t="s">
        <v>250</v>
      </c>
      <c r="H2525">
        <v>1.73234224859106</v>
      </c>
      <c r="I2525">
        <f>IF(K2525="N2O",H2525*About!$B$66,IF('EPA non-CO2 Data'!K2525="CH4",'EPA non-CO2 Data'!H2525*About!$B$65,'EPA non-CO2 Data'!H2525))</f>
        <v>1.73234224859106</v>
      </c>
      <c r="J2525" s="4" t="str">
        <f>VLOOKUP(CONCATENATE(B2525,C2525,D2525),'EPA Source to Industry Map'!$D$2:$E$35,2,FALSE)</f>
        <v>chemicals</v>
      </c>
      <c r="K2525" s="4" t="str">
        <f t="shared" si="39"/>
        <v>F-gases</v>
      </c>
    </row>
    <row r="2526" spans="1:11">
      <c r="A2526" t="s">
        <v>68</v>
      </c>
      <c r="B2526" t="s">
        <v>3</v>
      </c>
      <c r="C2526" t="s">
        <v>265</v>
      </c>
      <c r="D2526" t="s">
        <v>277</v>
      </c>
      <c r="E2526" t="s">
        <v>16</v>
      </c>
      <c r="F2526">
        <v>2013</v>
      </c>
      <c r="G2526" t="s">
        <v>250</v>
      </c>
      <c r="H2526">
        <v>1.7520471970917599</v>
      </c>
      <c r="I2526">
        <f>IF(K2526="N2O",H2526*About!$B$66,IF('EPA non-CO2 Data'!K2526="CH4",'EPA non-CO2 Data'!H2526*About!$B$65,'EPA non-CO2 Data'!H2526))</f>
        <v>1.7520471970917599</v>
      </c>
      <c r="J2526" s="4" t="str">
        <f>VLOOKUP(CONCATENATE(B2526,C2526,D2526),'EPA Source to Industry Map'!$D$2:$E$35,2,FALSE)</f>
        <v>chemicals</v>
      </c>
      <c r="K2526" s="4" t="str">
        <f t="shared" si="39"/>
        <v>F-gases</v>
      </c>
    </row>
    <row r="2527" spans="1:11">
      <c r="A2527" t="s">
        <v>68</v>
      </c>
      <c r="B2527" t="s">
        <v>3</v>
      </c>
      <c r="C2527" t="s">
        <v>265</v>
      </c>
      <c r="D2527" t="s">
        <v>277</v>
      </c>
      <c r="E2527" t="s">
        <v>16</v>
      </c>
      <c r="F2527">
        <v>2014</v>
      </c>
      <c r="G2527" t="s">
        <v>250</v>
      </c>
      <c r="H2527">
        <v>1.7717521455924701</v>
      </c>
      <c r="I2527">
        <f>IF(K2527="N2O",H2527*About!$B$66,IF('EPA non-CO2 Data'!K2527="CH4",'EPA non-CO2 Data'!H2527*About!$B$65,'EPA non-CO2 Data'!H2527))</f>
        <v>1.7717521455924701</v>
      </c>
      <c r="J2527" s="4" t="str">
        <f>VLOOKUP(CONCATENATE(B2527,C2527,D2527),'EPA Source to Industry Map'!$D$2:$E$35,2,FALSE)</f>
        <v>chemicals</v>
      </c>
      <c r="K2527" s="4" t="str">
        <f t="shared" si="39"/>
        <v>F-gases</v>
      </c>
    </row>
    <row r="2528" spans="1:11">
      <c r="A2528" t="s">
        <v>68</v>
      </c>
      <c r="B2528" t="s">
        <v>3</v>
      </c>
      <c r="C2528" t="s">
        <v>265</v>
      </c>
      <c r="D2528" t="s">
        <v>277</v>
      </c>
      <c r="E2528" t="s">
        <v>16</v>
      </c>
      <c r="F2528">
        <v>2015</v>
      </c>
      <c r="G2528" t="s">
        <v>250</v>
      </c>
      <c r="H2528">
        <v>1.79145709409318</v>
      </c>
      <c r="I2528">
        <f>IF(K2528="N2O",H2528*About!$B$66,IF('EPA non-CO2 Data'!K2528="CH4",'EPA non-CO2 Data'!H2528*About!$B$65,'EPA non-CO2 Data'!H2528))</f>
        <v>1.79145709409318</v>
      </c>
      <c r="J2528" s="4" t="str">
        <f>VLOOKUP(CONCATENATE(B2528,C2528,D2528),'EPA Source to Industry Map'!$D$2:$E$35,2,FALSE)</f>
        <v>chemicals</v>
      </c>
      <c r="K2528" s="4" t="str">
        <f t="shared" si="39"/>
        <v>F-gases</v>
      </c>
    </row>
    <row r="2529" spans="1:11">
      <c r="A2529" t="s">
        <v>68</v>
      </c>
      <c r="B2529" t="s">
        <v>3</v>
      </c>
      <c r="C2529" t="s">
        <v>265</v>
      </c>
      <c r="D2529" t="s">
        <v>277</v>
      </c>
      <c r="E2529" t="s">
        <v>16</v>
      </c>
      <c r="F2529">
        <v>2016</v>
      </c>
      <c r="G2529" t="s">
        <v>250</v>
      </c>
      <c r="H2529">
        <v>1.8911294421836899</v>
      </c>
      <c r="I2529">
        <f>IF(K2529="N2O",H2529*About!$B$66,IF('EPA non-CO2 Data'!K2529="CH4",'EPA non-CO2 Data'!H2529*About!$B$65,'EPA non-CO2 Data'!H2529))</f>
        <v>1.8911294421836899</v>
      </c>
      <c r="J2529" s="4" t="str">
        <f>VLOOKUP(CONCATENATE(B2529,C2529,D2529),'EPA Source to Industry Map'!$D$2:$E$35,2,FALSE)</f>
        <v>chemicals</v>
      </c>
      <c r="K2529" s="4" t="str">
        <f t="shared" si="39"/>
        <v>F-gases</v>
      </c>
    </row>
    <row r="2530" spans="1:11">
      <c r="A2530" t="s">
        <v>68</v>
      </c>
      <c r="B2530" t="s">
        <v>3</v>
      </c>
      <c r="C2530" t="s">
        <v>265</v>
      </c>
      <c r="D2530" t="s">
        <v>277</v>
      </c>
      <c r="E2530" t="s">
        <v>16</v>
      </c>
      <c r="F2530">
        <v>2017</v>
      </c>
      <c r="G2530" t="s">
        <v>250</v>
      </c>
      <c r="H2530">
        <v>1.9908017902741999</v>
      </c>
      <c r="I2530">
        <f>IF(K2530="N2O",H2530*About!$B$66,IF('EPA non-CO2 Data'!K2530="CH4",'EPA non-CO2 Data'!H2530*About!$B$65,'EPA non-CO2 Data'!H2530))</f>
        <v>1.9908017902741999</v>
      </c>
      <c r="J2530" s="4" t="str">
        <f>VLOOKUP(CONCATENATE(B2530,C2530,D2530),'EPA Source to Industry Map'!$D$2:$E$35,2,FALSE)</f>
        <v>chemicals</v>
      </c>
      <c r="K2530" s="4" t="str">
        <f t="shared" si="39"/>
        <v>F-gases</v>
      </c>
    </row>
    <row r="2531" spans="1:11">
      <c r="A2531" t="s">
        <v>68</v>
      </c>
      <c r="B2531" t="s">
        <v>3</v>
      </c>
      <c r="C2531" t="s">
        <v>265</v>
      </c>
      <c r="D2531" t="s">
        <v>277</v>
      </c>
      <c r="E2531" t="s">
        <v>16</v>
      </c>
      <c r="F2531">
        <v>2018</v>
      </c>
      <c r="G2531" t="s">
        <v>250</v>
      </c>
      <c r="H2531">
        <v>2.0904741383647099</v>
      </c>
      <c r="I2531">
        <f>IF(K2531="N2O",H2531*About!$B$66,IF('EPA non-CO2 Data'!K2531="CH4",'EPA non-CO2 Data'!H2531*About!$B$65,'EPA non-CO2 Data'!H2531))</f>
        <v>2.0904741383647099</v>
      </c>
      <c r="J2531" s="4" t="str">
        <f>VLOOKUP(CONCATENATE(B2531,C2531,D2531),'EPA Source to Industry Map'!$D$2:$E$35,2,FALSE)</f>
        <v>chemicals</v>
      </c>
      <c r="K2531" s="4" t="str">
        <f t="shared" si="39"/>
        <v>F-gases</v>
      </c>
    </row>
    <row r="2532" spans="1:11">
      <c r="A2532" t="s">
        <v>68</v>
      </c>
      <c r="B2532" t="s">
        <v>3</v>
      </c>
      <c r="C2532" t="s">
        <v>265</v>
      </c>
      <c r="D2532" t="s">
        <v>277</v>
      </c>
      <c r="E2532" t="s">
        <v>16</v>
      </c>
      <c r="F2532">
        <v>2019</v>
      </c>
      <c r="G2532" t="s">
        <v>250</v>
      </c>
      <c r="H2532">
        <v>2.19014648645522</v>
      </c>
      <c r="I2532">
        <f>IF(K2532="N2O",H2532*About!$B$66,IF('EPA non-CO2 Data'!K2532="CH4",'EPA non-CO2 Data'!H2532*About!$B$65,'EPA non-CO2 Data'!H2532))</f>
        <v>2.19014648645522</v>
      </c>
      <c r="J2532" s="4" t="str">
        <f>VLOOKUP(CONCATENATE(B2532,C2532,D2532),'EPA Source to Industry Map'!$D$2:$E$35,2,FALSE)</f>
        <v>chemicals</v>
      </c>
      <c r="K2532" s="4" t="str">
        <f t="shared" si="39"/>
        <v>F-gases</v>
      </c>
    </row>
    <row r="2533" spans="1:11">
      <c r="A2533" t="s">
        <v>68</v>
      </c>
      <c r="B2533" t="s">
        <v>3</v>
      </c>
      <c r="C2533" t="s">
        <v>265</v>
      </c>
      <c r="D2533" t="s">
        <v>277</v>
      </c>
      <c r="E2533" t="s">
        <v>16</v>
      </c>
      <c r="F2533">
        <v>2020</v>
      </c>
      <c r="G2533" t="s">
        <v>250</v>
      </c>
      <c r="H2533">
        <v>2.2898188345457302</v>
      </c>
      <c r="I2533">
        <f>IF(K2533="N2O",H2533*About!$B$66,IF('EPA non-CO2 Data'!K2533="CH4",'EPA non-CO2 Data'!H2533*About!$B$65,'EPA non-CO2 Data'!H2533))</f>
        <v>2.2898188345457302</v>
      </c>
      <c r="J2533" s="4" t="str">
        <f>VLOOKUP(CONCATENATE(B2533,C2533,D2533),'EPA Source to Industry Map'!$D$2:$E$35,2,FALSE)</f>
        <v>chemicals</v>
      </c>
      <c r="K2533" s="4" t="str">
        <f t="shared" si="39"/>
        <v>F-gases</v>
      </c>
    </row>
    <row r="2534" spans="1:11">
      <c r="A2534" t="s">
        <v>68</v>
      </c>
      <c r="B2534" t="s">
        <v>3</v>
      </c>
      <c r="C2534" t="s">
        <v>265</v>
      </c>
      <c r="D2534" t="s">
        <v>277</v>
      </c>
      <c r="E2534" t="s">
        <v>16</v>
      </c>
      <c r="F2534">
        <v>2021</v>
      </c>
      <c r="G2534" t="s">
        <v>250</v>
      </c>
      <c r="H2534">
        <v>2.3988760044092299</v>
      </c>
      <c r="I2534">
        <f>IF(K2534="N2O",H2534*About!$B$66,IF('EPA non-CO2 Data'!K2534="CH4",'EPA non-CO2 Data'!H2534*About!$B$65,'EPA non-CO2 Data'!H2534))</f>
        <v>2.3988760044092299</v>
      </c>
      <c r="J2534" s="4" t="str">
        <f>VLOOKUP(CONCATENATE(B2534,C2534,D2534),'EPA Source to Industry Map'!$D$2:$E$35,2,FALSE)</f>
        <v>chemicals</v>
      </c>
      <c r="K2534" s="4" t="str">
        <f t="shared" si="39"/>
        <v>F-gases</v>
      </c>
    </row>
    <row r="2535" spans="1:11">
      <c r="A2535" t="s">
        <v>68</v>
      </c>
      <c r="B2535" t="s">
        <v>3</v>
      </c>
      <c r="C2535" t="s">
        <v>265</v>
      </c>
      <c r="D2535" t="s">
        <v>277</v>
      </c>
      <c r="E2535" t="s">
        <v>16</v>
      </c>
      <c r="F2535">
        <v>2022</v>
      </c>
      <c r="G2535" t="s">
        <v>250</v>
      </c>
      <c r="H2535">
        <v>2.5079331742727402</v>
      </c>
      <c r="I2535">
        <f>IF(K2535="N2O",H2535*About!$B$66,IF('EPA non-CO2 Data'!K2535="CH4",'EPA non-CO2 Data'!H2535*About!$B$65,'EPA non-CO2 Data'!H2535))</f>
        <v>2.5079331742727402</v>
      </c>
      <c r="J2535" s="4" t="str">
        <f>VLOOKUP(CONCATENATE(B2535,C2535,D2535),'EPA Source to Industry Map'!$D$2:$E$35,2,FALSE)</f>
        <v>chemicals</v>
      </c>
      <c r="K2535" s="4" t="str">
        <f t="shared" si="39"/>
        <v>F-gases</v>
      </c>
    </row>
    <row r="2536" spans="1:11">
      <c r="A2536" t="s">
        <v>68</v>
      </c>
      <c r="B2536" t="s">
        <v>3</v>
      </c>
      <c r="C2536" t="s">
        <v>265</v>
      </c>
      <c r="D2536" t="s">
        <v>277</v>
      </c>
      <c r="E2536" t="s">
        <v>16</v>
      </c>
      <c r="F2536">
        <v>2023</v>
      </c>
      <c r="G2536" t="s">
        <v>250</v>
      </c>
      <c r="H2536">
        <v>2.6169903441362399</v>
      </c>
      <c r="I2536">
        <f>IF(K2536="N2O",H2536*About!$B$66,IF('EPA non-CO2 Data'!K2536="CH4",'EPA non-CO2 Data'!H2536*About!$B$65,'EPA non-CO2 Data'!H2536))</f>
        <v>2.6169903441362399</v>
      </c>
      <c r="J2536" s="4" t="str">
        <f>VLOOKUP(CONCATENATE(B2536,C2536,D2536),'EPA Source to Industry Map'!$D$2:$E$35,2,FALSE)</f>
        <v>chemicals</v>
      </c>
      <c r="K2536" s="4" t="str">
        <f t="shared" si="39"/>
        <v>F-gases</v>
      </c>
    </row>
    <row r="2537" spans="1:11">
      <c r="A2537" t="s">
        <v>68</v>
      </c>
      <c r="B2537" t="s">
        <v>3</v>
      </c>
      <c r="C2537" t="s">
        <v>265</v>
      </c>
      <c r="D2537" t="s">
        <v>277</v>
      </c>
      <c r="E2537" t="s">
        <v>16</v>
      </c>
      <c r="F2537">
        <v>2024</v>
      </c>
      <c r="G2537" t="s">
        <v>250</v>
      </c>
      <c r="H2537">
        <v>2.72604751399974</v>
      </c>
      <c r="I2537">
        <f>IF(K2537="N2O",H2537*About!$B$66,IF('EPA non-CO2 Data'!K2537="CH4",'EPA non-CO2 Data'!H2537*About!$B$65,'EPA non-CO2 Data'!H2537))</f>
        <v>2.72604751399974</v>
      </c>
      <c r="J2537" s="4" t="str">
        <f>VLOOKUP(CONCATENATE(B2537,C2537,D2537),'EPA Source to Industry Map'!$D$2:$E$35,2,FALSE)</f>
        <v>chemicals</v>
      </c>
      <c r="K2537" s="4" t="str">
        <f t="shared" si="39"/>
        <v>F-gases</v>
      </c>
    </row>
    <row r="2538" spans="1:11">
      <c r="A2538" t="s">
        <v>68</v>
      </c>
      <c r="B2538" t="s">
        <v>3</v>
      </c>
      <c r="C2538" t="s">
        <v>265</v>
      </c>
      <c r="D2538" t="s">
        <v>277</v>
      </c>
      <c r="E2538" t="s">
        <v>16</v>
      </c>
      <c r="F2538">
        <v>2025</v>
      </c>
      <c r="G2538" t="s">
        <v>250</v>
      </c>
      <c r="H2538">
        <v>2.8351046838632499</v>
      </c>
      <c r="I2538">
        <f>IF(K2538="N2O",H2538*About!$B$66,IF('EPA non-CO2 Data'!K2538="CH4",'EPA non-CO2 Data'!H2538*About!$B$65,'EPA non-CO2 Data'!H2538))</f>
        <v>2.8351046838632499</v>
      </c>
      <c r="J2538" s="4" t="str">
        <f>VLOOKUP(CONCATENATE(B2538,C2538,D2538),'EPA Source to Industry Map'!$D$2:$E$35,2,FALSE)</f>
        <v>chemicals</v>
      </c>
      <c r="K2538" s="4" t="str">
        <f t="shared" si="39"/>
        <v>F-gases</v>
      </c>
    </row>
    <row r="2539" spans="1:11">
      <c r="A2539" t="s">
        <v>68</v>
      </c>
      <c r="B2539" t="s">
        <v>3</v>
      </c>
      <c r="C2539" t="s">
        <v>265</v>
      </c>
      <c r="D2539" t="s">
        <v>277</v>
      </c>
      <c r="E2539" t="s">
        <v>16</v>
      </c>
      <c r="F2539">
        <v>2026</v>
      </c>
      <c r="G2539" t="s">
        <v>250</v>
      </c>
      <c r="H2539">
        <v>2.9695981527711699</v>
      </c>
      <c r="I2539">
        <f>IF(K2539="N2O",H2539*About!$B$66,IF('EPA non-CO2 Data'!K2539="CH4",'EPA non-CO2 Data'!H2539*About!$B$65,'EPA non-CO2 Data'!H2539))</f>
        <v>2.9695981527711699</v>
      </c>
      <c r="J2539" s="4" t="str">
        <f>VLOOKUP(CONCATENATE(B2539,C2539,D2539),'EPA Source to Industry Map'!$D$2:$E$35,2,FALSE)</f>
        <v>chemicals</v>
      </c>
      <c r="K2539" s="4" t="str">
        <f t="shared" si="39"/>
        <v>F-gases</v>
      </c>
    </row>
    <row r="2540" spans="1:11">
      <c r="A2540" t="s">
        <v>68</v>
      </c>
      <c r="B2540" t="s">
        <v>3</v>
      </c>
      <c r="C2540" t="s">
        <v>265</v>
      </c>
      <c r="D2540" t="s">
        <v>277</v>
      </c>
      <c r="E2540" t="s">
        <v>16</v>
      </c>
      <c r="F2540">
        <v>2027</v>
      </c>
      <c r="G2540" t="s">
        <v>250</v>
      </c>
      <c r="H2540">
        <v>3.1040916216790899</v>
      </c>
      <c r="I2540">
        <f>IF(K2540="N2O",H2540*About!$B$66,IF('EPA non-CO2 Data'!K2540="CH4",'EPA non-CO2 Data'!H2540*About!$B$65,'EPA non-CO2 Data'!H2540))</f>
        <v>3.1040916216790899</v>
      </c>
      <c r="J2540" s="4" t="str">
        <f>VLOOKUP(CONCATENATE(B2540,C2540,D2540),'EPA Source to Industry Map'!$D$2:$E$35,2,FALSE)</f>
        <v>chemicals</v>
      </c>
      <c r="K2540" s="4" t="str">
        <f t="shared" si="39"/>
        <v>F-gases</v>
      </c>
    </row>
    <row r="2541" spans="1:11">
      <c r="A2541" t="s">
        <v>68</v>
      </c>
      <c r="B2541" t="s">
        <v>3</v>
      </c>
      <c r="C2541" t="s">
        <v>265</v>
      </c>
      <c r="D2541" t="s">
        <v>277</v>
      </c>
      <c r="E2541" t="s">
        <v>16</v>
      </c>
      <c r="F2541">
        <v>2028</v>
      </c>
      <c r="G2541" t="s">
        <v>250</v>
      </c>
      <c r="H2541">
        <v>3.2385850905870202</v>
      </c>
      <c r="I2541">
        <f>IF(K2541="N2O",H2541*About!$B$66,IF('EPA non-CO2 Data'!K2541="CH4",'EPA non-CO2 Data'!H2541*About!$B$65,'EPA non-CO2 Data'!H2541))</f>
        <v>3.2385850905870202</v>
      </c>
      <c r="J2541" s="4" t="str">
        <f>VLOOKUP(CONCATENATE(B2541,C2541,D2541),'EPA Source to Industry Map'!$D$2:$E$35,2,FALSE)</f>
        <v>chemicals</v>
      </c>
      <c r="K2541" s="4" t="str">
        <f t="shared" si="39"/>
        <v>F-gases</v>
      </c>
    </row>
    <row r="2542" spans="1:11">
      <c r="A2542" t="s">
        <v>68</v>
      </c>
      <c r="B2542" t="s">
        <v>3</v>
      </c>
      <c r="C2542" t="s">
        <v>265</v>
      </c>
      <c r="D2542" t="s">
        <v>277</v>
      </c>
      <c r="E2542" t="s">
        <v>16</v>
      </c>
      <c r="F2542">
        <v>2029</v>
      </c>
      <c r="G2542" t="s">
        <v>250</v>
      </c>
      <c r="H2542">
        <v>3.3730785594949402</v>
      </c>
      <c r="I2542">
        <f>IF(K2542="N2O",H2542*About!$B$66,IF('EPA non-CO2 Data'!K2542="CH4",'EPA non-CO2 Data'!H2542*About!$B$65,'EPA non-CO2 Data'!H2542))</f>
        <v>3.3730785594949402</v>
      </c>
      <c r="J2542" s="4" t="str">
        <f>VLOOKUP(CONCATENATE(B2542,C2542,D2542),'EPA Source to Industry Map'!$D$2:$E$35,2,FALSE)</f>
        <v>chemicals</v>
      </c>
      <c r="K2542" s="4" t="str">
        <f t="shared" si="39"/>
        <v>F-gases</v>
      </c>
    </row>
    <row r="2543" spans="1:11">
      <c r="A2543" t="s">
        <v>68</v>
      </c>
      <c r="B2543" t="s">
        <v>3</v>
      </c>
      <c r="C2543" t="s">
        <v>265</v>
      </c>
      <c r="D2543" t="s">
        <v>277</v>
      </c>
      <c r="E2543" t="s">
        <v>16</v>
      </c>
      <c r="F2543">
        <v>2030</v>
      </c>
      <c r="G2543" t="s">
        <v>250</v>
      </c>
      <c r="H2543">
        <v>3.5075720284028602</v>
      </c>
      <c r="I2543">
        <f>IF(K2543="N2O",H2543*About!$B$66,IF('EPA non-CO2 Data'!K2543="CH4",'EPA non-CO2 Data'!H2543*About!$B$65,'EPA non-CO2 Data'!H2543))</f>
        <v>3.5075720284028602</v>
      </c>
      <c r="J2543" s="4" t="str">
        <f>VLOOKUP(CONCATENATE(B2543,C2543,D2543),'EPA Source to Industry Map'!$D$2:$E$35,2,FALSE)</f>
        <v>chemicals</v>
      </c>
      <c r="K2543" s="4" t="str">
        <f t="shared" si="39"/>
        <v>F-gases</v>
      </c>
    </row>
    <row r="2544" spans="1:11">
      <c r="A2544" t="s">
        <v>68</v>
      </c>
      <c r="B2544" t="s">
        <v>3</v>
      </c>
      <c r="C2544" t="s">
        <v>265</v>
      </c>
      <c r="D2544" t="s">
        <v>277</v>
      </c>
      <c r="E2544" t="s">
        <v>16</v>
      </c>
      <c r="F2544">
        <v>2031</v>
      </c>
      <c r="G2544" t="s">
        <v>250</v>
      </c>
      <c r="H2544">
        <v>3.61170255036695</v>
      </c>
      <c r="I2544">
        <f>IF(K2544="N2O",H2544*About!$B$66,IF('EPA non-CO2 Data'!K2544="CH4",'EPA non-CO2 Data'!H2544*About!$B$65,'EPA non-CO2 Data'!H2544))</f>
        <v>3.61170255036695</v>
      </c>
      <c r="J2544" s="4" t="str">
        <f>VLOOKUP(CONCATENATE(B2544,C2544,D2544),'EPA Source to Industry Map'!$D$2:$E$35,2,FALSE)</f>
        <v>chemicals</v>
      </c>
      <c r="K2544" s="4" t="str">
        <f t="shared" si="39"/>
        <v>F-gases</v>
      </c>
    </row>
    <row r="2545" spans="1:11">
      <c r="A2545" t="s">
        <v>68</v>
      </c>
      <c r="B2545" t="s">
        <v>3</v>
      </c>
      <c r="C2545" t="s">
        <v>265</v>
      </c>
      <c r="D2545" t="s">
        <v>277</v>
      </c>
      <c r="E2545" t="s">
        <v>16</v>
      </c>
      <c r="F2545">
        <v>2032</v>
      </c>
      <c r="G2545" t="s">
        <v>250</v>
      </c>
      <c r="H2545">
        <v>3.71583307233105</v>
      </c>
      <c r="I2545">
        <f>IF(K2545="N2O",H2545*About!$B$66,IF('EPA non-CO2 Data'!K2545="CH4",'EPA non-CO2 Data'!H2545*About!$B$65,'EPA non-CO2 Data'!H2545))</f>
        <v>3.71583307233105</v>
      </c>
      <c r="J2545" s="4" t="str">
        <f>VLOOKUP(CONCATENATE(B2545,C2545,D2545),'EPA Source to Industry Map'!$D$2:$E$35,2,FALSE)</f>
        <v>chemicals</v>
      </c>
      <c r="K2545" s="4" t="str">
        <f t="shared" si="39"/>
        <v>F-gases</v>
      </c>
    </row>
    <row r="2546" spans="1:11">
      <c r="A2546" t="s">
        <v>68</v>
      </c>
      <c r="B2546" t="s">
        <v>3</v>
      </c>
      <c r="C2546" t="s">
        <v>265</v>
      </c>
      <c r="D2546" t="s">
        <v>277</v>
      </c>
      <c r="E2546" t="s">
        <v>16</v>
      </c>
      <c r="F2546">
        <v>2033</v>
      </c>
      <c r="G2546" t="s">
        <v>250</v>
      </c>
      <c r="H2546">
        <v>3.8199635942951402</v>
      </c>
      <c r="I2546">
        <f>IF(K2546="N2O",H2546*About!$B$66,IF('EPA non-CO2 Data'!K2546="CH4",'EPA non-CO2 Data'!H2546*About!$B$65,'EPA non-CO2 Data'!H2546))</f>
        <v>3.8199635942951402</v>
      </c>
      <c r="J2546" s="4" t="str">
        <f>VLOOKUP(CONCATENATE(B2546,C2546,D2546),'EPA Source to Industry Map'!$D$2:$E$35,2,FALSE)</f>
        <v>chemicals</v>
      </c>
      <c r="K2546" s="4" t="str">
        <f t="shared" si="39"/>
        <v>F-gases</v>
      </c>
    </row>
    <row r="2547" spans="1:11">
      <c r="A2547" t="s">
        <v>68</v>
      </c>
      <c r="B2547" t="s">
        <v>3</v>
      </c>
      <c r="C2547" t="s">
        <v>265</v>
      </c>
      <c r="D2547" t="s">
        <v>277</v>
      </c>
      <c r="E2547" t="s">
        <v>16</v>
      </c>
      <c r="F2547">
        <v>2034</v>
      </c>
      <c r="G2547" t="s">
        <v>250</v>
      </c>
      <c r="H2547">
        <v>3.92409411625923</v>
      </c>
      <c r="I2547">
        <f>IF(K2547="N2O",H2547*About!$B$66,IF('EPA non-CO2 Data'!K2547="CH4",'EPA non-CO2 Data'!H2547*About!$B$65,'EPA non-CO2 Data'!H2547))</f>
        <v>3.92409411625923</v>
      </c>
      <c r="J2547" s="4" t="str">
        <f>VLOOKUP(CONCATENATE(B2547,C2547,D2547),'EPA Source to Industry Map'!$D$2:$E$35,2,FALSE)</f>
        <v>chemicals</v>
      </c>
      <c r="K2547" s="4" t="str">
        <f t="shared" ref="K2547:K2610" si="40">IF(ISNUMBER(SEARCH("F",E2547)),"F-gases",E2547)</f>
        <v>F-gases</v>
      </c>
    </row>
    <row r="2548" spans="1:11">
      <c r="A2548" t="s">
        <v>68</v>
      </c>
      <c r="B2548" t="s">
        <v>3</v>
      </c>
      <c r="C2548" t="s">
        <v>265</v>
      </c>
      <c r="D2548" t="s">
        <v>277</v>
      </c>
      <c r="E2548" t="s">
        <v>16</v>
      </c>
      <c r="F2548">
        <v>2035</v>
      </c>
      <c r="G2548" t="s">
        <v>250</v>
      </c>
      <c r="H2548">
        <v>4.0282246382233202</v>
      </c>
      <c r="I2548">
        <f>IF(K2548="N2O",H2548*About!$B$66,IF('EPA non-CO2 Data'!K2548="CH4",'EPA non-CO2 Data'!H2548*About!$B$65,'EPA non-CO2 Data'!H2548))</f>
        <v>4.0282246382233202</v>
      </c>
      <c r="J2548" s="4" t="str">
        <f>VLOOKUP(CONCATENATE(B2548,C2548,D2548),'EPA Source to Industry Map'!$D$2:$E$35,2,FALSE)</f>
        <v>chemicals</v>
      </c>
      <c r="K2548" s="4" t="str">
        <f t="shared" si="40"/>
        <v>F-gases</v>
      </c>
    </row>
    <row r="2549" spans="1:11">
      <c r="A2549" t="s">
        <v>68</v>
      </c>
      <c r="B2549" t="s">
        <v>3</v>
      </c>
      <c r="C2549" t="s">
        <v>265</v>
      </c>
      <c r="D2549" t="s">
        <v>277</v>
      </c>
      <c r="E2549" t="s">
        <v>16</v>
      </c>
      <c r="F2549">
        <v>2036</v>
      </c>
      <c r="G2549" t="s">
        <v>250</v>
      </c>
      <c r="H2549">
        <v>4.1409563873110597</v>
      </c>
      <c r="I2549">
        <f>IF(K2549="N2O",H2549*About!$B$66,IF('EPA non-CO2 Data'!K2549="CH4",'EPA non-CO2 Data'!H2549*About!$B$65,'EPA non-CO2 Data'!H2549))</f>
        <v>4.1409563873110597</v>
      </c>
      <c r="J2549" s="4" t="str">
        <f>VLOOKUP(CONCATENATE(B2549,C2549,D2549),'EPA Source to Industry Map'!$D$2:$E$35,2,FALSE)</f>
        <v>chemicals</v>
      </c>
      <c r="K2549" s="4" t="str">
        <f t="shared" si="40"/>
        <v>F-gases</v>
      </c>
    </row>
    <row r="2550" spans="1:11">
      <c r="A2550" t="s">
        <v>68</v>
      </c>
      <c r="B2550" t="s">
        <v>3</v>
      </c>
      <c r="C2550" t="s">
        <v>265</v>
      </c>
      <c r="D2550" t="s">
        <v>277</v>
      </c>
      <c r="E2550" t="s">
        <v>16</v>
      </c>
      <c r="F2550">
        <v>2037</v>
      </c>
      <c r="G2550" t="s">
        <v>250</v>
      </c>
      <c r="H2550">
        <v>4.2536881363987904</v>
      </c>
      <c r="I2550">
        <f>IF(K2550="N2O",H2550*About!$B$66,IF('EPA non-CO2 Data'!K2550="CH4",'EPA non-CO2 Data'!H2550*About!$B$65,'EPA non-CO2 Data'!H2550))</f>
        <v>4.2536881363987904</v>
      </c>
      <c r="J2550" s="4" t="str">
        <f>VLOOKUP(CONCATENATE(B2550,C2550,D2550),'EPA Source to Industry Map'!$D$2:$E$35,2,FALSE)</f>
        <v>chemicals</v>
      </c>
      <c r="K2550" s="4" t="str">
        <f t="shared" si="40"/>
        <v>F-gases</v>
      </c>
    </row>
    <row r="2551" spans="1:11">
      <c r="A2551" t="s">
        <v>68</v>
      </c>
      <c r="B2551" t="s">
        <v>3</v>
      </c>
      <c r="C2551" t="s">
        <v>265</v>
      </c>
      <c r="D2551" t="s">
        <v>277</v>
      </c>
      <c r="E2551" t="s">
        <v>16</v>
      </c>
      <c r="F2551">
        <v>2038</v>
      </c>
      <c r="G2551" t="s">
        <v>250</v>
      </c>
      <c r="H2551">
        <v>4.3664198854865202</v>
      </c>
      <c r="I2551">
        <f>IF(K2551="N2O",H2551*About!$B$66,IF('EPA non-CO2 Data'!K2551="CH4",'EPA non-CO2 Data'!H2551*About!$B$65,'EPA non-CO2 Data'!H2551))</f>
        <v>4.3664198854865202</v>
      </c>
      <c r="J2551" s="4" t="str">
        <f>VLOOKUP(CONCATENATE(B2551,C2551,D2551),'EPA Source to Industry Map'!$D$2:$E$35,2,FALSE)</f>
        <v>chemicals</v>
      </c>
      <c r="K2551" s="4" t="str">
        <f t="shared" si="40"/>
        <v>F-gases</v>
      </c>
    </row>
    <row r="2552" spans="1:11">
      <c r="A2552" t="s">
        <v>68</v>
      </c>
      <c r="B2552" t="s">
        <v>3</v>
      </c>
      <c r="C2552" t="s">
        <v>265</v>
      </c>
      <c r="D2552" t="s">
        <v>277</v>
      </c>
      <c r="E2552" t="s">
        <v>16</v>
      </c>
      <c r="F2552">
        <v>2039</v>
      </c>
      <c r="G2552" t="s">
        <v>250</v>
      </c>
      <c r="H2552">
        <v>4.4791516345742597</v>
      </c>
      <c r="I2552">
        <f>IF(K2552="N2O",H2552*About!$B$66,IF('EPA non-CO2 Data'!K2552="CH4",'EPA non-CO2 Data'!H2552*About!$B$65,'EPA non-CO2 Data'!H2552))</f>
        <v>4.4791516345742597</v>
      </c>
      <c r="J2552" s="4" t="str">
        <f>VLOOKUP(CONCATENATE(B2552,C2552,D2552),'EPA Source to Industry Map'!$D$2:$E$35,2,FALSE)</f>
        <v>chemicals</v>
      </c>
      <c r="K2552" s="4" t="str">
        <f t="shared" si="40"/>
        <v>F-gases</v>
      </c>
    </row>
    <row r="2553" spans="1:11">
      <c r="A2553" t="s">
        <v>68</v>
      </c>
      <c r="B2553" t="s">
        <v>3</v>
      </c>
      <c r="C2553" t="s">
        <v>265</v>
      </c>
      <c r="D2553" t="s">
        <v>277</v>
      </c>
      <c r="E2553" t="s">
        <v>16</v>
      </c>
      <c r="F2553">
        <v>2040</v>
      </c>
      <c r="G2553" t="s">
        <v>250</v>
      </c>
      <c r="H2553">
        <v>4.5918833836619903</v>
      </c>
      <c r="I2553">
        <f>IF(K2553="N2O",H2553*About!$B$66,IF('EPA non-CO2 Data'!K2553="CH4",'EPA non-CO2 Data'!H2553*About!$B$65,'EPA non-CO2 Data'!H2553))</f>
        <v>4.5918833836619903</v>
      </c>
      <c r="J2553" s="4" t="str">
        <f>VLOOKUP(CONCATENATE(B2553,C2553,D2553),'EPA Source to Industry Map'!$D$2:$E$35,2,FALSE)</f>
        <v>chemicals</v>
      </c>
      <c r="K2553" s="4" t="str">
        <f t="shared" si="40"/>
        <v>F-gases</v>
      </c>
    </row>
    <row r="2554" spans="1:11">
      <c r="A2554" t="s">
        <v>68</v>
      </c>
      <c r="B2554" t="s">
        <v>3</v>
      </c>
      <c r="C2554" t="s">
        <v>265</v>
      </c>
      <c r="D2554" t="s">
        <v>277</v>
      </c>
      <c r="E2554" t="s">
        <v>16</v>
      </c>
      <c r="F2554">
        <v>2041</v>
      </c>
      <c r="G2554" t="s">
        <v>250</v>
      </c>
      <c r="H2554">
        <v>4.6909780722160503</v>
      </c>
      <c r="I2554">
        <f>IF(K2554="N2O",H2554*About!$B$66,IF('EPA non-CO2 Data'!K2554="CH4",'EPA non-CO2 Data'!H2554*About!$B$65,'EPA non-CO2 Data'!H2554))</f>
        <v>4.6909780722160503</v>
      </c>
      <c r="J2554" s="4" t="str">
        <f>VLOOKUP(CONCATENATE(B2554,C2554,D2554),'EPA Source to Industry Map'!$D$2:$E$35,2,FALSE)</f>
        <v>chemicals</v>
      </c>
      <c r="K2554" s="4" t="str">
        <f t="shared" si="40"/>
        <v>F-gases</v>
      </c>
    </row>
    <row r="2555" spans="1:11">
      <c r="A2555" t="s">
        <v>68</v>
      </c>
      <c r="B2555" t="s">
        <v>3</v>
      </c>
      <c r="C2555" t="s">
        <v>265</v>
      </c>
      <c r="D2555" t="s">
        <v>277</v>
      </c>
      <c r="E2555" t="s">
        <v>16</v>
      </c>
      <c r="F2555">
        <v>2042</v>
      </c>
      <c r="G2555" t="s">
        <v>250</v>
      </c>
      <c r="H2555">
        <v>4.7900727607700997</v>
      </c>
      <c r="I2555">
        <f>IF(K2555="N2O",H2555*About!$B$66,IF('EPA non-CO2 Data'!K2555="CH4",'EPA non-CO2 Data'!H2555*About!$B$65,'EPA non-CO2 Data'!H2555))</f>
        <v>4.7900727607700997</v>
      </c>
      <c r="J2555" s="4" t="str">
        <f>VLOOKUP(CONCATENATE(B2555,C2555,D2555),'EPA Source to Industry Map'!$D$2:$E$35,2,FALSE)</f>
        <v>chemicals</v>
      </c>
      <c r="K2555" s="4" t="str">
        <f t="shared" si="40"/>
        <v>F-gases</v>
      </c>
    </row>
    <row r="2556" spans="1:11">
      <c r="A2556" t="s">
        <v>68</v>
      </c>
      <c r="B2556" t="s">
        <v>3</v>
      </c>
      <c r="C2556" t="s">
        <v>265</v>
      </c>
      <c r="D2556" t="s">
        <v>277</v>
      </c>
      <c r="E2556" t="s">
        <v>16</v>
      </c>
      <c r="F2556">
        <v>2043</v>
      </c>
      <c r="G2556" t="s">
        <v>250</v>
      </c>
      <c r="H2556">
        <v>4.8891674493241597</v>
      </c>
      <c r="I2556">
        <f>IF(K2556="N2O",H2556*About!$B$66,IF('EPA non-CO2 Data'!K2556="CH4",'EPA non-CO2 Data'!H2556*About!$B$65,'EPA non-CO2 Data'!H2556))</f>
        <v>4.8891674493241597</v>
      </c>
      <c r="J2556" s="4" t="str">
        <f>VLOOKUP(CONCATENATE(B2556,C2556,D2556),'EPA Source to Industry Map'!$D$2:$E$35,2,FALSE)</f>
        <v>chemicals</v>
      </c>
      <c r="K2556" s="4" t="str">
        <f t="shared" si="40"/>
        <v>F-gases</v>
      </c>
    </row>
    <row r="2557" spans="1:11">
      <c r="A2557" t="s">
        <v>68</v>
      </c>
      <c r="B2557" t="s">
        <v>3</v>
      </c>
      <c r="C2557" t="s">
        <v>265</v>
      </c>
      <c r="D2557" t="s">
        <v>277</v>
      </c>
      <c r="E2557" t="s">
        <v>16</v>
      </c>
      <c r="F2557">
        <v>2044</v>
      </c>
      <c r="G2557" t="s">
        <v>250</v>
      </c>
      <c r="H2557">
        <v>4.9882621378782099</v>
      </c>
      <c r="I2557">
        <f>IF(K2557="N2O",H2557*About!$B$66,IF('EPA non-CO2 Data'!K2557="CH4",'EPA non-CO2 Data'!H2557*About!$B$65,'EPA non-CO2 Data'!H2557))</f>
        <v>4.9882621378782099</v>
      </c>
      <c r="J2557" s="4" t="str">
        <f>VLOOKUP(CONCATENATE(B2557,C2557,D2557),'EPA Source to Industry Map'!$D$2:$E$35,2,FALSE)</f>
        <v>chemicals</v>
      </c>
      <c r="K2557" s="4" t="str">
        <f t="shared" si="40"/>
        <v>F-gases</v>
      </c>
    </row>
    <row r="2558" spans="1:11">
      <c r="A2558" t="s">
        <v>68</v>
      </c>
      <c r="B2558" t="s">
        <v>3</v>
      </c>
      <c r="C2558" t="s">
        <v>265</v>
      </c>
      <c r="D2558" t="s">
        <v>277</v>
      </c>
      <c r="E2558" t="s">
        <v>16</v>
      </c>
      <c r="F2558">
        <v>2045</v>
      </c>
      <c r="G2558" t="s">
        <v>250</v>
      </c>
      <c r="H2558">
        <v>5.0873568264322699</v>
      </c>
      <c r="I2558">
        <f>IF(K2558="N2O",H2558*About!$B$66,IF('EPA non-CO2 Data'!K2558="CH4",'EPA non-CO2 Data'!H2558*About!$B$65,'EPA non-CO2 Data'!H2558))</f>
        <v>5.0873568264322699</v>
      </c>
      <c r="J2558" s="4" t="str">
        <f>VLOOKUP(CONCATENATE(B2558,C2558,D2558),'EPA Source to Industry Map'!$D$2:$E$35,2,FALSE)</f>
        <v>chemicals</v>
      </c>
      <c r="K2558" s="4" t="str">
        <f t="shared" si="40"/>
        <v>F-gases</v>
      </c>
    </row>
    <row r="2559" spans="1:11">
      <c r="A2559" t="s">
        <v>68</v>
      </c>
      <c r="B2559" t="s">
        <v>3</v>
      </c>
      <c r="C2559" t="s">
        <v>265</v>
      </c>
      <c r="D2559" t="s">
        <v>277</v>
      </c>
      <c r="E2559" t="s">
        <v>16</v>
      </c>
      <c r="F2559">
        <v>2046</v>
      </c>
      <c r="G2559" t="s">
        <v>250</v>
      </c>
      <c r="H2559">
        <v>5.1634472128887703</v>
      </c>
      <c r="I2559">
        <f>IF(K2559="N2O",H2559*About!$B$66,IF('EPA non-CO2 Data'!K2559="CH4",'EPA non-CO2 Data'!H2559*About!$B$65,'EPA non-CO2 Data'!H2559))</f>
        <v>5.1634472128887703</v>
      </c>
      <c r="J2559" s="4" t="str">
        <f>VLOOKUP(CONCATENATE(B2559,C2559,D2559),'EPA Source to Industry Map'!$D$2:$E$35,2,FALSE)</f>
        <v>chemicals</v>
      </c>
      <c r="K2559" s="4" t="str">
        <f t="shared" si="40"/>
        <v>F-gases</v>
      </c>
    </row>
    <row r="2560" spans="1:11">
      <c r="A2560" t="s">
        <v>68</v>
      </c>
      <c r="B2560" t="s">
        <v>3</v>
      </c>
      <c r="C2560" t="s">
        <v>265</v>
      </c>
      <c r="D2560" t="s">
        <v>277</v>
      </c>
      <c r="E2560" t="s">
        <v>16</v>
      </c>
      <c r="F2560">
        <v>2047</v>
      </c>
      <c r="G2560" t="s">
        <v>250</v>
      </c>
      <c r="H2560">
        <v>5.2395375993452697</v>
      </c>
      <c r="I2560">
        <f>IF(K2560="N2O",H2560*About!$B$66,IF('EPA non-CO2 Data'!K2560="CH4",'EPA non-CO2 Data'!H2560*About!$B$65,'EPA non-CO2 Data'!H2560))</f>
        <v>5.2395375993452697</v>
      </c>
      <c r="J2560" s="4" t="str">
        <f>VLOOKUP(CONCATENATE(B2560,C2560,D2560),'EPA Source to Industry Map'!$D$2:$E$35,2,FALSE)</f>
        <v>chemicals</v>
      </c>
      <c r="K2560" s="4" t="str">
        <f t="shared" si="40"/>
        <v>F-gases</v>
      </c>
    </row>
    <row r="2561" spans="1:11">
      <c r="A2561" t="s">
        <v>68</v>
      </c>
      <c r="B2561" t="s">
        <v>3</v>
      </c>
      <c r="C2561" t="s">
        <v>265</v>
      </c>
      <c r="D2561" t="s">
        <v>277</v>
      </c>
      <c r="E2561" t="s">
        <v>16</v>
      </c>
      <c r="F2561">
        <v>2048</v>
      </c>
      <c r="G2561" t="s">
        <v>250</v>
      </c>
      <c r="H2561">
        <v>5.3156279858017701</v>
      </c>
      <c r="I2561">
        <f>IF(K2561="N2O",H2561*About!$B$66,IF('EPA non-CO2 Data'!K2561="CH4",'EPA non-CO2 Data'!H2561*About!$B$65,'EPA non-CO2 Data'!H2561))</f>
        <v>5.3156279858017701</v>
      </c>
      <c r="J2561" s="4" t="str">
        <f>VLOOKUP(CONCATENATE(B2561,C2561,D2561),'EPA Source to Industry Map'!$D$2:$E$35,2,FALSE)</f>
        <v>chemicals</v>
      </c>
      <c r="K2561" s="4" t="str">
        <f t="shared" si="40"/>
        <v>F-gases</v>
      </c>
    </row>
    <row r="2562" spans="1:11">
      <c r="A2562" t="s">
        <v>68</v>
      </c>
      <c r="B2562" t="s">
        <v>3</v>
      </c>
      <c r="C2562" t="s">
        <v>265</v>
      </c>
      <c r="D2562" t="s">
        <v>277</v>
      </c>
      <c r="E2562" t="s">
        <v>16</v>
      </c>
      <c r="F2562">
        <v>2049</v>
      </c>
      <c r="G2562" t="s">
        <v>250</v>
      </c>
      <c r="H2562">
        <v>5.3917183722582704</v>
      </c>
      <c r="I2562">
        <f>IF(K2562="N2O",H2562*About!$B$66,IF('EPA non-CO2 Data'!K2562="CH4",'EPA non-CO2 Data'!H2562*About!$B$65,'EPA non-CO2 Data'!H2562))</f>
        <v>5.3917183722582704</v>
      </c>
      <c r="J2562" s="4" t="str">
        <f>VLOOKUP(CONCATENATE(B2562,C2562,D2562),'EPA Source to Industry Map'!$D$2:$E$35,2,FALSE)</f>
        <v>chemicals</v>
      </c>
      <c r="K2562" s="4" t="str">
        <f t="shared" si="40"/>
        <v>F-gases</v>
      </c>
    </row>
    <row r="2563" spans="1:11">
      <c r="A2563" t="s">
        <v>68</v>
      </c>
      <c r="B2563" t="s">
        <v>3</v>
      </c>
      <c r="C2563" t="s">
        <v>265</v>
      </c>
      <c r="D2563" t="s">
        <v>277</v>
      </c>
      <c r="E2563" t="s">
        <v>16</v>
      </c>
      <c r="F2563">
        <v>2050</v>
      </c>
      <c r="G2563" t="s">
        <v>250</v>
      </c>
      <c r="H2563">
        <v>5.4678087587147601</v>
      </c>
      <c r="I2563">
        <f>IF(K2563="N2O",H2563*About!$B$66,IF('EPA non-CO2 Data'!K2563="CH4",'EPA non-CO2 Data'!H2563*About!$B$65,'EPA non-CO2 Data'!H2563))</f>
        <v>5.4678087587147601</v>
      </c>
      <c r="J2563" s="4" t="str">
        <f>VLOOKUP(CONCATENATE(B2563,C2563,D2563),'EPA Source to Industry Map'!$D$2:$E$35,2,FALSE)</f>
        <v>chemicals</v>
      </c>
      <c r="K2563" s="4" t="str">
        <f t="shared" si="40"/>
        <v>F-gases</v>
      </c>
    </row>
    <row r="2564" spans="1:11">
      <c r="A2564" t="s">
        <v>68</v>
      </c>
      <c r="B2564" t="s">
        <v>3</v>
      </c>
      <c r="C2564" t="s">
        <v>265</v>
      </c>
      <c r="D2564" t="s">
        <v>277</v>
      </c>
      <c r="E2564" t="s">
        <v>14</v>
      </c>
      <c r="F2564">
        <v>1990</v>
      </c>
      <c r="G2564" t="s">
        <v>250</v>
      </c>
      <c r="H2564">
        <v>4.1198229984047201E-2</v>
      </c>
      <c r="I2564">
        <f>IF(K2564="N2O",H2564*About!$B$66,IF('EPA non-CO2 Data'!K2564="CH4",'EPA non-CO2 Data'!H2564*About!$B$65,'EPA non-CO2 Data'!H2564))</f>
        <v>4.1198229984047201E-2</v>
      </c>
      <c r="J2564" s="4" t="str">
        <f>VLOOKUP(CONCATENATE(B2564,C2564,D2564),'EPA Source to Industry Map'!$D$2:$E$35,2,FALSE)</f>
        <v>chemicals</v>
      </c>
      <c r="K2564" s="4" t="str">
        <f t="shared" si="40"/>
        <v>F-gases</v>
      </c>
    </row>
    <row r="2565" spans="1:11">
      <c r="A2565" t="s">
        <v>68</v>
      </c>
      <c r="B2565" t="s">
        <v>3</v>
      </c>
      <c r="C2565" t="s">
        <v>265</v>
      </c>
      <c r="D2565" t="s">
        <v>277</v>
      </c>
      <c r="E2565" t="s">
        <v>14</v>
      </c>
      <c r="F2565">
        <v>1991</v>
      </c>
      <c r="G2565" t="s">
        <v>250</v>
      </c>
      <c r="H2565">
        <v>4.1198229984047201E-2</v>
      </c>
      <c r="I2565">
        <f>IF(K2565="N2O",H2565*About!$B$66,IF('EPA non-CO2 Data'!K2565="CH4",'EPA non-CO2 Data'!H2565*About!$B$65,'EPA non-CO2 Data'!H2565))</f>
        <v>4.1198229984047201E-2</v>
      </c>
      <c r="J2565" s="4" t="str">
        <f>VLOOKUP(CONCATENATE(B2565,C2565,D2565),'EPA Source to Industry Map'!$D$2:$E$35,2,FALSE)</f>
        <v>chemicals</v>
      </c>
      <c r="K2565" s="4" t="str">
        <f t="shared" si="40"/>
        <v>F-gases</v>
      </c>
    </row>
    <row r="2566" spans="1:11">
      <c r="A2566" t="s">
        <v>68</v>
      </c>
      <c r="B2566" t="s">
        <v>3</v>
      </c>
      <c r="C2566" t="s">
        <v>265</v>
      </c>
      <c r="D2566" t="s">
        <v>277</v>
      </c>
      <c r="E2566" t="s">
        <v>14</v>
      </c>
      <c r="F2566">
        <v>1992</v>
      </c>
      <c r="G2566" t="s">
        <v>250</v>
      </c>
      <c r="H2566">
        <v>4.1198229984047201E-2</v>
      </c>
      <c r="I2566">
        <f>IF(K2566="N2O",H2566*About!$B$66,IF('EPA non-CO2 Data'!K2566="CH4",'EPA non-CO2 Data'!H2566*About!$B$65,'EPA non-CO2 Data'!H2566))</f>
        <v>4.1198229984047201E-2</v>
      </c>
      <c r="J2566" s="4" t="str">
        <f>VLOOKUP(CONCATENATE(B2566,C2566,D2566),'EPA Source to Industry Map'!$D$2:$E$35,2,FALSE)</f>
        <v>chemicals</v>
      </c>
      <c r="K2566" s="4" t="str">
        <f t="shared" si="40"/>
        <v>F-gases</v>
      </c>
    </row>
    <row r="2567" spans="1:11">
      <c r="A2567" t="s">
        <v>68</v>
      </c>
      <c r="B2567" t="s">
        <v>3</v>
      </c>
      <c r="C2567" t="s">
        <v>265</v>
      </c>
      <c r="D2567" t="s">
        <v>277</v>
      </c>
      <c r="E2567" t="s">
        <v>14</v>
      </c>
      <c r="F2567">
        <v>1993</v>
      </c>
      <c r="G2567" t="s">
        <v>250</v>
      </c>
      <c r="H2567">
        <v>4.1198229984047201E-2</v>
      </c>
      <c r="I2567">
        <f>IF(K2567="N2O",H2567*About!$B$66,IF('EPA non-CO2 Data'!K2567="CH4",'EPA non-CO2 Data'!H2567*About!$B$65,'EPA non-CO2 Data'!H2567))</f>
        <v>4.1198229984047201E-2</v>
      </c>
      <c r="J2567" s="4" t="str">
        <f>VLOOKUP(CONCATENATE(B2567,C2567,D2567),'EPA Source to Industry Map'!$D$2:$E$35,2,FALSE)</f>
        <v>chemicals</v>
      </c>
      <c r="K2567" s="4" t="str">
        <f t="shared" si="40"/>
        <v>F-gases</v>
      </c>
    </row>
    <row r="2568" spans="1:11">
      <c r="A2568" t="s">
        <v>68</v>
      </c>
      <c r="B2568" t="s">
        <v>3</v>
      </c>
      <c r="C2568" t="s">
        <v>265</v>
      </c>
      <c r="D2568" t="s">
        <v>277</v>
      </c>
      <c r="E2568" t="s">
        <v>14</v>
      </c>
      <c r="F2568">
        <v>1994</v>
      </c>
      <c r="G2568" t="s">
        <v>250</v>
      </c>
      <c r="H2568">
        <v>4.1198229984047201E-2</v>
      </c>
      <c r="I2568">
        <f>IF(K2568="N2O",H2568*About!$B$66,IF('EPA non-CO2 Data'!K2568="CH4",'EPA non-CO2 Data'!H2568*About!$B$65,'EPA non-CO2 Data'!H2568))</f>
        <v>4.1198229984047201E-2</v>
      </c>
      <c r="J2568" s="4" t="str">
        <f>VLOOKUP(CONCATENATE(B2568,C2568,D2568),'EPA Source to Industry Map'!$D$2:$E$35,2,FALSE)</f>
        <v>chemicals</v>
      </c>
      <c r="K2568" s="4" t="str">
        <f t="shared" si="40"/>
        <v>F-gases</v>
      </c>
    </row>
    <row r="2569" spans="1:11">
      <c r="A2569" t="s">
        <v>68</v>
      </c>
      <c r="B2569" t="s">
        <v>3</v>
      </c>
      <c r="C2569" t="s">
        <v>265</v>
      </c>
      <c r="D2569" t="s">
        <v>277</v>
      </c>
      <c r="E2569" t="s">
        <v>14</v>
      </c>
      <c r="F2569">
        <v>1995</v>
      </c>
      <c r="G2569" t="s">
        <v>250</v>
      </c>
      <c r="H2569">
        <v>4.1198229984047201E-2</v>
      </c>
      <c r="I2569">
        <f>IF(K2569="N2O",H2569*About!$B$66,IF('EPA non-CO2 Data'!K2569="CH4",'EPA non-CO2 Data'!H2569*About!$B$65,'EPA non-CO2 Data'!H2569))</f>
        <v>4.1198229984047201E-2</v>
      </c>
      <c r="J2569" s="4" t="str">
        <f>VLOOKUP(CONCATENATE(B2569,C2569,D2569),'EPA Source to Industry Map'!$D$2:$E$35,2,FALSE)</f>
        <v>chemicals</v>
      </c>
      <c r="K2569" s="4" t="str">
        <f t="shared" si="40"/>
        <v>F-gases</v>
      </c>
    </row>
    <row r="2570" spans="1:11">
      <c r="A2570" t="s">
        <v>68</v>
      </c>
      <c r="B2570" t="s">
        <v>3</v>
      </c>
      <c r="C2570" t="s">
        <v>265</v>
      </c>
      <c r="D2570" t="s">
        <v>277</v>
      </c>
      <c r="E2570" t="s">
        <v>14</v>
      </c>
      <c r="F2570">
        <v>1996</v>
      </c>
      <c r="G2570" t="s">
        <v>250</v>
      </c>
      <c r="H2570">
        <v>5.8629526532869E-2</v>
      </c>
      <c r="I2570">
        <f>IF(K2570="N2O",H2570*About!$B$66,IF('EPA non-CO2 Data'!K2570="CH4",'EPA non-CO2 Data'!H2570*About!$B$65,'EPA non-CO2 Data'!H2570))</f>
        <v>5.8629526532869E-2</v>
      </c>
      <c r="J2570" s="4" t="str">
        <f>VLOOKUP(CONCATENATE(B2570,C2570,D2570),'EPA Source to Industry Map'!$D$2:$E$35,2,FALSE)</f>
        <v>chemicals</v>
      </c>
      <c r="K2570" s="4" t="str">
        <f t="shared" si="40"/>
        <v>F-gases</v>
      </c>
    </row>
    <row r="2571" spans="1:11">
      <c r="A2571" t="s">
        <v>68</v>
      </c>
      <c r="B2571" t="s">
        <v>3</v>
      </c>
      <c r="C2571" t="s">
        <v>265</v>
      </c>
      <c r="D2571" t="s">
        <v>277</v>
      </c>
      <c r="E2571" t="s">
        <v>14</v>
      </c>
      <c r="F2571">
        <v>1997</v>
      </c>
      <c r="G2571" t="s">
        <v>250</v>
      </c>
      <c r="H2571">
        <v>7.6060823081690696E-2</v>
      </c>
      <c r="I2571">
        <f>IF(K2571="N2O",H2571*About!$B$66,IF('EPA non-CO2 Data'!K2571="CH4",'EPA non-CO2 Data'!H2571*About!$B$65,'EPA non-CO2 Data'!H2571))</f>
        <v>7.6060823081690696E-2</v>
      </c>
      <c r="J2571" s="4" t="str">
        <f>VLOOKUP(CONCATENATE(B2571,C2571,D2571),'EPA Source to Industry Map'!$D$2:$E$35,2,FALSE)</f>
        <v>chemicals</v>
      </c>
      <c r="K2571" s="4" t="str">
        <f t="shared" si="40"/>
        <v>F-gases</v>
      </c>
    </row>
    <row r="2572" spans="1:11">
      <c r="A2572" t="s">
        <v>68</v>
      </c>
      <c r="B2572" t="s">
        <v>3</v>
      </c>
      <c r="C2572" t="s">
        <v>265</v>
      </c>
      <c r="D2572" t="s">
        <v>277</v>
      </c>
      <c r="E2572" t="s">
        <v>14</v>
      </c>
      <c r="F2572">
        <v>1998</v>
      </c>
      <c r="G2572" t="s">
        <v>250</v>
      </c>
      <c r="H2572">
        <v>9.3492119630512502E-2</v>
      </c>
      <c r="I2572">
        <f>IF(K2572="N2O",H2572*About!$B$66,IF('EPA non-CO2 Data'!K2572="CH4",'EPA non-CO2 Data'!H2572*About!$B$65,'EPA non-CO2 Data'!H2572))</f>
        <v>9.3492119630512502E-2</v>
      </c>
      <c r="J2572" s="4" t="str">
        <f>VLOOKUP(CONCATENATE(B2572,C2572,D2572),'EPA Source to Industry Map'!$D$2:$E$35,2,FALSE)</f>
        <v>chemicals</v>
      </c>
      <c r="K2572" s="4" t="str">
        <f t="shared" si="40"/>
        <v>F-gases</v>
      </c>
    </row>
    <row r="2573" spans="1:11">
      <c r="A2573" t="s">
        <v>68</v>
      </c>
      <c r="B2573" t="s">
        <v>3</v>
      </c>
      <c r="C2573" t="s">
        <v>265</v>
      </c>
      <c r="D2573" t="s">
        <v>277</v>
      </c>
      <c r="E2573" t="s">
        <v>14</v>
      </c>
      <c r="F2573">
        <v>1999</v>
      </c>
      <c r="G2573" t="s">
        <v>250</v>
      </c>
      <c r="H2573">
        <v>0.110923416179334</v>
      </c>
      <c r="I2573">
        <f>IF(K2573="N2O",H2573*About!$B$66,IF('EPA non-CO2 Data'!K2573="CH4",'EPA non-CO2 Data'!H2573*About!$B$65,'EPA non-CO2 Data'!H2573))</f>
        <v>0.110923416179334</v>
      </c>
      <c r="J2573" s="4" t="str">
        <f>VLOOKUP(CONCATENATE(B2573,C2573,D2573),'EPA Source to Industry Map'!$D$2:$E$35,2,FALSE)</f>
        <v>chemicals</v>
      </c>
      <c r="K2573" s="4" t="str">
        <f t="shared" si="40"/>
        <v>F-gases</v>
      </c>
    </row>
    <row r="2574" spans="1:11">
      <c r="A2574" t="s">
        <v>68</v>
      </c>
      <c r="B2574" t="s">
        <v>3</v>
      </c>
      <c r="C2574" t="s">
        <v>265</v>
      </c>
      <c r="D2574" t="s">
        <v>277</v>
      </c>
      <c r="E2574" t="s">
        <v>14</v>
      </c>
      <c r="F2574">
        <v>2000</v>
      </c>
      <c r="G2574" t="s">
        <v>250</v>
      </c>
      <c r="H2574">
        <v>0.12835471272815599</v>
      </c>
      <c r="I2574">
        <f>IF(K2574="N2O",H2574*About!$B$66,IF('EPA non-CO2 Data'!K2574="CH4",'EPA non-CO2 Data'!H2574*About!$B$65,'EPA non-CO2 Data'!H2574))</f>
        <v>0.12835471272815599</v>
      </c>
      <c r="J2574" s="4" t="str">
        <f>VLOOKUP(CONCATENATE(B2574,C2574,D2574),'EPA Source to Industry Map'!$D$2:$E$35,2,FALSE)</f>
        <v>chemicals</v>
      </c>
      <c r="K2574" s="4" t="str">
        <f t="shared" si="40"/>
        <v>F-gases</v>
      </c>
    </row>
    <row r="2575" spans="1:11">
      <c r="A2575" t="s">
        <v>68</v>
      </c>
      <c r="B2575" t="s">
        <v>3</v>
      </c>
      <c r="C2575" t="s">
        <v>265</v>
      </c>
      <c r="D2575" t="s">
        <v>277</v>
      </c>
      <c r="E2575" t="s">
        <v>14</v>
      </c>
      <c r="F2575">
        <v>2001</v>
      </c>
      <c r="G2575" t="s">
        <v>250</v>
      </c>
      <c r="H2575">
        <v>0.15113573524802701</v>
      </c>
      <c r="I2575">
        <f>IF(K2575="N2O",H2575*About!$B$66,IF('EPA non-CO2 Data'!K2575="CH4",'EPA non-CO2 Data'!H2575*About!$B$65,'EPA non-CO2 Data'!H2575))</f>
        <v>0.15113573524802701</v>
      </c>
      <c r="J2575" s="4" t="str">
        <f>VLOOKUP(CONCATENATE(B2575,C2575,D2575),'EPA Source to Industry Map'!$D$2:$E$35,2,FALSE)</f>
        <v>chemicals</v>
      </c>
      <c r="K2575" s="4" t="str">
        <f t="shared" si="40"/>
        <v>F-gases</v>
      </c>
    </row>
    <row r="2576" spans="1:11">
      <c r="A2576" t="s">
        <v>68</v>
      </c>
      <c r="B2576" t="s">
        <v>3</v>
      </c>
      <c r="C2576" t="s">
        <v>265</v>
      </c>
      <c r="D2576" t="s">
        <v>277</v>
      </c>
      <c r="E2576" t="s">
        <v>14</v>
      </c>
      <c r="F2576">
        <v>2002</v>
      </c>
      <c r="G2576" t="s">
        <v>250</v>
      </c>
      <c r="H2576">
        <v>0.173916757767898</v>
      </c>
      <c r="I2576">
        <f>IF(K2576="N2O",H2576*About!$B$66,IF('EPA non-CO2 Data'!K2576="CH4",'EPA non-CO2 Data'!H2576*About!$B$65,'EPA non-CO2 Data'!H2576))</f>
        <v>0.173916757767898</v>
      </c>
      <c r="J2576" s="4" t="str">
        <f>VLOOKUP(CONCATENATE(B2576,C2576,D2576),'EPA Source to Industry Map'!$D$2:$E$35,2,FALSE)</f>
        <v>chemicals</v>
      </c>
      <c r="K2576" s="4" t="str">
        <f t="shared" si="40"/>
        <v>F-gases</v>
      </c>
    </row>
    <row r="2577" spans="1:11">
      <c r="A2577" t="s">
        <v>68</v>
      </c>
      <c r="B2577" t="s">
        <v>3</v>
      </c>
      <c r="C2577" t="s">
        <v>265</v>
      </c>
      <c r="D2577" t="s">
        <v>277</v>
      </c>
      <c r="E2577" t="s">
        <v>14</v>
      </c>
      <c r="F2577">
        <v>2003</v>
      </c>
      <c r="G2577" t="s">
        <v>250</v>
      </c>
      <c r="H2577">
        <v>0.19669778028776899</v>
      </c>
      <c r="I2577">
        <f>IF(K2577="N2O",H2577*About!$B$66,IF('EPA non-CO2 Data'!K2577="CH4",'EPA non-CO2 Data'!H2577*About!$B$65,'EPA non-CO2 Data'!H2577))</f>
        <v>0.19669778028776899</v>
      </c>
      <c r="J2577" s="4" t="str">
        <f>VLOOKUP(CONCATENATE(B2577,C2577,D2577),'EPA Source to Industry Map'!$D$2:$E$35,2,FALSE)</f>
        <v>chemicals</v>
      </c>
      <c r="K2577" s="4" t="str">
        <f t="shared" si="40"/>
        <v>F-gases</v>
      </c>
    </row>
    <row r="2578" spans="1:11">
      <c r="A2578" t="s">
        <v>68</v>
      </c>
      <c r="B2578" t="s">
        <v>3</v>
      </c>
      <c r="C2578" t="s">
        <v>265</v>
      </c>
      <c r="D2578" t="s">
        <v>277</v>
      </c>
      <c r="E2578" t="s">
        <v>14</v>
      </c>
      <c r="F2578">
        <v>2004</v>
      </c>
      <c r="G2578" t="s">
        <v>250</v>
      </c>
      <c r="H2578">
        <v>0.21947880280764001</v>
      </c>
      <c r="I2578">
        <f>IF(K2578="N2O",H2578*About!$B$66,IF('EPA non-CO2 Data'!K2578="CH4",'EPA non-CO2 Data'!H2578*About!$B$65,'EPA non-CO2 Data'!H2578))</f>
        <v>0.21947880280764001</v>
      </c>
      <c r="J2578" s="4" t="str">
        <f>VLOOKUP(CONCATENATE(B2578,C2578,D2578),'EPA Source to Industry Map'!$D$2:$E$35,2,FALSE)</f>
        <v>chemicals</v>
      </c>
      <c r="K2578" s="4" t="str">
        <f t="shared" si="40"/>
        <v>F-gases</v>
      </c>
    </row>
    <row r="2579" spans="1:11">
      <c r="A2579" t="s">
        <v>68</v>
      </c>
      <c r="B2579" t="s">
        <v>3</v>
      </c>
      <c r="C2579" t="s">
        <v>265</v>
      </c>
      <c r="D2579" t="s">
        <v>277</v>
      </c>
      <c r="E2579" t="s">
        <v>14</v>
      </c>
      <c r="F2579">
        <v>2005</v>
      </c>
      <c r="G2579" t="s">
        <v>250</v>
      </c>
      <c r="H2579">
        <v>0.242259825327511</v>
      </c>
      <c r="I2579">
        <f>IF(K2579="N2O",H2579*About!$B$66,IF('EPA non-CO2 Data'!K2579="CH4",'EPA non-CO2 Data'!H2579*About!$B$65,'EPA non-CO2 Data'!H2579))</f>
        <v>0.242259825327511</v>
      </c>
      <c r="J2579" s="4" t="str">
        <f>VLOOKUP(CONCATENATE(B2579,C2579,D2579),'EPA Source to Industry Map'!$D$2:$E$35,2,FALSE)</f>
        <v>chemicals</v>
      </c>
      <c r="K2579" s="4" t="str">
        <f t="shared" si="40"/>
        <v>F-gases</v>
      </c>
    </row>
    <row r="2580" spans="1:11">
      <c r="A2580" t="s">
        <v>68</v>
      </c>
      <c r="B2580" t="s">
        <v>3</v>
      </c>
      <c r="C2580" t="s">
        <v>265</v>
      </c>
      <c r="D2580" t="s">
        <v>277</v>
      </c>
      <c r="E2580" t="s">
        <v>14</v>
      </c>
      <c r="F2580">
        <v>2006</v>
      </c>
      <c r="G2580" t="s">
        <v>250</v>
      </c>
      <c r="H2580">
        <v>0.30050842170929498</v>
      </c>
      <c r="I2580">
        <f>IF(K2580="N2O",H2580*About!$B$66,IF('EPA non-CO2 Data'!K2580="CH4",'EPA non-CO2 Data'!H2580*About!$B$65,'EPA non-CO2 Data'!H2580))</f>
        <v>0.30050842170929498</v>
      </c>
      <c r="J2580" s="4" t="str">
        <f>VLOOKUP(CONCATENATE(B2580,C2580,D2580),'EPA Source to Industry Map'!$D$2:$E$35,2,FALSE)</f>
        <v>chemicals</v>
      </c>
      <c r="K2580" s="4" t="str">
        <f t="shared" si="40"/>
        <v>F-gases</v>
      </c>
    </row>
    <row r="2581" spans="1:11">
      <c r="A2581" t="s">
        <v>68</v>
      </c>
      <c r="B2581" t="s">
        <v>3</v>
      </c>
      <c r="C2581" t="s">
        <v>265</v>
      </c>
      <c r="D2581" t="s">
        <v>277</v>
      </c>
      <c r="E2581" t="s">
        <v>14</v>
      </c>
      <c r="F2581">
        <v>2007</v>
      </c>
      <c r="G2581" t="s">
        <v>250</v>
      </c>
      <c r="H2581">
        <v>0.35875701809107902</v>
      </c>
      <c r="I2581">
        <f>IF(K2581="N2O",H2581*About!$B$66,IF('EPA non-CO2 Data'!K2581="CH4",'EPA non-CO2 Data'!H2581*About!$B$65,'EPA non-CO2 Data'!H2581))</f>
        <v>0.35875701809107902</v>
      </c>
      <c r="J2581" s="4" t="str">
        <f>VLOOKUP(CONCATENATE(B2581,C2581,D2581),'EPA Source to Industry Map'!$D$2:$E$35,2,FALSE)</f>
        <v>chemicals</v>
      </c>
      <c r="K2581" s="4" t="str">
        <f t="shared" si="40"/>
        <v>F-gases</v>
      </c>
    </row>
    <row r="2582" spans="1:11">
      <c r="A2582" t="s">
        <v>68</v>
      </c>
      <c r="B2582" t="s">
        <v>3</v>
      </c>
      <c r="C2582" t="s">
        <v>265</v>
      </c>
      <c r="D2582" t="s">
        <v>277</v>
      </c>
      <c r="E2582" t="s">
        <v>14</v>
      </c>
      <c r="F2582">
        <v>2008</v>
      </c>
      <c r="G2582" t="s">
        <v>250</v>
      </c>
      <c r="H2582">
        <v>0.417005614472863</v>
      </c>
      <c r="I2582">
        <f>IF(K2582="N2O",H2582*About!$B$66,IF('EPA non-CO2 Data'!K2582="CH4",'EPA non-CO2 Data'!H2582*About!$B$65,'EPA non-CO2 Data'!H2582))</f>
        <v>0.417005614472863</v>
      </c>
      <c r="J2582" s="4" t="str">
        <f>VLOOKUP(CONCATENATE(B2582,C2582,D2582),'EPA Source to Industry Map'!$D$2:$E$35,2,FALSE)</f>
        <v>chemicals</v>
      </c>
      <c r="K2582" s="4" t="str">
        <f t="shared" si="40"/>
        <v>F-gases</v>
      </c>
    </row>
    <row r="2583" spans="1:11">
      <c r="A2583" t="s">
        <v>68</v>
      </c>
      <c r="B2583" t="s">
        <v>3</v>
      </c>
      <c r="C2583" t="s">
        <v>265</v>
      </c>
      <c r="D2583" t="s">
        <v>277</v>
      </c>
      <c r="E2583" t="s">
        <v>14</v>
      </c>
      <c r="F2583">
        <v>2009</v>
      </c>
      <c r="G2583" t="s">
        <v>250</v>
      </c>
      <c r="H2583">
        <v>0.47525421085464797</v>
      </c>
      <c r="I2583">
        <f>IF(K2583="N2O",H2583*About!$B$66,IF('EPA non-CO2 Data'!K2583="CH4",'EPA non-CO2 Data'!H2583*About!$B$65,'EPA non-CO2 Data'!H2583))</f>
        <v>0.47525421085464797</v>
      </c>
      <c r="J2583" s="4" t="str">
        <f>VLOOKUP(CONCATENATE(B2583,C2583,D2583),'EPA Source to Industry Map'!$D$2:$E$35,2,FALSE)</f>
        <v>chemicals</v>
      </c>
      <c r="K2583" s="4" t="str">
        <f t="shared" si="40"/>
        <v>F-gases</v>
      </c>
    </row>
    <row r="2584" spans="1:11">
      <c r="A2584" t="s">
        <v>68</v>
      </c>
      <c r="B2584" t="s">
        <v>3</v>
      </c>
      <c r="C2584" t="s">
        <v>265</v>
      </c>
      <c r="D2584" t="s">
        <v>277</v>
      </c>
      <c r="E2584" t="s">
        <v>14</v>
      </c>
      <c r="F2584">
        <v>2010</v>
      </c>
      <c r="G2584" t="s">
        <v>250</v>
      </c>
      <c r="H2584">
        <v>0.53350280723643195</v>
      </c>
      <c r="I2584">
        <f>IF(K2584="N2O",H2584*About!$B$66,IF('EPA non-CO2 Data'!K2584="CH4",'EPA non-CO2 Data'!H2584*About!$B$65,'EPA non-CO2 Data'!H2584))</f>
        <v>0.53350280723643195</v>
      </c>
      <c r="J2584" s="4" t="str">
        <f>VLOOKUP(CONCATENATE(B2584,C2584,D2584),'EPA Source to Industry Map'!$D$2:$E$35,2,FALSE)</f>
        <v>chemicals</v>
      </c>
      <c r="K2584" s="4" t="str">
        <f t="shared" si="40"/>
        <v>F-gases</v>
      </c>
    </row>
    <row r="2585" spans="1:11">
      <c r="A2585" t="s">
        <v>68</v>
      </c>
      <c r="B2585" t="s">
        <v>3</v>
      </c>
      <c r="C2585" t="s">
        <v>265</v>
      </c>
      <c r="D2585" t="s">
        <v>277</v>
      </c>
      <c r="E2585" t="s">
        <v>14</v>
      </c>
      <c r="F2585">
        <v>2011</v>
      </c>
      <c r="G2585" t="s">
        <v>250</v>
      </c>
      <c r="H2585">
        <v>0.59175140361821599</v>
      </c>
      <c r="I2585">
        <f>IF(K2585="N2O",H2585*About!$B$66,IF('EPA non-CO2 Data'!K2585="CH4",'EPA non-CO2 Data'!H2585*About!$B$65,'EPA non-CO2 Data'!H2585))</f>
        <v>0.59175140361821599</v>
      </c>
      <c r="J2585" s="4" t="str">
        <f>VLOOKUP(CONCATENATE(B2585,C2585,D2585),'EPA Source to Industry Map'!$D$2:$E$35,2,FALSE)</f>
        <v>chemicals</v>
      </c>
      <c r="K2585" s="4" t="str">
        <f t="shared" si="40"/>
        <v>F-gases</v>
      </c>
    </row>
    <row r="2586" spans="1:11">
      <c r="A2586" t="s">
        <v>68</v>
      </c>
      <c r="B2586" t="s">
        <v>3</v>
      </c>
      <c r="C2586" t="s">
        <v>265</v>
      </c>
      <c r="D2586" t="s">
        <v>277</v>
      </c>
      <c r="E2586" t="s">
        <v>14</v>
      </c>
      <c r="F2586">
        <v>2012</v>
      </c>
      <c r="G2586" t="s">
        <v>250</v>
      </c>
      <c r="H2586">
        <v>0.65</v>
      </c>
      <c r="I2586">
        <f>IF(K2586="N2O",H2586*About!$B$66,IF('EPA non-CO2 Data'!K2586="CH4",'EPA non-CO2 Data'!H2586*About!$B$65,'EPA non-CO2 Data'!H2586))</f>
        <v>0.65</v>
      </c>
      <c r="J2586" s="4" t="str">
        <f>VLOOKUP(CONCATENATE(B2586,C2586,D2586),'EPA Source to Industry Map'!$D$2:$E$35,2,FALSE)</f>
        <v>chemicals</v>
      </c>
      <c r="K2586" s="4" t="str">
        <f t="shared" si="40"/>
        <v>F-gases</v>
      </c>
    </row>
    <row r="2587" spans="1:11">
      <c r="A2587" t="s">
        <v>68</v>
      </c>
      <c r="B2587" t="s">
        <v>3</v>
      </c>
      <c r="C2587" t="s">
        <v>265</v>
      </c>
      <c r="D2587" t="s">
        <v>277</v>
      </c>
      <c r="E2587" t="s">
        <v>14</v>
      </c>
      <c r="F2587">
        <v>2013</v>
      </c>
      <c r="G2587" t="s">
        <v>250</v>
      </c>
      <c r="H2587">
        <v>0.67668988642122196</v>
      </c>
      <c r="I2587">
        <f>IF(K2587="N2O",H2587*About!$B$66,IF('EPA non-CO2 Data'!K2587="CH4",'EPA non-CO2 Data'!H2587*About!$B$65,'EPA non-CO2 Data'!H2587))</f>
        <v>0.67668988642122196</v>
      </c>
      <c r="J2587" s="4" t="str">
        <f>VLOOKUP(CONCATENATE(B2587,C2587,D2587),'EPA Source to Industry Map'!$D$2:$E$35,2,FALSE)</f>
        <v>chemicals</v>
      </c>
      <c r="K2587" s="4" t="str">
        <f t="shared" si="40"/>
        <v>F-gases</v>
      </c>
    </row>
    <row r="2588" spans="1:11">
      <c r="A2588" t="s">
        <v>68</v>
      </c>
      <c r="B2588" t="s">
        <v>3</v>
      </c>
      <c r="C2588" t="s">
        <v>265</v>
      </c>
      <c r="D2588" t="s">
        <v>277</v>
      </c>
      <c r="E2588" t="s">
        <v>14</v>
      </c>
      <c r="F2588">
        <v>2014</v>
      </c>
      <c r="G2588" t="s">
        <v>250</v>
      </c>
      <c r="H2588">
        <v>0.70337977284244302</v>
      </c>
      <c r="I2588">
        <f>IF(K2588="N2O",H2588*About!$B$66,IF('EPA non-CO2 Data'!K2588="CH4",'EPA non-CO2 Data'!H2588*About!$B$65,'EPA non-CO2 Data'!H2588))</f>
        <v>0.70337977284244302</v>
      </c>
      <c r="J2588" s="4" t="str">
        <f>VLOOKUP(CONCATENATE(B2588,C2588,D2588),'EPA Source to Industry Map'!$D$2:$E$35,2,FALSE)</f>
        <v>chemicals</v>
      </c>
      <c r="K2588" s="4" t="str">
        <f t="shared" si="40"/>
        <v>F-gases</v>
      </c>
    </row>
    <row r="2589" spans="1:11">
      <c r="A2589" t="s">
        <v>68</v>
      </c>
      <c r="B2589" t="s">
        <v>3</v>
      </c>
      <c r="C2589" t="s">
        <v>265</v>
      </c>
      <c r="D2589" t="s">
        <v>277</v>
      </c>
      <c r="E2589" t="s">
        <v>14</v>
      </c>
      <c r="F2589">
        <v>2015</v>
      </c>
      <c r="G2589" t="s">
        <v>250</v>
      </c>
      <c r="H2589">
        <v>0.73006965926366496</v>
      </c>
      <c r="I2589">
        <f>IF(K2589="N2O",H2589*About!$B$66,IF('EPA non-CO2 Data'!K2589="CH4",'EPA non-CO2 Data'!H2589*About!$B$65,'EPA non-CO2 Data'!H2589))</f>
        <v>0.73006965926366496</v>
      </c>
      <c r="J2589" s="4" t="str">
        <f>VLOOKUP(CONCATENATE(B2589,C2589,D2589),'EPA Source to Industry Map'!$D$2:$E$35,2,FALSE)</f>
        <v>chemicals</v>
      </c>
      <c r="K2589" s="4" t="str">
        <f t="shared" si="40"/>
        <v>F-gases</v>
      </c>
    </row>
    <row r="2590" spans="1:11">
      <c r="A2590" t="s">
        <v>68</v>
      </c>
      <c r="B2590" t="s">
        <v>3</v>
      </c>
      <c r="C2590" t="s">
        <v>265</v>
      </c>
      <c r="D2590" t="s">
        <v>277</v>
      </c>
      <c r="E2590" t="s">
        <v>14</v>
      </c>
      <c r="F2590">
        <v>2016</v>
      </c>
      <c r="G2590" t="s">
        <v>250</v>
      </c>
      <c r="H2590">
        <v>0.77068897269761705</v>
      </c>
      <c r="I2590">
        <f>IF(K2590="N2O",H2590*About!$B$66,IF('EPA non-CO2 Data'!K2590="CH4",'EPA non-CO2 Data'!H2590*About!$B$65,'EPA non-CO2 Data'!H2590))</f>
        <v>0.77068897269761705</v>
      </c>
      <c r="J2590" s="4" t="str">
        <f>VLOOKUP(CONCATENATE(B2590,C2590,D2590),'EPA Source to Industry Map'!$D$2:$E$35,2,FALSE)</f>
        <v>chemicals</v>
      </c>
      <c r="K2590" s="4" t="str">
        <f t="shared" si="40"/>
        <v>F-gases</v>
      </c>
    </row>
    <row r="2591" spans="1:11">
      <c r="A2591" t="s">
        <v>68</v>
      </c>
      <c r="B2591" t="s">
        <v>3</v>
      </c>
      <c r="C2591" t="s">
        <v>265</v>
      </c>
      <c r="D2591" t="s">
        <v>277</v>
      </c>
      <c r="E2591" t="s">
        <v>14</v>
      </c>
      <c r="F2591">
        <v>2017</v>
      </c>
      <c r="G2591" t="s">
        <v>250</v>
      </c>
      <c r="H2591">
        <v>0.81130828613156902</v>
      </c>
      <c r="I2591">
        <f>IF(K2591="N2O",H2591*About!$B$66,IF('EPA non-CO2 Data'!K2591="CH4",'EPA non-CO2 Data'!H2591*About!$B$65,'EPA non-CO2 Data'!H2591))</f>
        <v>0.81130828613156902</v>
      </c>
      <c r="J2591" s="4" t="str">
        <f>VLOOKUP(CONCATENATE(B2591,C2591,D2591),'EPA Source to Industry Map'!$D$2:$E$35,2,FALSE)</f>
        <v>chemicals</v>
      </c>
      <c r="K2591" s="4" t="str">
        <f t="shared" si="40"/>
        <v>F-gases</v>
      </c>
    </row>
    <row r="2592" spans="1:11">
      <c r="A2592" t="s">
        <v>68</v>
      </c>
      <c r="B2592" t="s">
        <v>3</v>
      </c>
      <c r="C2592" t="s">
        <v>265</v>
      </c>
      <c r="D2592" t="s">
        <v>277</v>
      </c>
      <c r="E2592" t="s">
        <v>14</v>
      </c>
      <c r="F2592">
        <v>2018</v>
      </c>
      <c r="G2592" t="s">
        <v>250</v>
      </c>
      <c r="H2592">
        <v>0.851927599565521</v>
      </c>
      <c r="I2592">
        <f>IF(K2592="N2O",H2592*About!$B$66,IF('EPA non-CO2 Data'!K2592="CH4",'EPA non-CO2 Data'!H2592*About!$B$65,'EPA non-CO2 Data'!H2592))</f>
        <v>0.851927599565521</v>
      </c>
      <c r="J2592" s="4" t="str">
        <f>VLOOKUP(CONCATENATE(B2592,C2592,D2592),'EPA Source to Industry Map'!$D$2:$E$35,2,FALSE)</f>
        <v>chemicals</v>
      </c>
      <c r="K2592" s="4" t="str">
        <f t="shared" si="40"/>
        <v>F-gases</v>
      </c>
    </row>
    <row r="2593" spans="1:11">
      <c r="A2593" t="s">
        <v>68</v>
      </c>
      <c r="B2593" t="s">
        <v>3</v>
      </c>
      <c r="C2593" t="s">
        <v>265</v>
      </c>
      <c r="D2593" t="s">
        <v>277</v>
      </c>
      <c r="E2593" t="s">
        <v>14</v>
      </c>
      <c r="F2593">
        <v>2019</v>
      </c>
      <c r="G2593" t="s">
        <v>250</v>
      </c>
      <c r="H2593">
        <v>0.89254691299947297</v>
      </c>
      <c r="I2593">
        <f>IF(K2593="N2O",H2593*About!$B$66,IF('EPA non-CO2 Data'!K2593="CH4",'EPA non-CO2 Data'!H2593*About!$B$65,'EPA non-CO2 Data'!H2593))</f>
        <v>0.89254691299947297</v>
      </c>
      <c r="J2593" s="4" t="str">
        <f>VLOOKUP(CONCATENATE(B2593,C2593,D2593),'EPA Source to Industry Map'!$D$2:$E$35,2,FALSE)</f>
        <v>chemicals</v>
      </c>
      <c r="K2593" s="4" t="str">
        <f t="shared" si="40"/>
        <v>F-gases</v>
      </c>
    </row>
    <row r="2594" spans="1:11">
      <c r="A2594" t="s">
        <v>68</v>
      </c>
      <c r="B2594" t="s">
        <v>3</v>
      </c>
      <c r="C2594" t="s">
        <v>265</v>
      </c>
      <c r="D2594" t="s">
        <v>277</v>
      </c>
      <c r="E2594" t="s">
        <v>14</v>
      </c>
      <c r="F2594">
        <v>2020</v>
      </c>
      <c r="G2594" t="s">
        <v>250</v>
      </c>
      <c r="H2594">
        <v>0.93316622643342495</v>
      </c>
      <c r="I2594">
        <f>IF(K2594="N2O",H2594*About!$B$66,IF('EPA non-CO2 Data'!K2594="CH4",'EPA non-CO2 Data'!H2594*About!$B$65,'EPA non-CO2 Data'!H2594))</f>
        <v>0.93316622643342495</v>
      </c>
      <c r="J2594" s="4" t="str">
        <f>VLOOKUP(CONCATENATE(B2594,C2594,D2594),'EPA Source to Industry Map'!$D$2:$E$35,2,FALSE)</f>
        <v>chemicals</v>
      </c>
      <c r="K2594" s="4" t="str">
        <f t="shared" si="40"/>
        <v>F-gases</v>
      </c>
    </row>
    <row r="2595" spans="1:11">
      <c r="A2595" t="s">
        <v>68</v>
      </c>
      <c r="B2595" t="s">
        <v>3</v>
      </c>
      <c r="C2595" t="s">
        <v>265</v>
      </c>
      <c r="D2595" t="s">
        <v>277</v>
      </c>
      <c r="E2595" t="s">
        <v>14</v>
      </c>
      <c r="F2595">
        <v>2021</v>
      </c>
      <c r="G2595" t="s">
        <v>250</v>
      </c>
      <c r="H2595">
        <v>0.97761012135283498</v>
      </c>
      <c r="I2595">
        <f>IF(K2595="N2O",H2595*About!$B$66,IF('EPA non-CO2 Data'!K2595="CH4",'EPA non-CO2 Data'!H2595*About!$B$65,'EPA non-CO2 Data'!H2595))</f>
        <v>0.97761012135283498</v>
      </c>
      <c r="J2595" s="4" t="str">
        <f>VLOOKUP(CONCATENATE(B2595,C2595,D2595),'EPA Source to Industry Map'!$D$2:$E$35,2,FALSE)</f>
        <v>chemicals</v>
      </c>
      <c r="K2595" s="4" t="str">
        <f t="shared" si="40"/>
        <v>F-gases</v>
      </c>
    </row>
    <row r="2596" spans="1:11">
      <c r="A2596" t="s">
        <v>68</v>
      </c>
      <c r="B2596" t="s">
        <v>3</v>
      </c>
      <c r="C2596" t="s">
        <v>265</v>
      </c>
      <c r="D2596" t="s">
        <v>277</v>
      </c>
      <c r="E2596" t="s">
        <v>14</v>
      </c>
      <c r="F2596">
        <v>2022</v>
      </c>
      <c r="G2596" t="s">
        <v>250</v>
      </c>
      <c r="H2596">
        <v>1.02205401627224</v>
      </c>
      <c r="I2596">
        <f>IF(K2596="N2O",H2596*About!$B$66,IF('EPA non-CO2 Data'!K2596="CH4",'EPA non-CO2 Data'!H2596*About!$B$65,'EPA non-CO2 Data'!H2596))</f>
        <v>1.02205401627224</v>
      </c>
      <c r="J2596" s="4" t="str">
        <f>VLOOKUP(CONCATENATE(B2596,C2596,D2596),'EPA Source to Industry Map'!$D$2:$E$35,2,FALSE)</f>
        <v>chemicals</v>
      </c>
      <c r="K2596" s="4" t="str">
        <f t="shared" si="40"/>
        <v>F-gases</v>
      </c>
    </row>
    <row r="2597" spans="1:11">
      <c r="A2597" t="s">
        <v>68</v>
      </c>
      <c r="B2597" t="s">
        <v>3</v>
      </c>
      <c r="C2597" t="s">
        <v>265</v>
      </c>
      <c r="D2597" t="s">
        <v>277</v>
      </c>
      <c r="E2597" t="s">
        <v>14</v>
      </c>
      <c r="F2597">
        <v>2023</v>
      </c>
      <c r="G2597" t="s">
        <v>250</v>
      </c>
      <c r="H2597">
        <v>1.0664979111916499</v>
      </c>
      <c r="I2597">
        <f>IF(K2597="N2O",H2597*About!$B$66,IF('EPA non-CO2 Data'!K2597="CH4",'EPA non-CO2 Data'!H2597*About!$B$65,'EPA non-CO2 Data'!H2597))</f>
        <v>1.0664979111916499</v>
      </c>
      <c r="J2597" s="4" t="str">
        <f>VLOOKUP(CONCATENATE(B2597,C2597,D2597),'EPA Source to Industry Map'!$D$2:$E$35,2,FALSE)</f>
        <v>chemicals</v>
      </c>
      <c r="K2597" s="4" t="str">
        <f t="shared" si="40"/>
        <v>F-gases</v>
      </c>
    </row>
    <row r="2598" spans="1:11">
      <c r="A2598" t="s">
        <v>68</v>
      </c>
      <c r="B2598" t="s">
        <v>3</v>
      </c>
      <c r="C2598" t="s">
        <v>265</v>
      </c>
      <c r="D2598" t="s">
        <v>277</v>
      </c>
      <c r="E2598" t="s">
        <v>14</v>
      </c>
      <c r="F2598">
        <v>2024</v>
      </c>
      <c r="G2598" t="s">
        <v>250</v>
      </c>
      <c r="H2598">
        <v>1.1109418061110601</v>
      </c>
      <c r="I2598">
        <f>IF(K2598="N2O",H2598*About!$B$66,IF('EPA non-CO2 Data'!K2598="CH4",'EPA non-CO2 Data'!H2598*About!$B$65,'EPA non-CO2 Data'!H2598))</f>
        <v>1.1109418061110601</v>
      </c>
      <c r="J2598" s="4" t="str">
        <f>VLOOKUP(CONCATENATE(B2598,C2598,D2598),'EPA Source to Industry Map'!$D$2:$E$35,2,FALSE)</f>
        <v>chemicals</v>
      </c>
      <c r="K2598" s="4" t="str">
        <f t="shared" si="40"/>
        <v>F-gases</v>
      </c>
    </row>
    <row r="2599" spans="1:11">
      <c r="A2599" t="s">
        <v>68</v>
      </c>
      <c r="B2599" t="s">
        <v>3</v>
      </c>
      <c r="C2599" t="s">
        <v>265</v>
      </c>
      <c r="D2599" t="s">
        <v>277</v>
      </c>
      <c r="E2599" t="s">
        <v>14</v>
      </c>
      <c r="F2599">
        <v>2025</v>
      </c>
      <c r="G2599" t="s">
        <v>250</v>
      </c>
      <c r="H2599">
        <v>1.15538570103047</v>
      </c>
      <c r="I2599">
        <f>IF(K2599="N2O",H2599*About!$B$66,IF('EPA non-CO2 Data'!K2599="CH4",'EPA non-CO2 Data'!H2599*About!$B$65,'EPA non-CO2 Data'!H2599))</f>
        <v>1.15538570103047</v>
      </c>
      <c r="J2599" s="4" t="str">
        <f>VLOOKUP(CONCATENATE(B2599,C2599,D2599),'EPA Source to Industry Map'!$D$2:$E$35,2,FALSE)</f>
        <v>chemicals</v>
      </c>
      <c r="K2599" s="4" t="str">
        <f t="shared" si="40"/>
        <v>F-gases</v>
      </c>
    </row>
    <row r="2600" spans="1:11">
      <c r="A2600" t="s">
        <v>68</v>
      </c>
      <c r="B2600" t="s">
        <v>3</v>
      </c>
      <c r="C2600" t="s">
        <v>265</v>
      </c>
      <c r="D2600" t="s">
        <v>277</v>
      </c>
      <c r="E2600" t="s">
        <v>14</v>
      </c>
      <c r="F2600">
        <v>2026</v>
      </c>
      <c r="G2600" t="s">
        <v>250</v>
      </c>
      <c r="H2600">
        <v>1.2101956104291101</v>
      </c>
      <c r="I2600">
        <f>IF(K2600="N2O",H2600*About!$B$66,IF('EPA non-CO2 Data'!K2600="CH4",'EPA non-CO2 Data'!H2600*About!$B$65,'EPA non-CO2 Data'!H2600))</f>
        <v>1.2101956104291101</v>
      </c>
      <c r="J2600" s="4" t="str">
        <f>VLOOKUP(CONCATENATE(B2600,C2600,D2600),'EPA Source to Industry Map'!$D$2:$E$35,2,FALSE)</f>
        <v>chemicals</v>
      </c>
      <c r="K2600" s="4" t="str">
        <f t="shared" si="40"/>
        <v>F-gases</v>
      </c>
    </row>
    <row r="2601" spans="1:11">
      <c r="A2601" t="s">
        <v>68</v>
      </c>
      <c r="B2601" t="s">
        <v>3</v>
      </c>
      <c r="C2601" t="s">
        <v>265</v>
      </c>
      <c r="D2601" t="s">
        <v>277</v>
      </c>
      <c r="E2601" t="s">
        <v>14</v>
      </c>
      <c r="F2601">
        <v>2027</v>
      </c>
      <c r="G2601" t="s">
        <v>250</v>
      </c>
      <c r="H2601">
        <v>1.2650055198277499</v>
      </c>
      <c r="I2601">
        <f>IF(K2601="N2O",H2601*About!$B$66,IF('EPA non-CO2 Data'!K2601="CH4",'EPA non-CO2 Data'!H2601*About!$B$65,'EPA non-CO2 Data'!H2601))</f>
        <v>1.2650055198277499</v>
      </c>
      <c r="J2601" s="4" t="str">
        <f>VLOOKUP(CONCATENATE(B2601,C2601,D2601),'EPA Source to Industry Map'!$D$2:$E$35,2,FALSE)</f>
        <v>chemicals</v>
      </c>
      <c r="K2601" s="4" t="str">
        <f t="shared" si="40"/>
        <v>F-gases</v>
      </c>
    </row>
    <row r="2602" spans="1:11">
      <c r="A2602" t="s">
        <v>68</v>
      </c>
      <c r="B2602" t="s">
        <v>3</v>
      </c>
      <c r="C2602" t="s">
        <v>265</v>
      </c>
      <c r="D2602" t="s">
        <v>277</v>
      </c>
      <c r="E2602" t="s">
        <v>14</v>
      </c>
      <c r="F2602">
        <v>2028</v>
      </c>
      <c r="G2602" t="s">
        <v>250</v>
      </c>
      <c r="H2602">
        <v>1.3198154292263899</v>
      </c>
      <c r="I2602">
        <f>IF(K2602="N2O",H2602*About!$B$66,IF('EPA non-CO2 Data'!K2602="CH4",'EPA non-CO2 Data'!H2602*About!$B$65,'EPA non-CO2 Data'!H2602))</f>
        <v>1.3198154292263899</v>
      </c>
      <c r="J2602" s="4" t="str">
        <f>VLOOKUP(CONCATENATE(B2602,C2602,D2602),'EPA Source to Industry Map'!$D$2:$E$35,2,FALSE)</f>
        <v>chemicals</v>
      </c>
      <c r="K2602" s="4" t="str">
        <f t="shared" si="40"/>
        <v>F-gases</v>
      </c>
    </row>
    <row r="2603" spans="1:11">
      <c r="A2603" t="s">
        <v>68</v>
      </c>
      <c r="B2603" t="s">
        <v>3</v>
      </c>
      <c r="C2603" t="s">
        <v>265</v>
      </c>
      <c r="D2603" t="s">
        <v>277</v>
      </c>
      <c r="E2603" t="s">
        <v>14</v>
      </c>
      <c r="F2603">
        <v>2029</v>
      </c>
      <c r="G2603" t="s">
        <v>250</v>
      </c>
      <c r="H2603">
        <v>1.37462533862503</v>
      </c>
      <c r="I2603">
        <f>IF(K2603="N2O",H2603*About!$B$66,IF('EPA non-CO2 Data'!K2603="CH4",'EPA non-CO2 Data'!H2603*About!$B$65,'EPA non-CO2 Data'!H2603))</f>
        <v>1.37462533862503</v>
      </c>
      <c r="J2603" s="4" t="str">
        <f>VLOOKUP(CONCATENATE(B2603,C2603,D2603),'EPA Source to Industry Map'!$D$2:$E$35,2,FALSE)</f>
        <v>chemicals</v>
      </c>
      <c r="K2603" s="4" t="str">
        <f t="shared" si="40"/>
        <v>F-gases</v>
      </c>
    </row>
    <row r="2604" spans="1:11">
      <c r="A2604" t="s">
        <v>68</v>
      </c>
      <c r="B2604" t="s">
        <v>3</v>
      </c>
      <c r="C2604" t="s">
        <v>265</v>
      </c>
      <c r="D2604" t="s">
        <v>277</v>
      </c>
      <c r="E2604" t="s">
        <v>14</v>
      </c>
      <c r="F2604">
        <v>2030</v>
      </c>
      <c r="G2604" t="s">
        <v>250</v>
      </c>
      <c r="H2604">
        <v>1.4294352480236701</v>
      </c>
      <c r="I2604">
        <f>IF(K2604="N2O",H2604*About!$B$66,IF('EPA non-CO2 Data'!K2604="CH4",'EPA non-CO2 Data'!H2604*About!$B$65,'EPA non-CO2 Data'!H2604))</f>
        <v>1.4294352480236701</v>
      </c>
      <c r="J2604" s="4" t="str">
        <f>VLOOKUP(CONCATENATE(B2604,C2604,D2604),'EPA Source to Industry Map'!$D$2:$E$35,2,FALSE)</f>
        <v>chemicals</v>
      </c>
      <c r="K2604" s="4" t="str">
        <f t="shared" si="40"/>
        <v>F-gases</v>
      </c>
    </row>
    <row r="2605" spans="1:11">
      <c r="A2605" t="s">
        <v>68</v>
      </c>
      <c r="B2605" t="s">
        <v>3</v>
      </c>
      <c r="C2605" t="s">
        <v>265</v>
      </c>
      <c r="D2605" t="s">
        <v>277</v>
      </c>
      <c r="E2605" t="s">
        <v>14</v>
      </c>
      <c r="F2605">
        <v>2031</v>
      </c>
      <c r="G2605" t="s">
        <v>250</v>
      </c>
      <c r="H2605">
        <v>1.47187139396316</v>
      </c>
      <c r="I2605">
        <f>IF(K2605="N2O",H2605*About!$B$66,IF('EPA non-CO2 Data'!K2605="CH4",'EPA non-CO2 Data'!H2605*About!$B$65,'EPA non-CO2 Data'!H2605))</f>
        <v>1.47187139396316</v>
      </c>
      <c r="J2605" s="4" t="str">
        <f>VLOOKUP(CONCATENATE(B2605,C2605,D2605),'EPA Source to Industry Map'!$D$2:$E$35,2,FALSE)</f>
        <v>chemicals</v>
      </c>
      <c r="K2605" s="4" t="str">
        <f t="shared" si="40"/>
        <v>F-gases</v>
      </c>
    </row>
    <row r="2606" spans="1:11">
      <c r="A2606" t="s">
        <v>68</v>
      </c>
      <c r="B2606" t="s">
        <v>3</v>
      </c>
      <c r="C2606" t="s">
        <v>265</v>
      </c>
      <c r="D2606" t="s">
        <v>277</v>
      </c>
      <c r="E2606" t="s">
        <v>14</v>
      </c>
      <c r="F2606">
        <v>2032</v>
      </c>
      <c r="G2606" t="s">
        <v>250</v>
      </c>
      <c r="H2606">
        <v>1.51430753990265</v>
      </c>
      <c r="I2606">
        <f>IF(K2606="N2O",H2606*About!$B$66,IF('EPA non-CO2 Data'!K2606="CH4",'EPA non-CO2 Data'!H2606*About!$B$65,'EPA non-CO2 Data'!H2606))</f>
        <v>1.51430753990265</v>
      </c>
      <c r="J2606" s="4" t="str">
        <f>VLOOKUP(CONCATENATE(B2606,C2606,D2606),'EPA Source to Industry Map'!$D$2:$E$35,2,FALSE)</f>
        <v>chemicals</v>
      </c>
      <c r="K2606" s="4" t="str">
        <f t="shared" si="40"/>
        <v>F-gases</v>
      </c>
    </row>
    <row r="2607" spans="1:11">
      <c r="A2607" t="s">
        <v>68</v>
      </c>
      <c r="B2607" t="s">
        <v>3</v>
      </c>
      <c r="C2607" t="s">
        <v>265</v>
      </c>
      <c r="D2607" t="s">
        <v>277</v>
      </c>
      <c r="E2607" t="s">
        <v>14</v>
      </c>
      <c r="F2607">
        <v>2033</v>
      </c>
      <c r="G2607" t="s">
        <v>250</v>
      </c>
      <c r="H2607">
        <v>1.55674368584214</v>
      </c>
      <c r="I2607">
        <f>IF(K2607="N2O",H2607*About!$B$66,IF('EPA non-CO2 Data'!K2607="CH4",'EPA non-CO2 Data'!H2607*About!$B$65,'EPA non-CO2 Data'!H2607))</f>
        <v>1.55674368584214</v>
      </c>
      <c r="J2607" s="4" t="str">
        <f>VLOOKUP(CONCATENATE(B2607,C2607,D2607),'EPA Source to Industry Map'!$D$2:$E$35,2,FALSE)</f>
        <v>chemicals</v>
      </c>
      <c r="K2607" s="4" t="str">
        <f t="shared" si="40"/>
        <v>F-gases</v>
      </c>
    </row>
    <row r="2608" spans="1:11">
      <c r="A2608" t="s">
        <v>68</v>
      </c>
      <c r="B2608" t="s">
        <v>3</v>
      </c>
      <c r="C2608" t="s">
        <v>265</v>
      </c>
      <c r="D2608" t="s">
        <v>277</v>
      </c>
      <c r="E2608" t="s">
        <v>14</v>
      </c>
      <c r="F2608">
        <v>2034</v>
      </c>
      <c r="G2608" t="s">
        <v>250</v>
      </c>
      <c r="H2608">
        <v>1.5991798317816299</v>
      </c>
      <c r="I2608">
        <f>IF(K2608="N2O",H2608*About!$B$66,IF('EPA non-CO2 Data'!K2608="CH4",'EPA non-CO2 Data'!H2608*About!$B$65,'EPA non-CO2 Data'!H2608))</f>
        <v>1.5991798317816299</v>
      </c>
      <c r="J2608" s="4" t="str">
        <f>VLOOKUP(CONCATENATE(B2608,C2608,D2608),'EPA Source to Industry Map'!$D$2:$E$35,2,FALSE)</f>
        <v>chemicals</v>
      </c>
      <c r="K2608" s="4" t="str">
        <f t="shared" si="40"/>
        <v>F-gases</v>
      </c>
    </row>
    <row r="2609" spans="1:11">
      <c r="A2609" t="s">
        <v>68</v>
      </c>
      <c r="B2609" t="s">
        <v>3</v>
      </c>
      <c r="C2609" t="s">
        <v>265</v>
      </c>
      <c r="D2609" t="s">
        <v>277</v>
      </c>
      <c r="E2609" t="s">
        <v>14</v>
      </c>
      <c r="F2609">
        <v>2035</v>
      </c>
      <c r="G2609" t="s">
        <v>250</v>
      </c>
      <c r="H2609">
        <v>1.6416159777211199</v>
      </c>
      <c r="I2609">
        <f>IF(K2609="N2O",H2609*About!$B$66,IF('EPA non-CO2 Data'!K2609="CH4",'EPA non-CO2 Data'!H2609*About!$B$65,'EPA non-CO2 Data'!H2609))</f>
        <v>1.6416159777211199</v>
      </c>
      <c r="J2609" s="4" t="str">
        <f>VLOOKUP(CONCATENATE(B2609,C2609,D2609),'EPA Source to Industry Map'!$D$2:$E$35,2,FALSE)</f>
        <v>chemicals</v>
      </c>
      <c r="K2609" s="4" t="str">
        <f t="shared" si="40"/>
        <v>F-gases</v>
      </c>
    </row>
    <row r="2610" spans="1:11">
      <c r="A2610" t="s">
        <v>68</v>
      </c>
      <c r="B2610" t="s">
        <v>3</v>
      </c>
      <c r="C2610" t="s">
        <v>265</v>
      </c>
      <c r="D2610" t="s">
        <v>277</v>
      </c>
      <c r="E2610" t="s">
        <v>14</v>
      </c>
      <c r="F2610">
        <v>2036</v>
      </c>
      <c r="G2610" t="s">
        <v>250</v>
      </c>
      <c r="H2610">
        <v>1.6875573680653499</v>
      </c>
      <c r="I2610">
        <f>IF(K2610="N2O",H2610*About!$B$66,IF('EPA non-CO2 Data'!K2610="CH4",'EPA non-CO2 Data'!H2610*About!$B$65,'EPA non-CO2 Data'!H2610))</f>
        <v>1.6875573680653499</v>
      </c>
      <c r="J2610" s="4" t="str">
        <f>VLOOKUP(CONCATENATE(B2610,C2610,D2610),'EPA Source to Industry Map'!$D$2:$E$35,2,FALSE)</f>
        <v>chemicals</v>
      </c>
      <c r="K2610" s="4" t="str">
        <f t="shared" si="40"/>
        <v>F-gases</v>
      </c>
    </row>
    <row r="2611" spans="1:11">
      <c r="A2611" t="s">
        <v>68</v>
      </c>
      <c r="B2611" t="s">
        <v>3</v>
      </c>
      <c r="C2611" t="s">
        <v>265</v>
      </c>
      <c r="D2611" t="s">
        <v>277</v>
      </c>
      <c r="E2611" t="s">
        <v>14</v>
      </c>
      <c r="F2611">
        <v>2037</v>
      </c>
      <c r="G2611" t="s">
        <v>250</v>
      </c>
      <c r="H2611">
        <v>1.73349875840958</v>
      </c>
      <c r="I2611">
        <f>IF(K2611="N2O",H2611*About!$B$66,IF('EPA non-CO2 Data'!K2611="CH4",'EPA non-CO2 Data'!H2611*About!$B$65,'EPA non-CO2 Data'!H2611))</f>
        <v>1.73349875840958</v>
      </c>
      <c r="J2611" s="4" t="str">
        <f>VLOOKUP(CONCATENATE(B2611,C2611,D2611),'EPA Source to Industry Map'!$D$2:$E$35,2,FALSE)</f>
        <v>chemicals</v>
      </c>
      <c r="K2611" s="4" t="str">
        <f t="shared" ref="K2611:K2674" si="41">IF(ISNUMBER(SEARCH("F",E2611)),"F-gases",E2611)</f>
        <v>F-gases</v>
      </c>
    </row>
    <row r="2612" spans="1:11">
      <c r="A2612" t="s">
        <v>68</v>
      </c>
      <c r="B2612" t="s">
        <v>3</v>
      </c>
      <c r="C2612" t="s">
        <v>265</v>
      </c>
      <c r="D2612" t="s">
        <v>277</v>
      </c>
      <c r="E2612" t="s">
        <v>14</v>
      </c>
      <c r="F2612">
        <v>2038</v>
      </c>
      <c r="G2612" t="s">
        <v>250</v>
      </c>
      <c r="H2612">
        <v>1.7794401487538101</v>
      </c>
      <c r="I2612">
        <f>IF(K2612="N2O",H2612*About!$B$66,IF('EPA non-CO2 Data'!K2612="CH4",'EPA non-CO2 Data'!H2612*About!$B$65,'EPA non-CO2 Data'!H2612))</f>
        <v>1.7794401487538101</v>
      </c>
      <c r="J2612" s="4" t="str">
        <f>VLOOKUP(CONCATENATE(B2612,C2612,D2612),'EPA Source to Industry Map'!$D$2:$E$35,2,FALSE)</f>
        <v>chemicals</v>
      </c>
      <c r="K2612" s="4" t="str">
        <f t="shared" si="41"/>
        <v>F-gases</v>
      </c>
    </row>
    <row r="2613" spans="1:11">
      <c r="A2613" t="s">
        <v>68</v>
      </c>
      <c r="B2613" t="s">
        <v>3</v>
      </c>
      <c r="C2613" t="s">
        <v>265</v>
      </c>
      <c r="D2613" t="s">
        <v>277</v>
      </c>
      <c r="E2613" t="s">
        <v>14</v>
      </c>
      <c r="F2613">
        <v>2039</v>
      </c>
      <c r="G2613" t="s">
        <v>250</v>
      </c>
      <c r="H2613">
        <v>1.8253815390980399</v>
      </c>
      <c r="I2613">
        <f>IF(K2613="N2O",H2613*About!$B$66,IF('EPA non-CO2 Data'!K2613="CH4",'EPA non-CO2 Data'!H2613*About!$B$65,'EPA non-CO2 Data'!H2613))</f>
        <v>1.8253815390980399</v>
      </c>
      <c r="J2613" s="4" t="str">
        <f>VLOOKUP(CONCATENATE(B2613,C2613,D2613),'EPA Source to Industry Map'!$D$2:$E$35,2,FALSE)</f>
        <v>chemicals</v>
      </c>
      <c r="K2613" s="4" t="str">
        <f t="shared" si="41"/>
        <v>F-gases</v>
      </c>
    </row>
    <row r="2614" spans="1:11">
      <c r="A2614" t="s">
        <v>68</v>
      </c>
      <c r="B2614" t="s">
        <v>3</v>
      </c>
      <c r="C2614" t="s">
        <v>265</v>
      </c>
      <c r="D2614" t="s">
        <v>277</v>
      </c>
      <c r="E2614" t="s">
        <v>14</v>
      </c>
      <c r="F2614">
        <v>2040</v>
      </c>
      <c r="G2614" t="s">
        <v>250</v>
      </c>
      <c r="H2614">
        <v>1.87132292944228</v>
      </c>
      <c r="I2614">
        <f>IF(K2614="N2O",H2614*About!$B$66,IF('EPA non-CO2 Data'!K2614="CH4",'EPA non-CO2 Data'!H2614*About!$B$65,'EPA non-CO2 Data'!H2614))</f>
        <v>1.87132292944228</v>
      </c>
      <c r="J2614" s="4" t="str">
        <f>VLOOKUP(CONCATENATE(B2614,C2614,D2614),'EPA Source to Industry Map'!$D$2:$E$35,2,FALSE)</f>
        <v>chemicals</v>
      </c>
      <c r="K2614" s="4" t="str">
        <f t="shared" si="41"/>
        <v>F-gases</v>
      </c>
    </row>
    <row r="2615" spans="1:11">
      <c r="A2615" t="s">
        <v>68</v>
      </c>
      <c r="B2615" t="s">
        <v>3</v>
      </c>
      <c r="C2615" t="s">
        <v>265</v>
      </c>
      <c r="D2615" t="s">
        <v>277</v>
      </c>
      <c r="E2615" t="s">
        <v>14</v>
      </c>
      <c r="F2615">
        <v>2041</v>
      </c>
      <c r="G2615" t="s">
        <v>250</v>
      </c>
      <c r="H2615">
        <v>1.91170683020442</v>
      </c>
      <c r="I2615">
        <f>IF(K2615="N2O",H2615*About!$B$66,IF('EPA non-CO2 Data'!K2615="CH4",'EPA non-CO2 Data'!H2615*About!$B$65,'EPA non-CO2 Data'!H2615))</f>
        <v>1.91170683020442</v>
      </c>
      <c r="J2615" s="4" t="str">
        <f>VLOOKUP(CONCATENATE(B2615,C2615,D2615),'EPA Source to Industry Map'!$D$2:$E$35,2,FALSE)</f>
        <v>chemicals</v>
      </c>
      <c r="K2615" s="4" t="str">
        <f t="shared" si="41"/>
        <v>F-gases</v>
      </c>
    </row>
    <row r="2616" spans="1:11">
      <c r="A2616" t="s">
        <v>68</v>
      </c>
      <c r="B2616" t="s">
        <v>3</v>
      </c>
      <c r="C2616" t="s">
        <v>265</v>
      </c>
      <c r="D2616" t="s">
        <v>277</v>
      </c>
      <c r="E2616" t="s">
        <v>14</v>
      </c>
      <c r="F2616">
        <v>2042</v>
      </c>
      <c r="G2616" t="s">
        <v>250</v>
      </c>
      <c r="H2616">
        <v>1.9520907309665601</v>
      </c>
      <c r="I2616">
        <f>IF(K2616="N2O",H2616*About!$B$66,IF('EPA non-CO2 Data'!K2616="CH4",'EPA non-CO2 Data'!H2616*About!$B$65,'EPA non-CO2 Data'!H2616))</f>
        <v>1.9520907309665601</v>
      </c>
      <c r="J2616" s="4" t="str">
        <f>VLOOKUP(CONCATENATE(B2616,C2616,D2616),'EPA Source to Industry Map'!$D$2:$E$35,2,FALSE)</f>
        <v>chemicals</v>
      </c>
      <c r="K2616" s="4" t="str">
        <f t="shared" si="41"/>
        <v>F-gases</v>
      </c>
    </row>
    <row r="2617" spans="1:11">
      <c r="A2617" t="s">
        <v>68</v>
      </c>
      <c r="B2617" t="s">
        <v>3</v>
      </c>
      <c r="C2617" t="s">
        <v>265</v>
      </c>
      <c r="D2617" t="s">
        <v>277</v>
      </c>
      <c r="E2617" t="s">
        <v>14</v>
      </c>
      <c r="F2617">
        <v>2043</v>
      </c>
      <c r="G2617" t="s">
        <v>250</v>
      </c>
      <c r="H2617">
        <v>1.9924746317287101</v>
      </c>
      <c r="I2617">
        <f>IF(K2617="N2O",H2617*About!$B$66,IF('EPA non-CO2 Data'!K2617="CH4",'EPA non-CO2 Data'!H2617*About!$B$65,'EPA non-CO2 Data'!H2617))</f>
        <v>1.9924746317287101</v>
      </c>
      <c r="J2617" s="4" t="str">
        <f>VLOOKUP(CONCATENATE(B2617,C2617,D2617),'EPA Source to Industry Map'!$D$2:$E$35,2,FALSE)</f>
        <v>chemicals</v>
      </c>
      <c r="K2617" s="4" t="str">
        <f t="shared" si="41"/>
        <v>F-gases</v>
      </c>
    </row>
    <row r="2618" spans="1:11">
      <c r="A2618" t="s">
        <v>68</v>
      </c>
      <c r="B2618" t="s">
        <v>3</v>
      </c>
      <c r="C2618" t="s">
        <v>265</v>
      </c>
      <c r="D2618" t="s">
        <v>277</v>
      </c>
      <c r="E2618" t="s">
        <v>14</v>
      </c>
      <c r="F2618">
        <v>2044</v>
      </c>
      <c r="G2618" t="s">
        <v>250</v>
      </c>
      <c r="H2618">
        <v>2.0328585324908501</v>
      </c>
      <c r="I2618">
        <f>IF(K2618="N2O",H2618*About!$B$66,IF('EPA non-CO2 Data'!K2618="CH4",'EPA non-CO2 Data'!H2618*About!$B$65,'EPA non-CO2 Data'!H2618))</f>
        <v>2.0328585324908501</v>
      </c>
      <c r="J2618" s="4" t="str">
        <f>VLOOKUP(CONCATENATE(B2618,C2618,D2618),'EPA Source to Industry Map'!$D$2:$E$35,2,FALSE)</f>
        <v>chemicals</v>
      </c>
      <c r="K2618" s="4" t="str">
        <f t="shared" si="41"/>
        <v>F-gases</v>
      </c>
    </row>
    <row r="2619" spans="1:11">
      <c r="A2619" t="s">
        <v>68</v>
      </c>
      <c r="B2619" t="s">
        <v>3</v>
      </c>
      <c r="C2619" t="s">
        <v>265</v>
      </c>
      <c r="D2619" t="s">
        <v>277</v>
      </c>
      <c r="E2619" t="s">
        <v>14</v>
      </c>
      <c r="F2619">
        <v>2045</v>
      </c>
      <c r="G2619" t="s">
        <v>250</v>
      </c>
      <c r="H2619">
        <v>2.0732424332530002</v>
      </c>
      <c r="I2619">
        <f>IF(K2619="N2O",H2619*About!$B$66,IF('EPA non-CO2 Data'!K2619="CH4",'EPA non-CO2 Data'!H2619*About!$B$65,'EPA non-CO2 Data'!H2619))</f>
        <v>2.0732424332530002</v>
      </c>
      <c r="J2619" s="4" t="str">
        <f>VLOOKUP(CONCATENATE(B2619,C2619,D2619),'EPA Source to Industry Map'!$D$2:$E$35,2,FALSE)</f>
        <v>chemicals</v>
      </c>
      <c r="K2619" s="4" t="str">
        <f t="shared" si="41"/>
        <v>F-gases</v>
      </c>
    </row>
    <row r="2620" spans="1:11">
      <c r="A2620" t="s">
        <v>68</v>
      </c>
      <c r="B2620" t="s">
        <v>3</v>
      </c>
      <c r="C2620" t="s">
        <v>265</v>
      </c>
      <c r="D2620" t="s">
        <v>277</v>
      </c>
      <c r="E2620" t="s">
        <v>14</v>
      </c>
      <c r="F2620">
        <v>2046</v>
      </c>
      <c r="G2620" t="s">
        <v>250</v>
      </c>
      <c r="H2620">
        <v>2.1042514273822501</v>
      </c>
      <c r="I2620">
        <f>IF(K2620="N2O",H2620*About!$B$66,IF('EPA non-CO2 Data'!K2620="CH4",'EPA non-CO2 Data'!H2620*About!$B$65,'EPA non-CO2 Data'!H2620))</f>
        <v>2.1042514273822501</v>
      </c>
      <c r="J2620" s="4" t="str">
        <f>VLOOKUP(CONCATENATE(B2620,C2620,D2620),'EPA Source to Industry Map'!$D$2:$E$35,2,FALSE)</f>
        <v>chemicals</v>
      </c>
      <c r="K2620" s="4" t="str">
        <f t="shared" si="41"/>
        <v>F-gases</v>
      </c>
    </row>
    <row r="2621" spans="1:11">
      <c r="A2621" t="s">
        <v>68</v>
      </c>
      <c r="B2621" t="s">
        <v>3</v>
      </c>
      <c r="C2621" t="s">
        <v>265</v>
      </c>
      <c r="D2621" t="s">
        <v>277</v>
      </c>
      <c r="E2621" t="s">
        <v>14</v>
      </c>
      <c r="F2621">
        <v>2047</v>
      </c>
      <c r="G2621" t="s">
        <v>250</v>
      </c>
      <c r="H2621">
        <v>2.1352604215115001</v>
      </c>
      <c r="I2621">
        <f>IF(K2621="N2O",H2621*About!$B$66,IF('EPA non-CO2 Data'!K2621="CH4",'EPA non-CO2 Data'!H2621*About!$B$65,'EPA non-CO2 Data'!H2621))</f>
        <v>2.1352604215115001</v>
      </c>
      <c r="J2621" s="4" t="str">
        <f>VLOOKUP(CONCATENATE(B2621,C2621,D2621),'EPA Source to Industry Map'!$D$2:$E$35,2,FALSE)</f>
        <v>chemicals</v>
      </c>
      <c r="K2621" s="4" t="str">
        <f t="shared" si="41"/>
        <v>F-gases</v>
      </c>
    </row>
    <row r="2622" spans="1:11">
      <c r="A2622" t="s">
        <v>68</v>
      </c>
      <c r="B2622" t="s">
        <v>3</v>
      </c>
      <c r="C2622" t="s">
        <v>265</v>
      </c>
      <c r="D2622" t="s">
        <v>277</v>
      </c>
      <c r="E2622" t="s">
        <v>14</v>
      </c>
      <c r="F2622">
        <v>2048</v>
      </c>
      <c r="G2622" t="s">
        <v>250</v>
      </c>
      <c r="H2622">
        <v>2.16626941564075</v>
      </c>
      <c r="I2622">
        <f>IF(K2622="N2O",H2622*About!$B$66,IF('EPA non-CO2 Data'!K2622="CH4",'EPA non-CO2 Data'!H2622*About!$B$65,'EPA non-CO2 Data'!H2622))</f>
        <v>2.16626941564075</v>
      </c>
      <c r="J2622" s="4" t="str">
        <f>VLOOKUP(CONCATENATE(B2622,C2622,D2622),'EPA Source to Industry Map'!$D$2:$E$35,2,FALSE)</f>
        <v>chemicals</v>
      </c>
      <c r="K2622" s="4" t="str">
        <f t="shared" si="41"/>
        <v>F-gases</v>
      </c>
    </row>
    <row r="2623" spans="1:11">
      <c r="A2623" t="s">
        <v>68</v>
      </c>
      <c r="B2623" t="s">
        <v>3</v>
      </c>
      <c r="C2623" t="s">
        <v>265</v>
      </c>
      <c r="D2623" t="s">
        <v>277</v>
      </c>
      <c r="E2623" t="s">
        <v>14</v>
      </c>
      <c r="F2623">
        <v>2049</v>
      </c>
      <c r="G2623" t="s">
        <v>250</v>
      </c>
      <c r="H2623">
        <v>2.1972784097699898</v>
      </c>
      <c r="I2623">
        <f>IF(K2623="N2O",H2623*About!$B$66,IF('EPA non-CO2 Data'!K2623="CH4",'EPA non-CO2 Data'!H2623*About!$B$65,'EPA non-CO2 Data'!H2623))</f>
        <v>2.1972784097699898</v>
      </c>
      <c r="J2623" s="4" t="str">
        <f>VLOOKUP(CONCATENATE(B2623,C2623,D2623),'EPA Source to Industry Map'!$D$2:$E$35,2,FALSE)</f>
        <v>chemicals</v>
      </c>
      <c r="K2623" s="4" t="str">
        <f t="shared" si="41"/>
        <v>F-gases</v>
      </c>
    </row>
    <row r="2624" spans="1:11">
      <c r="A2624" t="s">
        <v>68</v>
      </c>
      <c r="B2624" t="s">
        <v>3</v>
      </c>
      <c r="C2624" t="s">
        <v>265</v>
      </c>
      <c r="D2624" t="s">
        <v>277</v>
      </c>
      <c r="E2624" t="s">
        <v>14</v>
      </c>
      <c r="F2624">
        <v>2050</v>
      </c>
      <c r="G2624" t="s">
        <v>250</v>
      </c>
      <c r="H2624">
        <v>2.2282874038992402</v>
      </c>
      <c r="I2624">
        <f>IF(K2624="N2O",H2624*About!$B$66,IF('EPA non-CO2 Data'!K2624="CH4",'EPA non-CO2 Data'!H2624*About!$B$65,'EPA non-CO2 Data'!H2624))</f>
        <v>2.2282874038992402</v>
      </c>
      <c r="J2624" s="4" t="str">
        <f>VLOOKUP(CONCATENATE(B2624,C2624,D2624),'EPA Source to Industry Map'!$D$2:$E$35,2,FALSE)</f>
        <v>chemicals</v>
      </c>
      <c r="K2624" s="4" t="str">
        <f t="shared" si="41"/>
        <v>F-gases</v>
      </c>
    </row>
    <row r="2625" spans="1:11">
      <c r="A2625" t="s">
        <v>68</v>
      </c>
      <c r="B2625" t="s">
        <v>3</v>
      </c>
      <c r="C2625" t="s">
        <v>265</v>
      </c>
      <c r="D2625" t="s">
        <v>277</v>
      </c>
      <c r="E2625" t="s">
        <v>15</v>
      </c>
      <c r="F2625">
        <v>1990</v>
      </c>
      <c r="G2625" t="s">
        <v>250</v>
      </c>
      <c r="H2625">
        <v>1.3292654054342601E-2</v>
      </c>
      <c r="I2625">
        <f>IF(K2625="N2O",H2625*About!$B$66,IF('EPA non-CO2 Data'!K2625="CH4",'EPA non-CO2 Data'!H2625*About!$B$65,'EPA non-CO2 Data'!H2625))</f>
        <v>1.3292654054342601E-2</v>
      </c>
      <c r="J2625" s="4" t="str">
        <f>VLOOKUP(CONCATENATE(B2625,C2625,D2625),'EPA Source to Industry Map'!$D$2:$E$35,2,FALSE)</f>
        <v>chemicals</v>
      </c>
      <c r="K2625" s="4" t="str">
        <f t="shared" si="41"/>
        <v>F-gases</v>
      </c>
    </row>
    <row r="2626" spans="1:11">
      <c r="A2626" t="s">
        <v>68</v>
      </c>
      <c r="B2626" t="s">
        <v>3</v>
      </c>
      <c r="C2626" t="s">
        <v>265</v>
      </c>
      <c r="D2626" t="s">
        <v>277</v>
      </c>
      <c r="E2626" t="s">
        <v>15</v>
      </c>
      <c r="F2626">
        <v>1991</v>
      </c>
      <c r="G2626" t="s">
        <v>250</v>
      </c>
      <c r="H2626">
        <v>1.3292654054342601E-2</v>
      </c>
      <c r="I2626">
        <f>IF(K2626="N2O",H2626*About!$B$66,IF('EPA non-CO2 Data'!K2626="CH4",'EPA non-CO2 Data'!H2626*About!$B$65,'EPA non-CO2 Data'!H2626))</f>
        <v>1.3292654054342601E-2</v>
      </c>
      <c r="J2626" s="4" t="str">
        <f>VLOOKUP(CONCATENATE(B2626,C2626,D2626),'EPA Source to Industry Map'!$D$2:$E$35,2,FALSE)</f>
        <v>chemicals</v>
      </c>
      <c r="K2626" s="4" t="str">
        <f t="shared" si="41"/>
        <v>F-gases</v>
      </c>
    </row>
    <row r="2627" spans="1:11">
      <c r="A2627" t="s">
        <v>68</v>
      </c>
      <c r="B2627" t="s">
        <v>3</v>
      </c>
      <c r="C2627" t="s">
        <v>265</v>
      </c>
      <c r="D2627" t="s">
        <v>277</v>
      </c>
      <c r="E2627" t="s">
        <v>15</v>
      </c>
      <c r="F2627">
        <v>1992</v>
      </c>
      <c r="G2627" t="s">
        <v>250</v>
      </c>
      <c r="H2627">
        <v>1.3292654054342601E-2</v>
      </c>
      <c r="I2627">
        <f>IF(K2627="N2O",H2627*About!$B$66,IF('EPA non-CO2 Data'!K2627="CH4",'EPA non-CO2 Data'!H2627*About!$B$65,'EPA non-CO2 Data'!H2627))</f>
        <v>1.3292654054342601E-2</v>
      </c>
      <c r="J2627" s="4" t="str">
        <f>VLOOKUP(CONCATENATE(B2627,C2627,D2627),'EPA Source to Industry Map'!$D$2:$E$35,2,FALSE)</f>
        <v>chemicals</v>
      </c>
      <c r="K2627" s="4" t="str">
        <f t="shared" si="41"/>
        <v>F-gases</v>
      </c>
    </row>
    <row r="2628" spans="1:11">
      <c r="A2628" t="s">
        <v>68</v>
      </c>
      <c r="B2628" t="s">
        <v>3</v>
      </c>
      <c r="C2628" t="s">
        <v>265</v>
      </c>
      <c r="D2628" t="s">
        <v>277</v>
      </c>
      <c r="E2628" t="s">
        <v>15</v>
      </c>
      <c r="F2628">
        <v>1993</v>
      </c>
      <c r="G2628" t="s">
        <v>250</v>
      </c>
      <c r="H2628">
        <v>1.3292654054342601E-2</v>
      </c>
      <c r="I2628">
        <f>IF(K2628="N2O",H2628*About!$B$66,IF('EPA non-CO2 Data'!K2628="CH4",'EPA non-CO2 Data'!H2628*About!$B$65,'EPA non-CO2 Data'!H2628))</f>
        <v>1.3292654054342601E-2</v>
      </c>
      <c r="J2628" s="4" t="str">
        <f>VLOOKUP(CONCATENATE(B2628,C2628,D2628),'EPA Source to Industry Map'!$D$2:$E$35,2,FALSE)</f>
        <v>chemicals</v>
      </c>
      <c r="K2628" s="4" t="str">
        <f t="shared" si="41"/>
        <v>F-gases</v>
      </c>
    </row>
    <row r="2629" spans="1:11">
      <c r="A2629" t="s">
        <v>68</v>
      </c>
      <c r="B2629" t="s">
        <v>3</v>
      </c>
      <c r="C2629" t="s">
        <v>265</v>
      </c>
      <c r="D2629" t="s">
        <v>277</v>
      </c>
      <c r="E2629" t="s">
        <v>15</v>
      </c>
      <c r="F2629">
        <v>1994</v>
      </c>
      <c r="G2629" t="s">
        <v>250</v>
      </c>
      <c r="H2629">
        <v>1.3292654054342601E-2</v>
      </c>
      <c r="I2629">
        <f>IF(K2629="N2O",H2629*About!$B$66,IF('EPA non-CO2 Data'!K2629="CH4",'EPA non-CO2 Data'!H2629*About!$B$65,'EPA non-CO2 Data'!H2629))</f>
        <v>1.3292654054342601E-2</v>
      </c>
      <c r="J2629" s="4" t="str">
        <f>VLOOKUP(CONCATENATE(B2629,C2629,D2629),'EPA Source to Industry Map'!$D$2:$E$35,2,FALSE)</f>
        <v>chemicals</v>
      </c>
      <c r="K2629" s="4" t="str">
        <f t="shared" si="41"/>
        <v>F-gases</v>
      </c>
    </row>
    <row r="2630" spans="1:11">
      <c r="A2630" t="s">
        <v>68</v>
      </c>
      <c r="B2630" t="s">
        <v>3</v>
      </c>
      <c r="C2630" t="s">
        <v>265</v>
      </c>
      <c r="D2630" t="s">
        <v>277</v>
      </c>
      <c r="E2630" t="s">
        <v>15</v>
      </c>
      <c r="F2630">
        <v>1995</v>
      </c>
      <c r="G2630" t="s">
        <v>250</v>
      </c>
      <c r="H2630">
        <v>1.3292654054342601E-2</v>
      </c>
      <c r="I2630">
        <f>IF(K2630="N2O",H2630*About!$B$66,IF('EPA non-CO2 Data'!K2630="CH4",'EPA non-CO2 Data'!H2630*About!$B$65,'EPA non-CO2 Data'!H2630))</f>
        <v>1.3292654054342601E-2</v>
      </c>
      <c r="J2630" s="4" t="str">
        <f>VLOOKUP(CONCATENATE(B2630,C2630,D2630),'EPA Source to Industry Map'!$D$2:$E$35,2,FALSE)</f>
        <v>chemicals</v>
      </c>
      <c r="K2630" s="4" t="str">
        <f t="shared" si="41"/>
        <v>F-gases</v>
      </c>
    </row>
    <row r="2631" spans="1:11">
      <c r="A2631" t="s">
        <v>68</v>
      </c>
      <c r="B2631" t="s">
        <v>3</v>
      </c>
      <c r="C2631" t="s">
        <v>265</v>
      </c>
      <c r="D2631" t="s">
        <v>277</v>
      </c>
      <c r="E2631" t="s">
        <v>15</v>
      </c>
      <c r="F2631">
        <v>1996</v>
      </c>
      <c r="G2631" t="s">
        <v>250</v>
      </c>
      <c r="H2631">
        <v>1.84079896135774E-2</v>
      </c>
      <c r="I2631">
        <f>IF(K2631="N2O",H2631*About!$B$66,IF('EPA non-CO2 Data'!K2631="CH4",'EPA non-CO2 Data'!H2631*About!$B$65,'EPA non-CO2 Data'!H2631))</f>
        <v>1.84079896135774E-2</v>
      </c>
      <c r="J2631" s="4" t="str">
        <f>VLOOKUP(CONCATENATE(B2631,C2631,D2631),'EPA Source to Industry Map'!$D$2:$E$35,2,FALSE)</f>
        <v>chemicals</v>
      </c>
      <c r="K2631" s="4" t="str">
        <f t="shared" si="41"/>
        <v>F-gases</v>
      </c>
    </row>
    <row r="2632" spans="1:11">
      <c r="A2632" t="s">
        <v>68</v>
      </c>
      <c r="B2632" t="s">
        <v>3</v>
      </c>
      <c r="C2632" t="s">
        <v>265</v>
      </c>
      <c r="D2632" t="s">
        <v>277</v>
      </c>
      <c r="E2632" t="s">
        <v>15</v>
      </c>
      <c r="F2632">
        <v>1997</v>
      </c>
      <c r="G2632" t="s">
        <v>250</v>
      </c>
      <c r="H2632">
        <v>2.35233251728122E-2</v>
      </c>
      <c r="I2632">
        <f>IF(K2632="N2O",H2632*About!$B$66,IF('EPA non-CO2 Data'!K2632="CH4",'EPA non-CO2 Data'!H2632*About!$B$65,'EPA non-CO2 Data'!H2632))</f>
        <v>2.35233251728122E-2</v>
      </c>
      <c r="J2632" s="4" t="str">
        <f>VLOOKUP(CONCATENATE(B2632,C2632,D2632),'EPA Source to Industry Map'!$D$2:$E$35,2,FALSE)</f>
        <v>chemicals</v>
      </c>
      <c r="K2632" s="4" t="str">
        <f t="shared" si="41"/>
        <v>F-gases</v>
      </c>
    </row>
    <row r="2633" spans="1:11">
      <c r="A2633" t="s">
        <v>68</v>
      </c>
      <c r="B2633" t="s">
        <v>3</v>
      </c>
      <c r="C2633" t="s">
        <v>265</v>
      </c>
      <c r="D2633" t="s">
        <v>277</v>
      </c>
      <c r="E2633" t="s">
        <v>15</v>
      </c>
      <c r="F2633">
        <v>1998</v>
      </c>
      <c r="G2633" t="s">
        <v>250</v>
      </c>
      <c r="H2633">
        <v>2.8638660732046999E-2</v>
      </c>
      <c r="I2633">
        <f>IF(K2633="N2O",H2633*About!$B$66,IF('EPA non-CO2 Data'!K2633="CH4",'EPA non-CO2 Data'!H2633*About!$B$65,'EPA non-CO2 Data'!H2633))</f>
        <v>2.8638660732046999E-2</v>
      </c>
      <c r="J2633" s="4" t="str">
        <f>VLOOKUP(CONCATENATE(B2633,C2633,D2633),'EPA Source to Industry Map'!$D$2:$E$35,2,FALSE)</f>
        <v>chemicals</v>
      </c>
      <c r="K2633" s="4" t="str">
        <f t="shared" si="41"/>
        <v>F-gases</v>
      </c>
    </row>
    <row r="2634" spans="1:11">
      <c r="A2634" t="s">
        <v>68</v>
      </c>
      <c r="B2634" t="s">
        <v>3</v>
      </c>
      <c r="C2634" t="s">
        <v>265</v>
      </c>
      <c r="D2634" t="s">
        <v>277</v>
      </c>
      <c r="E2634" t="s">
        <v>15</v>
      </c>
      <c r="F2634">
        <v>1999</v>
      </c>
      <c r="G2634" t="s">
        <v>250</v>
      </c>
      <c r="H2634">
        <v>3.3753996291281799E-2</v>
      </c>
      <c r="I2634">
        <f>IF(K2634="N2O",H2634*About!$B$66,IF('EPA non-CO2 Data'!K2634="CH4",'EPA non-CO2 Data'!H2634*About!$B$65,'EPA non-CO2 Data'!H2634))</f>
        <v>3.3753996291281799E-2</v>
      </c>
      <c r="J2634" s="4" t="str">
        <f>VLOOKUP(CONCATENATE(B2634,C2634,D2634),'EPA Source to Industry Map'!$D$2:$E$35,2,FALSE)</f>
        <v>chemicals</v>
      </c>
      <c r="K2634" s="4" t="str">
        <f t="shared" si="41"/>
        <v>F-gases</v>
      </c>
    </row>
    <row r="2635" spans="1:11">
      <c r="A2635" t="s">
        <v>68</v>
      </c>
      <c r="B2635" t="s">
        <v>3</v>
      </c>
      <c r="C2635" t="s">
        <v>265</v>
      </c>
      <c r="D2635" t="s">
        <v>277</v>
      </c>
      <c r="E2635" t="s">
        <v>15</v>
      </c>
      <c r="F2635">
        <v>2000</v>
      </c>
      <c r="G2635" t="s">
        <v>250</v>
      </c>
      <c r="H2635">
        <v>3.8869331850516602E-2</v>
      </c>
      <c r="I2635">
        <f>IF(K2635="N2O",H2635*About!$B$66,IF('EPA non-CO2 Data'!K2635="CH4",'EPA non-CO2 Data'!H2635*About!$B$65,'EPA non-CO2 Data'!H2635))</f>
        <v>3.8869331850516602E-2</v>
      </c>
      <c r="J2635" s="4" t="str">
        <f>VLOOKUP(CONCATENATE(B2635,C2635,D2635),'EPA Source to Industry Map'!$D$2:$E$35,2,FALSE)</f>
        <v>chemicals</v>
      </c>
      <c r="K2635" s="4" t="str">
        <f t="shared" si="41"/>
        <v>F-gases</v>
      </c>
    </row>
    <row r="2636" spans="1:11">
      <c r="A2636" t="s">
        <v>68</v>
      </c>
      <c r="B2636" t="s">
        <v>3</v>
      </c>
      <c r="C2636" t="s">
        <v>265</v>
      </c>
      <c r="D2636" t="s">
        <v>277</v>
      </c>
      <c r="E2636" t="s">
        <v>15</v>
      </c>
      <c r="F2636">
        <v>2001</v>
      </c>
      <c r="G2636" t="s">
        <v>250</v>
      </c>
      <c r="H2636">
        <v>5.0174963388362998E-2</v>
      </c>
      <c r="I2636">
        <f>IF(K2636="N2O",H2636*About!$B$66,IF('EPA non-CO2 Data'!K2636="CH4",'EPA non-CO2 Data'!H2636*About!$B$65,'EPA non-CO2 Data'!H2636))</f>
        <v>5.0174963388362998E-2</v>
      </c>
      <c r="J2636" s="4" t="str">
        <f>VLOOKUP(CONCATENATE(B2636,C2636,D2636),'EPA Source to Industry Map'!$D$2:$E$35,2,FALSE)</f>
        <v>chemicals</v>
      </c>
      <c r="K2636" s="4" t="str">
        <f t="shared" si="41"/>
        <v>F-gases</v>
      </c>
    </row>
    <row r="2637" spans="1:11">
      <c r="A2637" t="s">
        <v>68</v>
      </c>
      <c r="B2637" t="s">
        <v>3</v>
      </c>
      <c r="C2637" t="s">
        <v>265</v>
      </c>
      <c r="D2637" t="s">
        <v>277</v>
      </c>
      <c r="E2637" t="s">
        <v>15</v>
      </c>
      <c r="F2637">
        <v>2002</v>
      </c>
      <c r="G2637" t="s">
        <v>250</v>
      </c>
      <c r="H2637">
        <v>6.1480594926209498E-2</v>
      </c>
      <c r="I2637">
        <f>IF(K2637="N2O",H2637*About!$B$66,IF('EPA non-CO2 Data'!K2637="CH4",'EPA non-CO2 Data'!H2637*About!$B$65,'EPA non-CO2 Data'!H2637))</f>
        <v>6.1480594926209498E-2</v>
      </c>
      <c r="J2637" s="4" t="str">
        <f>VLOOKUP(CONCATENATE(B2637,C2637,D2637),'EPA Source to Industry Map'!$D$2:$E$35,2,FALSE)</f>
        <v>chemicals</v>
      </c>
      <c r="K2637" s="4" t="str">
        <f t="shared" si="41"/>
        <v>F-gases</v>
      </c>
    </row>
    <row r="2638" spans="1:11">
      <c r="A2638" t="s">
        <v>68</v>
      </c>
      <c r="B2638" t="s">
        <v>3</v>
      </c>
      <c r="C2638" t="s">
        <v>265</v>
      </c>
      <c r="D2638" t="s">
        <v>277</v>
      </c>
      <c r="E2638" t="s">
        <v>15</v>
      </c>
      <c r="F2638">
        <v>2003</v>
      </c>
      <c r="G2638" t="s">
        <v>250</v>
      </c>
      <c r="H2638">
        <v>7.2786226464055997E-2</v>
      </c>
      <c r="I2638">
        <f>IF(K2638="N2O",H2638*About!$B$66,IF('EPA non-CO2 Data'!K2638="CH4",'EPA non-CO2 Data'!H2638*About!$B$65,'EPA non-CO2 Data'!H2638))</f>
        <v>7.2786226464055997E-2</v>
      </c>
      <c r="J2638" s="4" t="str">
        <f>VLOOKUP(CONCATENATE(B2638,C2638,D2638),'EPA Source to Industry Map'!$D$2:$E$35,2,FALSE)</f>
        <v>chemicals</v>
      </c>
      <c r="K2638" s="4" t="str">
        <f t="shared" si="41"/>
        <v>F-gases</v>
      </c>
    </row>
    <row r="2639" spans="1:11">
      <c r="A2639" t="s">
        <v>68</v>
      </c>
      <c r="B2639" t="s">
        <v>3</v>
      </c>
      <c r="C2639" t="s">
        <v>265</v>
      </c>
      <c r="D2639" t="s">
        <v>277</v>
      </c>
      <c r="E2639" t="s">
        <v>15</v>
      </c>
      <c r="F2639">
        <v>2004</v>
      </c>
      <c r="G2639" t="s">
        <v>250</v>
      </c>
      <c r="H2639">
        <v>8.4091858001902497E-2</v>
      </c>
      <c r="I2639">
        <f>IF(K2639="N2O",H2639*About!$B$66,IF('EPA non-CO2 Data'!K2639="CH4",'EPA non-CO2 Data'!H2639*About!$B$65,'EPA non-CO2 Data'!H2639))</f>
        <v>8.4091858001902497E-2</v>
      </c>
      <c r="J2639" s="4" t="str">
        <f>VLOOKUP(CONCATENATE(B2639,C2639,D2639),'EPA Source to Industry Map'!$D$2:$E$35,2,FALSE)</f>
        <v>chemicals</v>
      </c>
      <c r="K2639" s="4" t="str">
        <f t="shared" si="41"/>
        <v>F-gases</v>
      </c>
    </row>
    <row r="2640" spans="1:11">
      <c r="A2640" t="s">
        <v>68</v>
      </c>
      <c r="B2640" t="s">
        <v>3</v>
      </c>
      <c r="C2640" t="s">
        <v>265</v>
      </c>
      <c r="D2640" t="s">
        <v>277</v>
      </c>
      <c r="E2640" t="s">
        <v>15</v>
      </c>
      <c r="F2640">
        <v>2005</v>
      </c>
      <c r="G2640" t="s">
        <v>250</v>
      </c>
      <c r="H2640">
        <v>9.5397489539748997E-2</v>
      </c>
      <c r="I2640">
        <f>IF(K2640="N2O",H2640*About!$B$66,IF('EPA non-CO2 Data'!K2640="CH4",'EPA non-CO2 Data'!H2640*About!$B$65,'EPA non-CO2 Data'!H2640))</f>
        <v>9.5397489539748997E-2</v>
      </c>
      <c r="J2640" s="4" t="str">
        <f>VLOOKUP(CONCATENATE(B2640,C2640,D2640),'EPA Source to Industry Map'!$D$2:$E$35,2,FALSE)</f>
        <v>chemicals</v>
      </c>
      <c r="K2640" s="4" t="str">
        <f t="shared" si="41"/>
        <v>F-gases</v>
      </c>
    </row>
    <row r="2641" spans="1:11">
      <c r="A2641" t="s">
        <v>68</v>
      </c>
      <c r="B2641" t="s">
        <v>3</v>
      </c>
      <c r="C2641" t="s">
        <v>265</v>
      </c>
      <c r="D2641" t="s">
        <v>277</v>
      </c>
      <c r="E2641" t="s">
        <v>15</v>
      </c>
      <c r="F2641">
        <v>2006</v>
      </c>
      <c r="G2641" t="s">
        <v>250</v>
      </c>
      <c r="H2641">
        <v>9.2096489665453599E-2</v>
      </c>
      <c r="I2641">
        <f>IF(K2641="N2O",H2641*About!$B$66,IF('EPA non-CO2 Data'!K2641="CH4",'EPA non-CO2 Data'!H2641*About!$B$65,'EPA non-CO2 Data'!H2641))</f>
        <v>9.2096489665453599E-2</v>
      </c>
      <c r="J2641" s="4" t="str">
        <f>VLOOKUP(CONCATENATE(B2641,C2641,D2641),'EPA Source to Industry Map'!$D$2:$E$35,2,FALSE)</f>
        <v>chemicals</v>
      </c>
      <c r="K2641" s="4" t="str">
        <f t="shared" si="41"/>
        <v>F-gases</v>
      </c>
    </row>
    <row r="2642" spans="1:11">
      <c r="A2642" t="s">
        <v>68</v>
      </c>
      <c r="B2642" t="s">
        <v>3</v>
      </c>
      <c r="C2642" t="s">
        <v>265</v>
      </c>
      <c r="D2642" t="s">
        <v>277</v>
      </c>
      <c r="E2642" t="s">
        <v>15</v>
      </c>
      <c r="F2642">
        <v>2007</v>
      </c>
      <c r="G2642" t="s">
        <v>250</v>
      </c>
      <c r="H2642">
        <v>8.87954897911582E-2</v>
      </c>
      <c r="I2642">
        <f>IF(K2642="N2O",H2642*About!$B$66,IF('EPA non-CO2 Data'!K2642="CH4",'EPA non-CO2 Data'!H2642*About!$B$65,'EPA non-CO2 Data'!H2642))</f>
        <v>8.87954897911582E-2</v>
      </c>
      <c r="J2642" s="4" t="str">
        <f>VLOOKUP(CONCATENATE(B2642,C2642,D2642),'EPA Source to Industry Map'!$D$2:$E$35,2,FALSE)</f>
        <v>chemicals</v>
      </c>
      <c r="K2642" s="4" t="str">
        <f t="shared" si="41"/>
        <v>F-gases</v>
      </c>
    </row>
    <row r="2643" spans="1:11">
      <c r="A2643" t="s">
        <v>68</v>
      </c>
      <c r="B2643" t="s">
        <v>3</v>
      </c>
      <c r="C2643" t="s">
        <v>265</v>
      </c>
      <c r="D2643" t="s">
        <v>277</v>
      </c>
      <c r="E2643" t="s">
        <v>15</v>
      </c>
      <c r="F2643">
        <v>2008</v>
      </c>
      <c r="G2643" t="s">
        <v>250</v>
      </c>
      <c r="H2643">
        <v>8.5494489916862801E-2</v>
      </c>
      <c r="I2643">
        <f>IF(K2643="N2O",H2643*About!$B$66,IF('EPA non-CO2 Data'!K2643="CH4",'EPA non-CO2 Data'!H2643*About!$B$65,'EPA non-CO2 Data'!H2643))</f>
        <v>8.5494489916862801E-2</v>
      </c>
      <c r="J2643" s="4" t="str">
        <f>VLOOKUP(CONCATENATE(B2643,C2643,D2643),'EPA Source to Industry Map'!$D$2:$E$35,2,FALSE)</f>
        <v>chemicals</v>
      </c>
      <c r="K2643" s="4" t="str">
        <f t="shared" si="41"/>
        <v>F-gases</v>
      </c>
    </row>
    <row r="2644" spans="1:11">
      <c r="A2644" t="s">
        <v>68</v>
      </c>
      <c r="B2644" t="s">
        <v>3</v>
      </c>
      <c r="C2644" t="s">
        <v>265</v>
      </c>
      <c r="D2644" t="s">
        <v>277</v>
      </c>
      <c r="E2644" t="s">
        <v>15</v>
      </c>
      <c r="F2644">
        <v>2009</v>
      </c>
      <c r="G2644" t="s">
        <v>250</v>
      </c>
      <c r="H2644">
        <v>8.2193490042567402E-2</v>
      </c>
      <c r="I2644">
        <f>IF(K2644="N2O",H2644*About!$B$66,IF('EPA non-CO2 Data'!K2644="CH4",'EPA non-CO2 Data'!H2644*About!$B$65,'EPA non-CO2 Data'!H2644))</f>
        <v>8.2193490042567402E-2</v>
      </c>
      <c r="J2644" s="4" t="str">
        <f>VLOOKUP(CONCATENATE(B2644,C2644,D2644),'EPA Source to Industry Map'!$D$2:$E$35,2,FALSE)</f>
        <v>chemicals</v>
      </c>
      <c r="K2644" s="4" t="str">
        <f t="shared" si="41"/>
        <v>F-gases</v>
      </c>
    </row>
    <row r="2645" spans="1:11">
      <c r="A2645" t="s">
        <v>68</v>
      </c>
      <c r="B2645" t="s">
        <v>3</v>
      </c>
      <c r="C2645" t="s">
        <v>265</v>
      </c>
      <c r="D2645" t="s">
        <v>277</v>
      </c>
      <c r="E2645" t="s">
        <v>15</v>
      </c>
      <c r="F2645">
        <v>2010</v>
      </c>
      <c r="G2645" t="s">
        <v>250</v>
      </c>
      <c r="H2645">
        <v>7.8892490168272003E-2</v>
      </c>
      <c r="I2645">
        <f>IF(K2645="N2O",H2645*About!$B$66,IF('EPA non-CO2 Data'!K2645="CH4",'EPA non-CO2 Data'!H2645*About!$B$65,'EPA non-CO2 Data'!H2645))</f>
        <v>7.8892490168272003E-2</v>
      </c>
      <c r="J2645" s="4" t="str">
        <f>VLOOKUP(CONCATENATE(B2645,C2645,D2645),'EPA Source to Industry Map'!$D$2:$E$35,2,FALSE)</f>
        <v>chemicals</v>
      </c>
      <c r="K2645" s="4" t="str">
        <f t="shared" si="41"/>
        <v>F-gases</v>
      </c>
    </row>
    <row r="2646" spans="1:11">
      <c r="A2646" t="s">
        <v>68</v>
      </c>
      <c r="B2646" t="s">
        <v>3</v>
      </c>
      <c r="C2646" t="s">
        <v>265</v>
      </c>
      <c r="D2646" t="s">
        <v>277</v>
      </c>
      <c r="E2646" t="s">
        <v>15</v>
      </c>
      <c r="F2646">
        <v>2011</v>
      </c>
      <c r="G2646" t="s">
        <v>250</v>
      </c>
      <c r="H2646">
        <v>9.3880391825757997E-2</v>
      </c>
      <c r="I2646">
        <f>IF(K2646="N2O",H2646*About!$B$66,IF('EPA non-CO2 Data'!K2646="CH4",'EPA non-CO2 Data'!H2646*About!$B$65,'EPA non-CO2 Data'!H2646))</f>
        <v>9.3880391825757997E-2</v>
      </c>
      <c r="J2646" s="4" t="str">
        <f>VLOOKUP(CONCATENATE(B2646,C2646,D2646),'EPA Source to Industry Map'!$D$2:$E$35,2,FALSE)</f>
        <v>chemicals</v>
      </c>
      <c r="K2646" s="4" t="str">
        <f t="shared" si="41"/>
        <v>F-gases</v>
      </c>
    </row>
    <row r="2647" spans="1:11">
      <c r="A2647" t="s">
        <v>68</v>
      </c>
      <c r="B2647" t="s">
        <v>3</v>
      </c>
      <c r="C2647" t="s">
        <v>265</v>
      </c>
      <c r="D2647" t="s">
        <v>277</v>
      </c>
      <c r="E2647" t="s">
        <v>15</v>
      </c>
      <c r="F2647">
        <v>2012</v>
      </c>
      <c r="G2647" t="s">
        <v>250</v>
      </c>
      <c r="H2647">
        <v>0.10886829348324401</v>
      </c>
      <c r="I2647">
        <f>IF(K2647="N2O",H2647*About!$B$66,IF('EPA non-CO2 Data'!K2647="CH4",'EPA non-CO2 Data'!H2647*About!$B$65,'EPA non-CO2 Data'!H2647))</f>
        <v>0.10886829348324401</v>
      </c>
      <c r="J2647" s="4" t="str">
        <f>VLOOKUP(CONCATENATE(B2647,C2647,D2647),'EPA Source to Industry Map'!$D$2:$E$35,2,FALSE)</f>
        <v>chemicals</v>
      </c>
      <c r="K2647" s="4" t="str">
        <f t="shared" si="41"/>
        <v>F-gases</v>
      </c>
    </row>
    <row r="2648" spans="1:11">
      <c r="A2648" t="s">
        <v>68</v>
      </c>
      <c r="B2648" t="s">
        <v>3</v>
      </c>
      <c r="C2648" t="s">
        <v>265</v>
      </c>
      <c r="D2648" t="s">
        <v>277</v>
      </c>
      <c r="E2648" t="s">
        <v>15</v>
      </c>
      <c r="F2648">
        <v>2013</v>
      </c>
      <c r="G2648" t="s">
        <v>250</v>
      </c>
      <c r="H2648">
        <v>0.12385619514073</v>
      </c>
      <c r="I2648">
        <f>IF(K2648="N2O",H2648*About!$B$66,IF('EPA non-CO2 Data'!K2648="CH4",'EPA non-CO2 Data'!H2648*About!$B$65,'EPA non-CO2 Data'!H2648))</f>
        <v>0.12385619514073</v>
      </c>
      <c r="J2648" s="4" t="str">
        <f>VLOOKUP(CONCATENATE(B2648,C2648,D2648),'EPA Source to Industry Map'!$D$2:$E$35,2,FALSE)</f>
        <v>chemicals</v>
      </c>
      <c r="K2648" s="4" t="str">
        <f t="shared" si="41"/>
        <v>F-gases</v>
      </c>
    </row>
    <row r="2649" spans="1:11">
      <c r="A2649" t="s">
        <v>68</v>
      </c>
      <c r="B2649" t="s">
        <v>3</v>
      </c>
      <c r="C2649" t="s">
        <v>265</v>
      </c>
      <c r="D2649" t="s">
        <v>277</v>
      </c>
      <c r="E2649" t="s">
        <v>15</v>
      </c>
      <c r="F2649">
        <v>2014</v>
      </c>
      <c r="G2649" t="s">
        <v>250</v>
      </c>
      <c r="H2649">
        <v>0.13884409679821599</v>
      </c>
      <c r="I2649">
        <f>IF(K2649="N2O",H2649*About!$B$66,IF('EPA non-CO2 Data'!K2649="CH4",'EPA non-CO2 Data'!H2649*About!$B$65,'EPA non-CO2 Data'!H2649))</f>
        <v>0.13884409679821599</v>
      </c>
      <c r="J2649" s="4" t="str">
        <f>VLOOKUP(CONCATENATE(B2649,C2649,D2649),'EPA Source to Industry Map'!$D$2:$E$35,2,FALSE)</f>
        <v>chemicals</v>
      </c>
      <c r="K2649" s="4" t="str">
        <f t="shared" si="41"/>
        <v>F-gases</v>
      </c>
    </row>
    <row r="2650" spans="1:11">
      <c r="A2650" t="s">
        <v>68</v>
      </c>
      <c r="B2650" t="s">
        <v>3</v>
      </c>
      <c r="C2650" t="s">
        <v>265</v>
      </c>
      <c r="D2650" t="s">
        <v>277</v>
      </c>
      <c r="E2650" t="s">
        <v>15</v>
      </c>
      <c r="F2650">
        <v>2015</v>
      </c>
      <c r="G2650" t="s">
        <v>250</v>
      </c>
      <c r="H2650">
        <v>0.153831998455702</v>
      </c>
      <c r="I2650">
        <f>IF(K2650="N2O",H2650*About!$B$66,IF('EPA non-CO2 Data'!K2650="CH4",'EPA non-CO2 Data'!H2650*About!$B$65,'EPA non-CO2 Data'!H2650))</f>
        <v>0.153831998455702</v>
      </c>
      <c r="J2650" s="4" t="str">
        <f>VLOOKUP(CONCATENATE(B2650,C2650,D2650),'EPA Source to Industry Map'!$D$2:$E$35,2,FALSE)</f>
        <v>chemicals</v>
      </c>
      <c r="K2650" s="4" t="str">
        <f t="shared" si="41"/>
        <v>F-gases</v>
      </c>
    </row>
    <row r="2651" spans="1:11">
      <c r="A2651" t="s">
        <v>68</v>
      </c>
      <c r="B2651" t="s">
        <v>3</v>
      </c>
      <c r="C2651" t="s">
        <v>265</v>
      </c>
      <c r="D2651" t="s">
        <v>277</v>
      </c>
      <c r="E2651" t="s">
        <v>15</v>
      </c>
      <c r="F2651">
        <v>2016</v>
      </c>
      <c r="G2651" t="s">
        <v>250</v>
      </c>
      <c r="H2651">
        <v>0.16239083949526201</v>
      </c>
      <c r="I2651">
        <f>IF(K2651="N2O",H2651*About!$B$66,IF('EPA non-CO2 Data'!K2651="CH4",'EPA non-CO2 Data'!H2651*About!$B$65,'EPA non-CO2 Data'!H2651))</f>
        <v>0.16239083949526201</v>
      </c>
      <c r="J2651" s="4" t="str">
        <f>VLOOKUP(CONCATENATE(B2651,C2651,D2651),'EPA Source to Industry Map'!$D$2:$E$35,2,FALSE)</f>
        <v>chemicals</v>
      </c>
      <c r="K2651" s="4" t="str">
        <f t="shared" si="41"/>
        <v>F-gases</v>
      </c>
    </row>
    <row r="2652" spans="1:11">
      <c r="A2652" t="s">
        <v>68</v>
      </c>
      <c r="B2652" t="s">
        <v>3</v>
      </c>
      <c r="C2652" t="s">
        <v>265</v>
      </c>
      <c r="D2652" t="s">
        <v>277</v>
      </c>
      <c r="E2652" t="s">
        <v>15</v>
      </c>
      <c r="F2652">
        <v>2017</v>
      </c>
      <c r="G2652" t="s">
        <v>250</v>
      </c>
      <c r="H2652">
        <v>0.17094968053482201</v>
      </c>
      <c r="I2652">
        <f>IF(K2652="N2O",H2652*About!$B$66,IF('EPA non-CO2 Data'!K2652="CH4",'EPA non-CO2 Data'!H2652*About!$B$65,'EPA non-CO2 Data'!H2652))</f>
        <v>0.17094968053482201</v>
      </c>
      <c r="J2652" s="4" t="str">
        <f>VLOOKUP(CONCATENATE(B2652,C2652,D2652),'EPA Source to Industry Map'!$D$2:$E$35,2,FALSE)</f>
        <v>chemicals</v>
      </c>
      <c r="K2652" s="4" t="str">
        <f t="shared" si="41"/>
        <v>F-gases</v>
      </c>
    </row>
    <row r="2653" spans="1:11">
      <c r="A2653" t="s">
        <v>68</v>
      </c>
      <c r="B2653" t="s">
        <v>3</v>
      </c>
      <c r="C2653" t="s">
        <v>265</v>
      </c>
      <c r="D2653" t="s">
        <v>277</v>
      </c>
      <c r="E2653" t="s">
        <v>15</v>
      </c>
      <c r="F2653">
        <v>2018</v>
      </c>
      <c r="G2653" t="s">
        <v>250</v>
      </c>
      <c r="H2653">
        <v>0.17950852157438199</v>
      </c>
      <c r="I2653">
        <f>IF(K2653="N2O",H2653*About!$B$66,IF('EPA non-CO2 Data'!K2653="CH4",'EPA non-CO2 Data'!H2653*About!$B$65,'EPA non-CO2 Data'!H2653))</f>
        <v>0.17950852157438199</v>
      </c>
      <c r="J2653" s="4" t="str">
        <f>VLOOKUP(CONCATENATE(B2653,C2653,D2653),'EPA Source to Industry Map'!$D$2:$E$35,2,FALSE)</f>
        <v>chemicals</v>
      </c>
      <c r="K2653" s="4" t="str">
        <f t="shared" si="41"/>
        <v>F-gases</v>
      </c>
    </row>
    <row r="2654" spans="1:11">
      <c r="A2654" t="s">
        <v>68</v>
      </c>
      <c r="B2654" t="s">
        <v>3</v>
      </c>
      <c r="C2654" t="s">
        <v>265</v>
      </c>
      <c r="D2654" t="s">
        <v>277</v>
      </c>
      <c r="E2654" t="s">
        <v>15</v>
      </c>
      <c r="F2654">
        <v>2019</v>
      </c>
      <c r="G2654" t="s">
        <v>250</v>
      </c>
      <c r="H2654">
        <v>0.188067362613941</v>
      </c>
      <c r="I2654">
        <f>IF(K2654="N2O",H2654*About!$B$66,IF('EPA non-CO2 Data'!K2654="CH4",'EPA non-CO2 Data'!H2654*About!$B$65,'EPA non-CO2 Data'!H2654))</f>
        <v>0.188067362613941</v>
      </c>
      <c r="J2654" s="4" t="str">
        <f>VLOOKUP(CONCATENATE(B2654,C2654,D2654),'EPA Source to Industry Map'!$D$2:$E$35,2,FALSE)</f>
        <v>chemicals</v>
      </c>
      <c r="K2654" s="4" t="str">
        <f t="shared" si="41"/>
        <v>F-gases</v>
      </c>
    </row>
    <row r="2655" spans="1:11">
      <c r="A2655" t="s">
        <v>68</v>
      </c>
      <c r="B2655" t="s">
        <v>3</v>
      </c>
      <c r="C2655" t="s">
        <v>265</v>
      </c>
      <c r="D2655" t="s">
        <v>277</v>
      </c>
      <c r="E2655" t="s">
        <v>15</v>
      </c>
      <c r="F2655">
        <v>2020</v>
      </c>
      <c r="G2655" t="s">
        <v>250</v>
      </c>
      <c r="H2655">
        <v>0.196626203653501</v>
      </c>
      <c r="I2655">
        <f>IF(K2655="N2O",H2655*About!$B$66,IF('EPA non-CO2 Data'!K2655="CH4",'EPA non-CO2 Data'!H2655*About!$B$65,'EPA non-CO2 Data'!H2655))</f>
        <v>0.196626203653501</v>
      </c>
      <c r="J2655" s="4" t="str">
        <f>VLOOKUP(CONCATENATE(B2655,C2655,D2655),'EPA Source to Industry Map'!$D$2:$E$35,2,FALSE)</f>
        <v>chemicals</v>
      </c>
      <c r="K2655" s="4" t="str">
        <f t="shared" si="41"/>
        <v>F-gases</v>
      </c>
    </row>
    <row r="2656" spans="1:11">
      <c r="A2656" t="s">
        <v>68</v>
      </c>
      <c r="B2656" t="s">
        <v>3</v>
      </c>
      <c r="C2656" t="s">
        <v>265</v>
      </c>
      <c r="D2656" t="s">
        <v>277</v>
      </c>
      <c r="E2656" t="s">
        <v>15</v>
      </c>
      <c r="F2656">
        <v>2021</v>
      </c>
      <c r="G2656" t="s">
        <v>250</v>
      </c>
      <c r="H2656">
        <v>0.20599091712687501</v>
      </c>
      <c r="I2656">
        <f>IF(K2656="N2O",H2656*About!$B$66,IF('EPA non-CO2 Data'!K2656="CH4",'EPA non-CO2 Data'!H2656*About!$B$65,'EPA non-CO2 Data'!H2656))</f>
        <v>0.20599091712687501</v>
      </c>
      <c r="J2656" s="4" t="str">
        <f>VLOOKUP(CONCATENATE(B2656,C2656,D2656),'EPA Source to Industry Map'!$D$2:$E$35,2,FALSE)</f>
        <v>chemicals</v>
      </c>
      <c r="K2656" s="4" t="str">
        <f t="shared" si="41"/>
        <v>F-gases</v>
      </c>
    </row>
    <row r="2657" spans="1:11">
      <c r="A2657" t="s">
        <v>68</v>
      </c>
      <c r="B2657" t="s">
        <v>3</v>
      </c>
      <c r="C2657" t="s">
        <v>265</v>
      </c>
      <c r="D2657" t="s">
        <v>277</v>
      </c>
      <c r="E2657" t="s">
        <v>15</v>
      </c>
      <c r="F2657">
        <v>2022</v>
      </c>
      <c r="G2657" t="s">
        <v>250</v>
      </c>
      <c r="H2657">
        <v>0.21535563060024901</v>
      </c>
      <c r="I2657">
        <f>IF(K2657="N2O",H2657*About!$B$66,IF('EPA non-CO2 Data'!K2657="CH4",'EPA non-CO2 Data'!H2657*About!$B$65,'EPA non-CO2 Data'!H2657))</f>
        <v>0.21535563060024901</v>
      </c>
      <c r="J2657" s="4" t="str">
        <f>VLOOKUP(CONCATENATE(B2657,C2657,D2657),'EPA Source to Industry Map'!$D$2:$E$35,2,FALSE)</f>
        <v>chemicals</v>
      </c>
      <c r="K2657" s="4" t="str">
        <f t="shared" si="41"/>
        <v>F-gases</v>
      </c>
    </row>
    <row r="2658" spans="1:11">
      <c r="A2658" t="s">
        <v>68</v>
      </c>
      <c r="B2658" t="s">
        <v>3</v>
      </c>
      <c r="C2658" t="s">
        <v>265</v>
      </c>
      <c r="D2658" t="s">
        <v>277</v>
      </c>
      <c r="E2658" t="s">
        <v>15</v>
      </c>
      <c r="F2658">
        <v>2023</v>
      </c>
      <c r="G2658" t="s">
        <v>250</v>
      </c>
      <c r="H2658">
        <v>0.22472034407362301</v>
      </c>
      <c r="I2658">
        <f>IF(K2658="N2O",H2658*About!$B$66,IF('EPA non-CO2 Data'!K2658="CH4",'EPA non-CO2 Data'!H2658*About!$B$65,'EPA non-CO2 Data'!H2658))</f>
        <v>0.22472034407362301</v>
      </c>
      <c r="J2658" s="4" t="str">
        <f>VLOOKUP(CONCATENATE(B2658,C2658,D2658),'EPA Source to Industry Map'!$D$2:$E$35,2,FALSE)</f>
        <v>chemicals</v>
      </c>
      <c r="K2658" s="4" t="str">
        <f t="shared" si="41"/>
        <v>F-gases</v>
      </c>
    </row>
    <row r="2659" spans="1:11">
      <c r="A2659" t="s">
        <v>68</v>
      </c>
      <c r="B2659" t="s">
        <v>3</v>
      </c>
      <c r="C2659" t="s">
        <v>265</v>
      </c>
      <c r="D2659" t="s">
        <v>277</v>
      </c>
      <c r="E2659" t="s">
        <v>15</v>
      </c>
      <c r="F2659">
        <v>2024</v>
      </c>
      <c r="G2659" t="s">
        <v>250</v>
      </c>
      <c r="H2659">
        <v>0.23408505754699699</v>
      </c>
      <c r="I2659">
        <f>IF(K2659="N2O",H2659*About!$B$66,IF('EPA non-CO2 Data'!K2659="CH4",'EPA non-CO2 Data'!H2659*About!$B$65,'EPA non-CO2 Data'!H2659))</f>
        <v>0.23408505754699699</v>
      </c>
      <c r="J2659" s="4" t="str">
        <f>VLOOKUP(CONCATENATE(B2659,C2659,D2659),'EPA Source to Industry Map'!$D$2:$E$35,2,FALSE)</f>
        <v>chemicals</v>
      </c>
      <c r="K2659" s="4" t="str">
        <f t="shared" si="41"/>
        <v>F-gases</v>
      </c>
    </row>
    <row r="2660" spans="1:11">
      <c r="A2660" t="s">
        <v>68</v>
      </c>
      <c r="B2660" t="s">
        <v>3</v>
      </c>
      <c r="C2660" t="s">
        <v>265</v>
      </c>
      <c r="D2660" t="s">
        <v>277</v>
      </c>
      <c r="E2660" t="s">
        <v>15</v>
      </c>
      <c r="F2660">
        <v>2025</v>
      </c>
      <c r="G2660" t="s">
        <v>250</v>
      </c>
      <c r="H2660">
        <v>0.24344977102037099</v>
      </c>
      <c r="I2660">
        <f>IF(K2660="N2O",H2660*About!$B$66,IF('EPA non-CO2 Data'!K2660="CH4",'EPA non-CO2 Data'!H2660*About!$B$65,'EPA non-CO2 Data'!H2660))</f>
        <v>0.24344977102037099</v>
      </c>
      <c r="J2660" s="4" t="str">
        <f>VLOOKUP(CONCATENATE(B2660,C2660,D2660),'EPA Source to Industry Map'!$D$2:$E$35,2,FALSE)</f>
        <v>chemicals</v>
      </c>
      <c r="K2660" s="4" t="str">
        <f t="shared" si="41"/>
        <v>F-gases</v>
      </c>
    </row>
    <row r="2661" spans="1:11">
      <c r="A2661" t="s">
        <v>68</v>
      </c>
      <c r="B2661" t="s">
        <v>3</v>
      </c>
      <c r="C2661" t="s">
        <v>265</v>
      </c>
      <c r="D2661" t="s">
        <v>277</v>
      </c>
      <c r="E2661" t="s">
        <v>15</v>
      </c>
      <c r="F2661">
        <v>2026</v>
      </c>
      <c r="G2661" t="s">
        <v>250</v>
      </c>
      <c r="H2661">
        <v>0.25499869349781301</v>
      </c>
      <c r="I2661">
        <f>IF(K2661="N2O",H2661*About!$B$66,IF('EPA non-CO2 Data'!K2661="CH4",'EPA non-CO2 Data'!H2661*About!$B$65,'EPA non-CO2 Data'!H2661))</f>
        <v>0.25499869349781301</v>
      </c>
      <c r="J2661" s="4" t="str">
        <f>VLOOKUP(CONCATENATE(B2661,C2661,D2661),'EPA Source to Industry Map'!$D$2:$E$35,2,FALSE)</f>
        <v>chemicals</v>
      </c>
      <c r="K2661" s="4" t="str">
        <f t="shared" si="41"/>
        <v>F-gases</v>
      </c>
    </row>
    <row r="2662" spans="1:11">
      <c r="A2662" t="s">
        <v>68</v>
      </c>
      <c r="B2662" t="s">
        <v>3</v>
      </c>
      <c r="C2662" t="s">
        <v>265</v>
      </c>
      <c r="D2662" t="s">
        <v>277</v>
      </c>
      <c r="E2662" t="s">
        <v>15</v>
      </c>
      <c r="F2662">
        <v>2027</v>
      </c>
      <c r="G2662" t="s">
        <v>250</v>
      </c>
      <c r="H2662">
        <v>0.266547615975255</v>
      </c>
      <c r="I2662">
        <f>IF(K2662="N2O",H2662*About!$B$66,IF('EPA non-CO2 Data'!K2662="CH4",'EPA non-CO2 Data'!H2662*About!$B$65,'EPA non-CO2 Data'!H2662))</f>
        <v>0.266547615975255</v>
      </c>
      <c r="J2662" s="4" t="str">
        <f>VLOOKUP(CONCATENATE(B2662,C2662,D2662),'EPA Source to Industry Map'!$D$2:$E$35,2,FALSE)</f>
        <v>chemicals</v>
      </c>
      <c r="K2662" s="4" t="str">
        <f t="shared" si="41"/>
        <v>F-gases</v>
      </c>
    </row>
    <row r="2663" spans="1:11">
      <c r="A2663" t="s">
        <v>68</v>
      </c>
      <c r="B2663" t="s">
        <v>3</v>
      </c>
      <c r="C2663" t="s">
        <v>265</v>
      </c>
      <c r="D2663" t="s">
        <v>277</v>
      </c>
      <c r="E2663" t="s">
        <v>15</v>
      </c>
      <c r="F2663">
        <v>2028</v>
      </c>
      <c r="G2663" t="s">
        <v>250</v>
      </c>
      <c r="H2663">
        <v>0.278096538452697</v>
      </c>
      <c r="I2663">
        <f>IF(K2663="N2O",H2663*About!$B$66,IF('EPA non-CO2 Data'!K2663="CH4",'EPA non-CO2 Data'!H2663*About!$B$65,'EPA non-CO2 Data'!H2663))</f>
        <v>0.278096538452697</v>
      </c>
      <c r="J2663" s="4" t="str">
        <f>VLOOKUP(CONCATENATE(B2663,C2663,D2663),'EPA Source to Industry Map'!$D$2:$E$35,2,FALSE)</f>
        <v>chemicals</v>
      </c>
      <c r="K2663" s="4" t="str">
        <f t="shared" si="41"/>
        <v>F-gases</v>
      </c>
    </row>
    <row r="2664" spans="1:11">
      <c r="A2664" t="s">
        <v>68</v>
      </c>
      <c r="B2664" t="s">
        <v>3</v>
      </c>
      <c r="C2664" t="s">
        <v>265</v>
      </c>
      <c r="D2664" t="s">
        <v>277</v>
      </c>
      <c r="E2664" t="s">
        <v>15</v>
      </c>
      <c r="F2664">
        <v>2029</v>
      </c>
      <c r="G2664" t="s">
        <v>250</v>
      </c>
      <c r="H2664">
        <v>0.28964546093013899</v>
      </c>
      <c r="I2664">
        <f>IF(K2664="N2O",H2664*About!$B$66,IF('EPA non-CO2 Data'!K2664="CH4",'EPA non-CO2 Data'!H2664*About!$B$65,'EPA non-CO2 Data'!H2664))</f>
        <v>0.28964546093013899</v>
      </c>
      <c r="J2664" s="4" t="str">
        <f>VLOOKUP(CONCATENATE(B2664,C2664,D2664),'EPA Source to Industry Map'!$D$2:$E$35,2,FALSE)</f>
        <v>chemicals</v>
      </c>
      <c r="K2664" s="4" t="str">
        <f t="shared" si="41"/>
        <v>F-gases</v>
      </c>
    </row>
    <row r="2665" spans="1:11">
      <c r="A2665" t="s">
        <v>68</v>
      </c>
      <c r="B2665" t="s">
        <v>3</v>
      </c>
      <c r="C2665" t="s">
        <v>265</v>
      </c>
      <c r="D2665" t="s">
        <v>277</v>
      </c>
      <c r="E2665" t="s">
        <v>15</v>
      </c>
      <c r="F2665">
        <v>2030</v>
      </c>
      <c r="G2665" t="s">
        <v>250</v>
      </c>
      <c r="H2665">
        <v>0.30119438340758098</v>
      </c>
      <c r="I2665">
        <f>IF(K2665="N2O",H2665*About!$B$66,IF('EPA non-CO2 Data'!K2665="CH4",'EPA non-CO2 Data'!H2665*About!$B$65,'EPA non-CO2 Data'!H2665))</f>
        <v>0.30119438340758098</v>
      </c>
      <c r="J2665" s="4" t="str">
        <f>VLOOKUP(CONCATENATE(B2665,C2665,D2665),'EPA Source to Industry Map'!$D$2:$E$35,2,FALSE)</f>
        <v>chemicals</v>
      </c>
      <c r="K2665" s="4" t="str">
        <f t="shared" si="41"/>
        <v>F-gases</v>
      </c>
    </row>
    <row r="2666" spans="1:11">
      <c r="A2666" t="s">
        <v>68</v>
      </c>
      <c r="B2666" t="s">
        <v>3</v>
      </c>
      <c r="C2666" t="s">
        <v>265</v>
      </c>
      <c r="D2666" t="s">
        <v>277</v>
      </c>
      <c r="E2666" t="s">
        <v>15</v>
      </c>
      <c r="F2666">
        <v>2031</v>
      </c>
      <c r="G2666" t="s">
        <v>250</v>
      </c>
      <c r="H2666">
        <v>0.310136046786955</v>
      </c>
      <c r="I2666">
        <f>IF(K2666="N2O",H2666*About!$B$66,IF('EPA non-CO2 Data'!K2666="CH4",'EPA non-CO2 Data'!H2666*About!$B$65,'EPA non-CO2 Data'!H2666))</f>
        <v>0.310136046786955</v>
      </c>
      <c r="J2666" s="4" t="str">
        <f>VLOOKUP(CONCATENATE(B2666,C2666,D2666),'EPA Source to Industry Map'!$D$2:$E$35,2,FALSE)</f>
        <v>chemicals</v>
      </c>
      <c r="K2666" s="4" t="str">
        <f t="shared" si="41"/>
        <v>F-gases</v>
      </c>
    </row>
    <row r="2667" spans="1:11">
      <c r="A2667" t="s">
        <v>68</v>
      </c>
      <c r="B2667" t="s">
        <v>3</v>
      </c>
      <c r="C2667" t="s">
        <v>265</v>
      </c>
      <c r="D2667" t="s">
        <v>277</v>
      </c>
      <c r="E2667" t="s">
        <v>15</v>
      </c>
      <c r="F2667">
        <v>2032</v>
      </c>
      <c r="G2667" t="s">
        <v>250</v>
      </c>
      <c r="H2667">
        <v>0.31907771016632802</v>
      </c>
      <c r="I2667">
        <f>IF(K2667="N2O",H2667*About!$B$66,IF('EPA non-CO2 Data'!K2667="CH4",'EPA non-CO2 Data'!H2667*About!$B$65,'EPA non-CO2 Data'!H2667))</f>
        <v>0.31907771016632802</v>
      </c>
      <c r="J2667" s="4" t="str">
        <f>VLOOKUP(CONCATENATE(B2667,C2667,D2667),'EPA Source to Industry Map'!$D$2:$E$35,2,FALSE)</f>
        <v>chemicals</v>
      </c>
      <c r="K2667" s="4" t="str">
        <f t="shared" si="41"/>
        <v>F-gases</v>
      </c>
    </row>
    <row r="2668" spans="1:11">
      <c r="A2668" t="s">
        <v>68</v>
      </c>
      <c r="B2668" t="s">
        <v>3</v>
      </c>
      <c r="C2668" t="s">
        <v>265</v>
      </c>
      <c r="D2668" t="s">
        <v>277</v>
      </c>
      <c r="E2668" t="s">
        <v>15</v>
      </c>
      <c r="F2668">
        <v>2033</v>
      </c>
      <c r="G2668" t="s">
        <v>250</v>
      </c>
      <c r="H2668">
        <v>0.32801937354570099</v>
      </c>
      <c r="I2668">
        <f>IF(K2668="N2O",H2668*About!$B$66,IF('EPA non-CO2 Data'!K2668="CH4",'EPA non-CO2 Data'!H2668*About!$B$65,'EPA non-CO2 Data'!H2668))</f>
        <v>0.32801937354570099</v>
      </c>
      <c r="J2668" s="4" t="str">
        <f>VLOOKUP(CONCATENATE(B2668,C2668,D2668),'EPA Source to Industry Map'!$D$2:$E$35,2,FALSE)</f>
        <v>chemicals</v>
      </c>
      <c r="K2668" s="4" t="str">
        <f t="shared" si="41"/>
        <v>F-gases</v>
      </c>
    </row>
    <row r="2669" spans="1:11">
      <c r="A2669" t="s">
        <v>68</v>
      </c>
      <c r="B2669" t="s">
        <v>3</v>
      </c>
      <c r="C2669" t="s">
        <v>265</v>
      </c>
      <c r="D2669" t="s">
        <v>277</v>
      </c>
      <c r="E2669" t="s">
        <v>15</v>
      </c>
      <c r="F2669">
        <v>2034</v>
      </c>
      <c r="G2669" t="s">
        <v>250</v>
      </c>
      <c r="H2669">
        <v>0.33696103692507501</v>
      </c>
      <c r="I2669">
        <f>IF(K2669="N2O",H2669*About!$B$66,IF('EPA non-CO2 Data'!K2669="CH4",'EPA non-CO2 Data'!H2669*About!$B$65,'EPA non-CO2 Data'!H2669))</f>
        <v>0.33696103692507501</v>
      </c>
      <c r="J2669" s="4" t="str">
        <f>VLOOKUP(CONCATENATE(B2669,C2669,D2669),'EPA Source to Industry Map'!$D$2:$E$35,2,FALSE)</f>
        <v>chemicals</v>
      </c>
      <c r="K2669" s="4" t="str">
        <f t="shared" si="41"/>
        <v>F-gases</v>
      </c>
    </row>
    <row r="2670" spans="1:11">
      <c r="A2670" t="s">
        <v>68</v>
      </c>
      <c r="B2670" t="s">
        <v>3</v>
      </c>
      <c r="C2670" t="s">
        <v>265</v>
      </c>
      <c r="D2670" t="s">
        <v>277</v>
      </c>
      <c r="E2670" t="s">
        <v>15</v>
      </c>
      <c r="F2670">
        <v>2035</v>
      </c>
      <c r="G2670" t="s">
        <v>250</v>
      </c>
      <c r="H2670">
        <v>0.34590270030444797</v>
      </c>
      <c r="I2670">
        <f>IF(K2670="N2O",H2670*About!$B$66,IF('EPA non-CO2 Data'!K2670="CH4",'EPA non-CO2 Data'!H2670*About!$B$65,'EPA non-CO2 Data'!H2670))</f>
        <v>0.34590270030444797</v>
      </c>
      <c r="J2670" s="4" t="str">
        <f>VLOOKUP(CONCATENATE(B2670,C2670,D2670),'EPA Source to Industry Map'!$D$2:$E$35,2,FALSE)</f>
        <v>chemicals</v>
      </c>
      <c r="K2670" s="4" t="str">
        <f t="shared" si="41"/>
        <v>F-gases</v>
      </c>
    </row>
    <row r="2671" spans="1:11">
      <c r="A2671" t="s">
        <v>68</v>
      </c>
      <c r="B2671" t="s">
        <v>3</v>
      </c>
      <c r="C2671" t="s">
        <v>265</v>
      </c>
      <c r="D2671" t="s">
        <v>277</v>
      </c>
      <c r="E2671" t="s">
        <v>15</v>
      </c>
      <c r="F2671">
        <v>2036</v>
      </c>
      <c r="G2671" t="s">
        <v>250</v>
      </c>
      <c r="H2671">
        <v>0.355582949029775</v>
      </c>
      <c r="I2671">
        <f>IF(K2671="N2O",H2671*About!$B$66,IF('EPA non-CO2 Data'!K2671="CH4",'EPA non-CO2 Data'!H2671*About!$B$65,'EPA non-CO2 Data'!H2671))</f>
        <v>0.355582949029775</v>
      </c>
      <c r="J2671" s="4" t="str">
        <f>VLOOKUP(CONCATENATE(B2671,C2671,D2671),'EPA Source to Industry Map'!$D$2:$E$35,2,FALSE)</f>
        <v>chemicals</v>
      </c>
      <c r="K2671" s="4" t="str">
        <f t="shared" si="41"/>
        <v>F-gases</v>
      </c>
    </row>
    <row r="2672" spans="1:11">
      <c r="A2672" t="s">
        <v>68</v>
      </c>
      <c r="B2672" t="s">
        <v>3</v>
      </c>
      <c r="C2672" t="s">
        <v>265</v>
      </c>
      <c r="D2672" t="s">
        <v>277</v>
      </c>
      <c r="E2672" t="s">
        <v>15</v>
      </c>
      <c r="F2672">
        <v>2037</v>
      </c>
      <c r="G2672" t="s">
        <v>250</v>
      </c>
      <c r="H2672">
        <v>0.36526319775510102</v>
      </c>
      <c r="I2672">
        <f>IF(K2672="N2O",H2672*About!$B$66,IF('EPA non-CO2 Data'!K2672="CH4",'EPA non-CO2 Data'!H2672*About!$B$65,'EPA non-CO2 Data'!H2672))</f>
        <v>0.36526319775510102</v>
      </c>
      <c r="J2672" s="4" t="str">
        <f>VLOOKUP(CONCATENATE(B2672,C2672,D2672),'EPA Source to Industry Map'!$D$2:$E$35,2,FALSE)</f>
        <v>chemicals</v>
      </c>
      <c r="K2672" s="4" t="str">
        <f t="shared" si="41"/>
        <v>F-gases</v>
      </c>
    </row>
    <row r="2673" spans="1:11">
      <c r="A2673" t="s">
        <v>68</v>
      </c>
      <c r="B2673" t="s">
        <v>3</v>
      </c>
      <c r="C2673" t="s">
        <v>265</v>
      </c>
      <c r="D2673" t="s">
        <v>277</v>
      </c>
      <c r="E2673" t="s">
        <v>15</v>
      </c>
      <c r="F2673">
        <v>2038</v>
      </c>
      <c r="G2673" t="s">
        <v>250</v>
      </c>
      <c r="H2673">
        <v>0.37494344648042799</v>
      </c>
      <c r="I2673">
        <f>IF(K2673="N2O",H2673*About!$B$66,IF('EPA non-CO2 Data'!K2673="CH4",'EPA non-CO2 Data'!H2673*About!$B$65,'EPA non-CO2 Data'!H2673))</f>
        <v>0.37494344648042799</v>
      </c>
      <c r="J2673" s="4" t="str">
        <f>VLOOKUP(CONCATENATE(B2673,C2673,D2673),'EPA Source to Industry Map'!$D$2:$E$35,2,FALSE)</f>
        <v>chemicals</v>
      </c>
      <c r="K2673" s="4" t="str">
        <f t="shared" si="41"/>
        <v>F-gases</v>
      </c>
    </row>
    <row r="2674" spans="1:11">
      <c r="A2674" t="s">
        <v>68</v>
      </c>
      <c r="B2674" t="s">
        <v>3</v>
      </c>
      <c r="C2674" t="s">
        <v>265</v>
      </c>
      <c r="D2674" t="s">
        <v>277</v>
      </c>
      <c r="E2674" t="s">
        <v>15</v>
      </c>
      <c r="F2674">
        <v>2039</v>
      </c>
      <c r="G2674" t="s">
        <v>250</v>
      </c>
      <c r="H2674">
        <v>0.38462369520575401</v>
      </c>
      <c r="I2674">
        <f>IF(K2674="N2O",H2674*About!$B$66,IF('EPA non-CO2 Data'!K2674="CH4",'EPA non-CO2 Data'!H2674*About!$B$65,'EPA non-CO2 Data'!H2674))</f>
        <v>0.38462369520575401</v>
      </c>
      <c r="J2674" s="4" t="str">
        <f>VLOOKUP(CONCATENATE(B2674,C2674,D2674),'EPA Source to Industry Map'!$D$2:$E$35,2,FALSE)</f>
        <v>chemicals</v>
      </c>
      <c r="K2674" s="4" t="str">
        <f t="shared" si="41"/>
        <v>F-gases</v>
      </c>
    </row>
    <row r="2675" spans="1:11">
      <c r="A2675" t="s">
        <v>68</v>
      </c>
      <c r="B2675" t="s">
        <v>3</v>
      </c>
      <c r="C2675" t="s">
        <v>265</v>
      </c>
      <c r="D2675" t="s">
        <v>277</v>
      </c>
      <c r="E2675" t="s">
        <v>15</v>
      </c>
      <c r="F2675">
        <v>2040</v>
      </c>
      <c r="G2675" t="s">
        <v>250</v>
      </c>
      <c r="H2675">
        <v>0.39430394393108098</v>
      </c>
      <c r="I2675">
        <f>IF(K2675="N2O",H2675*About!$B$66,IF('EPA non-CO2 Data'!K2675="CH4",'EPA non-CO2 Data'!H2675*About!$B$65,'EPA non-CO2 Data'!H2675))</f>
        <v>0.39430394393108098</v>
      </c>
      <c r="J2675" s="4" t="str">
        <f>VLOOKUP(CONCATENATE(B2675,C2675,D2675),'EPA Source to Industry Map'!$D$2:$E$35,2,FALSE)</f>
        <v>chemicals</v>
      </c>
      <c r="K2675" s="4" t="str">
        <f t="shared" ref="K2675:K2738" si="42">IF(ISNUMBER(SEARCH("F",E2675)),"F-gases",E2675)</f>
        <v>F-gases</v>
      </c>
    </row>
    <row r="2676" spans="1:11">
      <c r="A2676" t="s">
        <v>68</v>
      </c>
      <c r="B2676" t="s">
        <v>3</v>
      </c>
      <c r="C2676" t="s">
        <v>265</v>
      </c>
      <c r="D2676" t="s">
        <v>277</v>
      </c>
      <c r="E2676" t="s">
        <v>15</v>
      </c>
      <c r="F2676">
        <v>2041</v>
      </c>
      <c r="G2676" t="s">
        <v>250</v>
      </c>
      <c r="H2676">
        <v>0.40281318148238998</v>
      </c>
      <c r="I2676">
        <f>IF(K2676="N2O",H2676*About!$B$66,IF('EPA non-CO2 Data'!K2676="CH4",'EPA non-CO2 Data'!H2676*About!$B$65,'EPA non-CO2 Data'!H2676))</f>
        <v>0.40281318148238998</v>
      </c>
      <c r="J2676" s="4" t="str">
        <f>VLOOKUP(CONCATENATE(B2676,C2676,D2676),'EPA Source to Industry Map'!$D$2:$E$35,2,FALSE)</f>
        <v>chemicals</v>
      </c>
      <c r="K2676" s="4" t="str">
        <f t="shared" si="42"/>
        <v>F-gases</v>
      </c>
    </row>
    <row r="2677" spans="1:11">
      <c r="A2677" t="s">
        <v>68</v>
      </c>
      <c r="B2677" t="s">
        <v>3</v>
      </c>
      <c r="C2677" t="s">
        <v>265</v>
      </c>
      <c r="D2677" t="s">
        <v>277</v>
      </c>
      <c r="E2677" t="s">
        <v>15</v>
      </c>
      <c r="F2677">
        <v>2042</v>
      </c>
      <c r="G2677" t="s">
        <v>250</v>
      </c>
      <c r="H2677">
        <v>0.41132241903369798</v>
      </c>
      <c r="I2677">
        <f>IF(K2677="N2O",H2677*About!$B$66,IF('EPA non-CO2 Data'!K2677="CH4",'EPA non-CO2 Data'!H2677*About!$B$65,'EPA non-CO2 Data'!H2677))</f>
        <v>0.41132241903369798</v>
      </c>
      <c r="J2677" s="4" t="str">
        <f>VLOOKUP(CONCATENATE(B2677,C2677,D2677),'EPA Source to Industry Map'!$D$2:$E$35,2,FALSE)</f>
        <v>chemicals</v>
      </c>
      <c r="K2677" s="4" t="str">
        <f t="shared" si="42"/>
        <v>F-gases</v>
      </c>
    </row>
    <row r="2678" spans="1:11">
      <c r="A2678" t="s">
        <v>68</v>
      </c>
      <c r="B2678" t="s">
        <v>3</v>
      </c>
      <c r="C2678" t="s">
        <v>265</v>
      </c>
      <c r="D2678" t="s">
        <v>277</v>
      </c>
      <c r="E2678" t="s">
        <v>15</v>
      </c>
      <c r="F2678">
        <v>2043</v>
      </c>
      <c r="G2678" t="s">
        <v>250</v>
      </c>
      <c r="H2678">
        <v>0.41983165658500698</v>
      </c>
      <c r="I2678">
        <f>IF(K2678="N2O",H2678*About!$B$66,IF('EPA non-CO2 Data'!K2678="CH4",'EPA non-CO2 Data'!H2678*About!$B$65,'EPA non-CO2 Data'!H2678))</f>
        <v>0.41983165658500698</v>
      </c>
      <c r="J2678" s="4" t="str">
        <f>VLOOKUP(CONCATENATE(B2678,C2678,D2678),'EPA Source to Industry Map'!$D$2:$E$35,2,FALSE)</f>
        <v>chemicals</v>
      </c>
      <c r="K2678" s="4" t="str">
        <f t="shared" si="42"/>
        <v>F-gases</v>
      </c>
    </row>
    <row r="2679" spans="1:11">
      <c r="A2679" t="s">
        <v>68</v>
      </c>
      <c r="B2679" t="s">
        <v>3</v>
      </c>
      <c r="C2679" t="s">
        <v>265</v>
      </c>
      <c r="D2679" t="s">
        <v>277</v>
      </c>
      <c r="E2679" t="s">
        <v>15</v>
      </c>
      <c r="F2679">
        <v>2044</v>
      </c>
      <c r="G2679" t="s">
        <v>250</v>
      </c>
      <c r="H2679">
        <v>0.42834089413631499</v>
      </c>
      <c r="I2679">
        <f>IF(K2679="N2O",H2679*About!$B$66,IF('EPA non-CO2 Data'!K2679="CH4",'EPA non-CO2 Data'!H2679*About!$B$65,'EPA non-CO2 Data'!H2679))</f>
        <v>0.42834089413631499</v>
      </c>
      <c r="J2679" s="4" t="str">
        <f>VLOOKUP(CONCATENATE(B2679,C2679,D2679),'EPA Source to Industry Map'!$D$2:$E$35,2,FALSE)</f>
        <v>chemicals</v>
      </c>
      <c r="K2679" s="4" t="str">
        <f t="shared" si="42"/>
        <v>F-gases</v>
      </c>
    </row>
    <row r="2680" spans="1:11">
      <c r="A2680" t="s">
        <v>68</v>
      </c>
      <c r="B2680" t="s">
        <v>3</v>
      </c>
      <c r="C2680" t="s">
        <v>265</v>
      </c>
      <c r="D2680" t="s">
        <v>277</v>
      </c>
      <c r="E2680" t="s">
        <v>15</v>
      </c>
      <c r="F2680">
        <v>2045</v>
      </c>
      <c r="G2680" t="s">
        <v>250</v>
      </c>
      <c r="H2680">
        <v>0.43685013168762399</v>
      </c>
      <c r="I2680">
        <f>IF(K2680="N2O",H2680*About!$B$66,IF('EPA non-CO2 Data'!K2680="CH4",'EPA non-CO2 Data'!H2680*About!$B$65,'EPA non-CO2 Data'!H2680))</f>
        <v>0.43685013168762399</v>
      </c>
      <c r="J2680" s="4" t="str">
        <f>VLOOKUP(CONCATENATE(B2680,C2680,D2680),'EPA Source to Industry Map'!$D$2:$E$35,2,FALSE)</f>
        <v>chemicals</v>
      </c>
      <c r="K2680" s="4" t="str">
        <f t="shared" si="42"/>
        <v>F-gases</v>
      </c>
    </row>
    <row r="2681" spans="1:11">
      <c r="A2681" t="s">
        <v>68</v>
      </c>
      <c r="B2681" t="s">
        <v>3</v>
      </c>
      <c r="C2681" t="s">
        <v>265</v>
      </c>
      <c r="D2681" t="s">
        <v>277</v>
      </c>
      <c r="E2681" t="s">
        <v>15</v>
      </c>
      <c r="F2681">
        <v>2046</v>
      </c>
      <c r="G2681" t="s">
        <v>250</v>
      </c>
      <c r="H2681">
        <v>0.44338399523951399</v>
      </c>
      <c r="I2681">
        <f>IF(K2681="N2O",H2681*About!$B$66,IF('EPA non-CO2 Data'!K2681="CH4",'EPA non-CO2 Data'!H2681*About!$B$65,'EPA non-CO2 Data'!H2681))</f>
        <v>0.44338399523951399</v>
      </c>
      <c r="J2681" s="4" t="str">
        <f>VLOOKUP(CONCATENATE(B2681,C2681,D2681),'EPA Source to Industry Map'!$D$2:$E$35,2,FALSE)</f>
        <v>chemicals</v>
      </c>
      <c r="K2681" s="4" t="str">
        <f t="shared" si="42"/>
        <v>F-gases</v>
      </c>
    </row>
    <row r="2682" spans="1:11">
      <c r="A2682" t="s">
        <v>68</v>
      </c>
      <c r="B2682" t="s">
        <v>3</v>
      </c>
      <c r="C2682" t="s">
        <v>265</v>
      </c>
      <c r="D2682" t="s">
        <v>277</v>
      </c>
      <c r="E2682" t="s">
        <v>15</v>
      </c>
      <c r="F2682">
        <v>2047</v>
      </c>
      <c r="G2682" t="s">
        <v>250</v>
      </c>
      <c r="H2682">
        <v>0.449917858791404</v>
      </c>
      <c r="I2682">
        <f>IF(K2682="N2O",H2682*About!$B$66,IF('EPA non-CO2 Data'!K2682="CH4",'EPA non-CO2 Data'!H2682*About!$B$65,'EPA non-CO2 Data'!H2682))</f>
        <v>0.449917858791404</v>
      </c>
      <c r="J2682" s="4" t="str">
        <f>VLOOKUP(CONCATENATE(B2682,C2682,D2682),'EPA Source to Industry Map'!$D$2:$E$35,2,FALSE)</f>
        <v>chemicals</v>
      </c>
      <c r="K2682" s="4" t="str">
        <f t="shared" si="42"/>
        <v>F-gases</v>
      </c>
    </row>
    <row r="2683" spans="1:11">
      <c r="A2683" t="s">
        <v>68</v>
      </c>
      <c r="B2683" t="s">
        <v>3</v>
      </c>
      <c r="C2683" t="s">
        <v>265</v>
      </c>
      <c r="D2683" t="s">
        <v>277</v>
      </c>
      <c r="E2683" t="s">
        <v>15</v>
      </c>
      <c r="F2683">
        <v>2048</v>
      </c>
      <c r="G2683" t="s">
        <v>250</v>
      </c>
      <c r="H2683">
        <v>0.45645172234329301</v>
      </c>
      <c r="I2683">
        <f>IF(K2683="N2O",H2683*About!$B$66,IF('EPA non-CO2 Data'!K2683="CH4",'EPA non-CO2 Data'!H2683*About!$B$65,'EPA non-CO2 Data'!H2683))</f>
        <v>0.45645172234329301</v>
      </c>
      <c r="J2683" s="4" t="str">
        <f>VLOOKUP(CONCATENATE(B2683,C2683,D2683),'EPA Source to Industry Map'!$D$2:$E$35,2,FALSE)</f>
        <v>chemicals</v>
      </c>
      <c r="K2683" s="4" t="str">
        <f t="shared" si="42"/>
        <v>F-gases</v>
      </c>
    </row>
    <row r="2684" spans="1:11">
      <c r="A2684" t="s">
        <v>68</v>
      </c>
      <c r="B2684" t="s">
        <v>3</v>
      </c>
      <c r="C2684" t="s">
        <v>265</v>
      </c>
      <c r="D2684" t="s">
        <v>277</v>
      </c>
      <c r="E2684" t="s">
        <v>15</v>
      </c>
      <c r="F2684">
        <v>2049</v>
      </c>
      <c r="G2684" t="s">
        <v>250</v>
      </c>
      <c r="H2684">
        <v>0.46298558589518302</v>
      </c>
      <c r="I2684">
        <f>IF(K2684="N2O",H2684*About!$B$66,IF('EPA non-CO2 Data'!K2684="CH4",'EPA non-CO2 Data'!H2684*About!$B$65,'EPA non-CO2 Data'!H2684))</f>
        <v>0.46298558589518302</v>
      </c>
      <c r="J2684" s="4" t="str">
        <f>VLOOKUP(CONCATENATE(B2684,C2684,D2684),'EPA Source to Industry Map'!$D$2:$E$35,2,FALSE)</f>
        <v>chemicals</v>
      </c>
      <c r="K2684" s="4" t="str">
        <f t="shared" si="42"/>
        <v>F-gases</v>
      </c>
    </row>
    <row r="2685" spans="1:11">
      <c r="A2685" t="s">
        <v>68</v>
      </c>
      <c r="B2685" t="s">
        <v>3</v>
      </c>
      <c r="C2685" t="s">
        <v>265</v>
      </c>
      <c r="D2685" t="s">
        <v>277</v>
      </c>
      <c r="E2685" t="s">
        <v>15</v>
      </c>
      <c r="F2685">
        <v>2050</v>
      </c>
      <c r="G2685" t="s">
        <v>250</v>
      </c>
      <c r="H2685">
        <v>0.46951944944707302</v>
      </c>
      <c r="I2685">
        <f>IF(K2685="N2O",H2685*About!$B$66,IF('EPA non-CO2 Data'!K2685="CH4",'EPA non-CO2 Data'!H2685*About!$B$65,'EPA non-CO2 Data'!H2685))</f>
        <v>0.46951944944707302</v>
      </c>
      <c r="J2685" s="4" t="str">
        <f>VLOOKUP(CONCATENATE(B2685,C2685,D2685),'EPA Source to Industry Map'!$D$2:$E$35,2,FALSE)</f>
        <v>chemicals</v>
      </c>
      <c r="K2685" s="4" t="str">
        <f t="shared" si="42"/>
        <v>F-gases</v>
      </c>
    </row>
    <row r="2686" spans="1:11">
      <c r="A2686" t="s">
        <v>68</v>
      </c>
      <c r="B2686" t="s">
        <v>5</v>
      </c>
      <c r="C2686" t="s">
        <v>6</v>
      </c>
      <c r="D2686" t="s">
        <v>17</v>
      </c>
      <c r="E2686" t="s">
        <v>11</v>
      </c>
      <c r="F2686">
        <v>1990</v>
      </c>
      <c r="G2686" t="s">
        <v>250</v>
      </c>
      <c r="H2686">
        <v>10.1771820034844</v>
      </c>
      <c r="I2686">
        <f>IF(K2686="N2O",H2686*About!$B$66,IF('EPA non-CO2 Data'!K2686="CH4",'EPA non-CO2 Data'!H2686*About!$B$65,'EPA non-CO2 Data'!H2686))</f>
        <v>11.873379004065134</v>
      </c>
      <c r="J2686" s="4" t="str">
        <f>VLOOKUP(CONCATENATE(B2686,C2686,D2686),'EPA Source to Industry Map'!$D$2:$E$35,2,FALSE)</f>
        <v>waste management</v>
      </c>
      <c r="K2686" s="4" t="str">
        <f t="shared" si="42"/>
        <v>CH4</v>
      </c>
    </row>
    <row r="2687" spans="1:11">
      <c r="A2687" t="s">
        <v>68</v>
      </c>
      <c r="B2687" t="s">
        <v>5</v>
      </c>
      <c r="C2687" t="s">
        <v>6</v>
      </c>
      <c r="D2687" t="s">
        <v>278</v>
      </c>
      <c r="E2687" t="s">
        <v>11</v>
      </c>
      <c r="F2687">
        <v>1990</v>
      </c>
      <c r="G2687" t="s">
        <v>250</v>
      </c>
      <c r="H2687">
        <v>32.171945301518498</v>
      </c>
      <c r="I2687">
        <f>IF(K2687="N2O",H2687*About!$B$66,IF('EPA non-CO2 Data'!K2687="CH4",'EPA non-CO2 Data'!H2687*About!$B$65,'EPA non-CO2 Data'!H2687))</f>
        <v>37.53393618510492</v>
      </c>
      <c r="J2687" s="4" t="str">
        <f>VLOOKUP(CONCATENATE(B2687,C2687,D2687),'EPA Source to Industry Map'!$D$2:$E$35,2,FALSE)</f>
        <v>waste management</v>
      </c>
      <c r="K2687" s="4" t="str">
        <f t="shared" si="42"/>
        <v>CH4</v>
      </c>
    </row>
    <row r="2688" spans="1:11">
      <c r="A2688" t="s">
        <v>68</v>
      </c>
      <c r="B2688" t="s">
        <v>5</v>
      </c>
      <c r="C2688" t="s">
        <v>6</v>
      </c>
      <c r="D2688" t="s">
        <v>17</v>
      </c>
      <c r="E2688" t="s">
        <v>11</v>
      </c>
      <c r="F2688">
        <v>1991</v>
      </c>
      <c r="G2688" t="s">
        <v>250</v>
      </c>
      <c r="H2688">
        <v>11.3347646742879</v>
      </c>
      <c r="I2688">
        <f>IF(K2688="N2O",H2688*About!$B$66,IF('EPA non-CO2 Data'!K2688="CH4",'EPA non-CO2 Data'!H2688*About!$B$65,'EPA non-CO2 Data'!H2688))</f>
        <v>13.223892120002551</v>
      </c>
      <c r="J2688" s="4" t="str">
        <f>VLOOKUP(CONCATENATE(B2688,C2688,D2688),'EPA Source to Industry Map'!$D$2:$E$35,2,FALSE)</f>
        <v>waste management</v>
      </c>
      <c r="K2688" s="4" t="str">
        <f t="shared" si="42"/>
        <v>CH4</v>
      </c>
    </row>
    <row r="2689" spans="1:11">
      <c r="A2689" t="s">
        <v>68</v>
      </c>
      <c r="B2689" t="s">
        <v>5</v>
      </c>
      <c r="C2689" t="s">
        <v>6</v>
      </c>
      <c r="D2689" t="s">
        <v>278</v>
      </c>
      <c r="E2689" t="s">
        <v>11</v>
      </c>
      <c r="F2689">
        <v>1991</v>
      </c>
      <c r="G2689" t="s">
        <v>250</v>
      </c>
      <c r="H2689">
        <v>33.114580804464303</v>
      </c>
      <c r="I2689">
        <f>IF(K2689="N2O",H2689*About!$B$66,IF('EPA non-CO2 Data'!K2689="CH4",'EPA non-CO2 Data'!H2689*About!$B$65,'EPA non-CO2 Data'!H2689))</f>
        <v>38.633677605208355</v>
      </c>
      <c r="J2689" s="4" t="str">
        <f>VLOOKUP(CONCATENATE(B2689,C2689,D2689),'EPA Source to Industry Map'!$D$2:$E$35,2,FALSE)</f>
        <v>waste management</v>
      </c>
      <c r="K2689" s="4" t="str">
        <f t="shared" si="42"/>
        <v>CH4</v>
      </c>
    </row>
    <row r="2690" spans="1:11">
      <c r="A2690" t="s">
        <v>68</v>
      </c>
      <c r="B2690" t="s">
        <v>5</v>
      </c>
      <c r="C2690" t="s">
        <v>6</v>
      </c>
      <c r="D2690" t="s">
        <v>17</v>
      </c>
      <c r="E2690" t="s">
        <v>11</v>
      </c>
      <c r="F2690">
        <v>1992</v>
      </c>
      <c r="G2690" t="s">
        <v>250</v>
      </c>
      <c r="H2690">
        <v>12.4923473450913</v>
      </c>
      <c r="I2690">
        <f>IF(K2690="N2O",H2690*About!$B$66,IF('EPA non-CO2 Data'!K2690="CH4",'EPA non-CO2 Data'!H2690*About!$B$65,'EPA non-CO2 Data'!H2690))</f>
        <v>14.574405235939851</v>
      </c>
      <c r="J2690" s="4" t="str">
        <f>VLOOKUP(CONCATENATE(B2690,C2690,D2690),'EPA Source to Industry Map'!$D$2:$E$35,2,FALSE)</f>
        <v>waste management</v>
      </c>
      <c r="K2690" s="4" t="str">
        <f t="shared" si="42"/>
        <v>CH4</v>
      </c>
    </row>
    <row r="2691" spans="1:11">
      <c r="A2691" t="s">
        <v>68</v>
      </c>
      <c r="B2691" t="s">
        <v>5</v>
      </c>
      <c r="C2691" t="s">
        <v>6</v>
      </c>
      <c r="D2691" t="s">
        <v>278</v>
      </c>
      <c r="E2691" t="s">
        <v>11</v>
      </c>
      <c r="F2691">
        <v>1992</v>
      </c>
      <c r="G2691" t="s">
        <v>250</v>
      </c>
      <c r="H2691">
        <v>34.057216307410101</v>
      </c>
      <c r="I2691">
        <f>IF(K2691="N2O",H2691*About!$B$66,IF('EPA non-CO2 Data'!K2691="CH4",'EPA non-CO2 Data'!H2691*About!$B$65,'EPA non-CO2 Data'!H2691))</f>
        <v>39.73341902531179</v>
      </c>
      <c r="J2691" s="4" t="str">
        <f>VLOOKUP(CONCATENATE(B2691,C2691,D2691),'EPA Source to Industry Map'!$D$2:$E$35,2,FALSE)</f>
        <v>waste management</v>
      </c>
      <c r="K2691" s="4" t="str">
        <f t="shared" si="42"/>
        <v>CH4</v>
      </c>
    </row>
    <row r="2692" spans="1:11">
      <c r="A2692" t="s">
        <v>68</v>
      </c>
      <c r="B2692" t="s">
        <v>5</v>
      </c>
      <c r="C2692" t="s">
        <v>6</v>
      </c>
      <c r="D2692" t="s">
        <v>17</v>
      </c>
      <c r="E2692" t="s">
        <v>11</v>
      </c>
      <c r="F2692">
        <v>1993</v>
      </c>
      <c r="G2692" t="s">
        <v>250</v>
      </c>
      <c r="H2692">
        <v>13.6499300158948</v>
      </c>
      <c r="I2692">
        <f>IF(K2692="N2O",H2692*About!$B$66,IF('EPA non-CO2 Data'!K2692="CH4",'EPA non-CO2 Data'!H2692*About!$B$65,'EPA non-CO2 Data'!H2692))</f>
        <v>15.924918351877267</v>
      </c>
      <c r="J2692" s="4" t="str">
        <f>VLOOKUP(CONCATENATE(B2692,C2692,D2692),'EPA Source to Industry Map'!$D$2:$E$35,2,FALSE)</f>
        <v>waste management</v>
      </c>
      <c r="K2692" s="4" t="str">
        <f t="shared" si="42"/>
        <v>CH4</v>
      </c>
    </row>
    <row r="2693" spans="1:11">
      <c r="A2693" t="s">
        <v>68</v>
      </c>
      <c r="B2693" t="s">
        <v>5</v>
      </c>
      <c r="C2693" t="s">
        <v>6</v>
      </c>
      <c r="D2693" t="s">
        <v>278</v>
      </c>
      <c r="E2693" t="s">
        <v>11</v>
      </c>
      <c r="F2693">
        <v>1993</v>
      </c>
      <c r="G2693" t="s">
        <v>250</v>
      </c>
      <c r="H2693">
        <v>34.999851810355899</v>
      </c>
      <c r="I2693">
        <f>IF(K2693="N2O",H2693*About!$B$66,IF('EPA non-CO2 Data'!K2693="CH4",'EPA non-CO2 Data'!H2693*About!$B$65,'EPA non-CO2 Data'!H2693))</f>
        <v>40.833160445415217</v>
      </c>
      <c r="J2693" s="4" t="str">
        <f>VLOOKUP(CONCATENATE(B2693,C2693,D2693),'EPA Source to Industry Map'!$D$2:$E$35,2,FALSE)</f>
        <v>waste management</v>
      </c>
      <c r="K2693" s="4" t="str">
        <f t="shared" si="42"/>
        <v>CH4</v>
      </c>
    </row>
    <row r="2694" spans="1:11">
      <c r="A2694" t="s">
        <v>68</v>
      </c>
      <c r="B2694" t="s">
        <v>5</v>
      </c>
      <c r="C2694" t="s">
        <v>6</v>
      </c>
      <c r="D2694" t="s">
        <v>17</v>
      </c>
      <c r="E2694" t="s">
        <v>11</v>
      </c>
      <c r="F2694">
        <v>1994</v>
      </c>
      <c r="G2694" t="s">
        <v>250</v>
      </c>
      <c r="H2694">
        <v>14.807512686698299</v>
      </c>
      <c r="I2694">
        <f>IF(K2694="N2O",H2694*About!$B$66,IF('EPA non-CO2 Data'!K2694="CH4",'EPA non-CO2 Data'!H2694*About!$B$65,'EPA non-CO2 Data'!H2694))</f>
        <v>17.275431467814684</v>
      </c>
      <c r="J2694" s="4" t="str">
        <f>VLOOKUP(CONCATENATE(B2694,C2694,D2694),'EPA Source to Industry Map'!$D$2:$E$35,2,FALSE)</f>
        <v>waste management</v>
      </c>
      <c r="K2694" s="4" t="str">
        <f t="shared" si="42"/>
        <v>CH4</v>
      </c>
    </row>
    <row r="2695" spans="1:11">
      <c r="A2695" t="s">
        <v>68</v>
      </c>
      <c r="B2695" t="s">
        <v>5</v>
      </c>
      <c r="C2695" t="s">
        <v>6</v>
      </c>
      <c r="D2695" t="s">
        <v>278</v>
      </c>
      <c r="E2695" t="s">
        <v>11</v>
      </c>
      <c r="F2695">
        <v>1994</v>
      </c>
      <c r="G2695" t="s">
        <v>250</v>
      </c>
      <c r="H2695">
        <v>35.942487313301697</v>
      </c>
      <c r="I2695">
        <f>IF(K2695="N2O",H2695*About!$B$66,IF('EPA non-CO2 Data'!K2695="CH4",'EPA non-CO2 Data'!H2695*About!$B$65,'EPA non-CO2 Data'!H2695))</f>
        <v>41.932901865518652</v>
      </c>
      <c r="J2695" s="4" t="str">
        <f>VLOOKUP(CONCATENATE(B2695,C2695,D2695),'EPA Source to Industry Map'!$D$2:$E$35,2,FALSE)</f>
        <v>waste management</v>
      </c>
      <c r="K2695" s="4" t="str">
        <f t="shared" si="42"/>
        <v>CH4</v>
      </c>
    </row>
    <row r="2696" spans="1:11">
      <c r="A2696" t="s">
        <v>68</v>
      </c>
      <c r="B2696" t="s">
        <v>5</v>
      </c>
      <c r="C2696" t="s">
        <v>6</v>
      </c>
      <c r="D2696" t="s">
        <v>17</v>
      </c>
      <c r="E2696" t="s">
        <v>11</v>
      </c>
      <c r="F2696">
        <v>1995</v>
      </c>
      <c r="G2696" t="s">
        <v>250</v>
      </c>
      <c r="H2696">
        <v>15.4473708889235</v>
      </c>
      <c r="I2696">
        <f>IF(K2696="N2O",H2696*About!$B$66,IF('EPA non-CO2 Data'!K2696="CH4",'EPA non-CO2 Data'!H2696*About!$B$65,'EPA non-CO2 Data'!H2696))</f>
        <v>18.021932703744085</v>
      </c>
      <c r="J2696" s="4" t="str">
        <f>VLOOKUP(CONCATENATE(B2696,C2696,D2696),'EPA Source to Industry Map'!$D$2:$E$35,2,FALSE)</f>
        <v>waste management</v>
      </c>
      <c r="K2696" s="4" t="str">
        <f t="shared" si="42"/>
        <v>CH4</v>
      </c>
    </row>
    <row r="2697" spans="1:11">
      <c r="A2697" t="s">
        <v>68</v>
      </c>
      <c r="B2697" t="s">
        <v>5</v>
      </c>
      <c r="C2697" t="s">
        <v>6</v>
      </c>
      <c r="D2697" t="s">
        <v>278</v>
      </c>
      <c r="E2697" t="s">
        <v>11</v>
      </c>
      <c r="F2697">
        <v>1995</v>
      </c>
      <c r="G2697" t="s">
        <v>250</v>
      </c>
      <c r="H2697">
        <v>35.688992747440103</v>
      </c>
      <c r="I2697">
        <f>IF(K2697="N2O",H2697*About!$B$66,IF('EPA non-CO2 Data'!K2697="CH4",'EPA non-CO2 Data'!H2697*About!$B$65,'EPA non-CO2 Data'!H2697))</f>
        <v>41.637158205346793</v>
      </c>
      <c r="J2697" s="4" t="str">
        <f>VLOOKUP(CONCATENATE(B2697,C2697,D2697),'EPA Source to Industry Map'!$D$2:$E$35,2,FALSE)</f>
        <v>waste management</v>
      </c>
      <c r="K2697" s="4" t="str">
        <f t="shared" si="42"/>
        <v>CH4</v>
      </c>
    </row>
    <row r="2698" spans="1:11">
      <c r="A2698" t="s">
        <v>68</v>
      </c>
      <c r="B2698" t="s">
        <v>5</v>
      </c>
      <c r="C2698" t="s">
        <v>6</v>
      </c>
      <c r="D2698" t="s">
        <v>17</v>
      </c>
      <c r="E2698" t="s">
        <v>11</v>
      </c>
      <c r="F2698">
        <v>1996</v>
      </c>
      <c r="G2698" t="s">
        <v>250</v>
      </c>
      <c r="H2698">
        <v>16.599698857076799</v>
      </c>
      <c r="I2698">
        <f>IF(K2698="N2O",H2698*About!$B$66,IF('EPA non-CO2 Data'!K2698="CH4",'EPA non-CO2 Data'!H2698*About!$B$65,'EPA non-CO2 Data'!H2698))</f>
        <v>19.366315333256267</v>
      </c>
      <c r="J2698" s="4" t="str">
        <f>VLOOKUP(CONCATENATE(B2698,C2698,D2698),'EPA Source to Industry Map'!$D$2:$E$35,2,FALSE)</f>
        <v>waste management</v>
      </c>
      <c r="K2698" s="4" t="str">
        <f t="shared" si="42"/>
        <v>CH4</v>
      </c>
    </row>
    <row r="2699" spans="1:11">
      <c r="A2699" t="s">
        <v>68</v>
      </c>
      <c r="B2699" t="s">
        <v>5</v>
      </c>
      <c r="C2699" t="s">
        <v>6</v>
      </c>
      <c r="D2699" t="s">
        <v>278</v>
      </c>
      <c r="E2699" t="s">
        <v>11</v>
      </c>
      <c r="F2699">
        <v>1996</v>
      </c>
      <c r="G2699" t="s">
        <v>250</v>
      </c>
      <c r="H2699">
        <v>34.9230284156504</v>
      </c>
      <c r="I2699">
        <f>IF(K2699="N2O",H2699*About!$B$66,IF('EPA non-CO2 Data'!K2699="CH4",'EPA non-CO2 Data'!H2699*About!$B$65,'EPA non-CO2 Data'!H2699))</f>
        <v>40.743533151592139</v>
      </c>
      <c r="J2699" s="4" t="str">
        <f>VLOOKUP(CONCATENATE(B2699,C2699,D2699),'EPA Source to Industry Map'!$D$2:$E$35,2,FALSE)</f>
        <v>waste management</v>
      </c>
      <c r="K2699" s="4" t="str">
        <f t="shared" si="42"/>
        <v>CH4</v>
      </c>
    </row>
    <row r="2700" spans="1:11">
      <c r="A2700" t="s">
        <v>68</v>
      </c>
      <c r="B2700" t="s">
        <v>5</v>
      </c>
      <c r="C2700" t="s">
        <v>6</v>
      </c>
      <c r="D2700" t="s">
        <v>17</v>
      </c>
      <c r="E2700" t="s">
        <v>11</v>
      </c>
      <c r="F2700">
        <v>1997</v>
      </c>
      <c r="G2700" t="s">
        <v>250</v>
      </c>
      <c r="H2700">
        <v>17.6659384606012</v>
      </c>
      <c r="I2700">
        <f>IF(K2700="N2O",H2700*About!$B$66,IF('EPA non-CO2 Data'!K2700="CH4",'EPA non-CO2 Data'!H2700*About!$B$65,'EPA non-CO2 Data'!H2700))</f>
        <v>20.610261537368068</v>
      </c>
      <c r="J2700" s="4" t="str">
        <f>VLOOKUP(CONCATENATE(B2700,C2700,D2700),'EPA Source to Industry Map'!$D$2:$E$35,2,FALSE)</f>
        <v>waste management</v>
      </c>
      <c r="K2700" s="4" t="str">
        <f t="shared" si="42"/>
        <v>CH4</v>
      </c>
    </row>
    <row r="2701" spans="1:11">
      <c r="A2701" t="s">
        <v>68</v>
      </c>
      <c r="B2701" t="s">
        <v>5</v>
      </c>
      <c r="C2701" t="s">
        <v>6</v>
      </c>
      <c r="D2701" t="s">
        <v>278</v>
      </c>
      <c r="E2701" t="s">
        <v>11</v>
      </c>
      <c r="F2701">
        <v>1997</v>
      </c>
      <c r="G2701" t="s">
        <v>250</v>
      </c>
      <c r="H2701">
        <v>34.243152448489703</v>
      </c>
      <c r="I2701">
        <f>IF(K2701="N2O",H2701*About!$B$66,IF('EPA non-CO2 Data'!K2701="CH4",'EPA non-CO2 Data'!H2701*About!$B$65,'EPA non-CO2 Data'!H2701))</f>
        <v>39.950344523237987</v>
      </c>
      <c r="J2701" s="4" t="str">
        <f>VLOOKUP(CONCATENATE(B2701,C2701,D2701),'EPA Source to Industry Map'!$D$2:$E$35,2,FALSE)</f>
        <v>waste management</v>
      </c>
      <c r="K2701" s="4" t="str">
        <f t="shared" si="42"/>
        <v>CH4</v>
      </c>
    </row>
    <row r="2702" spans="1:11">
      <c r="A2702" t="s">
        <v>68</v>
      </c>
      <c r="B2702" t="s">
        <v>5</v>
      </c>
      <c r="C2702" t="s">
        <v>6</v>
      </c>
      <c r="D2702" t="s">
        <v>17</v>
      </c>
      <c r="E2702" t="s">
        <v>11</v>
      </c>
      <c r="F2702">
        <v>1998</v>
      </c>
      <c r="G2702" t="s">
        <v>250</v>
      </c>
      <c r="H2702">
        <v>18.658082571419001</v>
      </c>
      <c r="I2702">
        <f>IF(K2702="N2O",H2702*About!$B$66,IF('EPA non-CO2 Data'!K2702="CH4",'EPA non-CO2 Data'!H2702*About!$B$65,'EPA non-CO2 Data'!H2702))</f>
        <v>21.767762999988836</v>
      </c>
      <c r="J2702" s="4" t="str">
        <f>VLOOKUP(CONCATENATE(B2702,C2702,D2702),'EPA Source to Industry Map'!$D$2:$E$35,2,FALSE)</f>
        <v>waste management</v>
      </c>
      <c r="K2702" s="4" t="str">
        <f t="shared" si="42"/>
        <v>CH4</v>
      </c>
    </row>
    <row r="2703" spans="1:11">
      <c r="A2703" t="s">
        <v>68</v>
      </c>
      <c r="B2703" t="s">
        <v>5</v>
      </c>
      <c r="C2703" t="s">
        <v>6</v>
      </c>
      <c r="D2703" t="s">
        <v>278</v>
      </c>
      <c r="E2703" t="s">
        <v>11</v>
      </c>
      <c r="F2703">
        <v>1998</v>
      </c>
      <c r="G2703" t="s">
        <v>250</v>
      </c>
      <c r="H2703">
        <v>33.637371974035602</v>
      </c>
      <c r="I2703">
        <f>IF(K2703="N2O",H2703*About!$B$66,IF('EPA non-CO2 Data'!K2703="CH4",'EPA non-CO2 Data'!H2703*About!$B$65,'EPA non-CO2 Data'!H2703))</f>
        <v>39.243600636374872</v>
      </c>
      <c r="J2703" s="4" t="str">
        <f>VLOOKUP(CONCATENATE(B2703,C2703,D2703),'EPA Source to Industry Map'!$D$2:$E$35,2,FALSE)</f>
        <v>waste management</v>
      </c>
      <c r="K2703" s="4" t="str">
        <f t="shared" si="42"/>
        <v>CH4</v>
      </c>
    </row>
    <row r="2704" spans="1:11">
      <c r="A2704" t="s">
        <v>68</v>
      </c>
      <c r="B2704" t="s">
        <v>5</v>
      </c>
      <c r="C2704" t="s">
        <v>6</v>
      </c>
      <c r="D2704" t="s">
        <v>17</v>
      </c>
      <c r="E2704" t="s">
        <v>11</v>
      </c>
      <c r="F2704">
        <v>1999</v>
      </c>
      <c r="G2704" t="s">
        <v>250</v>
      </c>
      <c r="H2704">
        <v>19.585995295678199</v>
      </c>
      <c r="I2704">
        <f>IF(K2704="N2O",H2704*About!$B$66,IF('EPA non-CO2 Data'!K2704="CH4",'EPA non-CO2 Data'!H2704*About!$B$65,'EPA non-CO2 Data'!H2704))</f>
        <v>22.850327844957899</v>
      </c>
      <c r="J2704" s="4" t="str">
        <f>VLOOKUP(CONCATENATE(B2704,C2704,D2704),'EPA Source to Industry Map'!$D$2:$E$35,2,FALSE)</f>
        <v>waste management</v>
      </c>
      <c r="K2704" s="4" t="str">
        <f t="shared" si="42"/>
        <v>CH4</v>
      </c>
    </row>
    <row r="2705" spans="1:11">
      <c r="A2705" t="s">
        <v>68</v>
      </c>
      <c r="B2705" t="s">
        <v>5</v>
      </c>
      <c r="C2705" t="s">
        <v>6</v>
      </c>
      <c r="D2705" t="s">
        <v>278</v>
      </c>
      <c r="E2705" t="s">
        <v>11</v>
      </c>
      <c r="F2705">
        <v>1999</v>
      </c>
      <c r="G2705" t="s">
        <v>250</v>
      </c>
      <c r="H2705">
        <v>33.095822886139899</v>
      </c>
      <c r="I2705">
        <f>IF(K2705="N2O",H2705*About!$B$66,IF('EPA non-CO2 Data'!K2705="CH4",'EPA non-CO2 Data'!H2705*About!$B$65,'EPA non-CO2 Data'!H2705))</f>
        <v>38.611793367163216</v>
      </c>
      <c r="J2705" s="4" t="str">
        <f>VLOOKUP(CONCATENATE(B2705,C2705,D2705),'EPA Source to Industry Map'!$D$2:$E$35,2,FALSE)</f>
        <v>waste management</v>
      </c>
      <c r="K2705" s="4" t="str">
        <f t="shared" si="42"/>
        <v>CH4</v>
      </c>
    </row>
    <row r="2706" spans="1:11">
      <c r="A2706" t="s">
        <v>68</v>
      </c>
      <c r="B2706" t="s">
        <v>5</v>
      </c>
      <c r="C2706" t="s">
        <v>6</v>
      </c>
      <c r="D2706" t="s">
        <v>17</v>
      </c>
      <c r="E2706" t="s">
        <v>11</v>
      </c>
      <c r="F2706">
        <v>2000</v>
      </c>
      <c r="G2706" t="s">
        <v>250</v>
      </c>
      <c r="H2706">
        <v>20.457864231317501</v>
      </c>
      <c r="I2706">
        <f>IF(K2706="N2O",H2706*About!$B$66,IF('EPA non-CO2 Data'!K2706="CH4",'EPA non-CO2 Data'!H2706*About!$B$65,'EPA non-CO2 Data'!H2706))</f>
        <v>23.86750826987042</v>
      </c>
      <c r="J2706" s="4" t="str">
        <f>VLOOKUP(CONCATENATE(B2706,C2706,D2706),'EPA Source to Industry Map'!$D$2:$E$35,2,FALSE)</f>
        <v>waste management</v>
      </c>
      <c r="K2706" s="4" t="str">
        <f t="shared" si="42"/>
        <v>CH4</v>
      </c>
    </row>
    <row r="2707" spans="1:11">
      <c r="A2707" t="s">
        <v>68</v>
      </c>
      <c r="B2707" t="s">
        <v>5</v>
      </c>
      <c r="C2707" t="s">
        <v>6</v>
      </c>
      <c r="D2707" t="s">
        <v>278</v>
      </c>
      <c r="E2707" t="s">
        <v>11</v>
      </c>
      <c r="F2707">
        <v>2000</v>
      </c>
      <c r="G2707" t="s">
        <v>250</v>
      </c>
      <c r="H2707">
        <v>32.610317586864298</v>
      </c>
      <c r="I2707">
        <f>IF(K2707="N2O",H2707*About!$B$66,IF('EPA non-CO2 Data'!K2707="CH4",'EPA non-CO2 Data'!H2707*About!$B$65,'EPA non-CO2 Data'!H2707))</f>
        <v>38.045370518008347</v>
      </c>
      <c r="J2707" s="4" t="str">
        <f>VLOOKUP(CONCATENATE(B2707,C2707,D2707),'EPA Source to Industry Map'!$D$2:$E$35,2,FALSE)</f>
        <v>waste management</v>
      </c>
      <c r="K2707" s="4" t="str">
        <f t="shared" si="42"/>
        <v>CH4</v>
      </c>
    </row>
    <row r="2708" spans="1:11">
      <c r="A2708" t="s">
        <v>68</v>
      </c>
      <c r="B2708" t="s">
        <v>5</v>
      </c>
      <c r="C2708" t="s">
        <v>6</v>
      </c>
      <c r="D2708" t="s">
        <v>17</v>
      </c>
      <c r="E2708" t="s">
        <v>11</v>
      </c>
      <c r="F2708">
        <v>2001</v>
      </c>
      <c r="G2708" t="s">
        <v>250</v>
      </c>
      <c r="H2708">
        <v>21.7379446128657</v>
      </c>
      <c r="I2708">
        <f>IF(K2708="N2O",H2708*About!$B$66,IF('EPA non-CO2 Data'!K2708="CH4",'EPA non-CO2 Data'!H2708*About!$B$65,'EPA non-CO2 Data'!H2708))</f>
        <v>25.360935381676651</v>
      </c>
      <c r="J2708" s="4" t="str">
        <f>VLOOKUP(CONCATENATE(B2708,C2708,D2708),'EPA Source to Industry Map'!$D$2:$E$35,2,FALSE)</f>
        <v>waste management</v>
      </c>
      <c r="K2708" s="4" t="str">
        <f t="shared" si="42"/>
        <v>CH4</v>
      </c>
    </row>
    <row r="2709" spans="1:11">
      <c r="A2709" t="s">
        <v>68</v>
      </c>
      <c r="B2709" t="s">
        <v>5</v>
      </c>
      <c r="C2709" t="s">
        <v>6</v>
      </c>
      <c r="D2709" t="s">
        <v>278</v>
      </c>
      <c r="E2709" t="s">
        <v>11</v>
      </c>
      <c r="F2709">
        <v>2001</v>
      </c>
      <c r="G2709" t="s">
        <v>250</v>
      </c>
      <c r="H2709">
        <v>31.716600841679799</v>
      </c>
      <c r="I2709">
        <f>IF(K2709="N2O",H2709*About!$B$66,IF('EPA non-CO2 Data'!K2709="CH4",'EPA non-CO2 Data'!H2709*About!$B$65,'EPA non-CO2 Data'!H2709))</f>
        <v>37.002700981959769</v>
      </c>
      <c r="J2709" s="4" t="str">
        <f>VLOOKUP(CONCATENATE(B2709,C2709,D2709),'EPA Source to Industry Map'!$D$2:$E$35,2,FALSE)</f>
        <v>waste management</v>
      </c>
      <c r="K2709" s="4" t="str">
        <f t="shared" si="42"/>
        <v>CH4</v>
      </c>
    </row>
    <row r="2710" spans="1:11">
      <c r="A2710" t="s">
        <v>68</v>
      </c>
      <c r="B2710" t="s">
        <v>5</v>
      </c>
      <c r="C2710" t="s">
        <v>6</v>
      </c>
      <c r="D2710" t="s">
        <v>17</v>
      </c>
      <c r="E2710" t="s">
        <v>11</v>
      </c>
      <c r="F2710">
        <v>2002</v>
      </c>
      <c r="G2710" t="s">
        <v>250</v>
      </c>
      <c r="H2710">
        <v>22.921273766539802</v>
      </c>
      <c r="I2710">
        <f>IF(K2710="N2O",H2710*About!$B$66,IF('EPA non-CO2 Data'!K2710="CH4",'EPA non-CO2 Data'!H2710*About!$B$65,'EPA non-CO2 Data'!H2710))</f>
        <v>26.741486060963105</v>
      </c>
      <c r="J2710" s="4" t="str">
        <f>VLOOKUP(CONCATENATE(B2710,C2710,D2710),'EPA Source to Industry Map'!$D$2:$E$35,2,FALSE)</f>
        <v>waste management</v>
      </c>
      <c r="K2710" s="4" t="str">
        <f t="shared" si="42"/>
        <v>CH4</v>
      </c>
    </row>
    <row r="2711" spans="1:11">
      <c r="A2711" t="s">
        <v>68</v>
      </c>
      <c r="B2711" t="s">
        <v>5</v>
      </c>
      <c r="C2711" t="s">
        <v>6</v>
      </c>
      <c r="D2711" t="s">
        <v>278</v>
      </c>
      <c r="E2711" t="s">
        <v>11</v>
      </c>
      <c r="F2711">
        <v>2002</v>
      </c>
      <c r="G2711" t="s">
        <v>250</v>
      </c>
      <c r="H2711">
        <v>30.919635324369299</v>
      </c>
      <c r="I2711">
        <f>IF(K2711="N2O",H2711*About!$B$66,IF('EPA non-CO2 Data'!K2711="CH4",'EPA non-CO2 Data'!H2711*About!$B$65,'EPA non-CO2 Data'!H2711))</f>
        <v>36.072907878430854</v>
      </c>
      <c r="J2711" s="4" t="str">
        <f>VLOOKUP(CONCATENATE(B2711,C2711,D2711),'EPA Source to Industry Map'!$D$2:$E$35,2,FALSE)</f>
        <v>waste management</v>
      </c>
      <c r="K2711" s="4" t="str">
        <f t="shared" si="42"/>
        <v>CH4</v>
      </c>
    </row>
    <row r="2712" spans="1:11">
      <c r="A2712" t="s">
        <v>68</v>
      </c>
      <c r="B2712" t="s">
        <v>5</v>
      </c>
      <c r="C2712" t="s">
        <v>6</v>
      </c>
      <c r="D2712" t="s">
        <v>17</v>
      </c>
      <c r="E2712" t="s">
        <v>11</v>
      </c>
      <c r="F2712">
        <v>2003</v>
      </c>
      <c r="G2712" t="s">
        <v>250</v>
      </c>
      <c r="H2712">
        <v>24.021577534710001</v>
      </c>
      <c r="I2712">
        <f>IF(K2712="N2O",H2712*About!$B$66,IF('EPA non-CO2 Data'!K2712="CH4",'EPA non-CO2 Data'!H2712*About!$B$65,'EPA non-CO2 Data'!H2712))</f>
        <v>28.025173790495003</v>
      </c>
      <c r="J2712" s="4" t="str">
        <f>VLOOKUP(CONCATENATE(B2712,C2712,D2712),'EPA Source to Industry Map'!$D$2:$E$35,2,FALSE)</f>
        <v>waste management</v>
      </c>
      <c r="K2712" s="4" t="str">
        <f t="shared" si="42"/>
        <v>CH4</v>
      </c>
    </row>
    <row r="2713" spans="1:11">
      <c r="A2713" t="s">
        <v>68</v>
      </c>
      <c r="B2713" t="s">
        <v>5</v>
      </c>
      <c r="C2713" t="s">
        <v>6</v>
      </c>
      <c r="D2713" t="s">
        <v>278</v>
      </c>
      <c r="E2713" t="s">
        <v>11</v>
      </c>
      <c r="F2713">
        <v>2003</v>
      </c>
      <c r="G2713" t="s">
        <v>250</v>
      </c>
      <c r="H2713">
        <v>30.2056951925627</v>
      </c>
      <c r="I2713">
        <f>IF(K2713="N2O",H2713*About!$B$66,IF('EPA non-CO2 Data'!K2713="CH4",'EPA non-CO2 Data'!H2713*About!$B$65,'EPA non-CO2 Data'!H2713))</f>
        <v>35.239977724656484</v>
      </c>
      <c r="J2713" s="4" t="str">
        <f>VLOOKUP(CONCATENATE(B2713,C2713,D2713),'EPA Source to Industry Map'!$D$2:$E$35,2,FALSE)</f>
        <v>waste management</v>
      </c>
      <c r="K2713" s="4" t="str">
        <f t="shared" si="42"/>
        <v>CH4</v>
      </c>
    </row>
    <row r="2714" spans="1:11">
      <c r="A2714" t="s">
        <v>68</v>
      </c>
      <c r="B2714" t="s">
        <v>5</v>
      </c>
      <c r="C2714" t="s">
        <v>6</v>
      </c>
      <c r="D2714" t="s">
        <v>17</v>
      </c>
      <c r="E2714" t="s">
        <v>11</v>
      </c>
      <c r="F2714">
        <v>2004</v>
      </c>
      <c r="G2714" t="s">
        <v>250</v>
      </c>
      <c r="H2714">
        <v>25.050102661877499</v>
      </c>
      <c r="I2714">
        <f>IF(K2714="N2O",H2714*About!$B$66,IF('EPA non-CO2 Data'!K2714="CH4",'EPA non-CO2 Data'!H2714*About!$B$65,'EPA non-CO2 Data'!H2714))</f>
        <v>29.225119772190418</v>
      </c>
      <c r="J2714" s="4" t="str">
        <f>VLOOKUP(CONCATENATE(B2714,C2714,D2714),'EPA Source to Industry Map'!$D$2:$E$35,2,FALSE)</f>
        <v>waste management</v>
      </c>
      <c r="K2714" s="4" t="str">
        <f t="shared" si="42"/>
        <v>CH4</v>
      </c>
    </row>
    <row r="2715" spans="1:11">
      <c r="A2715" t="s">
        <v>68</v>
      </c>
      <c r="B2715" t="s">
        <v>5</v>
      </c>
      <c r="C2715" t="s">
        <v>6</v>
      </c>
      <c r="D2715" t="s">
        <v>278</v>
      </c>
      <c r="E2715" t="s">
        <v>11</v>
      </c>
      <c r="F2715">
        <v>2004</v>
      </c>
      <c r="G2715" t="s">
        <v>250</v>
      </c>
      <c r="H2715">
        <v>29.563533701758899</v>
      </c>
      <c r="I2715">
        <f>IF(K2715="N2O",H2715*About!$B$66,IF('EPA non-CO2 Data'!K2715="CH4",'EPA non-CO2 Data'!H2715*About!$B$65,'EPA non-CO2 Data'!H2715))</f>
        <v>34.490789318718718</v>
      </c>
      <c r="J2715" s="4" t="str">
        <f>VLOOKUP(CONCATENATE(B2715,C2715,D2715),'EPA Source to Industry Map'!$D$2:$E$35,2,FALSE)</f>
        <v>waste management</v>
      </c>
      <c r="K2715" s="4" t="str">
        <f t="shared" si="42"/>
        <v>CH4</v>
      </c>
    </row>
    <row r="2716" spans="1:11">
      <c r="A2716" t="s">
        <v>68</v>
      </c>
      <c r="B2716" t="s">
        <v>5</v>
      </c>
      <c r="C2716" t="s">
        <v>6</v>
      </c>
      <c r="D2716" t="s">
        <v>17</v>
      </c>
      <c r="E2716" t="s">
        <v>11</v>
      </c>
      <c r="F2716">
        <v>2005</v>
      </c>
      <c r="G2716" t="s">
        <v>250</v>
      </c>
      <c r="H2716">
        <v>26.0161523176773</v>
      </c>
      <c r="I2716">
        <f>IF(K2716="N2O",H2716*About!$B$66,IF('EPA non-CO2 Data'!K2716="CH4",'EPA non-CO2 Data'!H2716*About!$B$65,'EPA non-CO2 Data'!H2716))</f>
        <v>30.352177703956851</v>
      </c>
      <c r="J2716" s="4" t="str">
        <f>VLOOKUP(CONCATENATE(B2716,C2716,D2716),'EPA Source to Industry Map'!$D$2:$E$35,2,FALSE)</f>
        <v>waste management</v>
      </c>
      <c r="K2716" s="4" t="str">
        <f t="shared" si="42"/>
        <v>CH4</v>
      </c>
    </row>
    <row r="2717" spans="1:11">
      <c r="A2717" t="s">
        <v>68</v>
      </c>
      <c r="B2717" t="s">
        <v>5</v>
      </c>
      <c r="C2717" t="s">
        <v>6</v>
      </c>
      <c r="D2717" t="s">
        <v>278</v>
      </c>
      <c r="E2717" t="s">
        <v>11</v>
      </c>
      <c r="F2717">
        <v>2005</v>
      </c>
      <c r="G2717" t="s">
        <v>250</v>
      </c>
      <c r="H2717">
        <v>28.9838476823227</v>
      </c>
      <c r="I2717">
        <f>IF(K2717="N2O",H2717*About!$B$66,IF('EPA non-CO2 Data'!K2717="CH4",'EPA non-CO2 Data'!H2717*About!$B$65,'EPA non-CO2 Data'!H2717))</f>
        <v>33.814488962709817</v>
      </c>
      <c r="J2717" s="4" t="str">
        <f>VLOOKUP(CONCATENATE(B2717,C2717,D2717),'EPA Source to Industry Map'!$D$2:$E$35,2,FALSE)</f>
        <v>waste management</v>
      </c>
      <c r="K2717" s="4" t="str">
        <f t="shared" si="42"/>
        <v>CH4</v>
      </c>
    </row>
    <row r="2718" spans="1:11">
      <c r="A2718" t="s">
        <v>68</v>
      </c>
      <c r="B2718" t="s">
        <v>5</v>
      </c>
      <c r="C2718" t="s">
        <v>6</v>
      </c>
      <c r="D2718" t="s">
        <v>17</v>
      </c>
      <c r="E2718" t="s">
        <v>11</v>
      </c>
      <c r="F2718">
        <v>2006</v>
      </c>
      <c r="G2718" t="s">
        <v>250</v>
      </c>
      <c r="H2718">
        <v>27.904749173884301</v>
      </c>
      <c r="I2718">
        <f>IF(K2718="N2O",H2718*About!$B$66,IF('EPA non-CO2 Data'!K2718="CH4",'EPA non-CO2 Data'!H2718*About!$B$65,'EPA non-CO2 Data'!H2718))</f>
        <v>32.555540702865024</v>
      </c>
      <c r="J2718" s="4" t="str">
        <f>VLOOKUP(CONCATENATE(B2718,C2718,D2718),'EPA Source to Industry Map'!$D$2:$E$35,2,FALSE)</f>
        <v>waste management</v>
      </c>
      <c r="K2718" s="4" t="str">
        <f t="shared" si="42"/>
        <v>CH4</v>
      </c>
    </row>
    <row r="2719" spans="1:11">
      <c r="A2719" t="s">
        <v>68</v>
      </c>
      <c r="B2719" t="s">
        <v>5</v>
      </c>
      <c r="C2719" t="s">
        <v>6</v>
      </c>
      <c r="D2719" t="s">
        <v>278</v>
      </c>
      <c r="E2719" t="s">
        <v>11</v>
      </c>
      <c r="F2719">
        <v>2006</v>
      </c>
      <c r="G2719" t="s">
        <v>250</v>
      </c>
      <c r="H2719">
        <v>28.277393683258499</v>
      </c>
      <c r="I2719">
        <f>IF(K2719="N2O",H2719*About!$B$66,IF('EPA non-CO2 Data'!K2719="CH4",'EPA non-CO2 Data'!H2719*About!$B$65,'EPA non-CO2 Data'!H2719))</f>
        <v>32.990292630468254</v>
      </c>
      <c r="J2719" s="4" t="str">
        <f>VLOOKUP(CONCATENATE(B2719,C2719,D2719),'EPA Source to Industry Map'!$D$2:$E$35,2,FALSE)</f>
        <v>waste management</v>
      </c>
      <c r="K2719" s="4" t="str">
        <f t="shared" si="42"/>
        <v>CH4</v>
      </c>
    </row>
    <row r="2720" spans="1:11">
      <c r="A2720" t="s">
        <v>68</v>
      </c>
      <c r="B2720" t="s">
        <v>5</v>
      </c>
      <c r="C2720" t="s">
        <v>6</v>
      </c>
      <c r="D2720" t="s">
        <v>17</v>
      </c>
      <c r="E2720" t="s">
        <v>11</v>
      </c>
      <c r="F2720">
        <v>2007</v>
      </c>
      <c r="G2720" t="s">
        <v>250</v>
      </c>
      <c r="H2720">
        <v>29.677650653767401</v>
      </c>
      <c r="I2720">
        <f>IF(K2720="N2O",H2720*About!$B$66,IF('EPA non-CO2 Data'!K2720="CH4",'EPA non-CO2 Data'!H2720*About!$B$65,'EPA non-CO2 Data'!H2720))</f>
        <v>34.623925762728639</v>
      </c>
      <c r="J2720" s="4" t="str">
        <f>VLOOKUP(CONCATENATE(B2720,C2720,D2720),'EPA Source to Industry Map'!$D$2:$E$35,2,FALSE)</f>
        <v>waste management</v>
      </c>
      <c r="K2720" s="4" t="str">
        <f t="shared" si="42"/>
        <v>CH4</v>
      </c>
    </row>
    <row r="2721" spans="1:11">
      <c r="A2721" t="s">
        <v>68</v>
      </c>
      <c r="B2721" t="s">
        <v>5</v>
      </c>
      <c r="C2721" t="s">
        <v>6</v>
      </c>
      <c r="D2721" t="s">
        <v>278</v>
      </c>
      <c r="E2721" t="s">
        <v>11</v>
      </c>
      <c r="F2721">
        <v>2007</v>
      </c>
      <c r="G2721" t="s">
        <v>250</v>
      </c>
      <c r="H2721">
        <v>27.686635060518299</v>
      </c>
      <c r="I2721">
        <f>IF(K2721="N2O",H2721*About!$B$66,IF('EPA non-CO2 Data'!K2721="CH4",'EPA non-CO2 Data'!H2721*About!$B$65,'EPA non-CO2 Data'!H2721))</f>
        <v>32.301074237271351</v>
      </c>
      <c r="J2721" s="4" t="str">
        <f>VLOOKUP(CONCATENATE(B2721,C2721,D2721),'EPA Source to Industry Map'!$D$2:$E$35,2,FALSE)</f>
        <v>waste management</v>
      </c>
      <c r="K2721" s="4" t="str">
        <f t="shared" si="42"/>
        <v>CH4</v>
      </c>
    </row>
    <row r="2722" spans="1:11">
      <c r="A2722" t="s">
        <v>68</v>
      </c>
      <c r="B2722" t="s">
        <v>5</v>
      </c>
      <c r="C2722" t="s">
        <v>6</v>
      </c>
      <c r="D2722" t="s">
        <v>17</v>
      </c>
      <c r="E2722" t="s">
        <v>11</v>
      </c>
      <c r="F2722">
        <v>2008</v>
      </c>
      <c r="G2722" t="s">
        <v>250</v>
      </c>
      <c r="H2722">
        <v>31.355496174636102</v>
      </c>
      <c r="I2722">
        <f>IF(K2722="N2O",H2722*About!$B$66,IF('EPA non-CO2 Data'!K2722="CH4",'EPA non-CO2 Data'!H2722*About!$B$65,'EPA non-CO2 Data'!H2722))</f>
        <v>36.581412203742119</v>
      </c>
      <c r="J2722" s="4" t="str">
        <f>VLOOKUP(CONCATENATE(B2722,C2722,D2722),'EPA Source to Industry Map'!$D$2:$E$35,2,FALSE)</f>
        <v>waste management</v>
      </c>
      <c r="K2722" s="4" t="str">
        <f t="shared" si="42"/>
        <v>CH4</v>
      </c>
    </row>
    <row r="2723" spans="1:11">
      <c r="A2723" t="s">
        <v>68</v>
      </c>
      <c r="B2723" t="s">
        <v>5</v>
      </c>
      <c r="C2723" t="s">
        <v>6</v>
      </c>
      <c r="D2723" t="s">
        <v>278</v>
      </c>
      <c r="E2723" t="s">
        <v>11</v>
      </c>
      <c r="F2723">
        <v>2008</v>
      </c>
      <c r="G2723" t="s">
        <v>250</v>
      </c>
      <c r="H2723">
        <v>27.190932396792501</v>
      </c>
      <c r="I2723">
        <f>IF(K2723="N2O",H2723*About!$B$66,IF('EPA non-CO2 Data'!K2723="CH4",'EPA non-CO2 Data'!H2723*About!$B$65,'EPA non-CO2 Data'!H2723))</f>
        <v>31.722754462924588</v>
      </c>
      <c r="J2723" s="4" t="str">
        <f>VLOOKUP(CONCATENATE(B2723,C2723,D2723),'EPA Source to Industry Map'!$D$2:$E$35,2,FALSE)</f>
        <v>waste management</v>
      </c>
      <c r="K2723" s="4" t="str">
        <f t="shared" si="42"/>
        <v>CH4</v>
      </c>
    </row>
    <row r="2724" spans="1:11">
      <c r="A2724" t="s">
        <v>68</v>
      </c>
      <c r="B2724" t="s">
        <v>5</v>
      </c>
      <c r="C2724" t="s">
        <v>6</v>
      </c>
      <c r="D2724" t="s">
        <v>17</v>
      </c>
      <c r="E2724" t="s">
        <v>11</v>
      </c>
      <c r="F2724">
        <v>2009</v>
      </c>
      <c r="G2724" t="s">
        <v>250</v>
      </c>
      <c r="H2724">
        <v>32.954291420286403</v>
      </c>
      <c r="I2724">
        <f>IF(K2724="N2O",H2724*About!$B$66,IF('EPA non-CO2 Data'!K2724="CH4",'EPA non-CO2 Data'!H2724*About!$B$65,'EPA non-CO2 Data'!H2724))</f>
        <v>38.446673323667476</v>
      </c>
      <c r="J2724" s="4" t="str">
        <f>VLOOKUP(CONCATENATE(B2724,C2724,D2724),'EPA Source to Industry Map'!$D$2:$E$35,2,FALSE)</f>
        <v>waste management</v>
      </c>
      <c r="K2724" s="4" t="str">
        <f t="shared" si="42"/>
        <v>CH4</v>
      </c>
    </row>
    <row r="2725" spans="1:11">
      <c r="A2725" t="s">
        <v>68</v>
      </c>
      <c r="B2725" t="s">
        <v>5</v>
      </c>
      <c r="C2725" t="s">
        <v>6</v>
      </c>
      <c r="D2725" t="s">
        <v>278</v>
      </c>
      <c r="E2725" t="s">
        <v>11</v>
      </c>
      <c r="F2725">
        <v>2009</v>
      </c>
      <c r="G2725" t="s">
        <v>250</v>
      </c>
      <c r="H2725">
        <v>26.774280008285</v>
      </c>
      <c r="I2725">
        <f>IF(K2725="N2O",H2725*About!$B$66,IF('EPA non-CO2 Data'!K2725="CH4",'EPA non-CO2 Data'!H2725*About!$B$65,'EPA non-CO2 Data'!H2725))</f>
        <v>31.236660009665837</v>
      </c>
      <c r="J2725" s="4" t="str">
        <f>VLOOKUP(CONCATENATE(B2725,C2725,D2725),'EPA Source to Industry Map'!$D$2:$E$35,2,FALSE)</f>
        <v>waste management</v>
      </c>
      <c r="K2725" s="4" t="str">
        <f t="shared" si="42"/>
        <v>CH4</v>
      </c>
    </row>
    <row r="2726" spans="1:11">
      <c r="A2726" t="s">
        <v>68</v>
      </c>
      <c r="B2726" t="s">
        <v>5</v>
      </c>
      <c r="C2726" t="s">
        <v>6</v>
      </c>
      <c r="D2726" t="s">
        <v>17</v>
      </c>
      <c r="E2726" t="s">
        <v>11</v>
      </c>
      <c r="F2726">
        <v>2010</v>
      </c>
      <c r="G2726" t="s">
        <v>250</v>
      </c>
      <c r="H2726">
        <v>34.486639625600098</v>
      </c>
      <c r="I2726">
        <f>IF(K2726="N2O",H2726*About!$B$66,IF('EPA non-CO2 Data'!K2726="CH4",'EPA non-CO2 Data'!H2726*About!$B$65,'EPA non-CO2 Data'!H2726))</f>
        <v>40.234412896533449</v>
      </c>
      <c r="J2726" s="4" t="str">
        <f>VLOOKUP(CONCATENATE(B2726,C2726,D2726),'EPA Source to Industry Map'!$D$2:$E$35,2,FALSE)</f>
        <v>waste management</v>
      </c>
      <c r="K2726" s="4" t="str">
        <f t="shared" si="42"/>
        <v>CH4</v>
      </c>
    </row>
    <row r="2727" spans="1:11">
      <c r="A2727" t="s">
        <v>68</v>
      </c>
      <c r="B2727" t="s">
        <v>5</v>
      </c>
      <c r="C2727" t="s">
        <v>6</v>
      </c>
      <c r="D2727" t="s">
        <v>278</v>
      </c>
      <c r="E2727" t="s">
        <v>11</v>
      </c>
      <c r="F2727">
        <v>2010</v>
      </c>
      <c r="G2727" t="s">
        <v>250</v>
      </c>
      <c r="H2727">
        <v>26.424074660114101</v>
      </c>
      <c r="I2727">
        <f>IF(K2727="N2O",H2727*About!$B$66,IF('EPA non-CO2 Data'!K2727="CH4",'EPA non-CO2 Data'!H2727*About!$B$65,'EPA non-CO2 Data'!H2727))</f>
        <v>30.828087103466455</v>
      </c>
      <c r="J2727" s="4" t="str">
        <f>VLOOKUP(CONCATENATE(B2727,C2727,D2727),'EPA Source to Industry Map'!$D$2:$E$35,2,FALSE)</f>
        <v>waste management</v>
      </c>
      <c r="K2727" s="4" t="str">
        <f t="shared" si="42"/>
        <v>CH4</v>
      </c>
    </row>
    <row r="2728" spans="1:11">
      <c r="A2728" t="s">
        <v>68</v>
      </c>
      <c r="B2728" t="s">
        <v>5</v>
      </c>
      <c r="C2728" t="s">
        <v>6</v>
      </c>
      <c r="D2728" t="s">
        <v>17</v>
      </c>
      <c r="E2728" t="s">
        <v>11</v>
      </c>
      <c r="F2728">
        <v>2011</v>
      </c>
      <c r="G2728" t="s">
        <v>250</v>
      </c>
      <c r="H2728">
        <v>36.511449061700098</v>
      </c>
      <c r="I2728">
        <f>IF(K2728="N2O",H2728*About!$B$66,IF('EPA non-CO2 Data'!K2728="CH4",'EPA non-CO2 Data'!H2728*About!$B$65,'EPA non-CO2 Data'!H2728))</f>
        <v>42.596690571983451</v>
      </c>
      <c r="J2728" s="4" t="str">
        <f>VLOOKUP(CONCATENATE(B2728,C2728,D2728),'EPA Source to Industry Map'!$D$2:$E$35,2,FALSE)</f>
        <v>waste management</v>
      </c>
      <c r="K2728" s="4" t="str">
        <f t="shared" si="42"/>
        <v>CH4</v>
      </c>
    </row>
    <row r="2729" spans="1:11">
      <c r="A2729" t="s">
        <v>68</v>
      </c>
      <c r="B2729" t="s">
        <v>5</v>
      </c>
      <c r="C2729" t="s">
        <v>6</v>
      </c>
      <c r="D2729" t="s">
        <v>278</v>
      </c>
      <c r="E2729" t="s">
        <v>11</v>
      </c>
      <c r="F2729">
        <v>2011</v>
      </c>
      <c r="G2729" t="s">
        <v>250</v>
      </c>
      <c r="H2729">
        <v>25.581408081157001</v>
      </c>
      <c r="I2729">
        <f>IF(K2729="N2O",H2729*About!$B$66,IF('EPA non-CO2 Data'!K2729="CH4",'EPA non-CO2 Data'!H2729*About!$B$65,'EPA non-CO2 Data'!H2729))</f>
        <v>29.844976094683169</v>
      </c>
      <c r="J2729" s="4" t="str">
        <f>VLOOKUP(CONCATENATE(B2729,C2729,D2729),'EPA Source to Industry Map'!$D$2:$E$35,2,FALSE)</f>
        <v>waste management</v>
      </c>
      <c r="K2729" s="4" t="str">
        <f t="shared" si="42"/>
        <v>CH4</v>
      </c>
    </row>
    <row r="2730" spans="1:11">
      <c r="A2730" t="s">
        <v>68</v>
      </c>
      <c r="B2730" t="s">
        <v>5</v>
      </c>
      <c r="C2730" t="s">
        <v>6</v>
      </c>
      <c r="D2730" t="s">
        <v>17</v>
      </c>
      <c r="E2730" t="s">
        <v>11</v>
      </c>
      <c r="F2730">
        <v>2012</v>
      </c>
      <c r="G2730" t="s">
        <v>250</v>
      </c>
      <c r="H2730">
        <v>38.399590838469102</v>
      </c>
      <c r="I2730">
        <f>IF(K2730="N2O",H2730*About!$B$66,IF('EPA non-CO2 Data'!K2730="CH4",'EPA non-CO2 Data'!H2730*About!$B$65,'EPA non-CO2 Data'!H2730))</f>
        <v>44.799522644880625</v>
      </c>
      <c r="J2730" s="4" t="str">
        <f>VLOOKUP(CONCATENATE(B2730,C2730,D2730),'EPA Source to Industry Map'!$D$2:$E$35,2,FALSE)</f>
        <v>waste management</v>
      </c>
      <c r="K2730" s="4" t="str">
        <f t="shared" si="42"/>
        <v>CH4</v>
      </c>
    </row>
    <row r="2731" spans="1:11">
      <c r="A2731" t="s">
        <v>68</v>
      </c>
      <c r="B2731" t="s">
        <v>5</v>
      </c>
      <c r="C2731" t="s">
        <v>6</v>
      </c>
      <c r="D2731" t="s">
        <v>278</v>
      </c>
      <c r="E2731" t="s">
        <v>11</v>
      </c>
      <c r="F2731">
        <v>2012</v>
      </c>
      <c r="G2731" t="s">
        <v>250</v>
      </c>
      <c r="H2731">
        <v>24.8754091615309</v>
      </c>
      <c r="I2731">
        <f>IF(K2731="N2O",H2731*About!$B$66,IF('EPA non-CO2 Data'!K2731="CH4",'EPA non-CO2 Data'!H2731*About!$B$65,'EPA non-CO2 Data'!H2731))</f>
        <v>29.021310688452719</v>
      </c>
      <c r="J2731" s="4" t="str">
        <f>VLOOKUP(CONCATENATE(B2731,C2731,D2731),'EPA Source to Industry Map'!$D$2:$E$35,2,FALSE)</f>
        <v>waste management</v>
      </c>
      <c r="K2731" s="4" t="str">
        <f t="shared" si="42"/>
        <v>CH4</v>
      </c>
    </row>
    <row r="2732" spans="1:11">
      <c r="A2732" t="s">
        <v>68</v>
      </c>
      <c r="B2732" t="s">
        <v>5</v>
      </c>
      <c r="C2732" t="s">
        <v>6</v>
      </c>
      <c r="D2732" t="s">
        <v>17</v>
      </c>
      <c r="E2732" t="s">
        <v>11</v>
      </c>
      <c r="F2732">
        <v>2013</v>
      </c>
      <c r="G2732" t="s">
        <v>250</v>
      </c>
      <c r="H2732">
        <v>42.1283580016066</v>
      </c>
      <c r="I2732">
        <f>IF(K2732="N2O",H2732*About!$B$66,IF('EPA non-CO2 Data'!K2732="CH4",'EPA non-CO2 Data'!H2732*About!$B$65,'EPA non-CO2 Data'!H2732))</f>
        <v>49.149751001874371</v>
      </c>
      <c r="J2732" s="4" t="str">
        <f>VLOOKUP(CONCATENATE(B2732,C2732,D2732),'EPA Source to Industry Map'!$D$2:$E$35,2,FALSE)</f>
        <v>waste management</v>
      </c>
      <c r="K2732" s="4" t="str">
        <f t="shared" si="42"/>
        <v>CH4</v>
      </c>
    </row>
    <row r="2733" spans="1:11">
      <c r="A2733" t="s">
        <v>68</v>
      </c>
      <c r="B2733" t="s">
        <v>5</v>
      </c>
      <c r="C2733" t="s">
        <v>6</v>
      </c>
      <c r="D2733" t="s">
        <v>278</v>
      </c>
      <c r="E2733" t="s">
        <v>11</v>
      </c>
      <c r="F2733">
        <v>2013</v>
      </c>
      <c r="G2733" t="s">
        <v>250</v>
      </c>
      <c r="H2733">
        <v>25.459027344027</v>
      </c>
      <c r="I2733">
        <f>IF(K2733="N2O",H2733*About!$B$66,IF('EPA non-CO2 Data'!K2733="CH4",'EPA non-CO2 Data'!H2733*About!$B$65,'EPA non-CO2 Data'!H2733))</f>
        <v>29.702198568031502</v>
      </c>
      <c r="J2733" s="4" t="str">
        <f>VLOOKUP(CONCATENATE(B2733,C2733,D2733),'EPA Source to Industry Map'!$D$2:$E$35,2,FALSE)</f>
        <v>waste management</v>
      </c>
      <c r="K2733" s="4" t="str">
        <f t="shared" si="42"/>
        <v>CH4</v>
      </c>
    </row>
    <row r="2734" spans="1:11">
      <c r="A2734" t="s">
        <v>68</v>
      </c>
      <c r="B2734" t="s">
        <v>5</v>
      </c>
      <c r="C2734" t="s">
        <v>6</v>
      </c>
      <c r="D2734" t="s">
        <v>17</v>
      </c>
      <c r="E2734" t="s">
        <v>11</v>
      </c>
      <c r="F2734">
        <v>2014</v>
      </c>
      <c r="G2734" t="s">
        <v>250</v>
      </c>
      <c r="H2734">
        <v>45.857125164744097</v>
      </c>
      <c r="I2734">
        <f>IF(K2734="N2O",H2734*About!$B$66,IF('EPA non-CO2 Data'!K2734="CH4",'EPA non-CO2 Data'!H2734*About!$B$65,'EPA non-CO2 Data'!H2734))</f>
        <v>53.499979358868117</v>
      </c>
      <c r="J2734" s="4" t="str">
        <f>VLOOKUP(CONCATENATE(B2734,C2734,D2734),'EPA Source to Industry Map'!$D$2:$E$35,2,FALSE)</f>
        <v>waste management</v>
      </c>
      <c r="K2734" s="4" t="str">
        <f t="shared" si="42"/>
        <v>CH4</v>
      </c>
    </row>
    <row r="2735" spans="1:11">
      <c r="A2735" t="s">
        <v>68</v>
      </c>
      <c r="B2735" t="s">
        <v>5</v>
      </c>
      <c r="C2735" t="s">
        <v>6</v>
      </c>
      <c r="D2735" t="s">
        <v>278</v>
      </c>
      <c r="E2735" t="s">
        <v>11</v>
      </c>
      <c r="F2735">
        <v>2014</v>
      </c>
      <c r="G2735" t="s">
        <v>250</v>
      </c>
      <c r="H2735">
        <v>26.042645526523199</v>
      </c>
      <c r="I2735">
        <f>IF(K2735="N2O",H2735*About!$B$66,IF('EPA non-CO2 Data'!K2735="CH4",'EPA non-CO2 Data'!H2735*About!$B$65,'EPA non-CO2 Data'!H2735))</f>
        <v>30.383086447610399</v>
      </c>
      <c r="J2735" s="4" t="str">
        <f>VLOOKUP(CONCATENATE(B2735,C2735,D2735),'EPA Source to Industry Map'!$D$2:$E$35,2,FALSE)</f>
        <v>waste management</v>
      </c>
      <c r="K2735" s="4" t="str">
        <f t="shared" si="42"/>
        <v>CH4</v>
      </c>
    </row>
    <row r="2736" spans="1:11">
      <c r="A2736" t="s">
        <v>68</v>
      </c>
      <c r="B2736" t="s">
        <v>5</v>
      </c>
      <c r="C2736" t="s">
        <v>6</v>
      </c>
      <c r="D2736" t="s">
        <v>17</v>
      </c>
      <c r="E2736" t="s">
        <v>11</v>
      </c>
      <c r="F2736">
        <v>2015</v>
      </c>
      <c r="G2736" t="s">
        <v>250</v>
      </c>
      <c r="H2736">
        <v>49.585892327881602</v>
      </c>
      <c r="I2736">
        <f>IF(K2736="N2O",H2736*About!$B$66,IF('EPA non-CO2 Data'!K2736="CH4",'EPA non-CO2 Data'!H2736*About!$B$65,'EPA non-CO2 Data'!H2736))</f>
        <v>57.85020771586187</v>
      </c>
      <c r="J2736" s="4" t="str">
        <f>VLOOKUP(CONCATENATE(B2736,C2736,D2736),'EPA Source to Industry Map'!$D$2:$E$35,2,FALSE)</f>
        <v>waste management</v>
      </c>
      <c r="K2736" s="4" t="str">
        <f t="shared" si="42"/>
        <v>CH4</v>
      </c>
    </row>
    <row r="2737" spans="1:11">
      <c r="A2737" t="s">
        <v>68</v>
      </c>
      <c r="B2737" t="s">
        <v>5</v>
      </c>
      <c r="C2737" t="s">
        <v>6</v>
      </c>
      <c r="D2737" t="s">
        <v>278</v>
      </c>
      <c r="E2737" t="s">
        <v>11</v>
      </c>
      <c r="F2737">
        <v>2015</v>
      </c>
      <c r="G2737" t="s">
        <v>250</v>
      </c>
      <c r="H2737">
        <v>26.626263709019302</v>
      </c>
      <c r="I2737">
        <f>IF(K2737="N2O",H2737*About!$B$66,IF('EPA non-CO2 Data'!K2737="CH4",'EPA non-CO2 Data'!H2737*About!$B$65,'EPA non-CO2 Data'!H2737))</f>
        <v>31.063974327189186</v>
      </c>
      <c r="J2737" s="4" t="str">
        <f>VLOOKUP(CONCATENATE(B2737,C2737,D2737),'EPA Source to Industry Map'!$D$2:$E$35,2,FALSE)</f>
        <v>waste management</v>
      </c>
      <c r="K2737" s="4" t="str">
        <f t="shared" si="42"/>
        <v>CH4</v>
      </c>
    </row>
    <row r="2738" spans="1:11">
      <c r="A2738" t="s">
        <v>68</v>
      </c>
      <c r="B2738" t="s">
        <v>5</v>
      </c>
      <c r="C2738" t="s">
        <v>6</v>
      </c>
      <c r="D2738" t="s">
        <v>17</v>
      </c>
      <c r="E2738" t="s">
        <v>11</v>
      </c>
      <c r="F2738">
        <v>2016</v>
      </c>
      <c r="G2738" t="s">
        <v>250</v>
      </c>
      <c r="H2738">
        <v>54.495743736500103</v>
      </c>
      <c r="I2738">
        <f>IF(K2738="N2O",H2738*About!$B$66,IF('EPA non-CO2 Data'!K2738="CH4",'EPA non-CO2 Data'!H2738*About!$B$65,'EPA non-CO2 Data'!H2738))</f>
        <v>63.578367692583456</v>
      </c>
      <c r="J2738" s="4" t="str">
        <f>VLOOKUP(CONCATENATE(B2738,C2738,D2738),'EPA Source to Industry Map'!$D$2:$E$35,2,FALSE)</f>
        <v>waste management</v>
      </c>
      <c r="K2738" s="4" t="str">
        <f t="shared" si="42"/>
        <v>CH4</v>
      </c>
    </row>
    <row r="2739" spans="1:11">
      <c r="A2739" t="s">
        <v>68</v>
      </c>
      <c r="B2739" t="s">
        <v>5</v>
      </c>
      <c r="C2739" t="s">
        <v>6</v>
      </c>
      <c r="D2739" t="s">
        <v>278</v>
      </c>
      <c r="E2739" t="s">
        <v>11</v>
      </c>
      <c r="F2739">
        <v>2016</v>
      </c>
      <c r="G2739" t="s">
        <v>250</v>
      </c>
      <c r="H2739">
        <v>27.1297345002654</v>
      </c>
      <c r="I2739">
        <f>IF(K2739="N2O",H2739*About!$B$66,IF('EPA non-CO2 Data'!K2739="CH4",'EPA non-CO2 Data'!H2739*About!$B$65,'EPA non-CO2 Data'!H2739))</f>
        <v>31.651356916976301</v>
      </c>
      <c r="J2739" s="4" t="str">
        <f>VLOOKUP(CONCATENATE(B2739,C2739,D2739),'EPA Source to Industry Map'!$D$2:$E$35,2,FALSE)</f>
        <v>waste management</v>
      </c>
      <c r="K2739" s="4" t="str">
        <f t="shared" ref="K2739:K2802" si="43">IF(ISNUMBER(SEARCH("F",E2739)),"F-gases",E2739)</f>
        <v>CH4</v>
      </c>
    </row>
    <row r="2740" spans="1:11">
      <c r="A2740" t="s">
        <v>68</v>
      </c>
      <c r="B2740" t="s">
        <v>5</v>
      </c>
      <c r="C2740" t="s">
        <v>6</v>
      </c>
      <c r="D2740" t="s">
        <v>17</v>
      </c>
      <c r="E2740" t="s">
        <v>11</v>
      </c>
      <c r="F2740">
        <v>2017</v>
      </c>
      <c r="G2740" t="s">
        <v>250</v>
      </c>
      <c r="H2740">
        <v>59.405595145118703</v>
      </c>
      <c r="I2740">
        <f>IF(K2740="N2O",H2740*About!$B$66,IF('EPA non-CO2 Data'!K2740="CH4",'EPA non-CO2 Data'!H2740*About!$B$65,'EPA non-CO2 Data'!H2740))</f>
        <v>69.306527669305154</v>
      </c>
      <c r="J2740" s="4" t="str">
        <f>VLOOKUP(CONCATENATE(B2740,C2740,D2740),'EPA Source to Industry Map'!$D$2:$E$35,2,FALSE)</f>
        <v>waste management</v>
      </c>
      <c r="K2740" s="4" t="str">
        <f t="shared" si="43"/>
        <v>CH4</v>
      </c>
    </row>
    <row r="2741" spans="1:11">
      <c r="A2741" t="s">
        <v>68</v>
      </c>
      <c r="B2741" t="s">
        <v>5</v>
      </c>
      <c r="C2741" t="s">
        <v>6</v>
      </c>
      <c r="D2741" t="s">
        <v>278</v>
      </c>
      <c r="E2741" t="s">
        <v>11</v>
      </c>
      <c r="F2741">
        <v>2017</v>
      </c>
      <c r="G2741" t="s">
        <v>250</v>
      </c>
      <c r="H2741">
        <v>27.633205291511501</v>
      </c>
      <c r="I2741">
        <f>IF(K2741="N2O",H2741*About!$B$66,IF('EPA non-CO2 Data'!K2741="CH4",'EPA non-CO2 Data'!H2741*About!$B$65,'EPA non-CO2 Data'!H2741))</f>
        <v>32.238739506763423</v>
      </c>
      <c r="J2741" s="4" t="str">
        <f>VLOOKUP(CONCATENATE(B2741,C2741,D2741),'EPA Source to Industry Map'!$D$2:$E$35,2,FALSE)</f>
        <v>waste management</v>
      </c>
      <c r="K2741" s="4" t="str">
        <f t="shared" si="43"/>
        <v>CH4</v>
      </c>
    </row>
    <row r="2742" spans="1:11">
      <c r="A2742" t="s">
        <v>68</v>
      </c>
      <c r="B2742" t="s">
        <v>5</v>
      </c>
      <c r="C2742" t="s">
        <v>6</v>
      </c>
      <c r="D2742" t="s">
        <v>17</v>
      </c>
      <c r="E2742" t="s">
        <v>11</v>
      </c>
      <c r="F2742">
        <v>2018</v>
      </c>
      <c r="G2742" t="s">
        <v>250</v>
      </c>
      <c r="H2742">
        <v>64.315446553737203</v>
      </c>
      <c r="I2742">
        <f>IF(K2742="N2O",H2742*About!$B$66,IF('EPA non-CO2 Data'!K2742="CH4",'EPA non-CO2 Data'!H2742*About!$B$65,'EPA non-CO2 Data'!H2742))</f>
        <v>75.03468764602674</v>
      </c>
      <c r="J2742" s="4" t="str">
        <f>VLOOKUP(CONCATENATE(B2742,C2742,D2742),'EPA Source to Industry Map'!$D$2:$E$35,2,FALSE)</f>
        <v>waste management</v>
      </c>
      <c r="K2742" s="4" t="str">
        <f t="shared" si="43"/>
        <v>CH4</v>
      </c>
    </row>
    <row r="2743" spans="1:11">
      <c r="A2743" t="s">
        <v>68</v>
      </c>
      <c r="B2743" t="s">
        <v>5</v>
      </c>
      <c r="C2743" t="s">
        <v>6</v>
      </c>
      <c r="D2743" t="s">
        <v>278</v>
      </c>
      <c r="E2743" t="s">
        <v>11</v>
      </c>
      <c r="F2743">
        <v>2018</v>
      </c>
      <c r="G2743" t="s">
        <v>250</v>
      </c>
      <c r="H2743">
        <v>28.136676082757599</v>
      </c>
      <c r="I2743">
        <f>IF(K2743="N2O",H2743*About!$B$66,IF('EPA non-CO2 Data'!K2743="CH4",'EPA non-CO2 Data'!H2743*About!$B$65,'EPA non-CO2 Data'!H2743))</f>
        <v>32.826122096550534</v>
      </c>
      <c r="J2743" s="4" t="str">
        <f>VLOOKUP(CONCATENATE(B2743,C2743,D2743),'EPA Source to Industry Map'!$D$2:$E$35,2,FALSE)</f>
        <v>waste management</v>
      </c>
      <c r="K2743" s="4" t="str">
        <f t="shared" si="43"/>
        <v>CH4</v>
      </c>
    </row>
    <row r="2744" spans="1:11">
      <c r="A2744" t="s">
        <v>68</v>
      </c>
      <c r="B2744" t="s">
        <v>5</v>
      </c>
      <c r="C2744" t="s">
        <v>6</v>
      </c>
      <c r="D2744" t="s">
        <v>17</v>
      </c>
      <c r="E2744" t="s">
        <v>11</v>
      </c>
      <c r="F2744">
        <v>2019</v>
      </c>
      <c r="G2744" t="s">
        <v>250</v>
      </c>
      <c r="H2744">
        <v>69.225297962355796</v>
      </c>
      <c r="I2744">
        <f>IF(K2744="N2O",H2744*About!$B$66,IF('EPA non-CO2 Data'!K2744="CH4",'EPA non-CO2 Data'!H2744*About!$B$65,'EPA non-CO2 Data'!H2744))</f>
        <v>80.762847622748438</v>
      </c>
      <c r="J2744" s="4" t="str">
        <f>VLOOKUP(CONCATENATE(B2744,C2744,D2744),'EPA Source to Industry Map'!$D$2:$E$35,2,FALSE)</f>
        <v>waste management</v>
      </c>
      <c r="K2744" s="4" t="str">
        <f t="shared" si="43"/>
        <v>CH4</v>
      </c>
    </row>
    <row r="2745" spans="1:11">
      <c r="A2745" t="s">
        <v>68</v>
      </c>
      <c r="B2745" t="s">
        <v>5</v>
      </c>
      <c r="C2745" t="s">
        <v>6</v>
      </c>
      <c r="D2745" t="s">
        <v>278</v>
      </c>
      <c r="E2745" t="s">
        <v>11</v>
      </c>
      <c r="F2745">
        <v>2019</v>
      </c>
      <c r="G2745" t="s">
        <v>250</v>
      </c>
      <c r="H2745">
        <v>28.640146874003602</v>
      </c>
      <c r="I2745">
        <f>IF(K2745="N2O",H2745*About!$B$66,IF('EPA non-CO2 Data'!K2745="CH4",'EPA non-CO2 Data'!H2745*About!$B$65,'EPA non-CO2 Data'!H2745))</f>
        <v>33.413504686337539</v>
      </c>
      <c r="J2745" s="4" t="str">
        <f>VLOOKUP(CONCATENATE(B2745,C2745,D2745),'EPA Source to Industry Map'!$D$2:$E$35,2,FALSE)</f>
        <v>waste management</v>
      </c>
      <c r="K2745" s="4" t="str">
        <f t="shared" si="43"/>
        <v>CH4</v>
      </c>
    </row>
    <row r="2746" spans="1:11">
      <c r="A2746" t="s">
        <v>68</v>
      </c>
      <c r="B2746" t="s">
        <v>5</v>
      </c>
      <c r="C2746" t="s">
        <v>6</v>
      </c>
      <c r="D2746" t="s">
        <v>17</v>
      </c>
      <c r="E2746" t="s">
        <v>11</v>
      </c>
      <c r="F2746">
        <v>2020</v>
      </c>
      <c r="G2746" t="s">
        <v>250</v>
      </c>
      <c r="H2746">
        <v>74.135149370974304</v>
      </c>
      <c r="I2746">
        <f>IF(K2746="N2O",H2746*About!$B$66,IF('EPA non-CO2 Data'!K2746="CH4",'EPA non-CO2 Data'!H2746*About!$B$65,'EPA non-CO2 Data'!H2746))</f>
        <v>86.491007599470024</v>
      </c>
      <c r="J2746" s="4" t="str">
        <f>VLOOKUP(CONCATENATE(B2746,C2746,D2746),'EPA Source to Industry Map'!$D$2:$E$35,2,FALSE)</f>
        <v>waste management</v>
      </c>
      <c r="K2746" s="4" t="str">
        <f t="shared" si="43"/>
        <v>CH4</v>
      </c>
    </row>
    <row r="2747" spans="1:11">
      <c r="A2747" t="s">
        <v>68</v>
      </c>
      <c r="B2747" t="s">
        <v>5</v>
      </c>
      <c r="C2747" t="s">
        <v>6</v>
      </c>
      <c r="D2747" t="s">
        <v>278</v>
      </c>
      <c r="E2747" t="s">
        <v>11</v>
      </c>
      <c r="F2747">
        <v>2020</v>
      </c>
      <c r="G2747" t="s">
        <v>250</v>
      </c>
      <c r="H2747">
        <v>29.1436176652497</v>
      </c>
      <c r="I2747">
        <f>IF(K2747="N2O",H2747*About!$B$66,IF('EPA non-CO2 Data'!K2747="CH4",'EPA non-CO2 Data'!H2747*About!$B$65,'EPA non-CO2 Data'!H2747))</f>
        <v>34.000887276124651</v>
      </c>
      <c r="J2747" s="4" t="str">
        <f>VLOOKUP(CONCATENATE(B2747,C2747,D2747),'EPA Source to Industry Map'!$D$2:$E$35,2,FALSE)</f>
        <v>waste management</v>
      </c>
      <c r="K2747" s="4" t="str">
        <f t="shared" si="43"/>
        <v>CH4</v>
      </c>
    </row>
    <row r="2748" spans="1:11">
      <c r="A2748" t="s">
        <v>68</v>
      </c>
      <c r="B2748" t="s">
        <v>5</v>
      </c>
      <c r="C2748" t="s">
        <v>6</v>
      </c>
      <c r="D2748" t="s">
        <v>17</v>
      </c>
      <c r="E2748" t="s">
        <v>11</v>
      </c>
      <c r="F2748">
        <v>2021</v>
      </c>
      <c r="G2748" t="s">
        <v>250</v>
      </c>
      <c r="H2748">
        <v>80.130866445791199</v>
      </c>
      <c r="I2748">
        <f>IF(K2748="N2O",H2748*About!$B$66,IF('EPA non-CO2 Data'!K2748="CH4",'EPA non-CO2 Data'!H2748*About!$B$65,'EPA non-CO2 Data'!H2748))</f>
        <v>93.486010853423068</v>
      </c>
      <c r="J2748" s="4" t="str">
        <f>VLOOKUP(CONCATENATE(B2748,C2748,D2748),'EPA Source to Industry Map'!$D$2:$E$35,2,FALSE)</f>
        <v>waste management</v>
      </c>
      <c r="K2748" s="4" t="str">
        <f t="shared" si="43"/>
        <v>CH4</v>
      </c>
    </row>
    <row r="2749" spans="1:11">
      <c r="A2749" t="s">
        <v>68</v>
      </c>
      <c r="B2749" t="s">
        <v>5</v>
      </c>
      <c r="C2749" t="s">
        <v>6</v>
      </c>
      <c r="D2749" t="s">
        <v>278</v>
      </c>
      <c r="E2749" t="s">
        <v>11</v>
      </c>
      <c r="F2749">
        <v>2021</v>
      </c>
      <c r="G2749" t="s">
        <v>250</v>
      </c>
      <c r="H2749">
        <v>29.571441018464402</v>
      </c>
      <c r="I2749">
        <f>IF(K2749="N2O",H2749*About!$B$66,IF('EPA non-CO2 Data'!K2749="CH4",'EPA non-CO2 Data'!H2749*About!$B$65,'EPA non-CO2 Data'!H2749))</f>
        <v>34.500014521541807</v>
      </c>
      <c r="J2749" s="4" t="str">
        <f>VLOOKUP(CONCATENATE(B2749,C2749,D2749),'EPA Source to Industry Map'!$D$2:$E$35,2,FALSE)</f>
        <v>waste management</v>
      </c>
      <c r="K2749" s="4" t="str">
        <f t="shared" si="43"/>
        <v>CH4</v>
      </c>
    </row>
    <row r="2750" spans="1:11">
      <c r="A2750" t="s">
        <v>68</v>
      </c>
      <c r="B2750" t="s">
        <v>5</v>
      </c>
      <c r="C2750" t="s">
        <v>6</v>
      </c>
      <c r="D2750" t="s">
        <v>17</v>
      </c>
      <c r="E2750" t="s">
        <v>11</v>
      </c>
      <c r="F2750">
        <v>2022</v>
      </c>
      <c r="G2750" t="s">
        <v>250</v>
      </c>
      <c r="H2750">
        <v>86.126583520607994</v>
      </c>
      <c r="I2750">
        <f>IF(K2750="N2O",H2750*About!$B$66,IF('EPA non-CO2 Data'!K2750="CH4",'EPA non-CO2 Data'!H2750*About!$B$65,'EPA non-CO2 Data'!H2750))</f>
        <v>100.481014107376</v>
      </c>
      <c r="J2750" s="4" t="str">
        <f>VLOOKUP(CONCATENATE(B2750,C2750,D2750),'EPA Source to Industry Map'!$D$2:$E$35,2,FALSE)</f>
        <v>waste management</v>
      </c>
      <c r="K2750" s="4" t="str">
        <f t="shared" si="43"/>
        <v>CH4</v>
      </c>
    </row>
    <row r="2751" spans="1:11">
      <c r="A2751" t="s">
        <v>68</v>
      </c>
      <c r="B2751" t="s">
        <v>5</v>
      </c>
      <c r="C2751" t="s">
        <v>6</v>
      </c>
      <c r="D2751" t="s">
        <v>278</v>
      </c>
      <c r="E2751" t="s">
        <v>11</v>
      </c>
      <c r="F2751">
        <v>2022</v>
      </c>
      <c r="G2751" t="s">
        <v>250</v>
      </c>
      <c r="H2751">
        <v>29.999264371679001</v>
      </c>
      <c r="I2751">
        <f>IF(K2751="N2O",H2751*About!$B$66,IF('EPA non-CO2 Data'!K2751="CH4",'EPA non-CO2 Data'!H2751*About!$B$65,'EPA non-CO2 Data'!H2751))</f>
        <v>34.999141766958836</v>
      </c>
      <c r="J2751" s="4" t="str">
        <f>VLOOKUP(CONCATENATE(B2751,C2751,D2751),'EPA Source to Industry Map'!$D$2:$E$35,2,FALSE)</f>
        <v>waste management</v>
      </c>
      <c r="K2751" s="4" t="str">
        <f t="shared" si="43"/>
        <v>CH4</v>
      </c>
    </row>
    <row r="2752" spans="1:11">
      <c r="A2752" t="s">
        <v>68</v>
      </c>
      <c r="B2752" t="s">
        <v>5</v>
      </c>
      <c r="C2752" t="s">
        <v>6</v>
      </c>
      <c r="D2752" t="s">
        <v>17</v>
      </c>
      <c r="E2752" t="s">
        <v>11</v>
      </c>
      <c r="F2752">
        <v>2023</v>
      </c>
      <c r="G2752" t="s">
        <v>250</v>
      </c>
      <c r="H2752">
        <v>92.122300595424804</v>
      </c>
      <c r="I2752">
        <f>IF(K2752="N2O",H2752*About!$B$66,IF('EPA non-CO2 Data'!K2752="CH4",'EPA non-CO2 Data'!H2752*About!$B$65,'EPA non-CO2 Data'!H2752))</f>
        <v>107.47601736132894</v>
      </c>
      <c r="J2752" s="4" t="str">
        <f>VLOOKUP(CONCATENATE(B2752,C2752,D2752),'EPA Source to Industry Map'!$D$2:$E$35,2,FALSE)</f>
        <v>waste management</v>
      </c>
      <c r="K2752" s="4" t="str">
        <f t="shared" si="43"/>
        <v>CH4</v>
      </c>
    </row>
    <row r="2753" spans="1:11">
      <c r="A2753" t="s">
        <v>68</v>
      </c>
      <c r="B2753" t="s">
        <v>5</v>
      </c>
      <c r="C2753" t="s">
        <v>6</v>
      </c>
      <c r="D2753" t="s">
        <v>278</v>
      </c>
      <c r="E2753" t="s">
        <v>11</v>
      </c>
      <c r="F2753">
        <v>2023</v>
      </c>
      <c r="G2753" t="s">
        <v>250</v>
      </c>
      <c r="H2753">
        <v>30.427087724893699</v>
      </c>
      <c r="I2753">
        <f>IF(K2753="N2O",H2753*About!$B$66,IF('EPA non-CO2 Data'!K2753="CH4",'EPA non-CO2 Data'!H2753*About!$B$65,'EPA non-CO2 Data'!H2753))</f>
        <v>35.498269012375985</v>
      </c>
      <c r="J2753" s="4" t="str">
        <f>VLOOKUP(CONCATENATE(B2753,C2753,D2753),'EPA Source to Industry Map'!$D$2:$E$35,2,FALSE)</f>
        <v>waste management</v>
      </c>
      <c r="K2753" s="4" t="str">
        <f t="shared" si="43"/>
        <v>CH4</v>
      </c>
    </row>
    <row r="2754" spans="1:11">
      <c r="A2754" t="s">
        <v>68</v>
      </c>
      <c r="B2754" t="s">
        <v>5</v>
      </c>
      <c r="C2754" t="s">
        <v>6</v>
      </c>
      <c r="D2754" t="s">
        <v>17</v>
      </c>
      <c r="E2754" t="s">
        <v>11</v>
      </c>
      <c r="F2754">
        <v>2024</v>
      </c>
      <c r="G2754" t="s">
        <v>250</v>
      </c>
      <c r="H2754">
        <v>98.118017670241599</v>
      </c>
      <c r="I2754">
        <f>IF(K2754="N2O",H2754*About!$B$66,IF('EPA non-CO2 Data'!K2754="CH4",'EPA non-CO2 Data'!H2754*About!$B$65,'EPA non-CO2 Data'!H2754))</f>
        <v>114.47102061528187</v>
      </c>
      <c r="J2754" s="4" t="str">
        <f>VLOOKUP(CONCATENATE(B2754,C2754,D2754),'EPA Source to Industry Map'!$D$2:$E$35,2,FALSE)</f>
        <v>waste management</v>
      </c>
      <c r="K2754" s="4" t="str">
        <f t="shared" si="43"/>
        <v>CH4</v>
      </c>
    </row>
    <row r="2755" spans="1:11">
      <c r="A2755" t="s">
        <v>68</v>
      </c>
      <c r="B2755" t="s">
        <v>5</v>
      </c>
      <c r="C2755" t="s">
        <v>6</v>
      </c>
      <c r="D2755" t="s">
        <v>278</v>
      </c>
      <c r="E2755" t="s">
        <v>11</v>
      </c>
      <c r="F2755">
        <v>2024</v>
      </c>
      <c r="G2755" t="s">
        <v>250</v>
      </c>
      <c r="H2755">
        <v>30.854911078108302</v>
      </c>
      <c r="I2755">
        <f>IF(K2755="N2O",H2755*About!$B$66,IF('EPA non-CO2 Data'!K2755="CH4",'EPA non-CO2 Data'!H2755*About!$B$65,'EPA non-CO2 Data'!H2755))</f>
        <v>35.997396257793021</v>
      </c>
      <c r="J2755" s="4" t="str">
        <f>VLOOKUP(CONCATENATE(B2755,C2755,D2755),'EPA Source to Industry Map'!$D$2:$E$35,2,FALSE)</f>
        <v>waste management</v>
      </c>
      <c r="K2755" s="4" t="str">
        <f t="shared" si="43"/>
        <v>CH4</v>
      </c>
    </row>
    <row r="2756" spans="1:11">
      <c r="A2756" t="s">
        <v>68</v>
      </c>
      <c r="B2756" t="s">
        <v>5</v>
      </c>
      <c r="C2756" t="s">
        <v>6</v>
      </c>
      <c r="D2756" t="s">
        <v>17</v>
      </c>
      <c r="E2756" t="s">
        <v>11</v>
      </c>
      <c r="F2756">
        <v>2025</v>
      </c>
      <c r="G2756" t="s">
        <v>250</v>
      </c>
      <c r="H2756">
        <v>104.113734745058</v>
      </c>
      <c r="I2756">
        <f>IF(K2756="N2O",H2756*About!$B$66,IF('EPA non-CO2 Data'!K2756="CH4",'EPA non-CO2 Data'!H2756*About!$B$65,'EPA non-CO2 Data'!H2756))</f>
        <v>121.46602386923433</v>
      </c>
      <c r="J2756" s="4" t="str">
        <f>VLOOKUP(CONCATENATE(B2756,C2756,D2756),'EPA Source to Industry Map'!$D$2:$E$35,2,FALSE)</f>
        <v>waste management</v>
      </c>
      <c r="K2756" s="4" t="str">
        <f t="shared" si="43"/>
        <v>CH4</v>
      </c>
    </row>
    <row r="2757" spans="1:11">
      <c r="A2757" t="s">
        <v>68</v>
      </c>
      <c r="B2757" t="s">
        <v>5</v>
      </c>
      <c r="C2757" t="s">
        <v>6</v>
      </c>
      <c r="D2757" t="s">
        <v>278</v>
      </c>
      <c r="E2757" t="s">
        <v>11</v>
      </c>
      <c r="F2757">
        <v>2025</v>
      </c>
      <c r="G2757" t="s">
        <v>250</v>
      </c>
      <c r="H2757">
        <v>31.282734431323</v>
      </c>
      <c r="I2757">
        <f>IF(K2757="N2O",H2757*About!$B$66,IF('EPA non-CO2 Data'!K2757="CH4",'EPA non-CO2 Data'!H2757*About!$B$65,'EPA non-CO2 Data'!H2757))</f>
        <v>36.49652350321017</v>
      </c>
      <c r="J2757" s="4" t="str">
        <f>VLOOKUP(CONCATENATE(B2757,C2757,D2757),'EPA Source to Industry Map'!$D$2:$E$35,2,FALSE)</f>
        <v>waste management</v>
      </c>
      <c r="K2757" s="4" t="str">
        <f t="shared" si="43"/>
        <v>CH4</v>
      </c>
    </row>
    <row r="2758" spans="1:11">
      <c r="A2758" t="s">
        <v>68</v>
      </c>
      <c r="B2758" t="s">
        <v>5</v>
      </c>
      <c r="C2758" t="s">
        <v>6</v>
      </c>
      <c r="D2758" t="s">
        <v>17</v>
      </c>
      <c r="E2758" t="s">
        <v>11</v>
      </c>
      <c r="F2758">
        <v>2026</v>
      </c>
      <c r="G2758" t="s">
        <v>250</v>
      </c>
      <c r="H2758">
        <v>111.35041015754901</v>
      </c>
      <c r="I2758">
        <f>IF(K2758="N2O",H2758*About!$B$66,IF('EPA non-CO2 Data'!K2758="CH4",'EPA non-CO2 Data'!H2758*About!$B$65,'EPA non-CO2 Data'!H2758))</f>
        <v>129.90881185047385</v>
      </c>
      <c r="J2758" s="4" t="str">
        <f>VLOOKUP(CONCATENATE(B2758,C2758,D2758),'EPA Source to Industry Map'!$D$2:$E$35,2,FALSE)</f>
        <v>waste management</v>
      </c>
      <c r="K2758" s="4" t="str">
        <f t="shared" si="43"/>
        <v>CH4</v>
      </c>
    </row>
    <row r="2759" spans="1:11">
      <c r="A2759" t="s">
        <v>68</v>
      </c>
      <c r="B2759" t="s">
        <v>5</v>
      </c>
      <c r="C2759" t="s">
        <v>6</v>
      </c>
      <c r="D2759" t="s">
        <v>278</v>
      </c>
      <c r="E2759" t="s">
        <v>11</v>
      </c>
      <c r="F2759">
        <v>2026</v>
      </c>
      <c r="G2759" t="s">
        <v>250</v>
      </c>
      <c r="H2759">
        <v>31.635595866732899</v>
      </c>
      <c r="I2759">
        <f>IF(K2759="N2O",H2759*About!$B$66,IF('EPA non-CO2 Data'!K2759="CH4",'EPA non-CO2 Data'!H2759*About!$B$65,'EPA non-CO2 Data'!H2759))</f>
        <v>36.908195177855049</v>
      </c>
      <c r="J2759" s="4" t="str">
        <f>VLOOKUP(CONCATENATE(B2759,C2759,D2759),'EPA Source to Industry Map'!$D$2:$E$35,2,FALSE)</f>
        <v>waste management</v>
      </c>
      <c r="K2759" s="4" t="str">
        <f t="shared" si="43"/>
        <v>CH4</v>
      </c>
    </row>
    <row r="2760" spans="1:11">
      <c r="A2760" t="s">
        <v>68</v>
      </c>
      <c r="B2760" t="s">
        <v>5</v>
      </c>
      <c r="C2760" t="s">
        <v>6</v>
      </c>
      <c r="D2760" t="s">
        <v>17</v>
      </c>
      <c r="E2760" t="s">
        <v>11</v>
      </c>
      <c r="F2760">
        <v>2027</v>
      </c>
      <c r="G2760" t="s">
        <v>250</v>
      </c>
      <c r="H2760">
        <v>118.58708557004</v>
      </c>
      <c r="I2760">
        <f>IF(K2760="N2O",H2760*About!$B$66,IF('EPA non-CO2 Data'!K2760="CH4",'EPA non-CO2 Data'!H2760*About!$B$65,'EPA non-CO2 Data'!H2760))</f>
        <v>138.35159983171334</v>
      </c>
      <c r="J2760" s="4" t="str">
        <f>VLOOKUP(CONCATENATE(B2760,C2760,D2760),'EPA Source to Industry Map'!$D$2:$E$35,2,FALSE)</f>
        <v>waste management</v>
      </c>
      <c r="K2760" s="4" t="str">
        <f t="shared" si="43"/>
        <v>CH4</v>
      </c>
    </row>
    <row r="2761" spans="1:11">
      <c r="A2761" t="s">
        <v>68</v>
      </c>
      <c r="B2761" t="s">
        <v>5</v>
      </c>
      <c r="C2761" t="s">
        <v>6</v>
      </c>
      <c r="D2761" t="s">
        <v>278</v>
      </c>
      <c r="E2761" t="s">
        <v>11</v>
      </c>
      <c r="F2761">
        <v>2027</v>
      </c>
      <c r="G2761" t="s">
        <v>250</v>
      </c>
      <c r="H2761">
        <v>31.988457302142798</v>
      </c>
      <c r="I2761">
        <f>IF(K2761="N2O",H2761*About!$B$66,IF('EPA non-CO2 Data'!K2761="CH4",'EPA non-CO2 Data'!H2761*About!$B$65,'EPA non-CO2 Data'!H2761))</f>
        <v>37.319866852499935</v>
      </c>
      <c r="J2761" s="4" t="str">
        <f>VLOOKUP(CONCATENATE(B2761,C2761,D2761),'EPA Source to Industry Map'!$D$2:$E$35,2,FALSE)</f>
        <v>waste management</v>
      </c>
      <c r="K2761" s="4" t="str">
        <f t="shared" si="43"/>
        <v>CH4</v>
      </c>
    </row>
    <row r="2762" spans="1:11">
      <c r="A2762" t="s">
        <v>68</v>
      </c>
      <c r="B2762" t="s">
        <v>5</v>
      </c>
      <c r="C2762" t="s">
        <v>6</v>
      </c>
      <c r="D2762" t="s">
        <v>17</v>
      </c>
      <c r="E2762" t="s">
        <v>11</v>
      </c>
      <c r="F2762">
        <v>2028</v>
      </c>
      <c r="G2762" t="s">
        <v>250</v>
      </c>
      <c r="H2762">
        <v>125.823760982531</v>
      </c>
      <c r="I2762">
        <f>IF(K2762="N2O",H2762*About!$B$66,IF('EPA non-CO2 Data'!K2762="CH4",'EPA non-CO2 Data'!H2762*About!$B$65,'EPA non-CO2 Data'!H2762))</f>
        <v>146.79438781295283</v>
      </c>
      <c r="J2762" s="4" t="str">
        <f>VLOOKUP(CONCATENATE(B2762,C2762,D2762),'EPA Source to Industry Map'!$D$2:$E$35,2,FALSE)</f>
        <v>waste management</v>
      </c>
      <c r="K2762" s="4" t="str">
        <f t="shared" si="43"/>
        <v>CH4</v>
      </c>
    </row>
    <row r="2763" spans="1:11">
      <c r="A2763" t="s">
        <v>68</v>
      </c>
      <c r="B2763" t="s">
        <v>5</v>
      </c>
      <c r="C2763" t="s">
        <v>6</v>
      </c>
      <c r="D2763" t="s">
        <v>278</v>
      </c>
      <c r="E2763" t="s">
        <v>11</v>
      </c>
      <c r="F2763">
        <v>2028</v>
      </c>
      <c r="G2763" t="s">
        <v>250</v>
      </c>
      <c r="H2763">
        <v>32.341318737552697</v>
      </c>
      <c r="I2763">
        <f>IF(K2763="N2O",H2763*About!$B$66,IF('EPA non-CO2 Data'!K2763="CH4",'EPA non-CO2 Data'!H2763*About!$B$65,'EPA non-CO2 Data'!H2763))</f>
        <v>37.731538527144814</v>
      </c>
      <c r="J2763" s="4" t="str">
        <f>VLOOKUP(CONCATENATE(B2763,C2763,D2763),'EPA Source to Industry Map'!$D$2:$E$35,2,FALSE)</f>
        <v>waste management</v>
      </c>
      <c r="K2763" s="4" t="str">
        <f t="shared" si="43"/>
        <v>CH4</v>
      </c>
    </row>
    <row r="2764" spans="1:11">
      <c r="A2764" t="s">
        <v>68</v>
      </c>
      <c r="B2764" t="s">
        <v>5</v>
      </c>
      <c r="C2764" t="s">
        <v>6</v>
      </c>
      <c r="D2764" t="s">
        <v>17</v>
      </c>
      <c r="E2764" t="s">
        <v>11</v>
      </c>
      <c r="F2764">
        <v>2029</v>
      </c>
      <c r="G2764" t="s">
        <v>250</v>
      </c>
      <c r="H2764">
        <v>133.06043639502099</v>
      </c>
      <c r="I2764">
        <f>IF(K2764="N2O",H2764*About!$B$66,IF('EPA non-CO2 Data'!K2764="CH4",'EPA non-CO2 Data'!H2764*About!$B$65,'EPA non-CO2 Data'!H2764))</f>
        <v>155.23717579419116</v>
      </c>
      <c r="J2764" s="4" t="str">
        <f>VLOOKUP(CONCATENATE(B2764,C2764,D2764),'EPA Source to Industry Map'!$D$2:$E$35,2,FALSE)</f>
        <v>waste management</v>
      </c>
      <c r="K2764" s="4" t="str">
        <f t="shared" si="43"/>
        <v>CH4</v>
      </c>
    </row>
    <row r="2765" spans="1:11">
      <c r="A2765" t="s">
        <v>68</v>
      </c>
      <c r="B2765" t="s">
        <v>5</v>
      </c>
      <c r="C2765" t="s">
        <v>6</v>
      </c>
      <c r="D2765" t="s">
        <v>278</v>
      </c>
      <c r="E2765" t="s">
        <v>11</v>
      </c>
      <c r="F2765">
        <v>2029</v>
      </c>
      <c r="G2765" t="s">
        <v>250</v>
      </c>
      <c r="H2765">
        <v>32.694180172962596</v>
      </c>
      <c r="I2765">
        <f>IF(K2765="N2O",H2765*About!$B$66,IF('EPA non-CO2 Data'!K2765="CH4",'EPA non-CO2 Data'!H2765*About!$B$65,'EPA non-CO2 Data'!H2765))</f>
        <v>38.143210201789699</v>
      </c>
      <c r="J2765" s="4" t="str">
        <f>VLOOKUP(CONCATENATE(B2765,C2765,D2765),'EPA Source to Industry Map'!$D$2:$E$35,2,FALSE)</f>
        <v>waste management</v>
      </c>
      <c r="K2765" s="4" t="str">
        <f t="shared" si="43"/>
        <v>CH4</v>
      </c>
    </row>
    <row r="2766" spans="1:11">
      <c r="A2766" t="s">
        <v>68</v>
      </c>
      <c r="B2766" t="s">
        <v>5</v>
      </c>
      <c r="C2766" t="s">
        <v>6</v>
      </c>
      <c r="D2766" t="s">
        <v>17</v>
      </c>
      <c r="E2766" t="s">
        <v>11</v>
      </c>
      <c r="F2766">
        <v>2030</v>
      </c>
      <c r="G2766" t="s">
        <v>250</v>
      </c>
      <c r="H2766">
        <v>140.29711180751201</v>
      </c>
      <c r="I2766">
        <f>IF(K2766="N2O",H2766*About!$B$66,IF('EPA non-CO2 Data'!K2766="CH4",'EPA non-CO2 Data'!H2766*About!$B$65,'EPA non-CO2 Data'!H2766))</f>
        <v>163.67996377543068</v>
      </c>
      <c r="J2766" s="4" t="str">
        <f>VLOOKUP(CONCATENATE(B2766,C2766,D2766),'EPA Source to Industry Map'!$D$2:$E$35,2,FALSE)</f>
        <v>waste management</v>
      </c>
      <c r="K2766" s="4" t="str">
        <f t="shared" si="43"/>
        <v>CH4</v>
      </c>
    </row>
    <row r="2767" spans="1:11">
      <c r="A2767" t="s">
        <v>68</v>
      </c>
      <c r="B2767" t="s">
        <v>5</v>
      </c>
      <c r="C2767" t="s">
        <v>6</v>
      </c>
      <c r="D2767" t="s">
        <v>278</v>
      </c>
      <c r="E2767" t="s">
        <v>11</v>
      </c>
      <c r="F2767">
        <v>2030</v>
      </c>
      <c r="G2767" t="s">
        <v>250</v>
      </c>
      <c r="H2767">
        <v>33.047041608372503</v>
      </c>
      <c r="I2767">
        <f>IF(K2767="N2O",H2767*About!$B$66,IF('EPA non-CO2 Data'!K2767="CH4",'EPA non-CO2 Data'!H2767*About!$B$65,'EPA non-CO2 Data'!H2767))</f>
        <v>38.554881876434592</v>
      </c>
      <c r="J2767" s="4" t="str">
        <f>VLOOKUP(CONCATENATE(B2767,C2767,D2767),'EPA Source to Industry Map'!$D$2:$E$35,2,FALSE)</f>
        <v>waste management</v>
      </c>
      <c r="K2767" s="4" t="str">
        <f t="shared" si="43"/>
        <v>CH4</v>
      </c>
    </row>
    <row r="2768" spans="1:11">
      <c r="A2768" t="s">
        <v>68</v>
      </c>
      <c r="B2768" t="s">
        <v>5</v>
      </c>
      <c r="C2768" t="s">
        <v>6</v>
      </c>
      <c r="D2768" t="s">
        <v>17</v>
      </c>
      <c r="E2768" t="s">
        <v>11</v>
      </c>
      <c r="F2768">
        <v>2031</v>
      </c>
      <c r="G2768" t="s">
        <v>250</v>
      </c>
      <c r="H2768">
        <v>148.71558601363</v>
      </c>
      <c r="I2768">
        <f>IF(K2768="N2O",H2768*About!$B$66,IF('EPA non-CO2 Data'!K2768="CH4",'EPA non-CO2 Data'!H2768*About!$B$65,'EPA non-CO2 Data'!H2768))</f>
        <v>173.50151701590167</v>
      </c>
      <c r="J2768" s="4" t="str">
        <f>VLOOKUP(CONCATENATE(B2768,C2768,D2768),'EPA Source to Industry Map'!$D$2:$E$35,2,FALSE)</f>
        <v>waste management</v>
      </c>
      <c r="K2768" s="4" t="str">
        <f t="shared" si="43"/>
        <v>CH4</v>
      </c>
    </row>
    <row r="2769" spans="1:11">
      <c r="A2769" t="s">
        <v>68</v>
      </c>
      <c r="B2769" t="s">
        <v>5</v>
      </c>
      <c r="C2769" t="s">
        <v>6</v>
      </c>
      <c r="D2769" t="s">
        <v>278</v>
      </c>
      <c r="E2769" t="s">
        <v>11</v>
      </c>
      <c r="F2769">
        <v>2031</v>
      </c>
      <c r="G2769" t="s">
        <v>250</v>
      </c>
      <c r="H2769">
        <v>33.329185398314301</v>
      </c>
      <c r="I2769">
        <f>IF(K2769="N2O",H2769*About!$B$66,IF('EPA non-CO2 Data'!K2769="CH4",'EPA non-CO2 Data'!H2769*About!$B$65,'EPA non-CO2 Data'!H2769))</f>
        <v>38.884049631366686</v>
      </c>
      <c r="J2769" s="4" t="str">
        <f>VLOOKUP(CONCATENATE(B2769,C2769,D2769),'EPA Source to Industry Map'!$D$2:$E$35,2,FALSE)</f>
        <v>waste management</v>
      </c>
      <c r="K2769" s="4" t="str">
        <f t="shared" si="43"/>
        <v>CH4</v>
      </c>
    </row>
    <row r="2770" spans="1:11">
      <c r="A2770" t="s">
        <v>68</v>
      </c>
      <c r="B2770" t="s">
        <v>5</v>
      </c>
      <c r="C2770" t="s">
        <v>6</v>
      </c>
      <c r="D2770" t="s">
        <v>17</v>
      </c>
      <c r="E2770" t="s">
        <v>11</v>
      </c>
      <c r="F2770">
        <v>2032</v>
      </c>
      <c r="G2770" t="s">
        <v>250</v>
      </c>
      <c r="H2770">
        <v>157.134060219747</v>
      </c>
      <c r="I2770">
        <f>IF(K2770="N2O",H2770*About!$B$66,IF('EPA non-CO2 Data'!K2770="CH4",'EPA non-CO2 Data'!H2770*About!$B$65,'EPA non-CO2 Data'!H2770))</f>
        <v>183.32307025637152</v>
      </c>
      <c r="J2770" s="4" t="str">
        <f>VLOOKUP(CONCATENATE(B2770,C2770,D2770),'EPA Source to Industry Map'!$D$2:$E$35,2,FALSE)</f>
        <v>waste management</v>
      </c>
      <c r="K2770" s="4" t="str">
        <f t="shared" si="43"/>
        <v>CH4</v>
      </c>
    </row>
    <row r="2771" spans="1:11">
      <c r="A2771" t="s">
        <v>68</v>
      </c>
      <c r="B2771" t="s">
        <v>5</v>
      </c>
      <c r="C2771" t="s">
        <v>6</v>
      </c>
      <c r="D2771" t="s">
        <v>278</v>
      </c>
      <c r="E2771" t="s">
        <v>11</v>
      </c>
      <c r="F2771">
        <v>2032</v>
      </c>
      <c r="G2771" t="s">
        <v>250</v>
      </c>
      <c r="H2771">
        <v>33.6113291882562</v>
      </c>
      <c r="I2771">
        <f>IF(K2771="N2O",H2771*About!$B$66,IF('EPA non-CO2 Data'!K2771="CH4",'EPA non-CO2 Data'!H2771*About!$B$65,'EPA non-CO2 Data'!H2771))</f>
        <v>39.213217386298901</v>
      </c>
      <c r="J2771" s="4" t="str">
        <f>VLOOKUP(CONCATENATE(B2771,C2771,D2771),'EPA Source to Industry Map'!$D$2:$E$35,2,FALSE)</f>
        <v>waste management</v>
      </c>
      <c r="K2771" s="4" t="str">
        <f t="shared" si="43"/>
        <v>CH4</v>
      </c>
    </row>
    <row r="2772" spans="1:11">
      <c r="A2772" t="s">
        <v>68</v>
      </c>
      <c r="B2772" t="s">
        <v>5</v>
      </c>
      <c r="C2772" t="s">
        <v>6</v>
      </c>
      <c r="D2772" t="s">
        <v>17</v>
      </c>
      <c r="E2772" t="s">
        <v>11</v>
      </c>
      <c r="F2772">
        <v>2033</v>
      </c>
      <c r="G2772" t="s">
        <v>250</v>
      </c>
      <c r="H2772">
        <v>165.55253442586499</v>
      </c>
      <c r="I2772">
        <f>IF(K2772="N2O",H2772*About!$B$66,IF('EPA non-CO2 Data'!K2772="CH4",'EPA non-CO2 Data'!H2772*About!$B$65,'EPA non-CO2 Data'!H2772))</f>
        <v>193.14462349684251</v>
      </c>
      <c r="J2772" s="4" t="str">
        <f>VLOOKUP(CONCATENATE(B2772,C2772,D2772),'EPA Source to Industry Map'!$D$2:$E$35,2,FALSE)</f>
        <v>waste management</v>
      </c>
      <c r="K2772" s="4" t="str">
        <f t="shared" si="43"/>
        <v>CH4</v>
      </c>
    </row>
    <row r="2773" spans="1:11">
      <c r="A2773" t="s">
        <v>68</v>
      </c>
      <c r="B2773" t="s">
        <v>5</v>
      </c>
      <c r="C2773" t="s">
        <v>6</v>
      </c>
      <c r="D2773" t="s">
        <v>278</v>
      </c>
      <c r="E2773" t="s">
        <v>11</v>
      </c>
      <c r="F2773">
        <v>2033</v>
      </c>
      <c r="G2773" t="s">
        <v>250</v>
      </c>
      <c r="H2773">
        <v>33.893472978197998</v>
      </c>
      <c r="I2773">
        <f>IF(K2773="N2O",H2773*About!$B$66,IF('EPA non-CO2 Data'!K2773="CH4",'EPA non-CO2 Data'!H2773*About!$B$65,'EPA non-CO2 Data'!H2773))</f>
        <v>39.542385141231001</v>
      </c>
      <c r="J2773" s="4" t="str">
        <f>VLOOKUP(CONCATENATE(B2773,C2773,D2773),'EPA Source to Industry Map'!$D$2:$E$35,2,FALSE)</f>
        <v>waste management</v>
      </c>
      <c r="K2773" s="4" t="str">
        <f t="shared" si="43"/>
        <v>CH4</v>
      </c>
    </row>
    <row r="2774" spans="1:11">
      <c r="A2774" t="s">
        <v>68</v>
      </c>
      <c r="B2774" t="s">
        <v>5</v>
      </c>
      <c r="C2774" t="s">
        <v>6</v>
      </c>
      <c r="D2774" t="s">
        <v>17</v>
      </c>
      <c r="E2774" t="s">
        <v>11</v>
      </c>
      <c r="F2774">
        <v>2034</v>
      </c>
      <c r="G2774" t="s">
        <v>250</v>
      </c>
      <c r="H2774">
        <v>173.97100863198199</v>
      </c>
      <c r="I2774">
        <f>IF(K2774="N2O",H2774*About!$B$66,IF('EPA non-CO2 Data'!K2774="CH4",'EPA non-CO2 Data'!H2774*About!$B$65,'EPA non-CO2 Data'!H2774))</f>
        <v>202.96617673731234</v>
      </c>
      <c r="J2774" s="4" t="str">
        <f>VLOOKUP(CONCATENATE(B2774,C2774,D2774),'EPA Source to Industry Map'!$D$2:$E$35,2,FALSE)</f>
        <v>waste management</v>
      </c>
      <c r="K2774" s="4" t="str">
        <f t="shared" si="43"/>
        <v>CH4</v>
      </c>
    </row>
    <row r="2775" spans="1:11">
      <c r="A2775" t="s">
        <v>68</v>
      </c>
      <c r="B2775" t="s">
        <v>5</v>
      </c>
      <c r="C2775" t="s">
        <v>6</v>
      </c>
      <c r="D2775" t="s">
        <v>278</v>
      </c>
      <c r="E2775" t="s">
        <v>11</v>
      </c>
      <c r="F2775">
        <v>2034</v>
      </c>
      <c r="G2775" t="s">
        <v>250</v>
      </c>
      <c r="H2775">
        <v>34.175616768139903</v>
      </c>
      <c r="I2775">
        <f>IF(K2775="N2O",H2775*About!$B$66,IF('EPA non-CO2 Data'!K2775="CH4",'EPA non-CO2 Data'!H2775*About!$B$65,'EPA non-CO2 Data'!H2775))</f>
        <v>39.871552896163223</v>
      </c>
      <c r="J2775" s="4" t="str">
        <f>VLOOKUP(CONCATENATE(B2775,C2775,D2775),'EPA Source to Industry Map'!$D$2:$E$35,2,FALSE)</f>
        <v>waste management</v>
      </c>
      <c r="K2775" s="4" t="str">
        <f t="shared" si="43"/>
        <v>CH4</v>
      </c>
    </row>
    <row r="2776" spans="1:11">
      <c r="A2776" t="s">
        <v>68</v>
      </c>
      <c r="B2776" t="s">
        <v>5</v>
      </c>
      <c r="C2776" t="s">
        <v>6</v>
      </c>
      <c r="D2776" t="s">
        <v>17</v>
      </c>
      <c r="E2776" t="s">
        <v>11</v>
      </c>
      <c r="F2776">
        <v>2035</v>
      </c>
      <c r="G2776" t="s">
        <v>250</v>
      </c>
      <c r="H2776">
        <v>182.38948283810001</v>
      </c>
      <c r="I2776">
        <f>IF(K2776="N2O",H2776*About!$B$66,IF('EPA non-CO2 Data'!K2776="CH4",'EPA non-CO2 Data'!H2776*About!$B$65,'EPA non-CO2 Data'!H2776))</f>
        <v>212.78772997778336</v>
      </c>
      <c r="J2776" s="4" t="str">
        <f>VLOOKUP(CONCATENATE(B2776,C2776,D2776),'EPA Source to Industry Map'!$D$2:$E$35,2,FALSE)</f>
        <v>waste management</v>
      </c>
      <c r="K2776" s="4" t="str">
        <f t="shared" si="43"/>
        <v>CH4</v>
      </c>
    </row>
    <row r="2777" spans="1:11">
      <c r="A2777" t="s">
        <v>68</v>
      </c>
      <c r="B2777" t="s">
        <v>5</v>
      </c>
      <c r="C2777" t="s">
        <v>6</v>
      </c>
      <c r="D2777" t="s">
        <v>278</v>
      </c>
      <c r="E2777" t="s">
        <v>11</v>
      </c>
      <c r="F2777">
        <v>2035</v>
      </c>
      <c r="G2777" t="s">
        <v>250</v>
      </c>
      <c r="H2777">
        <v>34.457760558081702</v>
      </c>
      <c r="I2777">
        <f>IF(K2777="N2O",H2777*About!$B$66,IF('EPA non-CO2 Data'!K2777="CH4",'EPA non-CO2 Data'!H2777*About!$B$65,'EPA non-CO2 Data'!H2777))</f>
        <v>40.200720651095324</v>
      </c>
      <c r="J2777" s="4" t="str">
        <f>VLOOKUP(CONCATENATE(B2777,C2777,D2777),'EPA Source to Industry Map'!$D$2:$E$35,2,FALSE)</f>
        <v>waste management</v>
      </c>
      <c r="K2777" s="4" t="str">
        <f t="shared" si="43"/>
        <v>CH4</v>
      </c>
    </row>
    <row r="2778" spans="1:11">
      <c r="A2778" t="s">
        <v>68</v>
      </c>
      <c r="B2778" t="s">
        <v>5</v>
      </c>
      <c r="C2778" t="s">
        <v>6</v>
      </c>
      <c r="D2778" t="s">
        <v>17</v>
      </c>
      <c r="E2778" t="s">
        <v>11</v>
      </c>
      <c r="F2778">
        <v>2036</v>
      </c>
      <c r="G2778" t="s">
        <v>250</v>
      </c>
      <c r="H2778">
        <v>191.57603702934099</v>
      </c>
      <c r="I2778">
        <f>IF(K2778="N2O",H2778*About!$B$66,IF('EPA non-CO2 Data'!K2778="CH4",'EPA non-CO2 Data'!H2778*About!$B$65,'EPA non-CO2 Data'!H2778))</f>
        <v>223.50537653423117</v>
      </c>
      <c r="J2778" s="4" t="str">
        <f>VLOOKUP(CONCATENATE(B2778,C2778,D2778),'EPA Source to Industry Map'!$D$2:$E$35,2,FALSE)</f>
        <v>waste management</v>
      </c>
      <c r="K2778" s="4" t="str">
        <f t="shared" si="43"/>
        <v>CH4</v>
      </c>
    </row>
    <row r="2779" spans="1:11">
      <c r="A2779" t="s">
        <v>68</v>
      </c>
      <c r="B2779" t="s">
        <v>5</v>
      </c>
      <c r="C2779" t="s">
        <v>6</v>
      </c>
      <c r="D2779" t="s">
        <v>278</v>
      </c>
      <c r="E2779" t="s">
        <v>11</v>
      </c>
      <c r="F2779">
        <v>2036</v>
      </c>
      <c r="G2779" t="s">
        <v>250</v>
      </c>
      <c r="H2779">
        <v>34.675400223252701</v>
      </c>
      <c r="I2779">
        <f>IF(K2779="N2O",H2779*About!$B$66,IF('EPA non-CO2 Data'!K2779="CH4",'EPA non-CO2 Data'!H2779*About!$B$65,'EPA non-CO2 Data'!H2779))</f>
        <v>40.454633593794824</v>
      </c>
      <c r="J2779" s="4" t="str">
        <f>VLOOKUP(CONCATENATE(B2779,C2779,D2779),'EPA Source to Industry Map'!$D$2:$E$35,2,FALSE)</f>
        <v>waste management</v>
      </c>
      <c r="K2779" s="4" t="str">
        <f t="shared" si="43"/>
        <v>CH4</v>
      </c>
    </row>
    <row r="2780" spans="1:11">
      <c r="A2780" t="s">
        <v>68</v>
      </c>
      <c r="B2780" t="s">
        <v>5</v>
      </c>
      <c r="C2780" t="s">
        <v>6</v>
      </c>
      <c r="D2780" t="s">
        <v>17</v>
      </c>
      <c r="E2780" t="s">
        <v>11</v>
      </c>
      <c r="F2780">
        <v>2037</v>
      </c>
      <c r="G2780" t="s">
        <v>250</v>
      </c>
      <c r="H2780">
        <v>200.76259122058099</v>
      </c>
      <c r="I2780">
        <f>IF(K2780="N2O",H2780*About!$B$66,IF('EPA non-CO2 Data'!K2780="CH4",'EPA non-CO2 Data'!H2780*About!$B$65,'EPA non-CO2 Data'!H2780))</f>
        <v>234.22302309067783</v>
      </c>
      <c r="J2780" s="4" t="str">
        <f>VLOOKUP(CONCATENATE(B2780,C2780,D2780),'EPA Source to Industry Map'!$D$2:$E$35,2,FALSE)</f>
        <v>waste management</v>
      </c>
      <c r="K2780" s="4" t="str">
        <f t="shared" si="43"/>
        <v>CH4</v>
      </c>
    </row>
    <row r="2781" spans="1:11">
      <c r="A2781" t="s">
        <v>68</v>
      </c>
      <c r="B2781" t="s">
        <v>5</v>
      </c>
      <c r="C2781" t="s">
        <v>6</v>
      </c>
      <c r="D2781" t="s">
        <v>278</v>
      </c>
      <c r="E2781" t="s">
        <v>11</v>
      </c>
      <c r="F2781">
        <v>2037</v>
      </c>
      <c r="G2781" t="s">
        <v>250</v>
      </c>
      <c r="H2781">
        <v>34.893039888423701</v>
      </c>
      <c r="I2781">
        <f>IF(K2781="N2O",H2781*About!$B$66,IF('EPA non-CO2 Data'!K2781="CH4",'EPA non-CO2 Data'!H2781*About!$B$65,'EPA non-CO2 Data'!H2781))</f>
        <v>40.708546536494318</v>
      </c>
      <c r="J2781" s="4" t="str">
        <f>VLOOKUP(CONCATENATE(B2781,C2781,D2781),'EPA Source to Industry Map'!$D$2:$E$35,2,FALSE)</f>
        <v>waste management</v>
      </c>
      <c r="K2781" s="4" t="str">
        <f t="shared" si="43"/>
        <v>CH4</v>
      </c>
    </row>
    <row r="2782" spans="1:11">
      <c r="A2782" t="s">
        <v>68</v>
      </c>
      <c r="B2782" t="s">
        <v>5</v>
      </c>
      <c r="C2782" t="s">
        <v>6</v>
      </c>
      <c r="D2782" t="s">
        <v>17</v>
      </c>
      <c r="E2782" t="s">
        <v>11</v>
      </c>
      <c r="F2782">
        <v>2038</v>
      </c>
      <c r="G2782" t="s">
        <v>250</v>
      </c>
      <c r="H2782">
        <v>209.949145411822</v>
      </c>
      <c r="I2782">
        <f>IF(K2782="N2O",H2782*About!$B$66,IF('EPA non-CO2 Data'!K2782="CH4",'EPA non-CO2 Data'!H2782*About!$B$65,'EPA non-CO2 Data'!H2782))</f>
        <v>244.94066964712567</v>
      </c>
      <c r="J2782" s="4" t="str">
        <f>VLOOKUP(CONCATENATE(B2782,C2782,D2782),'EPA Source to Industry Map'!$D$2:$E$35,2,FALSE)</f>
        <v>waste management</v>
      </c>
      <c r="K2782" s="4" t="str">
        <f t="shared" si="43"/>
        <v>CH4</v>
      </c>
    </row>
    <row r="2783" spans="1:11">
      <c r="A2783" t="s">
        <v>68</v>
      </c>
      <c r="B2783" t="s">
        <v>5</v>
      </c>
      <c r="C2783" t="s">
        <v>6</v>
      </c>
      <c r="D2783" t="s">
        <v>278</v>
      </c>
      <c r="E2783" t="s">
        <v>11</v>
      </c>
      <c r="F2783">
        <v>2038</v>
      </c>
      <c r="G2783" t="s">
        <v>250</v>
      </c>
      <c r="H2783">
        <v>35.110679553594601</v>
      </c>
      <c r="I2783">
        <f>IF(K2783="N2O",H2783*About!$B$66,IF('EPA non-CO2 Data'!K2783="CH4",'EPA non-CO2 Data'!H2783*About!$B$65,'EPA non-CO2 Data'!H2783))</f>
        <v>40.962459479193704</v>
      </c>
      <c r="J2783" s="4" t="str">
        <f>VLOOKUP(CONCATENATE(B2783,C2783,D2783),'EPA Source to Industry Map'!$D$2:$E$35,2,FALSE)</f>
        <v>waste management</v>
      </c>
      <c r="K2783" s="4" t="str">
        <f t="shared" si="43"/>
        <v>CH4</v>
      </c>
    </row>
    <row r="2784" spans="1:11">
      <c r="A2784" t="s">
        <v>68</v>
      </c>
      <c r="B2784" t="s">
        <v>5</v>
      </c>
      <c r="C2784" t="s">
        <v>6</v>
      </c>
      <c r="D2784" t="s">
        <v>17</v>
      </c>
      <c r="E2784" t="s">
        <v>11</v>
      </c>
      <c r="F2784">
        <v>2039</v>
      </c>
      <c r="G2784" t="s">
        <v>250</v>
      </c>
      <c r="H2784">
        <v>219.13569960306299</v>
      </c>
      <c r="I2784">
        <f>IF(K2784="N2O",H2784*About!$B$66,IF('EPA non-CO2 Data'!K2784="CH4",'EPA non-CO2 Data'!H2784*About!$B$65,'EPA non-CO2 Data'!H2784))</f>
        <v>255.65831620357349</v>
      </c>
      <c r="J2784" s="4" t="str">
        <f>VLOOKUP(CONCATENATE(B2784,C2784,D2784),'EPA Source to Industry Map'!$D$2:$E$35,2,FALSE)</f>
        <v>waste management</v>
      </c>
      <c r="K2784" s="4" t="str">
        <f t="shared" si="43"/>
        <v>CH4</v>
      </c>
    </row>
    <row r="2785" spans="1:11">
      <c r="A2785" t="s">
        <v>68</v>
      </c>
      <c r="B2785" t="s">
        <v>5</v>
      </c>
      <c r="C2785" t="s">
        <v>6</v>
      </c>
      <c r="D2785" t="s">
        <v>278</v>
      </c>
      <c r="E2785" t="s">
        <v>11</v>
      </c>
      <c r="F2785">
        <v>2039</v>
      </c>
      <c r="G2785" t="s">
        <v>250</v>
      </c>
      <c r="H2785">
        <v>35.3283192187656</v>
      </c>
      <c r="I2785">
        <f>IF(K2785="N2O",H2785*About!$B$66,IF('EPA non-CO2 Data'!K2785="CH4",'EPA non-CO2 Data'!H2785*About!$B$65,'EPA non-CO2 Data'!H2785))</f>
        <v>41.216372421893205</v>
      </c>
      <c r="J2785" s="4" t="str">
        <f>VLOOKUP(CONCATENATE(B2785,C2785,D2785),'EPA Source to Industry Map'!$D$2:$E$35,2,FALSE)</f>
        <v>waste management</v>
      </c>
      <c r="K2785" s="4" t="str">
        <f t="shared" si="43"/>
        <v>CH4</v>
      </c>
    </row>
    <row r="2786" spans="1:11">
      <c r="A2786" t="s">
        <v>68</v>
      </c>
      <c r="B2786" t="s">
        <v>5</v>
      </c>
      <c r="C2786" t="s">
        <v>6</v>
      </c>
      <c r="D2786" t="s">
        <v>17</v>
      </c>
      <c r="E2786" t="s">
        <v>11</v>
      </c>
      <c r="F2786">
        <v>2040</v>
      </c>
      <c r="G2786" t="s">
        <v>250</v>
      </c>
      <c r="H2786">
        <v>228.322253794304</v>
      </c>
      <c r="I2786">
        <f>IF(K2786="N2O",H2786*About!$B$66,IF('EPA non-CO2 Data'!K2786="CH4",'EPA non-CO2 Data'!H2786*About!$B$65,'EPA non-CO2 Data'!H2786))</f>
        <v>266.37596276002137</v>
      </c>
      <c r="J2786" s="4" t="str">
        <f>VLOOKUP(CONCATENATE(B2786,C2786,D2786),'EPA Source to Industry Map'!$D$2:$E$35,2,FALSE)</f>
        <v>waste management</v>
      </c>
      <c r="K2786" s="4" t="str">
        <f t="shared" si="43"/>
        <v>CH4</v>
      </c>
    </row>
    <row r="2787" spans="1:11">
      <c r="A2787" t="s">
        <v>68</v>
      </c>
      <c r="B2787" t="s">
        <v>5</v>
      </c>
      <c r="C2787" t="s">
        <v>6</v>
      </c>
      <c r="D2787" t="s">
        <v>278</v>
      </c>
      <c r="E2787" t="s">
        <v>11</v>
      </c>
      <c r="F2787">
        <v>2040</v>
      </c>
      <c r="G2787" t="s">
        <v>250</v>
      </c>
      <c r="H2787">
        <v>35.545958883936599</v>
      </c>
      <c r="I2787">
        <f>IF(K2787="N2O",H2787*About!$B$66,IF('EPA non-CO2 Data'!K2787="CH4",'EPA non-CO2 Data'!H2787*About!$B$65,'EPA non-CO2 Data'!H2787))</f>
        <v>41.470285364592705</v>
      </c>
      <c r="J2787" s="4" t="str">
        <f>VLOOKUP(CONCATENATE(B2787,C2787,D2787),'EPA Source to Industry Map'!$D$2:$E$35,2,FALSE)</f>
        <v>waste management</v>
      </c>
      <c r="K2787" s="4" t="str">
        <f t="shared" si="43"/>
        <v>CH4</v>
      </c>
    </row>
    <row r="2788" spans="1:11">
      <c r="A2788" t="s">
        <v>68</v>
      </c>
      <c r="B2788" t="s">
        <v>5</v>
      </c>
      <c r="C2788" t="s">
        <v>6</v>
      </c>
      <c r="D2788" t="s">
        <v>17</v>
      </c>
      <c r="E2788" t="s">
        <v>11</v>
      </c>
      <c r="F2788">
        <v>2041</v>
      </c>
      <c r="G2788" t="s">
        <v>250</v>
      </c>
      <c r="H2788">
        <v>238.21805920931499</v>
      </c>
      <c r="I2788">
        <f>IF(K2788="N2O",H2788*About!$B$66,IF('EPA non-CO2 Data'!K2788="CH4",'EPA non-CO2 Data'!H2788*About!$B$65,'EPA non-CO2 Data'!H2788))</f>
        <v>277.92106907753418</v>
      </c>
      <c r="J2788" s="4" t="str">
        <f>VLOOKUP(CONCATENATE(B2788,C2788,D2788),'EPA Source to Industry Map'!$D$2:$E$35,2,FALSE)</f>
        <v>waste management</v>
      </c>
      <c r="K2788" s="4" t="str">
        <f t="shared" si="43"/>
        <v>CH4</v>
      </c>
    </row>
    <row r="2789" spans="1:11">
      <c r="A2789" t="s">
        <v>68</v>
      </c>
      <c r="B2789" t="s">
        <v>5</v>
      </c>
      <c r="C2789" t="s">
        <v>6</v>
      </c>
      <c r="D2789" t="s">
        <v>278</v>
      </c>
      <c r="E2789" t="s">
        <v>11</v>
      </c>
      <c r="F2789">
        <v>2041</v>
      </c>
      <c r="G2789" t="s">
        <v>250</v>
      </c>
      <c r="H2789">
        <v>35.704881572310903</v>
      </c>
      <c r="I2789">
        <f>IF(K2789="N2O",H2789*About!$B$66,IF('EPA non-CO2 Data'!K2789="CH4",'EPA non-CO2 Data'!H2789*About!$B$65,'EPA non-CO2 Data'!H2789))</f>
        <v>41.655695167696059</v>
      </c>
      <c r="J2789" s="4" t="str">
        <f>VLOOKUP(CONCATENATE(B2789,C2789,D2789),'EPA Source to Industry Map'!$D$2:$E$35,2,FALSE)</f>
        <v>waste management</v>
      </c>
      <c r="K2789" s="4" t="str">
        <f t="shared" si="43"/>
        <v>CH4</v>
      </c>
    </row>
    <row r="2790" spans="1:11">
      <c r="A2790" t="s">
        <v>68</v>
      </c>
      <c r="B2790" t="s">
        <v>5</v>
      </c>
      <c r="C2790" t="s">
        <v>6</v>
      </c>
      <c r="D2790" t="s">
        <v>17</v>
      </c>
      <c r="E2790" t="s">
        <v>11</v>
      </c>
      <c r="F2790">
        <v>2042</v>
      </c>
      <c r="G2790" t="s">
        <v>250</v>
      </c>
      <c r="H2790">
        <v>248.11386462432699</v>
      </c>
      <c r="I2790">
        <f>IF(K2790="N2O",H2790*About!$B$66,IF('EPA non-CO2 Data'!K2790="CH4",'EPA non-CO2 Data'!H2790*About!$B$65,'EPA non-CO2 Data'!H2790))</f>
        <v>289.4661753950482</v>
      </c>
      <c r="J2790" s="4" t="str">
        <f>VLOOKUP(CONCATENATE(B2790,C2790,D2790),'EPA Source to Industry Map'!$D$2:$E$35,2,FALSE)</f>
        <v>waste management</v>
      </c>
      <c r="K2790" s="4" t="str">
        <f t="shared" si="43"/>
        <v>CH4</v>
      </c>
    </row>
    <row r="2791" spans="1:11">
      <c r="A2791" t="s">
        <v>68</v>
      </c>
      <c r="B2791" t="s">
        <v>5</v>
      </c>
      <c r="C2791" t="s">
        <v>6</v>
      </c>
      <c r="D2791" t="s">
        <v>278</v>
      </c>
      <c r="E2791" t="s">
        <v>11</v>
      </c>
      <c r="F2791">
        <v>2042</v>
      </c>
      <c r="G2791" t="s">
        <v>250</v>
      </c>
      <c r="H2791">
        <v>35.8638042606851</v>
      </c>
      <c r="I2791">
        <f>IF(K2791="N2O",H2791*About!$B$66,IF('EPA non-CO2 Data'!K2791="CH4",'EPA non-CO2 Data'!H2791*About!$B$65,'EPA non-CO2 Data'!H2791))</f>
        <v>41.841104970799286</v>
      </c>
      <c r="J2791" s="4" t="str">
        <f>VLOOKUP(CONCATENATE(B2791,C2791,D2791),'EPA Source to Industry Map'!$D$2:$E$35,2,FALSE)</f>
        <v>waste management</v>
      </c>
      <c r="K2791" s="4" t="str">
        <f t="shared" si="43"/>
        <v>CH4</v>
      </c>
    </row>
    <row r="2792" spans="1:11">
      <c r="A2792" t="s">
        <v>68</v>
      </c>
      <c r="B2792" t="s">
        <v>5</v>
      </c>
      <c r="C2792" t="s">
        <v>6</v>
      </c>
      <c r="D2792" t="s">
        <v>17</v>
      </c>
      <c r="E2792" t="s">
        <v>11</v>
      </c>
      <c r="F2792">
        <v>2043</v>
      </c>
      <c r="G2792" t="s">
        <v>250</v>
      </c>
      <c r="H2792">
        <v>258.009670039338</v>
      </c>
      <c r="I2792">
        <f>IF(K2792="N2O",H2792*About!$B$66,IF('EPA non-CO2 Data'!K2792="CH4",'EPA non-CO2 Data'!H2792*About!$B$65,'EPA non-CO2 Data'!H2792))</f>
        <v>301.01128171256101</v>
      </c>
      <c r="J2792" s="4" t="str">
        <f>VLOOKUP(CONCATENATE(B2792,C2792,D2792),'EPA Source to Industry Map'!$D$2:$E$35,2,FALSE)</f>
        <v>waste management</v>
      </c>
      <c r="K2792" s="4" t="str">
        <f t="shared" si="43"/>
        <v>CH4</v>
      </c>
    </row>
    <row r="2793" spans="1:11">
      <c r="A2793" t="s">
        <v>68</v>
      </c>
      <c r="B2793" t="s">
        <v>5</v>
      </c>
      <c r="C2793" t="s">
        <v>6</v>
      </c>
      <c r="D2793" t="s">
        <v>278</v>
      </c>
      <c r="E2793" t="s">
        <v>11</v>
      </c>
      <c r="F2793">
        <v>2043</v>
      </c>
      <c r="G2793" t="s">
        <v>250</v>
      </c>
      <c r="H2793">
        <v>36.022726949059397</v>
      </c>
      <c r="I2793">
        <f>IF(K2793="N2O",H2793*About!$B$66,IF('EPA non-CO2 Data'!K2793="CH4",'EPA non-CO2 Data'!H2793*About!$B$65,'EPA non-CO2 Data'!H2793))</f>
        <v>42.026514773902633</v>
      </c>
      <c r="J2793" s="4" t="str">
        <f>VLOOKUP(CONCATENATE(B2793,C2793,D2793),'EPA Source to Industry Map'!$D$2:$E$35,2,FALSE)</f>
        <v>waste management</v>
      </c>
      <c r="K2793" s="4" t="str">
        <f t="shared" si="43"/>
        <v>CH4</v>
      </c>
    </row>
    <row r="2794" spans="1:11">
      <c r="A2794" t="s">
        <v>68</v>
      </c>
      <c r="B2794" t="s">
        <v>5</v>
      </c>
      <c r="C2794" t="s">
        <v>6</v>
      </c>
      <c r="D2794" t="s">
        <v>17</v>
      </c>
      <c r="E2794" t="s">
        <v>11</v>
      </c>
      <c r="F2794">
        <v>2044</v>
      </c>
      <c r="G2794" t="s">
        <v>250</v>
      </c>
      <c r="H2794">
        <v>267.90547545434902</v>
      </c>
      <c r="I2794">
        <f>IF(K2794="N2O",H2794*About!$B$66,IF('EPA non-CO2 Data'!K2794="CH4",'EPA non-CO2 Data'!H2794*About!$B$65,'EPA non-CO2 Data'!H2794))</f>
        <v>312.55638803007389</v>
      </c>
      <c r="J2794" s="4" t="str">
        <f>VLOOKUP(CONCATENATE(B2794,C2794,D2794),'EPA Source to Industry Map'!$D$2:$E$35,2,FALSE)</f>
        <v>waste management</v>
      </c>
      <c r="K2794" s="4" t="str">
        <f t="shared" si="43"/>
        <v>CH4</v>
      </c>
    </row>
    <row r="2795" spans="1:11">
      <c r="A2795" t="s">
        <v>68</v>
      </c>
      <c r="B2795" t="s">
        <v>5</v>
      </c>
      <c r="C2795" t="s">
        <v>6</v>
      </c>
      <c r="D2795" t="s">
        <v>278</v>
      </c>
      <c r="E2795" t="s">
        <v>11</v>
      </c>
      <c r="F2795">
        <v>2044</v>
      </c>
      <c r="G2795" t="s">
        <v>250</v>
      </c>
      <c r="H2795">
        <v>36.181649637433701</v>
      </c>
      <c r="I2795">
        <f>IF(K2795="N2O",H2795*About!$B$66,IF('EPA non-CO2 Data'!K2795="CH4",'EPA non-CO2 Data'!H2795*About!$B$65,'EPA non-CO2 Data'!H2795))</f>
        <v>42.211924577005988</v>
      </c>
      <c r="J2795" s="4" t="str">
        <f>VLOOKUP(CONCATENATE(B2795,C2795,D2795),'EPA Source to Industry Map'!$D$2:$E$35,2,FALSE)</f>
        <v>waste management</v>
      </c>
      <c r="K2795" s="4" t="str">
        <f t="shared" si="43"/>
        <v>CH4</v>
      </c>
    </row>
    <row r="2796" spans="1:11">
      <c r="A2796" t="s">
        <v>68</v>
      </c>
      <c r="B2796" t="s">
        <v>5</v>
      </c>
      <c r="C2796" t="s">
        <v>6</v>
      </c>
      <c r="D2796" t="s">
        <v>17</v>
      </c>
      <c r="E2796" t="s">
        <v>11</v>
      </c>
      <c r="F2796">
        <v>2045</v>
      </c>
      <c r="G2796" t="s">
        <v>250</v>
      </c>
      <c r="H2796">
        <v>277.80128086936099</v>
      </c>
      <c r="I2796">
        <f>IF(K2796="N2O",H2796*About!$B$66,IF('EPA non-CO2 Data'!K2796="CH4",'EPA non-CO2 Data'!H2796*About!$B$65,'EPA non-CO2 Data'!H2796))</f>
        <v>324.10149434758785</v>
      </c>
      <c r="J2796" s="4" t="str">
        <f>VLOOKUP(CONCATENATE(B2796,C2796,D2796),'EPA Source to Industry Map'!$D$2:$E$35,2,FALSE)</f>
        <v>waste management</v>
      </c>
      <c r="K2796" s="4" t="str">
        <f t="shared" si="43"/>
        <v>CH4</v>
      </c>
    </row>
    <row r="2797" spans="1:11">
      <c r="A2797" t="s">
        <v>68</v>
      </c>
      <c r="B2797" t="s">
        <v>5</v>
      </c>
      <c r="C2797" t="s">
        <v>6</v>
      </c>
      <c r="D2797" t="s">
        <v>278</v>
      </c>
      <c r="E2797" t="s">
        <v>11</v>
      </c>
      <c r="F2797">
        <v>2045</v>
      </c>
      <c r="G2797" t="s">
        <v>250</v>
      </c>
      <c r="H2797">
        <v>36.340572325807997</v>
      </c>
      <c r="I2797">
        <f>IF(K2797="N2O",H2797*About!$B$66,IF('EPA non-CO2 Data'!K2797="CH4",'EPA non-CO2 Data'!H2797*About!$B$65,'EPA non-CO2 Data'!H2797))</f>
        <v>42.397334380109335</v>
      </c>
      <c r="J2797" s="4" t="str">
        <f>VLOOKUP(CONCATENATE(B2797,C2797,D2797),'EPA Source to Industry Map'!$D$2:$E$35,2,FALSE)</f>
        <v>waste management</v>
      </c>
      <c r="K2797" s="4" t="str">
        <f t="shared" si="43"/>
        <v>CH4</v>
      </c>
    </row>
    <row r="2798" spans="1:11">
      <c r="A2798" t="s">
        <v>68</v>
      </c>
      <c r="B2798" t="s">
        <v>5</v>
      </c>
      <c r="C2798" t="s">
        <v>6</v>
      </c>
      <c r="D2798" t="s">
        <v>17</v>
      </c>
      <c r="E2798" t="s">
        <v>11</v>
      </c>
      <c r="F2798">
        <v>2046</v>
      </c>
      <c r="G2798" t="s">
        <v>250</v>
      </c>
      <c r="H2798">
        <v>287.92647328992899</v>
      </c>
      <c r="I2798">
        <f>IF(K2798="N2O",H2798*About!$B$66,IF('EPA non-CO2 Data'!K2798="CH4",'EPA non-CO2 Data'!H2798*About!$B$65,'EPA non-CO2 Data'!H2798))</f>
        <v>335.91421883825052</v>
      </c>
      <c r="J2798" s="4" t="str">
        <f>VLOOKUP(CONCATENATE(B2798,C2798,D2798),'EPA Source to Industry Map'!$D$2:$E$35,2,FALSE)</f>
        <v>waste management</v>
      </c>
      <c r="K2798" s="4" t="str">
        <f t="shared" si="43"/>
        <v>CH4</v>
      </c>
    </row>
    <row r="2799" spans="1:11">
      <c r="A2799" t="s">
        <v>68</v>
      </c>
      <c r="B2799" t="s">
        <v>5</v>
      </c>
      <c r="C2799" t="s">
        <v>6</v>
      </c>
      <c r="D2799" t="s">
        <v>278</v>
      </c>
      <c r="E2799" t="s">
        <v>11</v>
      </c>
      <c r="F2799">
        <v>2046</v>
      </c>
      <c r="G2799" t="s">
        <v>250</v>
      </c>
      <c r="H2799">
        <v>36.445197851582897</v>
      </c>
      <c r="I2799">
        <f>IF(K2799="N2O",H2799*About!$B$66,IF('EPA non-CO2 Data'!K2799="CH4",'EPA non-CO2 Data'!H2799*About!$B$65,'EPA non-CO2 Data'!H2799))</f>
        <v>42.519397493513381</v>
      </c>
      <c r="J2799" s="4" t="str">
        <f>VLOOKUP(CONCATENATE(B2799,C2799,D2799),'EPA Source to Industry Map'!$D$2:$E$35,2,FALSE)</f>
        <v>waste management</v>
      </c>
      <c r="K2799" s="4" t="str">
        <f t="shared" si="43"/>
        <v>CH4</v>
      </c>
    </row>
    <row r="2800" spans="1:11">
      <c r="A2800" t="s">
        <v>68</v>
      </c>
      <c r="B2800" t="s">
        <v>5</v>
      </c>
      <c r="C2800" t="s">
        <v>6</v>
      </c>
      <c r="D2800" t="s">
        <v>17</v>
      </c>
      <c r="E2800" t="s">
        <v>11</v>
      </c>
      <c r="F2800">
        <v>2047</v>
      </c>
      <c r="G2800" t="s">
        <v>250</v>
      </c>
      <c r="H2800">
        <v>298.05166571049801</v>
      </c>
      <c r="I2800">
        <f>IF(K2800="N2O",H2800*About!$B$66,IF('EPA non-CO2 Data'!K2800="CH4",'EPA non-CO2 Data'!H2800*About!$B$65,'EPA non-CO2 Data'!H2800))</f>
        <v>347.72694332891439</v>
      </c>
      <c r="J2800" s="4" t="str">
        <f>VLOOKUP(CONCATENATE(B2800,C2800,D2800),'EPA Source to Industry Map'!$D$2:$E$35,2,FALSE)</f>
        <v>waste management</v>
      </c>
      <c r="K2800" s="4" t="str">
        <f t="shared" si="43"/>
        <v>CH4</v>
      </c>
    </row>
    <row r="2801" spans="1:11">
      <c r="A2801" t="s">
        <v>68</v>
      </c>
      <c r="B2801" t="s">
        <v>5</v>
      </c>
      <c r="C2801" t="s">
        <v>6</v>
      </c>
      <c r="D2801" t="s">
        <v>278</v>
      </c>
      <c r="E2801" t="s">
        <v>11</v>
      </c>
      <c r="F2801">
        <v>2047</v>
      </c>
      <c r="G2801" t="s">
        <v>250</v>
      </c>
      <c r="H2801">
        <v>36.549823377357797</v>
      </c>
      <c r="I2801">
        <f>IF(K2801="N2O",H2801*About!$B$66,IF('EPA non-CO2 Data'!K2801="CH4",'EPA non-CO2 Data'!H2801*About!$B$65,'EPA non-CO2 Data'!H2801))</f>
        <v>42.641460606917434</v>
      </c>
      <c r="J2801" s="4" t="str">
        <f>VLOOKUP(CONCATENATE(B2801,C2801,D2801),'EPA Source to Industry Map'!$D$2:$E$35,2,FALSE)</f>
        <v>waste management</v>
      </c>
      <c r="K2801" s="4" t="str">
        <f t="shared" si="43"/>
        <v>CH4</v>
      </c>
    </row>
    <row r="2802" spans="1:11">
      <c r="A2802" t="s">
        <v>68</v>
      </c>
      <c r="B2802" t="s">
        <v>5</v>
      </c>
      <c r="C2802" t="s">
        <v>6</v>
      </c>
      <c r="D2802" t="s">
        <v>17</v>
      </c>
      <c r="E2802" t="s">
        <v>11</v>
      </c>
      <c r="F2802">
        <v>2048</v>
      </c>
      <c r="G2802" t="s">
        <v>250</v>
      </c>
      <c r="H2802">
        <v>308.17685813106601</v>
      </c>
      <c r="I2802">
        <f>IF(K2802="N2O",H2802*About!$B$66,IF('EPA non-CO2 Data'!K2802="CH4",'EPA non-CO2 Data'!H2802*About!$B$65,'EPA non-CO2 Data'!H2802))</f>
        <v>359.53966781957706</v>
      </c>
      <c r="J2802" s="4" t="str">
        <f>VLOOKUP(CONCATENATE(B2802,C2802,D2802),'EPA Source to Industry Map'!$D$2:$E$35,2,FALSE)</f>
        <v>waste management</v>
      </c>
      <c r="K2802" s="4" t="str">
        <f t="shared" si="43"/>
        <v>CH4</v>
      </c>
    </row>
    <row r="2803" spans="1:11">
      <c r="A2803" t="s">
        <v>68</v>
      </c>
      <c r="B2803" t="s">
        <v>5</v>
      </c>
      <c r="C2803" t="s">
        <v>6</v>
      </c>
      <c r="D2803" t="s">
        <v>278</v>
      </c>
      <c r="E2803" t="s">
        <v>11</v>
      </c>
      <c r="F2803">
        <v>2048</v>
      </c>
      <c r="G2803" t="s">
        <v>250</v>
      </c>
      <c r="H2803">
        <v>36.654448903132803</v>
      </c>
      <c r="I2803">
        <f>IF(K2803="N2O",H2803*About!$B$66,IF('EPA non-CO2 Data'!K2803="CH4",'EPA non-CO2 Data'!H2803*About!$B$65,'EPA non-CO2 Data'!H2803))</f>
        <v>42.763523720321608</v>
      </c>
      <c r="J2803" s="4" t="str">
        <f>VLOOKUP(CONCATENATE(B2803,C2803,D2803),'EPA Source to Industry Map'!$D$2:$E$35,2,FALSE)</f>
        <v>waste management</v>
      </c>
      <c r="K2803" s="4" t="str">
        <f t="shared" ref="K2803:K2866" si="44">IF(ISNUMBER(SEARCH("F",E2803)),"F-gases",E2803)</f>
        <v>CH4</v>
      </c>
    </row>
    <row r="2804" spans="1:11">
      <c r="A2804" t="s">
        <v>68</v>
      </c>
      <c r="B2804" t="s">
        <v>5</v>
      </c>
      <c r="C2804" t="s">
        <v>6</v>
      </c>
      <c r="D2804" t="s">
        <v>17</v>
      </c>
      <c r="E2804" t="s">
        <v>11</v>
      </c>
      <c r="F2804">
        <v>2049</v>
      </c>
      <c r="G2804" t="s">
        <v>250</v>
      </c>
      <c r="H2804">
        <v>318.30205055163498</v>
      </c>
      <c r="I2804">
        <f>IF(K2804="N2O",H2804*About!$B$66,IF('EPA non-CO2 Data'!K2804="CH4",'EPA non-CO2 Data'!H2804*About!$B$65,'EPA non-CO2 Data'!H2804))</f>
        <v>371.35239231024082</v>
      </c>
      <c r="J2804" s="4" t="str">
        <f>VLOOKUP(CONCATENATE(B2804,C2804,D2804),'EPA Source to Industry Map'!$D$2:$E$35,2,FALSE)</f>
        <v>waste management</v>
      </c>
      <c r="K2804" s="4" t="str">
        <f t="shared" si="44"/>
        <v>CH4</v>
      </c>
    </row>
    <row r="2805" spans="1:11">
      <c r="A2805" t="s">
        <v>68</v>
      </c>
      <c r="B2805" t="s">
        <v>5</v>
      </c>
      <c r="C2805" t="s">
        <v>6</v>
      </c>
      <c r="D2805" t="s">
        <v>278</v>
      </c>
      <c r="E2805" t="s">
        <v>11</v>
      </c>
      <c r="F2805">
        <v>2049</v>
      </c>
      <c r="G2805" t="s">
        <v>250</v>
      </c>
      <c r="H2805">
        <v>36.759074428907702</v>
      </c>
      <c r="I2805">
        <f>IF(K2805="N2O",H2805*About!$B$66,IF('EPA non-CO2 Data'!K2805="CH4",'EPA non-CO2 Data'!H2805*About!$B$65,'EPA non-CO2 Data'!H2805))</f>
        <v>42.885586833725654</v>
      </c>
      <c r="J2805" s="4" t="str">
        <f>VLOOKUP(CONCATENATE(B2805,C2805,D2805),'EPA Source to Industry Map'!$D$2:$E$35,2,FALSE)</f>
        <v>waste management</v>
      </c>
      <c r="K2805" s="4" t="str">
        <f t="shared" si="44"/>
        <v>CH4</v>
      </c>
    </row>
    <row r="2806" spans="1:11">
      <c r="A2806" t="s">
        <v>68</v>
      </c>
      <c r="B2806" t="s">
        <v>5</v>
      </c>
      <c r="C2806" t="s">
        <v>6</v>
      </c>
      <c r="D2806" t="s">
        <v>17</v>
      </c>
      <c r="E2806" t="s">
        <v>11</v>
      </c>
      <c r="F2806">
        <v>2050</v>
      </c>
      <c r="G2806" t="s">
        <v>250</v>
      </c>
      <c r="H2806">
        <v>328.42724297220298</v>
      </c>
      <c r="I2806">
        <f>IF(K2806="N2O",H2806*About!$B$66,IF('EPA non-CO2 Data'!K2806="CH4",'EPA non-CO2 Data'!H2806*About!$B$65,'EPA non-CO2 Data'!H2806))</f>
        <v>383.16511680090349</v>
      </c>
      <c r="J2806" s="4" t="str">
        <f>VLOOKUP(CONCATENATE(B2806,C2806,D2806),'EPA Source to Industry Map'!$D$2:$E$35,2,FALSE)</f>
        <v>waste management</v>
      </c>
      <c r="K2806" s="4" t="str">
        <f t="shared" si="44"/>
        <v>CH4</v>
      </c>
    </row>
    <row r="2807" spans="1:11">
      <c r="A2807" t="s">
        <v>68</v>
      </c>
      <c r="B2807" t="s">
        <v>5</v>
      </c>
      <c r="C2807" t="s">
        <v>6</v>
      </c>
      <c r="D2807" t="s">
        <v>278</v>
      </c>
      <c r="E2807" t="s">
        <v>11</v>
      </c>
      <c r="F2807">
        <v>2050</v>
      </c>
      <c r="G2807" t="s">
        <v>250</v>
      </c>
      <c r="H2807">
        <v>36.863699954682602</v>
      </c>
      <c r="I2807">
        <f>IF(K2807="N2O",H2807*About!$B$66,IF('EPA non-CO2 Data'!K2807="CH4",'EPA non-CO2 Data'!H2807*About!$B$65,'EPA non-CO2 Data'!H2807))</f>
        <v>43.007649947129707</v>
      </c>
      <c r="J2807" s="4" t="str">
        <f>VLOOKUP(CONCATENATE(B2807,C2807,D2807),'EPA Source to Industry Map'!$D$2:$E$35,2,FALSE)</f>
        <v>waste management</v>
      </c>
      <c r="K2807" s="4" t="str">
        <f t="shared" si="44"/>
        <v>CH4</v>
      </c>
    </row>
    <row r="2808" spans="1:11">
      <c r="A2808" t="s">
        <v>68</v>
      </c>
      <c r="B2808" t="s">
        <v>5</v>
      </c>
      <c r="C2808" t="s">
        <v>235</v>
      </c>
      <c r="E2808" t="s">
        <v>11</v>
      </c>
      <c r="F2808">
        <v>1990</v>
      </c>
      <c r="G2808" t="s">
        <v>250</v>
      </c>
      <c r="H2808">
        <v>0</v>
      </c>
      <c r="I2808">
        <f>IF(K2808="N2O",H2808*About!$B$66,IF('EPA non-CO2 Data'!K2808="CH4",'EPA non-CO2 Data'!H2808*About!$B$65,'EPA non-CO2 Data'!H2808))</f>
        <v>0</v>
      </c>
      <c r="J2808" s="4" t="str">
        <f>VLOOKUP(CONCATENATE(B2808,C2808,D2808),'EPA Source to Industry Map'!$D$2:$E$35,2,FALSE)</f>
        <v>waste management</v>
      </c>
      <c r="K2808" s="4" t="str">
        <f t="shared" si="44"/>
        <v>CH4</v>
      </c>
    </row>
    <row r="2809" spans="1:11">
      <c r="A2809" t="s">
        <v>68</v>
      </c>
      <c r="B2809" t="s">
        <v>5</v>
      </c>
      <c r="C2809" t="s">
        <v>235</v>
      </c>
      <c r="E2809" t="s">
        <v>11</v>
      </c>
      <c r="F2809">
        <v>1991</v>
      </c>
      <c r="G2809" t="s">
        <v>250</v>
      </c>
      <c r="H2809">
        <v>0</v>
      </c>
      <c r="I2809">
        <f>IF(K2809="N2O",H2809*About!$B$66,IF('EPA non-CO2 Data'!K2809="CH4",'EPA non-CO2 Data'!H2809*About!$B$65,'EPA non-CO2 Data'!H2809))</f>
        <v>0</v>
      </c>
      <c r="J2809" s="4" t="str">
        <f>VLOOKUP(CONCATENATE(B2809,C2809,D2809),'EPA Source to Industry Map'!$D$2:$E$35,2,FALSE)</f>
        <v>waste management</v>
      </c>
      <c r="K2809" s="4" t="str">
        <f t="shared" si="44"/>
        <v>CH4</v>
      </c>
    </row>
    <row r="2810" spans="1:11">
      <c r="A2810" t="s">
        <v>68</v>
      </c>
      <c r="B2810" t="s">
        <v>5</v>
      </c>
      <c r="C2810" t="s">
        <v>235</v>
      </c>
      <c r="E2810" t="s">
        <v>11</v>
      </c>
      <c r="F2810">
        <v>1992</v>
      </c>
      <c r="G2810" t="s">
        <v>250</v>
      </c>
      <c r="H2810">
        <v>0</v>
      </c>
      <c r="I2810">
        <f>IF(K2810="N2O",H2810*About!$B$66,IF('EPA non-CO2 Data'!K2810="CH4",'EPA non-CO2 Data'!H2810*About!$B$65,'EPA non-CO2 Data'!H2810))</f>
        <v>0</v>
      </c>
      <c r="J2810" s="4" t="str">
        <f>VLOOKUP(CONCATENATE(B2810,C2810,D2810),'EPA Source to Industry Map'!$D$2:$E$35,2,FALSE)</f>
        <v>waste management</v>
      </c>
      <c r="K2810" s="4" t="str">
        <f t="shared" si="44"/>
        <v>CH4</v>
      </c>
    </row>
    <row r="2811" spans="1:11">
      <c r="A2811" t="s">
        <v>68</v>
      </c>
      <c r="B2811" t="s">
        <v>5</v>
      </c>
      <c r="C2811" t="s">
        <v>235</v>
      </c>
      <c r="E2811" t="s">
        <v>11</v>
      </c>
      <c r="F2811">
        <v>1993</v>
      </c>
      <c r="G2811" t="s">
        <v>250</v>
      </c>
      <c r="H2811">
        <v>0</v>
      </c>
      <c r="I2811">
        <f>IF(K2811="N2O",H2811*About!$B$66,IF('EPA non-CO2 Data'!K2811="CH4",'EPA non-CO2 Data'!H2811*About!$B$65,'EPA non-CO2 Data'!H2811))</f>
        <v>0</v>
      </c>
      <c r="J2811" s="4" t="str">
        <f>VLOOKUP(CONCATENATE(B2811,C2811,D2811),'EPA Source to Industry Map'!$D$2:$E$35,2,FALSE)</f>
        <v>waste management</v>
      </c>
      <c r="K2811" s="4" t="str">
        <f t="shared" si="44"/>
        <v>CH4</v>
      </c>
    </row>
    <row r="2812" spans="1:11">
      <c r="A2812" t="s">
        <v>68</v>
      </c>
      <c r="B2812" t="s">
        <v>5</v>
      </c>
      <c r="C2812" t="s">
        <v>235</v>
      </c>
      <c r="E2812" t="s">
        <v>11</v>
      </c>
      <c r="F2812">
        <v>1994</v>
      </c>
      <c r="G2812" t="s">
        <v>250</v>
      </c>
      <c r="H2812">
        <v>0</v>
      </c>
      <c r="I2812">
        <f>IF(K2812="N2O",H2812*About!$B$66,IF('EPA non-CO2 Data'!K2812="CH4",'EPA non-CO2 Data'!H2812*About!$B$65,'EPA non-CO2 Data'!H2812))</f>
        <v>0</v>
      </c>
      <c r="J2812" s="4" t="str">
        <f>VLOOKUP(CONCATENATE(B2812,C2812,D2812),'EPA Source to Industry Map'!$D$2:$E$35,2,FALSE)</f>
        <v>waste management</v>
      </c>
      <c r="K2812" s="4" t="str">
        <f t="shared" si="44"/>
        <v>CH4</v>
      </c>
    </row>
    <row r="2813" spans="1:11">
      <c r="A2813" t="s">
        <v>68</v>
      </c>
      <c r="B2813" t="s">
        <v>5</v>
      </c>
      <c r="C2813" t="s">
        <v>235</v>
      </c>
      <c r="E2813" t="s">
        <v>11</v>
      </c>
      <c r="F2813">
        <v>1995</v>
      </c>
      <c r="G2813" t="s">
        <v>250</v>
      </c>
      <c r="H2813">
        <v>0</v>
      </c>
      <c r="I2813">
        <f>IF(K2813="N2O",H2813*About!$B$66,IF('EPA non-CO2 Data'!K2813="CH4",'EPA non-CO2 Data'!H2813*About!$B$65,'EPA non-CO2 Data'!H2813))</f>
        <v>0</v>
      </c>
      <c r="J2813" s="4" t="str">
        <f>VLOOKUP(CONCATENATE(B2813,C2813,D2813),'EPA Source to Industry Map'!$D$2:$E$35,2,FALSE)</f>
        <v>waste management</v>
      </c>
      <c r="K2813" s="4" t="str">
        <f t="shared" si="44"/>
        <v>CH4</v>
      </c>
    </row>
    <row r="2814" spans="1:11">
      <c r="A2814" t="s">
        <v>68</v>
      </c>
      <c r="B2814" t="s">
        <v>5</v>
      </c>
      <c r="C2814" t="s">
        <v>235</v>
      </c>
      <c r="E2814" t="s">
        <v>11</v>
      </c>
      <c r="F2814">
        <v>1996</v>
      </c>
      <c r="G2814" t="s">
        <v>250</v>
      </c>
      <c r="H2814">
        <v>0</v>
      </c>
      <c r="I2814">
        <f>IF(K2814="N2O",H2814*About!$B$66,IF('EPA non-CO2 Data'!K2814="CH4",'EPA non-CO2 Data'!H2814*About!$B$65,'EPA non-CO2 Data'!H2814))</f>
        <v>0</v>
      </c>
      <c r="J2814" s="4" t="str">
        <f>VLOOKUP(CONCATENATE(B2814,C2814,D2814),'EPA Source to Industry Map'!$D$2:$E$35,2,FALSE)</f>
        <v>waste management</v>
      </c>
      <c r="K2814" s="4" t="str">
        <f t="shared" si="44"/>
        <v>CH4</v>
      </c>
    </row>
    <row r="2815" spans="1:11">
      <c r="A2815" t="s">
        <v>68</v>
      </c>
      <c r="B2815" t="s">
        <v>5</v>
      </c>
      <c r="C2815" t="s">
        <v>235</v>
      </c>
      <c r="E2815" t="s">
        <v>11</v>
      </c>
      <c r="F2815">
        <v>1997</v>
      </c>
      <c r="G2815" t="s">
        <v>250</v>
      </c>
      <c r="H2815">
        <v>0</v>
      </c>
      <c r="I2815">
        <f>IF(K2815="N2O",H2815*About!$B$66,IF('EPA non-CO2 Data'!K2815="CH4",'EPA non-CO2 Data'!H2815*About!$B$65,'EPA non-CO2 Data'!H2815))</f>
        <v>0</v>
      </c>
      <c r="J2815" s="4" t="str">
        <f>VLOOKUP(CONCATENATE(B2815,C2815,D2815),'EPA Source to Industry Map'!$D$2:$E$35,2,FALSE)</f>
        <v>waste management</v>
      </c>
      <c r="K2815" s="4" t="str">
        <f t="shared" si="44"/>
        <v>CH4</v>
      </c>
    </row>
    <row r="2816" spans="1:11">
      <c r="A2816" t="s">
        <v>68</v>
      </c>
      <c r="B2816" t="s">
        <v>5</v>
      </c>
      <c r="C2816" t="s">
        <v>235</v>
      </c>
      <c r="E2816" t="s">
        <v>11</v>
      </c>
      <c r="F2816">
        <v>1998</v>
      </c>
      <c r="G2816" t="s">
        <v>250</v>
      </c>
      <c r="H2816">
        <v>0</v>
      </c>
      <c r="I2816">
        <f>IF(K2816="N2O",H2816*About!$B$66,IF('EPA non-CO2 Data'!K2816="CH4",'EPA non-CO2 Data'!H2816*About!$B$65,'EPA non-CO2 Data'!H2816))</f>
        <v>0</v>
      </c>
      <c r="J2816" s="4" t="str">
        <f>VLOOKUP(CONCATENATE(B2816,C2816,D2816),'EPA Source to Industry Map'!$D$2:$E$35,2,FALSE)</f>
        <v>waste management</v>
      </c>
      <c r="K2816" s="4" t="str">
        <f t="shared" si="44"/>
        <v>CH4</v>
      </c>
    </row>
    <row r="2817" spans="1:11">
      <c r="A2817" t="s">
        <v>68</v>
      </c>
      <c r="B2817" t="s">
        <v>5</v>
      </c>
      <c r="C2817" t="s">
        <v>235</v>
      </c>
      <c r="E2817" t="s">
        <v>11</v>
      </c>
      <c r="F2817">
        <v>1999</v>
      </c>
      <c r="G2817" t="s">
        <v>250</v>
      </c>
      <c r="H2817">
        <v>0</v>
      </c>
      <c r="I2817">
        <f>IF(K2817="N2O",H2817*About!$B$66,IF('EPA non-CO2 Data'!K2817="CH4",'EPA non-CO2 Data'!H2817*About!$B$65,'EPA non-CO2 Data'!H2817))</f>
        <v>0</v>
      </c>
      <c r="J2817" s="4" t="str">
        <f>VLOOKUP(CONCATENATE(B2817,C2817,D2817),'EPA Source to Industry Map'!$D$2:$E$35,2,FALSE)</f>
        <v>waste management</v>
      </c>
      <c r="K2817" s="4" t="str">
        <f t="shared" si="44"/>
        <v>CH4</v>
      </c>
    </row>
    <row r="2818" spans="1:11">
      <c r="A2818" t="s">
        <v>68</v>
      </c>
      <c r="B2818" t="s">
        <v>5</v>
      </c>
      <c r="C2818" t="s">
        <v>235</v>
      </c>
      <c r="E2818" t="s">
        <v>11</v>
      </c>
      <c r="F2818">
        <v>2000</v>
      </c>
      <c r="G2818" t="s">
        <v>250</v>
      </c>
      <c r="H2818">
        <v>0</v>
      </c>
      <c r="I2818">
        <f>IF(K2818="N2O",H2818*About!$B$66,IF('EPA non-CO2 Data'!K2818="CH4",'EPA non-CO2 Data'!H2818*About!$B$65,'EPA non-CO2 Data'!H2818))</f>
        <v>0</v>
      </c>
      <c r="J2818" s="4" t="str">
        <f>VLOOKUP(CONCATENATE(B2818,C2818,D2818),'EPA Source to Industry Map'!$D$2:$E$35,2,FALSE)</f>
        <v>waste management</v>
      </c>
      <c r="K2818" s="4" t="str">
        <f t="shared" si="44"/>
        <v>CH4</v>
      </c>
    </row>
    <row r="2819" spans="1:11">
      <c r="A2819" t="s">
        <v>68</v>
      </c>
      <c r="B2819" t="s">
        <v>5</v>
      </c>
      <c r="C2819" t="s">
        <v>235</v>
      </c>
      <c r="E2819" t="s">
        <v>11</v>
      </c>
      <c r="F2819">
        <v>2001</v>
      </c>
      <c r="G2819" t="s">
        <v>250</v>
      </c>
      <c r="H2819">
        <v>0</v>
      </c>
      <c r="I2819">
        <f>IF(K2819="N2O",H2819*About!$B$66,IF('EPA non-CO2 Data'!K2819="CH4",'EPA non-CO2 Data'!H2819*About!$B$65,'EPA non-CO2 Data'!H2819))</f>
        <v>0</v>
      </c>
      <c r="J2819" s="4" t="str">
        <f>VLOOKUP(CONCATENATE(B2819,C2819,D2819),'EPA Source to Industry Map'!$D$2:$E$35,2,FALSE)</f>
        <v>waste management</v>
      </c>
      <c r="K2819" s="4" t="str">
        <f t="shared" si="44"/>
        <v>CH4</v>
      </c>
    </row>
    <row r="2820" spans="1:11">
      <c r="A2820" t="s">
        <v>68</v>
      </c>
      <c r="B2820" t="s">
        <v>5</v>
      </c>
      <c r="C2820" t="s">
        <v>235</v>
      </c>
      <c r="E2820" t="s">
        <v>11</v>
      </c>
      <c r="F2820">
        <v>2002</v>
      </c>
      <c r="G2820" t="s">
        <v>250</v>
      </c>
      <c r="H2820">
        <v>0</v>
      </c>
      <c r="I2820">
        <f>IF(K2820="N2O",H2820*About!$B$66,IF('EPA non-CO2 Data'!K2820="CH4",'EPA non-CO2 Data'!H2820*About!$B$65,'EPA non-CO2 Data'!H2820))</f>
        <v>0</v>
      </c>
      <c r="J2820" s="4" t="str">
        <f>VLOOKUP(CONCATENATE(B2820,C2820,D2820),'EPA Source to Industry Map'!$D$2:$E$35,2,FALSE)</f>
        <v>waste management</v>
      </c>
      <c r="K2820" s="4" t="str">
        <f t="shared" si="44"/>
        <v>CH4</v>
      </c>
    </row>
    <row r="2821" spans="1:11">
      <c r="A2821" t="s">
        <v>68</v>
      </c>
      <c r="B2821" t="s">
        <v>5</v>
      </c>
      <c r="C2821" t="s">
        <v>235</v>
      </c>
      <c r="E2821" t="s">
        <v>11</v>
      </c>
      <c r="F2821">
        <v>2003</v>
      </c>
      <c r="G2821" t="s">
        <v>250</v>
      </c>
      <c r="H2821">
        <v>0</v>
      </c>
      <c r="I2821">
        <f>IF(K2821="N2O",H2821*About!$B$66,IF('EPA non-CO2 Data'!K2821="CH4",'EPA non-CO2 Data'!H2821*About!$B$65,'EPA non-CO2 Data'!H2821))</f>
        <v>0</v>
      </c>
      <c r="J2821" s="4" t="str">
        <f>VLOOKUP(CONCATENATE(B2821,C2821,D2821),'EPA Source to Industry Map'!$D$2:$E$35,2,FALSE)</f>
        <v>waste management</v>
      </c>
      <c r="K2821" s="4" t="str">
        <f t="shared" si="44"/>
        <v>CH4</v>
      </c>
    </row>
    <row r="2822" spans="1:11">
      <c r="A2822" t="s">
        <v>68</v>
      </c>
      <c r="B2822" t="s">
        <v>5</v>
      </c>
      <c r="C2822" t="s">
        <v>235</v>
      </c>
      <c r="E2822" t="s">
        <v>11</v>
      </c>
      <c r="F2822">
        <v>2004</v>
      </c>
      <c r="G2822" t="s">
        <v>250</v>
      </c>
      <c r="H2822">
        <v>0</v>
      </c>
      <c r="I2822">
        <f>IF(K2822="N2O",H2822*About!$B$66,IF('EPA non-CO2 Data'!K2822="CH4",'EPA non-CO2 Data'!H2822*About!$B$65,'EPA non-CO2 Data'!H2822))</f>
        <v>0</v>
      </c>
      <c r="J2822" s="4" t="str">
        <f>VLOOKUP(CONCATENATE(B2822,C2822,D2822),'EPA Source to Industry Map'!$D$2:$E$35,2,FALSE)</f>
        <v>waste management</v>
      </c>
      <c r="K2822" s="4" t="str">
        <f t="shared" si="44"/>
        <v>CH4</v>
      </c>
    </row>
    <row r="2823" spans="1:11">
      <c r="A2823" t="s">
        <v>68</v>
      </c>
      <c r="B2823" t="s">
        <v>5</v>
      </c>
      <c r="C2823" t="s">
        <v>235</v>
      </c>
      <c r="E2823" t="s">
        <v>11</v>
      </c>
      <c r="F2823">
        <v>2005</v>
      </c>
      <c r="G2823" t="s">
        <v>250</v>
      </c>
      <c r="H2823">
        <v>0</v>
      </c>
      <c r="I2823">
        <f>IF(K2823="N2O",H2823*About!$B$66,IF('EPA non-CO2 Data'!K2823="CH4",'EPA non-CO2 Data'!H2823*About!$B$65,'EPA non-CO2 Data'!H2823))</f>
        <v>0</v>
      </c>
      <c r="J2823" s="4" t="str">
        <f>VLOOKUP(CONCATENATE(B2823,C2823,D2823),'EPA Source to Industry Map'!$D$2:$E$35,2,FALSE)</f>
        <v>waste management</v>
      </c>
      <c r="K2823" s="4" t="str">
        <f t="shared" si="44"/>
        <v>CH4</v>
      </c>
    </row>
    <row r="2824" spans="1:11">
      <c r="A2824" t="s">
        <v>68</v>
      </c>
      <c r="B2824" t="s">
        <v>5</v>
      </c>
      <c r="C2824" t="s">
        <v>235</v>
      </c>
      <c r="E2824" t="s">
        <v>11</v>
      </c>
      <c r="F2824">
        <v>2006</v>
      </c>
      <c r="G2824" t="s">
        <v>250</v>
      </c>
      <c r="H2824">
        <v>0</v>
      </c>
      <c r="I2824">
        <f>IF(K2824="N2O",H2824*About!$B$66,IF('EPA non-CO2 Data'!K2824="CH4",'EPA non-CO2 Data'!H2824*About!$B$65,'EPA non-CO2 Data'!H2824))</f>
        <v>0</v>
      </c>
      <c r="J2824" s="4" t="str">
        <f>VLOOKUP(CONCATENATE(B2824,C2824,D2824),'EPA Source to Industry Map'!$D$2:$E$35,2,FALSE)</f>
        <v>waste management</v>
      </c>
      <c r="K2824" s="4" t="str">
        <f t="shared" si="44"/>
        <v>CH4</v>
      </c>
    </row>
    <row r="2825" spans="1:11">
      <c r="A2825" t="s">
        <v>68</v>
      </c>
      <c r="B2825" t="s">
        <v>5</v>
      </c>
      <c r="C2825" t="s">
        <v>235</v>
      </c>
      <c r="E2825" t="s">
        <v>11</v>
      </c>
      <c r="F2825">
        <v>2007</v>
      </c>
      <c r="G2825" t="s">
        <v>250</v>
      </c>
      <c r="H2825">
        <v>0</v>
      </c>
      <c r="I2825">
        <f>IF(K2825="N2O",H2825*About!$B$66,IF('EPA non-CO2 Data'!K2825="CH4",'EPA non-CO2 Data'!H2825*About!$B$65,'EPA non-CO2 Data'!H2825))</f>
        <v>0</v>
      </c>
      <c r="J2825" s="4" t="str">
        <f>VLOOKUP(CONCATENATE(B2825,C2825,D2825),'EPA Source to Industry Map'!$D$2:$E$35,2,FALSE)</f>
        <v>waste management</v>
      </c>
      <c r="K2825" s="4" t="str">
        <f t="shared" si="44"/>
        <v>CH4</v>
      </c>
    </row>
    <row r="2826" spans="1:11">
      <c r="A2826" t="s">
        <v>68</v>
      </c>
      <c r="B2826" t="s">
        <v>5</v>
      </c>
      <c r="C2826" t="s">
        <v>235</v>
      </c>
      <c r="E2826" t="s">
        <v>11</v>
      </c>
      <c r="F2826">
        <v>2008</v>
      </c>
      <c r="G2826" t="s">
        <v>250</v>
      </c>
      <c r="H2826">
        <v>0</v>
      </c>
      <c r="I2826">
        <f>IF(K2826="N2O",H2826*About!$B$66,IF('EPA non-CO2 Data'!K2826="CH4",'EPA non-CO2 Data'!H2826*About!$B$65,'EPA non-CO2 Data'!H2826))</f>
        <v>0</v>
      </c>
      <c r="J2826" s="4" t="str">
        <f>VLOOKUP(CONCATENATE(B2826,C2826,D2826),'EPA Source to Industry Map'!$D$2:$E$35,2,FALSE)</f>
        <v>waste management</v>
      </c>
      <c r="K2826" s="4" t="str">
        <f t="shared" si="44"/>
        <v>CH4</v>
      </c>
    </row>
    <row r="2827" spans="1:11">
      <c r="A2827" t="s">
        <v>68</v>
      </c>
      <c r="B2827" t="s">
        <v>5</v>
      </c>
      <c r="C2827" t="s">
        <v>235</v>
      </c>
      <c r="E2827" t="s">
        <v>11</v>
      </c>
      <c r="F2827">
        <v>2009</v>
      </c>
      <c r="G2827" t="s">
        <v>250</v>
      </c>
      <c r="H2827">
        <v>0</v>
      </c>
      <c r="I2827">
        <f>IF(K2827="N2O",H2827*About!$B$66,IF('EPA non-CO2 Data'!K2827="CH4",'EPA non-CO2 Data'!H2827*About!$B$65,'EPA non-CO2 Data'!H2827))</f>
        <v>0</v>
      </c>
      <c r="J2827" s="4" t="str">
        <f>VLOOKUP(CONCATENATE(B2827,C2827,D2827),'EPA Source to Industry Map'!$D$2:$E$35,2,FALSE)</f>
        <v>waste management</v>
      </c>
      <c r="K2827" s="4" t="str">
        <f t="shared" si="44"/>
        <v>CH4</v>
      </c>
    </row>
    <row r="2828" spans="1:11">
      <c r="A2828" t="s">
        <v>68</v>
      </c>
      <c r="B2828" t="s">
        <v>5</v>
      </c>
      <c r="C2828" t="s">
        <v>235</v>
      </c>
      <c r="E2828" t="s">
        <v>11</v>
      </c>
      <c r="F2828">
        <v>2010</v>
      </c>
      <c r="G2828" t="s">
        <v>250</v>
      </c>
      <c r="H2828">
        <v>0</v>
      </c>
      <c r="I2828">
        <f>IF(K2828="N2O",H2828*About!$B$66,IF('EPA non-CO2 Data'!K2828="CH4",'EPA non-CO2 Data'!H2828*About!$B$65,'EPA non-CO2 Data'!H2828))</f>
        <v>0</v>
      </c>
      <c r="J2828" s="4" t="str">
        <f>VLOOKUP(CONCATENATE(B2828,C2828,D2828),'EPA Source to Industry Map'!$D$2:$E$35,2,FALSE)</f>
        <v>waste management</v>
      </c>
      <c r="K2828" s="4" t="str">
        <f t="shared" si="44"/>
        <v>CH4</v>
      </c>
    </row>
    <row r="2829" spans="1:11">
      <c r="A2829" t="s">
        <v>68</v>
      </c>
      <c r="B2829" t="s">
        <v>5</v>
      </c>
      <c r="C2829" t="s">
        <v>235</v>
      </c>
      <c r="E2829" t="s">
        <v>11</v>
      </c>
      <c r="F2829">
        <v>2011</v>
      </c>
      <c r="G2829" t="s">
        <v>250</v>
      </c>
      <c r="H2829">
        <v>0</v>
      </c>
      <c r="I2829">
        <f>IF(K2829="N2O",H2829*About!$B$66,IF('EPA non-CO2 Data'!K2829="CH4",'EPA non-CO2 Data'!H2829*About!$B$65,'EPA non-CO2 Data'!H2829))</f>
        <v>0</v>
      </c>
      <c r="J2829" s="4" t="str">
        <f>VLOOKUP(CONCATENATE(B2829,C2829,D2829),'EPA Source to Industry Map'!$D$2:$E$35,2,FALSE)</f>
        <v>waste management</v>
      </c>
      <c r="K2829" s="4" t="str">
        <f t="shared" si="44"/>
        <v>CH4</v>
      </c>
    </row>
    <row r="2830" spans="1:11">
      <c r="A2830" t="s">
        <v>68</v>
      </c>
      <c r="B2830" t="s">
        <v>5</v>
      </c>
      <c r="C2830" t="s">
        <v>235</v>
      </c>
      <c r="E2830" t="s">
        <v>11</v>
      </c>
      <c r="F2830">
        <v>2012</v>
      </c>
      <c r="G2830" t="s">
        <v>250</v>
      </c>
      <c r="H2830">
        <v>0</v>
      </c>
      <c r="I2830">
        <f>IF(K2830="N2O",H2830*About!$B$66,IF('EPA non-CO2 Data'!K2830="CH4",'EPA non-CO2 Data'!H2830*About!$B$65,'EPA non-CO2 Data'!H2830))</f>
        <v>0</v>
      </c>
      <c r="J2830" s="4" t="str">
        <f>VLOOKUP(CONCATENATE(B2830,C2830,D2830),'EPA Source to Industry Map'!$D$2:$E$35,2,FALSE)</f>
        <v>waste management</v>
      </c>
      <c r="K2830" s="4" t="str">
        <f t="shared" si="44"/>
        <v>CH4</v>
      </c>
    </row>
    <row r="2831" spans="1:11">
      <c r="A2831" t="s">
        <v>68</v>
      </c>
      <c r="B2831" t="s">
        <v>5</v>
      </c>
      <c r="C2831" t="s">
        <v>235</v>
      </c>
      <c r="E2831" t="s">
        <v>11</v>
      </c>
      <c r="F2831">
        <v>2013</v>
      </c>
      <c r="G2831" t="s">
        <v>250</v>
      </c>
      <c r="H2831">
        <v>0</v>
      </c>
      <c r="I2831">
        <f>IF(K2831="N2O",H2831*About!$B$66,IF('EPA non-CO2 Data'!K2831="CH4",'EPA non-CO2 Data'!H2831*About!$B$65,'EPA non-CO2 Data'!H2831))</f>
        <v>0</v>
      </c>
      <c r="J2831" s="4" t="str">
        <f>VLOOKUP(CONCATENATE(B2831,C2831,D2831),'EPA Source to Industry Map'!$D$2:$E$35,2,FALSE)</f>
        <v>waste management</v>
      </c>
      <c r="K2831" s="4" t="str">
        <f t="shared" si="44"/>
        <v>CH4</v>
      </c>
    </row>
    <row r="2832" spans="1:11">
      <c r="A2832" t="s">
        <v>68</v>
      </c>
      <c r="B2832" t="s">
        <v>5</v>
      </c>
      <c r="C2832" t="s">
        <v>235</v>
      </c>
      <c r="E2832" t="s">
        <v>11</v>
      </c>
      <c r="F2832">
        <v>2014</v>
      </c>
      <c r="G2832" t="s">
        <v>250</v>
      </c>
      <c r="H2832">
        <v>0</v>
      </c>
      <c r="I2832">
        <f>IF(K2832="N2O",H2832*About!$B$66,IF('EPA non-CO2 Data'!K2832="CH4",'EPA non-CO2 Data'!H2832*About!$B$65,'EPA non-CO2 Data'!H2832))</f>
        <v>0</v>
      </c>
      <c r="J2832" s="4" t="str">
        <f>VLOOKUP(CONCATENATE(B2832,C2832,D2832),'EPA Source to Industry Map'!$D$2:$E$35,2,FALSE)</f>
        <v>waste management</v>
      </c>
      <c r="K2832" s="4" t="str">
        <f t="shared" si="44"/>
        <v>CH4</v>
      </c>
    </row>
    <row r="2833" spans="1:11">
      <c r="A2833" t="s">
        <v>68</v>
      </c>
      <c r="B2833" t="s">
        <v>5</v>
      </c>
      <c r="C2833" t="s">
        <v>235</v>
      </c>
      <c r="E2833" t="s">
        <v>11</v>
      </c>
      <c r="F2833">
        <v>2015</v>
      </c>
      <c r="G2833" t="s">
        <v>250</v>
      </c>
      <c r="H2833">
        <v>0</v>
      </c>
      <c r="I2833">
        <f>IF(K2833="N2O",H2833*About!$B$66,IF('EPA non-CO2 Data'!K2833="CH4",'EPA non-CO2 Data'!H2833*About!$B$65,'EPA non-CO2 Data'!H2833))</f>
        <v>0</v>
      </c>
      <c r="J2833" s="4" t="str">
        <f>VLOOKUP(CONCATENATE(B2833,C2833,D2833),'EPA Source to Industry Map'!$D$2:$E$35,2,FALSE)</f>
        <v>waste management</v>
      </c>
      <c r="K2833" s="4" t="str">
        <f t="shared" si="44"/>
        <v>CH4</v>
      </c>
    </row>
    <row r="2834" spans="1:11">
      <c r="A2834" t="s">
        <v>68</v>
      </c>
      <c r="B2834" t="s">
        <v>5</v>
      </c>
      <c r="C2834" t="s">
        <v>235</v>
      </c>
      <c r="E2834" t="s">
        <v>11</v>
      </c>
      <c r="F2834">
        <v>2016</v>
      </c>
      <c r="G2834" t="s">
        <v>250</v>
      </c>
      <c r="H2834">
        <v>0</v>
      </c>
      <c r="I2834">
        <f>IF(K2834="N2O",H2834*About!$B$66,IF('EPA non-CO2 Data'!K2834="CH4",'EPA non-CO2 Data'!H2834*About!$B$65,'EPA non-CO2 Data'!H2834))</f>
        <v>0</v>
      </c>
      <c r="J2834" s="4" t="str">
        <f>VLOOKUP(CONCATENATE(B2834,C2834,D2834),'EPA Source to Industry Map'!$D$2:$E$35,2,FALSE)</f>
        <v>waste management</v>
      </c>
      <c r="K2834" s="4" t="str">
        <f t="shared" si="44"/>
        <v>CH4</v>
      </c>
    </row>
    <row r="2835" spans="1:11">
      <c r="A2835" t="s">
        <v>68</v>
      </c>
      <c r="B2835" t="s">
        <v>5</v>
      </c>
      <c r="C2835" t="s">
        <v>235</v>
      </c>
      <c r="E2835" t="s">
        <v>11</v>
      </c>
      <c r="F2835">
        <v>2017</v>
      </c>
      <c r="G2835" t="s">
        <v>250</v>
      </c>
      <c r="H2835">
        <v>0</v>
      </c>
      <c r="I2835">
        <f>IF(K2835="N2O",H2835*About!$B$66,IF('EPA non-CO2 Data'!K2835="CH4",'EPA non-CO2 Data'!H2835*About!$B$65,'EPA non-CO2 Data'!H2835))</f>
        <v>0</v>
      </c>
      <c r="J2835" s="4" t="str">
        <f>VLOOKUP(CONCATENATE(B2835,C2835,D2835),'EPA Source to Industry Map'!$D$2:$E$35,2,FALSE)</f>
        <v>waste management</v>
      </c>
      <c r="K2835" s="4" t="str">
        <f t="shared" si="44"/>
        <v>CH4</v>
      </c>
    </row>
    <row r="2836" spans="1:11">
      <c r="A2836" t="s">
        <v>68</v>
      </c>
      <c r="B2836" t="s">
        <v>5</v>
      </c>
      <c r="C2836" t="s">
        <v>235</v>
      </c>
      <c r="E2836" t="s">
        <v>11</v>
      </c>
      <c r="F2836">
        <v>2018</v>
      </c>
      <c r="G2836" t="s">
        <v>250</v>
      </c>
      <c r="H2836">
        <v>0</v>
      </c>
      <c r="I2836">
        <f>IF(K2836="N2O",H2836*About!$B$66,IF('EPA non-CO2 Data'!K2836="CH4",'EPA non-CO2 Data'!H2836*About!$B$65,'EPA non-CO2 Data'!H2836))</f>
        <v>0</v>
      </c>
      <c r="J2836" s="4" t="str">
        <f>VLOOKUP(CONCATENATE(B2836,C2836,D2836),'EPA Source to Industry Map'!$D$2:$E$35,2,FALSE)</f>
        <v>waste management</v>
      </c>
      <c r="K2836" s="4" t="str">
        <f t="shared" si="44"/>
        <v>CH4</v>
      </c>
    </row>
    <row r="2837" spans="1:11">
      <c r="A2837" t="s">
        <v>68</v>
      </c>
      <c r="B2837" t="s">
        <v>5</v>
      </c>
      <c r="C2837" t="s">
        <v>235</v>
      </c>
      <c r="E2837" t="s">
        <v>11</v>
      </c>
      <c r="F2837">
        <v>2019</v>
      </c>
      <c r="G2837" t="s">
        <v>250</v>
      </c>
      <c r="H2837">
        <v>0</v>
      </c>
      <c r="I2837">
        <f>IF(K2837="N2O",H2837*About!$B$66,IF('EPA non-CO2 Data'!K2837="CH4",'EPA non-CO2 Data'!H2837*About!$B$65,'EPA non-CO2 Data'!H2837))</f>
        <v>0</v>
      </c>
      <c r="J2837" s="4" t="str">
        <f>VLOOKUP(CONCATENATE(B2837,C2837,D2837),'EPA Source to Industry Map'!$D$2:$E$35,2,FALSE)</f>
        <v>waste management</v>
      </c>
      <c r="K2837" s="4" t="str">
        <f t="shared" si="44"/>
        <v>CH4</v>
      </c>
    </row>
    <row r="2838" spans="1:11">
      <c r="A2838" t="s">
        <v>68</v>
      </c>
      <c r="B2838" t="s">
        <v>5</v>
      </c>
      <c r="C2838" t="s">
        <v>235</v>
      </c>
      <c r="E2838" t="s">
        <v>11</v>
      </c>
      <c r="F2838">
        <v>2020</v>
      </c>
      <c r="G2838" t="s">
        <v>250</v>
      </c>
      <c r="H2838">
        <v>0</v>
      </c>
      <c r="I2838">
        <f>IF(K2838="N2O",H2838*About!$B$66,IF('EPA non-CO2 Data'!K2838="CH4",'EPA non-CO2 Data'!H2838*About!$B$65,'EPA non-CO2 Data'!H2838))</f>
        <v>0</v>
      </c>
      <c r="J2838" s="4" t="str">
        <f>VLOOKUP(CONCATENATE(B2838,C2838,D2838),'EPA Source to Industry Map'!$D$2:$E$35,2,FALSE)</f>
        <v>waste management</v>
      </c>
      <c r="K2838" s="4" t="str">
        <f t="shared" si="44"/>
        <v>CH4</v>
      </c>
    </row>
    <row r="2839" spans="1:11">
      <c r="A2839" t="s">
        <v>68</v>
      </c>
      <c r="B2839" t="s">
        <v>5</v>
      </c>
      <c r="C2839" t="s">
        <v>235</v>
      </c>
      <c r="E2839" t="s">
        <v>11</v>
      </c>
      <c r="F2839">
        <v>2021</v>
      </c>
      <c r="G2839" t="s">
        <v>250</v>
      </c>
      <c r="H2839">
        <v>0</v>
      </c>
      <c r="I2839">
        <f>IF(K2839="N2O",H2839*About!$B$66,IF('EPA non-CO2 Data'!K2839="CH4",'EPA non-CO2 Data'!H2839*About!$B$65,'EPA non-CO2 Data'!H2839))</f>
        <v>0</v>
      </c>
      <c r="J2839" s="4" t="str">
        <f>VLOOKUP(CONCATENATE(B2839,C2839,D2839),'EPA Source to Industry Map'!$D$2:$E$35,2,FALSE)</f>
        <v>waste management</v>
      </c>
      <c r="K2839" s="4" t="str">
        <f t="shared" si="44"/>
        <v>CH4</v>
      </c>
    </row>
    <row r="2840" spans="1:11">
      <c r="A2840" t="s">
        <v>68</v>
      </c>
      <c r="B2840" t="s">
        <v>5</v>
      </c>
      <c r="C2840" t="s">
        <v>235</v>
      </c>
      <c r="E2840" t="s">
        <v>11</v>
      </c>
      <c r="F2840">
        <v>2022</v>
      </c>
      <c r="G2840" t="s">
        <v>250</v>
      </c>
      <c r="H2840">
        <v>0</v>
      </c>
      <c r="I2840">
        <f>IF(K2840="N2O",H2840*About!$B$66,IF('EPA non-CO2 Data'!K2840="CH4",'EPA non-CO2 Data'!H2840*About!$B$65,'EPA non-CO2 Data'!H2840))</f>
        <v>0</v>
      </c>
      <c r="J2840" s="4" t="str">
        <f>VLOOKUP(CONCATENATE(B2840,C2840,D2840),'EPA Source to Industry Map'!$D$2:$E$35,2,FALSE)</f>
        <v>waste management</v>
      </c>
      <c r="K2840" s="4" t="str">
        <f t="shared" si="44"/>
        <v>CH4</v>
      </c>
    </row>
    <row r="2841" spans="1:11">
      <c r="A2841" t="s">
        <v>68</v>
      </c>
      <c r="B2841" t="s">
        <v>5</v>
      </c>
      <c r="C2841" t="s">
        <v>235</v>
      </c>
      <c r="E2841" t="s">
        <v>11</v>
      </c>
      <c r="F2841">
        <v>2023</v>
      </c>
      <c r="G2841" t="s">
        <v>250</v>
      </c>
      <c r="H2841">
        <v>0</v>
      </c>
      <c r="I2841">
        <f>IF(K2841="N2O",H2841*About!$B$66,IF('EPA non-CO2 Data'!K2841="CH4",'EPA non-CO2 Data'!H2841*About!$B$65,'EPA non-CO2 Data'!H2841))</f>
        <v>0</v>
      </c>
      <c r="J2841" s="4" t="str">
        <f>VLOOKUP(CONCATENATE(B2841,C2841,D2841),'EPA Source to Industry Map'!$D$2:$E$35,2,FALSE)</f>
        <v>waste management</v>
      </c>
      <c r="K2841" s="4" t="str">
        <f t="shared" si="44"/>
        <v>CH4</v>
      </c>
    </row>
    <row r="2842" spans="1:11">
      <c r="A2842" t="s">
        <v>68</v>
      </c>
      <c r="B2842" t="s">
        <v>5</v>
      </c>
      <c r="C2842" t="s">
        <v>235</v>
      </c>
      <c r="E2842" t="s">
        <v>11</v>
      </c>
      <c r="F2842">
        <v>2024</v>
      </c>
      <c r="G2842" t="s">
        <v>250</v>
      </c>
      <c r="H2842">
        <v>0</v>
      </c>
      <c r="I2842">
        <f>IF(K2842="N2O",H2842*About!$B$66,IF('EPA non-CO2 Data'!K2842="CH4",'EPA non-CO2 Data'!H2842*About!$B$65,'EPA non-CO2 Data'!H2842))</f>
        <v>0</v>
      </c>
      <c r="J2842" s="4" t="str">
        <f>VLOOKUP(CONCATENATE(B2842,C2842,D2842),'EPA Source to Industry Map'!$D$2:$E$35,2,FALSE)</f>
        <v>waste management</v>
      </c>
      <c r="K2842" s="4" t="str">
        <f t="shared" si="44"/>
        <v>CH4</v>
      </c>
    </row>
    <row r="2843" spans="1:11">
      <c r="A2843" t="s">
        <v>68</v>
      </c>
      <c r="B2843" t="s">
        <v>5</v>
      </c>
      <c r="C2843" t="s">
        <v>235</v>
      </c>
      <c r="E2843" t="s">
        <v>11</v>
      </c>
      <c r="F2843">
        <v>2025</v>
      </c>
      <c r="G2843" t="s">
        <v>250</v>
      </c>
      <c r="H2843">
        <v>0</v>
      </c>
      <c r="I2843">
        <f>IF(K2843="N2O",H2843*About!$B$66,IF('EPA non-CO2 Data'!K2843="CH4",'EPA non-CO2 Data'!H2843*About!$B$65,'EPA non-CO2 Data'!H2843))</f>
        <v>0</v>
      </c>
      <c r="J2843" s="4" t="str">
        <f>VLOOKUP(CONCATENATE(B2843,C2843,D2843),'EPA Source to Industry Map'!$D$2:$E$35,2,FALSE)</f>
        <v>waste management</v>
      </c>
      <c r="K2843" s="4" t="str">
        <f t="shared" si="44"/>
        <v>CH4</v>
      </c>
    </row>
    <row r="2844" spans="1:11">
      <c r="A2844" t="s">
        <v>68</v>
      </c>
      <c r="B2844" t="s">
        <v>5</v>
      </c>
      <c r="C2844" t="s">
        <v>235</v>
      </c>
      <c r="E2844" t="s">
        <v>11</v>
      </c>
      <c r="F2844">
        <v>2026</v>
      </c>
      <c r="G2844" t="s">
        <v>250</v>
      </c>
      <c r="H2844">
        <v>0</v>
      </c>
      <c r="I2844">
        <f>IF(K2844="N2O",H2844*About!$B$66,IF('EPA non-CO2 Data'!K2844="CH4",'EPA non-CO2 Data'!H2844*About!$B$65,'EPA non-CO2 Data'!H2844))</f>
        <v>0</v>
      </c>
      <c r="J2844" s="4" t="str">
        <f>VLOOKUP(CONCATENATE(B2844,C2844,D2844),'EPA Source to Industry Map'!$D$2:$E$35,2,FALSE)</f>
        <v>waste management</v>
      </c>
      <c r="K2844" s="4" t="str">
        <f t="shared" si="44"/>
        <v>CH4</v>
      </c>
    </row>
    <row r="2845" spans="1:11">
      <c r="A2845" t="s">
        <v>68</v>
      </c>
      <c r="B2845" t="s">
        <v>5</v>
      </c>
      <c r="C2845" t="s">
        <v>235</v>
      </c>
      <c r="E2845" t="s">
        <v>11</v>
      </c>
      <c r="F2845">
        <v>2027</v>
      </c>
      <c r="G2845" t="s">
        <v>250</v>
      </c>
      <c r="H2845">
        <v>0</v>
      </c>
      <c r="I2845">
        <f>IF(K2845="N2O",H2845*About!$B$66,IF('EPA non-CO2 Data'!K2845="CH4",'EPA non-CO2 Data'!H2845*About!$B$65,'EPA non-CO2 Data'!H2845))</f>
        <v>0</v>
      </c>
      <c r="J2845" s="4" t="str">
        <f>VLOOKUP(CONCATENATE(B2845,C2845,D2845),'EPA Source to Industry Map'!$D$2:$E$35,2,FALSE)</f>
        <v>waste management</v>
      </c>
      <c r="K2845" s="4" t="str">
        <f t="shared" si="44"/>
        <v>CH4</v>
      </c>
    </row>
    <row r="2846" spans="1:11">
      <c r="A2846" t="s">
        <v>68</v>
      </c>
      <c r="B2846" t="s">
        <v>5</v>
      </c>
      <c r="C2846" t="s">
        <v>235</v>
      </c>
      <c r="E2846" t="s">
        <v>11</v>
      </c>
      <c r="F2846">
        <v>2028</v>
      </c>
      <c r="G2846" t="s">
        <v>250</v>
      </c>
      <c r="H2846">
        <v>0</v>
      </c>
      <c r="I2846">
        <f>IF(K2846="N2O",H2846*About!$B$66,IF('EPA non-CO2 Data'!K2846="CH4",'EPA non-CO2 Data'!H2846*About!$B$65,'EPA non-CO2 Data'!H2846))</f>
        <v>0</v>
      </c>
      <c r="J2846" s="4" t="str">
        <f>VLOOKUP(CONCATENATE(B2846,C2846,D2846),'EPA Source to Industry Map'!$D$2:$E$35,2,FALSE)</f>
        <v>waste management</v>
      </c>
      <c r="K2846" s="4" t="str">
        <f t="shared" si="44"/>
        <v>CH4</v>
      </c>
    </row>
    <row r="2847" spans="1:11">
      <c r="A2847" t="s">
        <v>68</v>
      </c>
      <c r="B2847" t="s">
        <v>5</v>
      </c>
      <c r="C2847" t="s">
        <v>235</v>
      </c>
      <c r="E2847" t="s">
        <v>11</v>
      </c>
      <c r="F2847">
        <v>2029</v>
      </c>
      <c r="G2847" t="s">
        <v>250</v>
      </c>
      <c r="H2847">
        <v>0</v>
      </c>
      <c r="I2847">
        <f>IF(K2847="N2O",H2847*About!$B$66,IF('EPA non-CO2 Data'!K2847="CH4",'EPA non-CO2 Data'!H2847*About!$B$65,'EPA non-CO2 Data'!H2847))</f>
        <v>0</v>
      </c>
      <c r="J2847" s="4" t="str">
        <f>VLOOKUP(CONCATENATE(B2847,C2847,D2847),'EPA Source to Industry Map'!$D$2:$E$35,2,FALSE)</f>
        <v>waste management</v>
      </c>
      <c r="K2847" s="4" t="str">
        <f t="shared" si="44"/>
        <v>CH4</v>
      </c>
    </row>
    <row r="2848" spans="1:11">
      <c r="A2848" t="s">
        <v>68</v>
      </c>
      <c r="B2848" t="s">
        <v>5</v>
      </c>
      <c r="C2848" t="s">
        <v>235</v>
      </c>
      <c r="E2848" t="s">
        <v>11</v>
      </c>
      <c r="F2848">
        <v>2030</v>
      </c>
      <c r="G2848" t="s">
        <v>250</v>
      </c>
      <c r="H2848">
        <v>0</v>
      </c>
      <c r="I2848">
        <f>IF(K2848="N2O",H2848*About!$B$66,IF('EPA non-CO2 Data'!K2848="CH4",'EPA non-CO2 Data'!H2848*About!$B$65,'EPA non-CO2 Data'!H2848))</f>
        <v>0</v>
      </c>
      <c r="J2848" s="4" t="str">
        <f>VLOOKUP(CONCATENATE(B2848,C2848,D2848),'EPA Source to Industry Map'!$D$2:$E$35,2,FALSE)</f>
        <v>waste management</v>
      </c>
      <c r="K2848" s="4" t="str">
        <f t="shared" si="44"/>
        <v>CH4</v>
      </c>
    </row>
    <row r="2849" spans="1:11">
      <c r="A2849" t="s">
        <v>68</v>
      </c>
      <c r="B2849" t="s">
        <v>5</v>
      </c>
      <c r="C2849" t="s">
        <v>235</v>
      </c>
      <c r="E2849" t="s">
        <v>11</v>
      </c>
      <c r="F2849">
        <v>2031</v>
      </c>
      <c r="G2849" t="s">
        <v>250</v>
      </c>
      <c r="H2849">
        <v>0</v>
      </c>
      <c r="I2849">
        <f>IF(K2849="N2O",H2849*About!$B$66,IF('EPA non-CO2 Data'!K2849="CH4",'EPA non-CO2 Data'!H2849*About!$B$65,'EPA non-CO2 Data'!H2849))</f>
        <v>0</v>
      </c>
      <c r="J2849" s="4" t="str">
        <f>VLOOKUP(CONCATENATE(B2849,C2849,D2849),'EPA Source to Industry Map'!$D$2:$E$35,2,FALSE)</f>
        <v>waste management</v>
      </c>
      <c r="K2849" s="4" t="str">
        <f t="shared" si="44"/>
        <v>CH4</v>
      </c>
    </row>
    <row r="2850" spans="1:11">
      <c r="A2850" t="s">
        <v>68</v>
      </c>
      <c r="B2850" t="s">
        <v>5</v>
      </c>
      <c r="C2850" t="s">
        <v>235</v>
      </c>
      <c r="E2850" t="s">
        <v>11</v>
      </c>
      <c r="F2850">
        <v>2032</v>
      </c>
      <c r="G2850" t="s">
        <v>250</v>
      </c>
      <c r="H2850">
        <v>0</v>
      </c>
      <c r="I2850">
        <f>IF(K2850="N2O",H2850*About!$B$66,IF('EPA non-CO2 Data'!K2850="CH4",'EPA non-CO2 Data'!H2850*About!$B$65,'EPA non-CO2 Data'!H2850))</f>
        <v>0</v>
      </c>
      <c r="J2850" s="4" t="str">
        <f>VLOOKUP(CONCATENATE(B2850,C2850,D2850),'EPA Source to Industry Map'!$D$2:$E$35,2,FALSE)</f>
        <v>waste management</v>
      </c>
      <c r="K2850" s="4" t="str">
        <f t="shared" si="44"/>
        <v>CH4</v>
      </c>
    </row>
    <row r="2851" spans="1:11">
      <c r="A2851" t="s">
        <v>68</v>
      </c>
      <c r="B2851" t="s">
        <v>5</v>
      </c>
      <c r="C2851" t="s">
        <v>235</v>
      </c>
      <c r="E2851" t="s">
        <v>11</v>
      </c>
      <c r="F2851">
        <v>2033</v>
      </c>
      <c r="G2851" t="s">
        <v>250</v>
      </c>
      <c r="H2851">
        <v>0</v>
      </c>
      <c r="I2851">
        <f>IF(K2851="N2O",H2851*About!$B$66,IF('EPA non-CO2 Data'!K2851="CH4",'EPA non-CO2 Data'!H2851*About!$B$65,'EPA non-CO2 Data'!H2851))</f>
        <v>0</v>
      </c>
      <c r="J2851" s="4" t="str">
        <f>VLOOKUP(CONCATENATE(B2851,C2851,D2851),'EPA Source to Industry Map'!$D$2:$E$35,2,FALSE)</f>
        <v>waste management</v>
      </c>
      <c r="K2851" s="4" t="str">
        <f t="shared" si="44"/>
        <v>CH4</v>
      </c>
    </row>
    <row r="2852" spans="1:11">
      <c r="A2852" t="s">
        <v>68</v>
      </c>
      <c r="B2852" t="s">
        <v>5</v>
      </c>
      <c r="C2852" t="s">
        <v>235</v>
      </c>
      <c r="E2852" t="s">
        <v>11</v>
      </c>
      <c r="F2852">
        <v>2034</v>
      </c>
      <c r="G2852" t="s">
        <v>250</v>
      </c>
      <c r="H2852">
        <v>0</v>
      </c>
      <c r="I2852">
        <f>IF(K2852="N2O",H2852*About!$B$66,IF('EPA non-CO2 Data'!K2852="CH4",'EPA non-CO2 Data'!H2852*About!$B$65,'EPA non-CO2 Data'!H2852))</f>
        <v>0</v>
      </c>
      <c r="J2852" s="4" t="str">
        <f>VLOOKUP(CONCATENATE(B2852,C2852,D2852),'EPA Source to Industry Map'!$D$2:$E$35,2,FALSE)</f>
        <v>waste management</v>
      </c>
      <c r="K2852" s="4" t="str">
        <f t="shared" si="44"/>
        <v>CH4</v>
      </c>
    </row>
    <row r="2853" spans="1:11">
      <c r="A2853" t="s">
        <v>68</v>
      </c>
      <c r="B2853" t="s">
        <v>5</v>
      </c>
      <c r="C2853" t="s">
        <v>235</v>
      </c>
      <c r="E2853" t="s">
        <v>11</v>
      </c>
      <c r="F2853">
        <v>2035</v>
      </c>
      <c r="G2853" t="s">
        <v>250</v>
      </c>
      <c r="H2853">
        <v>0</v>
      </c>
      <c r="I2853">
        <f>IF(K2853="N2O",H2853*About!$B$66,IF('EPA non-CO2 Data'!K2853="CH4",'EPA non-CO2 Data'!H2853*About!$B$65,'EPA non-CO2 Data'!H2853))</f>
        <v>0</v>
      </c>
      <c r="J2853" s="4" t="str">
        <f>VLOOKUP(CONCATENATE(B2853,C2853,D2853),'EPA Source to Industry Map'!$D$2:$E$35,2,FALSE)</f>
        <v>waste management</v>
      </c>
      <c r="K2853" s="4" t="str">
        <f t="shared" si="44"/>
        <v>CH4</v>
      </c>
    </row>
    <row r="2854" spans="1:11">
      <c r="A2854" t="s">
        <v>68</v>
      </c>
      <c r="B2854" t="s">
        <v>5</v>
      </c>
      <c r="C2854" t="s">
        <v>235</v>
      </c>
      <c r="E2854" t="s">
        <v>11</v>
      </c>
      <c r="F2854">
        <v>2036</v>
      </c>
      <c r="G2854" t="s">
        <v>250</v>
      </c>
      <c r="H2854">
        <v>0</v>
      </c>
      <c r="I2854">
        <f>IF(K2854="N2O",H2854*About!$B$66,IF('EPA non-CO2 Data'!K2854="CH4",'EPA non-CO2 Data'!H2854*About!$B$65,'EPA non-CO2 Data'!H2854))</f>
        <v>0</v>
      </c>
      <c r="J2854" s="4" t="str">
        <f>VLOOKUP(CONCATENATE(B2854,C2854,D2854),'EPA Source to Industry Map'!$D$2:$E$35,2,FALSE)</f>
        <v>waste management</v>
      </c>
      <c r="K2854" s="4" t="str">
        <f t="shared" si="44"/>
        <v>CH4</v>
      </c>
    </row>
    <row r="2855" spans="1:11">
      <c r="A2855" t="s">
        <v>68</v>
      </c>
      <c r="B2855" t="s">
        <v>5</v>
      </c>
      <c r="C2855" t="s">
        <v>235</v>
      </c>
      <c r="E2855" t="s">
        <v>11</v>
      </c>
      <c r="F2855">
        <v>2037</v>
      </c>
      <c r="G2855" t="s">
        <v>250</v>
      </c>
      <c r="H2855">
        <v>0</v>
      </c>
      <c r="I2855">
        <f>IF(K2855="N2O",H2855*About!$B$66,IF('EPA non-CO2 Data'!K2855="CH4",'EPA non-CO2 Data'!H2855*About!$B$65,'EPA non-CO2 Data'!H2855))</f>
        <v>0</v>
      </c>
      <c r="J2855" s="4" t="str">
        <f>VLOOKUP(CONCATENATE(B2855,C2855,D2855),'EPA Source to Industry Map'!$D$2:$E$35,2,FALSE)</f>
        <v>waste management</v>
      </c>
      <c r="K2855" s="4" t="str">
        <f t="shared" si="44"/>
        <v>CH4</v>
      </c>
    </row>
    <row r="2856" spans="1:11">
      <c r="A2856" t="s">
        <v>68</v>
      </c>
      <c r="B2856" t="s">
        <v>5</v>
      </c>
      <c r="C2856" t="s">
        <v>235</v>
      </c>
      <c r="E2856" t="s">
        <v>11</v>
      </c>
      <c r="F2856">
        <v>2038</v>
      </c>
      <c r="G2856" t="s">
        <v>250</v>
      </c>
      <c r="H2856">
        <v>0</v>
      </c>
      <c r="I2856">
        <f>IF(K2856="N2O",H2856*About!$B$66,IF('EPA non-CO2 Data'!K2856="CH4",'EPA non-CO2 Data'!H2856*About!$B$65,'EPA non-CO2 Data'!H2856))</f>
        <v>0</v>
      </c>
      <c r="J2856" s="4" t="str">
        <f>VLOOKUP(CONCATENATE(B2856,C2856,D2856),'EPA Source to Industry Map'!$D$2:$E$35,2,FALSE)</f>
        <v>waste management</v>
      </c>
      <c r="K2856" s="4" t="str">
        <f t="shared" si="44"/>
        <v>CH4</v>
      </c>
    </row>
    <row r="2857" spans="1:11">
      <c r="A2857" t="s">
        <v>68</v>
      </c>
      <c r="B2857" t="s">
        <v>5</v>
      </c>
      <c r="C2857" t="s">
        <v>235</v>
      </c>
      <c r="E2857" t="s">
        <v>11</v>
      </c>
      <c r="F2857">
        <v>2039</v>
      </c>
      <c r="G2857" t="s">
        <v>250</v>
      </c>
      <c r="H2857">
        <v>0</v>
      </c>
      <c r="I2857">
        <f>IF(K2857="N2O",H2857*About!$B$66,IF('EPA non-CO2 Data'!K2857="CH4",'EPA non-CO2 Data'!H2857*About!$B$65,'EPA non-CO2 Data'!H2857))</f>
        <v>0</v>
      </c>
      <c r="J2857" s="4" t="str">
        <f>VLOOKUP(CONCATENATE(B2857,C2857,D2857),'EPA Source to Industry Map'!$D$2:$E$35,2,FALSE)</f>
        <v>waste management</v>
      </c>
      <c r="K2857" s="4" t="str">
        <f t="shared" si="44"/>
        <v>CH4</v>
      </c>
    </row>
    <row r="2858" spans="1:11">
      <c r="A2858" t="s">
        <v>68</v>
      </c>
      <c r="B2858" t="s">
        <v>5</v>
      </c>
      <c r="C2858" t="s">
        <v>235</v>
      </c>
      <c r="E2858" t="s">
        <v>11</v>
      </c>
      <c r="F2858">
        <v>2040</v>
      </c>
      <c r="G2858" t="s">
        <v>250</v>
      </c>
      <c r="H2858">
        <v>0</v>
      </c>
      <c r="I2858">
        <f>IF(K2858="N2O",H2858*About!$B$66,IF('EPA non-CO2 Data'!K2858="CH4",'EPA non-CO2 Data'!H2858*About!$B$65,'EPA non-CO2 Data'!H2858))</f>
        <v>0</v>
      </c>
      <c r="J2858" s="4" t="str">
        <f>VLOOKUP(CONCATENATE(B2858,C2858,D2858),'EPA Source to Industry Map'!$D$2:$E$35,2,FALSE)</f>
        <v>waste management</v>
      </c>
      <c r="K2858" s="4" t="str">
        <f t="shared" si="44"/>
        <v>CH4</v>
      </c>
    </row>
    <row r="2859" spans="1:11">
      <c r="A2859" t="s">
        <v>68</v>
      </c>
      <c r="B2859" t="s">
        <v>5</v>
      </c>
      <c r="C2859" t="s">
        <v>235</v>
      </c>
      <c r="E2859" t="s">
        <v>11</v>
      </c>
      <c r="F2859">
        <v>2041</v>
      </c>
      <c r="G2859" t="s">
        <v>250</v>
      </c>
      <c r="H2859">
        <v>0</v>
      </c>
      <c r="I2859">
        <f>IF(K2859="N2O",H2859*About!$B$66,IF('EPA non-CO2 Data'!K2859="CH4",'EPA non-CO2 Data'!H2859*About!$B$65,'EPA non-CO2 Data'!H2859))</f>
        <v>0</v>
      </c>
      <c r="J2859" s="4" t="str">
        <f>VLOOKUP(CONCATENATE(B2859,C2859,D2859),'EPA Source to Industry Map'!$D$2:$E$35,2,FALSE)</f>
        <v>waste management</v>
      </c>
      <c r="K2859" s="4" t="str">
        <f t="shared" si="44"/>
        <v>CH4</v>
      </c>
    </row>
    <row r="2860" spans="1:11">
      <c r="A2860" t="s">
        <v>68</v>
      </c>
      <c r="B2860" t="s">
        <v>5</v>
      </c>
      <c r="C2860" t="s">
        <v>235</v>
      </c>
      <c r="E2860" t="s">
        <v>11</v>
      </c>
      <c r="F2860">
        <v>2042</v>
      </c>
      <c r="G2860" t="s">
        <v>250</v>
      </c>
      <c r="H2860">
        <v>0</v>
      </c>
      <c r="I2860">
        <f>IF(K2860="N2O",H2860*About!$B$66,IF('EPA non-CO2 Data'!K2860="CH4",'EPA non-CO2 Data'!H2860*About!$B$65,'EPA non-CO2 Data'!H2860))</f>
        <v>0</v>
      </c>
      <c r="J2860" s="4" t="str">
        <f>VLOOKUP(CONCATENATE(B2860,C2860,D2860),'EPA Source to Industry Map'!$D$2:$E$35,2,FALSE)</f>
        <v>waste management</v>
      </c>
      <c r="K2860" s="4" t="str">
        <f t="shared" si="44"/>
        <v>CH4</v>
      </c>
    </row>
    <row r="2861" spans="1:11">
      <c r="A2861" t="s">
        <v>68</v>
      </c>
      <c r="B2861" t="s">
        <v>5</v>
      </c>
      <c r="C2861" t="s">
        <v>235</v>
      </c>
      <c r="E2861" t="s">
        <v>11</v>
      </c>
      <c r="F2861">
        <v>2043</v>
      </c>
      <c r="G2861" t="s">
        <v>250</v>
      </c>
      <c r="H2861">
        <v>0</v>
      </c>
      <c r="I2861">
        <f>IF(K2861="N2O",H2861*About!$B$66,IF('EPA non-CO2 Data'!K2861="CH4",'EPA non-CO2 Data'!H2861*About!$B$65,'EPA non-CO2 Data'!H2861))</f>
        <v>0</v>
      </c>
      <c r="J2861" s="4" t="str">
        <f>VLOOKUP(CONCATENATE(B2861,C2861,D2861),'EPA Source to Industry Map'!$D$2:$E$35,2,FALSE)</f>
        <v>waste management</v>
      </c>
      <c r="K2861" s="4" t="str">
        <f t="shared" si="44"/>
        <v>CH4</v>
      </c>
    </row>
    <row r="2862" spans="1:11">
      <c r="A2862" t="s">
        <v>68</v>
      </c>
      <c r="B2862" t="s">
        <v>5</v>
      </c>
      <c r="C2862" t="s">
        <v>235</v>
      </c>
      <c r="E2862" t="s">
        <v>11</v>
      </c>
      <c r="F2862">
        <v>2044</v>
      </c>
      <c r="G2862" t="s">
        <v>250</v>
      </c>
      <c r="H2862">
        <v>0</v>
      </c>
      <c r="I2862">
        <f>IF(K2862="N2O",H2862*About!$B$66,IF('EPA non-CO2 Data'!K2862="CH4",'EPA non-CO2 Data'!H2862*About!$B$65,'EPA non-CO2 Data'!H2862))</f>
        <v>0</v>
      </c>
      <c r="J2862" s="4" t="str">
        <f>VLOOKUP(CONCATENATE(B2862,C2862,D2862),'EPA Source to Industry Map'!$D$2:$E$35,2,FALSE)</f>
        <v>waste management</v>
      </c>
      <c r="K2862" s="4" t="str">
        <f t="shared" si="44"/>
        <v>CH4</v>
      </c>
    </row>
    <row r="2863" spans="1:11">
      <c r="A2863" t="s">
        <v>68</v>
      </c>
      <c r="B2863" t="s">
        <v>5</v>
      </c>
      <c r="C2863" t="s">
        <v>235</v>
      </c>
      <c r="E2863" t="s">
        <v>11</v>
      </c>
      <c r="F2863">
        <v>2045</v>
      </c>
      <c r="G2863" t="s">
        <v>250</v>
      </c>
      <c r="H2863">
        <v>0</v>
      </c>
      <c r="I2863">
        <f>IF(K2863="N2O",H2863*About!$B$66,IF('EPA non-CO2 Data'!K2863="CH4",'EPA non-CO2 Data'!H2863*About!$B$65,'EPA non-CO2 Data'!H2863))</f>
        <v>0</v>
      </c>
      <c r="J2863" s="4" t="str">
        <f>VLOOKUP(CONCATENATE(B2863,C2863,D2863),'EPA Source to Industry Map'!$D$2:$E$35,2,FALSE)</f>
        <v>waste management</v>
      </c>
      <c r="K2863" s="4" t="str">
        <f t="shared" si="44"/>
        <v>CH4</v>
      </c>
    </row>
    <row r="2864" spans="1:11">
      <c r="A2864" t="s">
        <v>68</v>
      </c>
      <c r="B2864" t="s">
        <v>5</v>
      </c>
      <c r="C2864" t="s">
        <v>235</v>
      </c>
      <c r="E2864" t="s">
        <v>11</v>
      </c>
      <c r="F2864">
        <v>2046</v>
      </c>
      <c r="G2864" t="s">
        <v>250</v>
      </c>
      <c r="H2864">
        <v>0</v>
      </c>
      <c r="I2864">
        <f>IF(K2864="N2O",H2864*About!$B$66,IF('EPA non-CO2 Data'!K2864="CH4",'EPA non-CO2 Data'!H2864*About!$B$65,'EPA non-CO2 Data'!H2864))</f>
        <v>0</v>
      </c>
      <c r="J2864" s="4" t="str">
        <f>VLOOKUP(CONCATENATE(B2864,C2864,D2864),'EPA Source to Industry Map'!$D$2:$E$35,2,FALSE)</f>
        <v>waste management</v>
      </c>
      <c r="K2864" s="4" t="str">
        <f t="shared" si="44"/>
        <v>CH4</v>
      </c>
    </row>
    <row r="2865" spans="1:11">
      <c r="A2865" t="s">
        <v>68</v>
      </c>
      <c r="B2865" t="s">
        <v>5</v>
      </c>
      <c r="C2865" t="s">
        <v>235</v>
      </c>
      <c r="E2865" t="s">
        <v>11</v>
      </c>
      <c r="F2865">
        <v>2047</v>
      </c>
      <c r="G2865" t="s">
        <v>250</v>
      </c>
      <c r="H2865">
        <v>0</v>
      </c>
      <c r="I2865">
        <f>IF(K2865="N2O",H2865*About!$B$66,IF('EPA non-CO2 Data'!K2865="CH4",'EPA non-CO2 Data'!H2865*About!$B$65,'EPA non-CO2 Data'!H2865))</f>
        <v>0</v>
      </c>
      <c r="J2865" s="4" t="str">
        <f>VLOOKUP(CONCATENATE(B2865,C2865,D2865),'EPA Source to Industry Map'!$D$2:$E$35,2,FALSE)</f>
        <v>waste management</v>
      </c>
      <c r="K2865" s="4" t="str">
        <f t="shared" si="44"/>
        <v>CH4</v>
      </c>
    </row>
    <row r="2866" spans="1:11">
      <c r="A2866" t="s">
        <v>68</v>
      </c>
      <c r="B2866" t="s">
        <v>5</v>
      </c>
      <c r="C2866" t="s">
        <v>235</v>
      </c>
      <c r="E2866" t="s">
        <v>11</v>
      </c>
      <c r="F2866">
        <v>2048</v>
      </c>
      <c r="G2866" t="s">
        <v>250</v>
      </c>
      <c r="H2866">
        <v>0</v>
      </c>
      <c r="I2866">
        <f>IF(K2866="N2O",H2866*About!$B$66,IF('EPA non-CO2 Data'!K2866="CH4",'EPA non-CO2 Data'!H2866*About!$B$65,'EPA non-CO2 Data'!H2866))</f>
        <v>0</v>
      </c>
      <c r="J2866" s="4" t="str">
        <f>VLOOKUP(CONCATENATE(B2866,C2866,D2866),'EPA Source to Industry Map'!$D$2:$E$35,2,FALSE)</f>
        <v>waste management</v>
      </c>
      <c r="K2866" s="4" t="str">
        <f t="shared" si="44"/>
        <v>CH4</v>
      </c>
    </row>
    <row r="2867" spans="1:11">
      <c r="A2867" t="s">
        <v>68</v>
      </c>
      <c r="B2867" t="s">
        <v>5</v>
      </c>
      <c r="C2867" t="s">
        <v>235</v>
      </c>
      <c r="E2867" t="s">
        <v>11</v>
      </c>
      <c r="F2867">
        <v>2049</v>
      </c>
      <c r="G2867" t="s">
        <v>250</v>
      </c>
      <c r="H2867">
        <v>0</v>
      </c>
      <c r="I2867">
        <f>IF(K2867="N2O",H2867*About!$B$66,IF('EPA non-CO2 Data'!K2867="CH4",'EPA non-CO2 Data'!H2867*About!$B$65,'EPA non-CO2 Data'!H2867))</f>
        <v>0</v>
      </c>
      <c r="J2867" s="4" t="str">
        <f>VLOOKUP(CONCATENATE(B2867,C2867,D2867),'EPA Source to Industry Map'!$D$2:$E$35,2,FALSE)</f>
        <v>waste management</v>
      </c>
      <c r="K2867" s="4" t="str">
        <f t="shared" ref="K2867:K2930" si="45">IF(ISNUMBER(SEARCH("F",E2867)),"F-gases",E2867)</f>
        <v>CH4</v>
      </c>
    </row>
    <row r="2868" spans="1:11">
      <c r="A2868" t="s">
        <v>68</v>
      </c>
      <c r="B2868" t="s">
        <v>5</v>
      </c>
      <c r="C2868" t="s">
        <v>235</v>
      </c>
      <c r="E2868" t="s">
        <v>11</v>
      </c>
      <c r="F2868">
        <v>2050</v>
      </c>
      <c r="G2868" t="s">
        <v>250</v>
      </c>
      <c r="H2868">
        <v>0</v>
      </c>
      <c r="I2868">
        <f>IF(K2868="N2O",H2868*About!$B$66,IF('EPA non-CO2 Data'!K2868="CH4",'EPA non-CO2 Data'!H2868*About!$B$65,'EPA non-CO2 Data'!H2868))</f>
        <v>0</v>
      </c>
      <c r="J2868" s="4" t="str">
        <f>VLOOKUP(CONCATENATE(B2868,C2868,D2868),'EPA Source to Industry Map'!$D$2:$E$35,2,FALSE)</f>
        <v>waste management</v>
      </c>
      <c r="K2868" s="4" t="str">
        <f t="shared" si="45"/>
        <v>CH4</v>
      </c>
    </row>
    <row r="2869" spans="1:11">
      <c r="A2869" t="s">
        <v>68</v>
      </c>
      <c r="B2869" t="s">
        <v>5</v>
      </c>
      <c r="C2869" t="s">
        <v>235</v>
      </c>
      <c r="E2869" t="s">
        <v>12</v>
      </c>
      <c r="F2869">
        <v>1990</v>
      </c>
      <c r="G2869" t="s">
        <v>250</v>
      </c>
      <c r="H2869">
        <v>0</v>
      </c>
      <c r="I2869">
        <f>IF(K2869="N2O",H2869*About!$B$66,IF('EPA non-CO2 Data'!K2869="CH4",'EPA non-CO2 Data'!H2869*About!$B$65,'EPA non-CO2 Data'!H2869))</f>
        <v>0</v>
      </c>
      <c r="J2869" s="4" t="str">
        <f>VLOOKUP(CONCATENATE(B2869,C2869,D2869),'EPA Source to Industry Map'!$D$2:$E$35,2,FALSE)</f>
        <v>waste management</v>
      </c>
      <c r="K2869" s="4" t="str">
        <f t="shared" si="45"/>
        <v>N2O</v>
      </c>
    </row>
    <row r="2870" spans="1:11">
      <c r="A2870" t="s">
        <v>68</v>
      </c>
      <c r="B2870" t="s">
        <v>5</v>
      </c>
      <c r="C2870" t="s">
        <v>235</v>
      </c>
      <c r="E2870" t="s">
        <v>12</v>
      </c>
      <c r="F2870">
        <v>1991</v>
      </c>
      <c r="G2870" t="s">
        <v>250</v>
      </c>
      <c r="H2870">
        <v>0</v>
      </c>
      <c r="I2870">
        <f>IF(K2870="N2O",H2870*About!$B$66,IF('EPA non-CO2 Data'!K2870="CH4",'EPA non-CO2 Data'!H2870*About!$B$65,'EPA non-CO2 Data'!H2870))</f>
        <v>0</v>
      </c>
      <c r="J2870" s="4" t="str">
        <f>VLOOKUP(CONCATENATE(B2870,C2870,D2870),'EPA Source to Industry Map'!$D$2:$E$35,2,FALSE)</f>
        <v>waste management</v>
      </c>
      <c r="K2870" s="4" t="str">
        <f t="shared" si="45"/>
        <v>N2O</v>
      </c>
    </row>
    <row r="2871" spans="1:11">
      <c r="A2871" t="s">
        <v>68</v>
      </c>
      <c r="B2871" t="s">
        <v>5</v>
      </c>
      <c r="C2871" t="s">
        <v>235</v>
      </c>
      <c r="E2871" t="s">
        <v>12</v>
      </c>
      <c r="F2871">
        <v>1992</v>
      </c>
      <c r="G2871" t="s">
        <v>250</v>
      </c>
      <c r="H2871">
        <v>0</v>
      </c>
      <c r="I2871">
        <f>IF(K2871="N2O",H2871*About!$B$66,IF('EPA non-CO2 Data'!K2871="CH4",'EPA non-CO2 Data'!H2871*About!$B$65,'EPA non-CO2 Data'!H2871))</f>
        <v>0</v>
      </c>
      <c r="J2871" s="4" t="str">
        <f>VLOOKUP(CONCATENATE(B2871,C2871,D2871),'EPA Source to Industry Map'!$D$2:$E$35,2,FALSE)</f>
        <v>waste management</v>
      </c>
      <c r="K2871" s="4" t="str">
        <f t="shared" si="45"/>
        <v>N2O</v>
      </c>
    </row>
    <row r="2872" spans="1:11">
      <c r="A2872" t="s">
        <v>68</v>
      </c>
      <c r="B2872" t="s">
        <v>5</v>
      </c>
      <c r="C2872" t="s">
        <v>235</v>
      </c>
      <c r="E2872" t="s">
        <v>12</v>
      </c>
      <c r="F2872">
        <v>1993</v>
      </c>
      <c r="G2872" t="s">
        <v>250</v>
      </c>
      <c r="H2872">
        <v>0</v>
      </c>
      <c r="I2872">
        <f>IF(K2872="N2O",H2872*About!$B$66,IF('EPA non-CO2 Data'!K2872="CH4",'EPA non-CO2 Data'!H2872*About!$B$65,'EPA non-CO2 Data'!H2872))</f>
        <v>0</v>
      </c>
      <c r="J2872" s="4" t="str">
        <f>VLOOKUP(CONCATENATE(B2872,C2872,D2872),'EPA Source to Industry Map'!$D$2:$E$35,2,FALSE)</f>
        <v>waste management</v>
      </c>
      <c r="K2872" s="4" t="str">
        <f t="shared" si="45"/>
        <v>N2O</v>
      </c>
    </row>
    <row r="2873" spans="1:11">
      <c r="A2873" t="s">
        <v>68</v>
      </c>
      <c r="B2873" t="s">
        <v>5</v>
      </c>
      <c r="C2873" t="s">
        <v>235</v>
      </c>
      <c r="E2873" t="s">
        <v>12</v>
      </c>
      <c r="F2873">
        <v>1994</v>
      </c>
      <c r="G2873" t="s">
        <v>250</v>
      </c>
      <c r="H2873">
        <v>0</v>
      </c>
      <c r="I2873">
        <f>IF(K2873="N2O",H2873*About!$B$66,IF('EPA non-CO2 Data'!K2873="CH4",'EPA non-CO2 Data'!H2873*About!$B$65,'EPA non-CO2 Data'!H2873))</f>
        <v>0</v>
      </c>
      <c r="J2873" s="4" t="str">
        <f>VLOOKUP(CONCATENATE(B2873,C2873,D2873),'EPA Source to Industry Map'!$D$2:$E$35,2,FALSE)</f>
        <v>waste management</v>
      </c>
      <c r="K2873" s="4" t="str">
        <f t="shared" si="45"/>
        <v>N2O</v>
      </c>
    </row>
    <row r="2874" spans="1:11">
      <c r="A2874" t="s">
        <v>68</v>
      </c>
      <c r="B2874" t="s">
        <v>5</v>
      </c>
      <c r="C2874" t="s">
        <v>235</v>
      </c>
      <c r="E2874" t="s">
        <v>12</v>
      </c>
      <c r="F2874">
        <v>1995</v>
      </c>
      <c r="G2874" t="s">
        <v>250</v>
      </c>
      <c r="H2874">
        <v>0</v>
      </c>
      <c r="I2874">
        <f>IF(K2874="N2O",H2874*About!$B$66,IF('EPA non-CO2 Data'!K2874="CH4",'EPA non-CO2 Data'!H2874*About!$B$65,'EPA non-CO2 Data'!H2874))</f>
        <v>0</v>
      </c>
      <c r="J2874" s="4" t="str">
        <f>VLOOKUP(CONCATENATE(B2874,C2874,D2874),'EPA Source to Industry Map'!$D$2:$E$35,2,FALSE)</f>
        <v>waste management</v>
      </c>
      <c r="K2874" s="4" t="str">
        <f t="shared" si="45"/>
        <v>N2O</v>
      </c>
    </row>
    <row r="2875" spans="1:11">
      <c r="A2875" t="s">
        <v>68</v>
      </c>
      <c r="B2875" t="s">
        <v>5</v>
      </c>
      <c r="C2875" t="s">
        <v>235</v>
      </c>
      <c r="E2875" t="s">
        <v>12</v>
      </c>
      <c r="F2875">
        <v>1996</v>
      </c>
      <c r="G2875" t="s">
        <v>250</v>
      </c>
      <c r="H2875">
        <v>0</v>
      </c>
      <c r="I2875">
        <f>IF(K2875="N2O",H2875*About!$B$66,IF('EPA non-CO2 Data'!K2875="CH4",'EPA non-CO2 Data'!H2875*About!$B$65,'EPA non-CO2 Data'!H2875))</f>
        <v>0</v>
      </c>
      <c r="J2875" s="4" t="str">
        <f>VLOOKUP(CONCATENATE(B2875,C2875,D2875),'EPA Source to Industry Map'!$D$2:$E$35,2,FALSE)</f>
        <v>waste management</v>
      </c>
      <c r="K2875" s="4" t="str">
        <f t="shared" si="45"/>
        <v>N2O</v>
      </c>
    </row>
    <row r="2876" spans="1:11">
      <c r="A2876" t="s">
        <v>68</v>
      </c>
      <c r="B2876" t="s">
        <v>5</v>
      </c>
      <c r="C2876" t="s">
        <v>235</v>
      </c>
      <c r="E2876" t="s">
        <v>12</v>
      </c>
      <c r="F2876">
        <v>1997</v>
      </c>
      <c r="G2876" t="s">
        <v>250</v>
      </c>
      <c r="H2876">
        <v>0</v>
      </c>
      <c r="I2876">
        <f>IF(K2876="N2O",H2876*About!$B$66,IF('EPA non-CO2 Data'!K2876="CH4",'EPA non-CO2 Data'!H2876*About!$B$65,'EPA non-CO2 Data'!H2876))</f>
        <v>0</v>
      </c>
      <c r="J2876" s="4" t="str">
        <f>VLOOKUP(CONCATENATE(B2876,C2876,D2876),'EPA Source to Industry Map'!$D$2:$E$35,2,FALSE)</f>
        <v>waste management</v>
      </c>
      <c r="K2876" s="4" t="str">
        <f t="shared" si="45"/>
        <v>N2O</v>
      </c>
    </row>
    <row r="2877" spans="1:11">
      <c r="A2877" t="s">
        <v>68</v>
      </c>
      <c r="B2877" t="s">
        <v>5</v>
      </c>
      <c r="C2877" t="s">
        <v>235</v>
      </c>
      <c r="E2877" t="s">
        <v>12</v>
      </c>
      <c r="F2877">
        <v>1998</v>
      </c>
      <c r="G2877" t="s">
        <v>250</v>
      </c>
      <c r="H2877">
        <v>0</v>
      </c>
      <c r="I2877">
        <f>IF(K2877="N2O",H2877*About!$B$66,IF('EPA non-CO2 Data'!K2877="CH4",'EPA non-CO2 Data'!H2877*About!$B$65,'EPA non-CO2 Data'!H2877))</f>
        <v>0</v>
      </c>
      <c r="J2877" s="4" t="str">
        <f>VLOOKUP(CONCATENATE(B2877,C2877,D2877),'EPA Source to Industry Map'!$D$2:$E$35,2,FALSE)</f>
        <v>waste management</v>
      </c>
      <c r="K2877" s="4" t="str">
        <f t="shared" si="45"/>
        <v>N2O</v>
      </c>
    </row>
    <row r="2878" spans="1:11">
      <c r="A2878" t="s">
        <v>68</v>
      </c>
      <c r="B2878" t="s">
        <v>5</v>
      </c>
      <c r="C2878" t="s">
        <v>235</v>
      </c>
      <c r="E2878" t="s">
        <v>12</v>
      </c>
      <c r="F2878">
        <v>1999</v>
      </c>
      <c r="G2878" t="s">
        <v>250</v>
      </c>
      <c r="H2878">
        <v>0</v>
      </c>
      <c r="I2878">
        <f>IF(K2878="N2O",H2878*About!$B$66,IF('EPA non-CO2 Data'!K2878="CH4",'EPA non-CO2 Data'!H2878*About!$B$65,'EPA non-CO2 Data'!H2878))</f>
        <v>0</v>
      </c>
      <c r="J2878" s="4" t="str">
        <f>VLOOKUP(CONCATENATE(B2878,C2878,D2878),'EPA Source to Industry Map'!$D$2:$E$35,2,FALSE)</f>
        <v>waste management</v>
      </c>
      <c r="K2878" s="4" t="str">
        <f t="shared" si="45"/>
        <v>N2O</v>
      </c>
    </row>
    <row r="2879" spans="1:11">
      <c r="A2879" t="s">
        <v>68</v>
      </c>
      <c r="B2879" t="s">
        <v>5</v>
      </c>
      <c r="C2879" t="s">
        <v>235</v>
      </c>
      <c r="E2879" t="s">
        <v>12</v>
      </c>
      <c r="F2879">
        <v>2000</v>
      </c>
      <c r="G2879" t="s">
        <v>250</v>
      </c>
      <c r="H2879">
        <v>0</v>
      </c>
      <c r="I2879">
        <f>IF(K2879="N2O",H2879*About!$B$66,IF('EPA non-CO2 Data'!K2879="CH4",'EPA non-CO2 Data'!H2879*About!$B$65,'EPA non-CO2 Data'!H2879))</f>
        <v>0</v>
      </c>
      <c r="J2879" s="4" t="str">
        <f>VLOOKUP(CONCATENATE(B2879,C2879,D2879),'EPA Source to Industry Map'!$D$2:$E$35,2,FALSE)</f>
        <v>waste management</v>
      </c>
      <c r="K2879" s="4" t="str">
        <f t="shared" si="45"/>
        <v>N2O</v>
      </c>
    </row>
    <row r="2880" spans="1:11">
      <c r="A2880" t="s">
        <v>68</v>
      </c>
      <c r="B2880" t="s">
        <v>5</v>
      </c>
      <c r="C2880" t="s">
        <v>235</v>
      </c>
      <c r="E2880" t="s">
        <v>12</v>
      </c>
      <c r="F2880">
        <v>2001</v>
      </c>
      <c r="G2880" t="s">
        <v>250</v>
      </c>
      <c r="H2880">
        <v>0</v>
      </c>
      <c r="I2880">
        <f>IF(K2880="N2O",H2880*About!$B$66,IF('EPA non-CO2 Data'!K2880="CH4",'EPA non-CO2 Data'!H2880*About!$B$65,'EPA non-CO2 Data'!H2880))</f>
        <v>0</v>
      </c>
      <c r="J2880" s="4" t="str">
        <f>VLOOKUP(CONCATENATE(B2880,C2880,D2880),'EPA Source to Industry Map'!$D$2:$E$35,2,FALSE)</f>
        <v>waste management</v>
      </c>
      <c r="K2880" s="4" t="str">
        <f t="shared" si="45"/>
        <v>N2O</v>
      </c>
    </row>
    <row r="2881" spans="1:11">
      <c r="A2881" t="s">
        <v>68</v>
      </c>
      <c r="B2881" t="s">
        <v>5</v>
      </c>
      <c r="C2881" t="s">
        <v>235</v>
      </c>
      <c r="E2881" t="s">
        <v>12</v>
      </c>
      <c r="F2881">
        <v>2002</v>
      </c>
      <c r="G2881" t="s">
        <v>250</v>
      </c>
      <c r="H2881">
        <v>0</v>
      </c>
      <c r="I2881">
        <f>IF(K2881="N2O",H2881*About!$B$66,IF('EPA non-CO2 Data'!K2881="CH4",'EPA non-CO2 Data'!H2881*About!$B$65,'EPA non-CO2 Data'!H2881))</f>
        <v>0</v>
      </c>
      <c r="J2881" s="4" t="str">
        <f>VLOOKUP(CONCATENATE(B2881,C2881,D2881),'EPA Source to Industry Map'!$D$2:$E$35,2,FALSE)</f>
        <v>waste management</v>
      </c>
      <c r="K2881" s="4" t="str">
        <f t="shared" si="45"/>
        <v>N2O</v>
      </c>
    </row>
    <row r="2882" spans="1:11">
      <c r="A2882" t="s">
        <v>68</v>
      </c>
      <c r="B2882" t="s">
        <v>5</v>
      </c>
      <c r="C2882" t="s">
        <v>235</v>
      </c>
      <c r="E2882" t="s">
        <v>12</v>
      </c>
      <c r="F2882">
        <v>2003</v>
      </c>
      <c r="G2882" t="s">
        <v>250</v>
      </c>
      <c r="H2882">
        <v>0</v>
      </c>
      <c r="I2882">
        <f>IF(K2882="N2O",H2882*About!$B$66,IF('EPA non-CO2 Data'!K2882="CH4",'EPA non-CO2 Data'!H2882*About!$B$65,'EPA non-CO2 Data'!H2882))</f>
        <v>0</v>
      </c>
      <c r="J2882" s="4" t="str">
        <f>VLOOKUP(CONCATENATE(B2882,C2882,D2882),'EPA Source to Industry Map'!$D$2:$E$35,2,FALSE)</f>
        <v>waste management</v>
      </c>
      <c r="K2882" s="4" t="str">
        <f t="shared" si="45"/>
        <v>N2O</v>
      </c>
    </row>
    <row r="2883" spans="1:11">
      <c r="A2883" t="s">
        <v>68</v>
      </c>
      <c r="B2883" t="s">
        <v>5</v>
      </c>
      <c r="C2883" t="s">
        <v>235</v>
      </c>
      <c r="E2883" t="s">
        <v>12</v>
      </c>
      <c r="F2883">
        <v>2004</v>
      </c>
      <c r="G2883" t="s">
        <v>250</v>
      </c>
      <c r="H2883">
        <v>0</v>
      </c>
      <c r="I2883">
        <f>IF(K2883="N2O",H2883*About!$B$66,IF('EPA non-CO2 Data'!K2883="CH4",'EPA non-CO2 Data'!H2883*About!$B$65,'EPA non-CO2 Data'!H2883))</f>
        <v>0</v>
      </c>
      <c r="J2883" s="4" t="str">
        <f>VLOOKUP(CONCATENATE(B2883,C2883,D2883),'EPA Source to Industry Map'!$D$2:$E$35,2,FALSE)</f>
        <v>waste management</v>
      </c>
      <c r="K2883" s="4" t="str">
        <f t="shared" si="45"/>
        <v>N2O</v>
      </c>
    </row>
    <row r="2884" spans="1:11">
      <c r="A2884" t="s">
        <v>68</v>
      </c>
      <c r="B2884" t="s">
        <v>5</v>
      </c>
      <c r="C2884" t="s">
        <v>235</v>
      </c>
      <c r="E2884" t="s">
        <v>12</v>
      </c>
      <c r="F2884">
        <v>2005</v>
      </c>
      <c r="G2884" t="s">
        <v>250</v>
      </c>
      <c r="H2884">
        <v>0</v>
      </c>
      <c r="I2884">
        <f>IF(K2884="N2O",H2884*About!$B$66,IF('EPA non-CO2 Data'!K2884="CH4",'EPA non-CO2 Data'!H2884*About!$B$65,'EPA non-CO2 Data'!H2884))</f>
        <v>0</v>
      </c>
      <c r="J2884" s="4" t="str">
        <f>VLOOKUP(CONCATENATE(B2884,C2884,D2884),'EPA Source to Industry Map'!$D$2:$E$35,2,FALSE)</f>
        <v>waste management</v>
      </c>
      <c r="K2884" s="4" t="str">
        <f t="shared" si="45"/>
        <v>N2O</v>
      </c>
    </row>
    <row r="2885" spans="1:11">
      <c r="A2885" t="s">
        <v>68</v>
      </c>
      <c r="B2885" t="s">
        <v>5</v>
      </c>
      <c r="C2885" t="s">
        <v>235</v>
      </c>
      <c r="E2885" t="s">
        <v>12</v>
      </c>
      <c r="F2885">
        <v>2006</v>
      </c>
      <c r="G2885" t="s">
        <v>250</v>
      </c>
      <c r="H2885">
        <v>0</v>
      </c>
      <c r="I2885">
        <f>IF(K2885="N2O",H2885*About!$B$66,IF('EPA non-CO2 Data'!K2885="CH4",'EPA non-CO2 Data'!H2885*About!$B$65,'EPA non-CO2 Data'!H2885))</f>
        <v>0</v>
      </c>
      <c r="J2885" s="4" t="str">
        <f>VLOOKUP(CONCATENATE(B2885,C2885,D2885),'EPA Source to Industry Map'!$D$2:$E$35,2,FALSE)</f>
        <v>waste management</v>
      </c>
      <c r="K2885" s="4" t="str">
        <f t="shared" si="45"/>
        <v>N2O</v>
      </c>
    </row>
    <row r="2886" spans="1:11">
      <c r="A2886" t="s">
        <v>68</v>
      </c>
      <c r="B2886" t="s">
        <v>5</v>
      </c>
      <c r="C2886" t="s">
        <v>235</v>
      </c>
      <c r="E2886" t="s">
        <v>12</v>
      </c>
      <c r="F2886">
        <v>2007</v>
      </c>
      <c r="G2886" t="s">
        <v>250</v>
      </c>
      <c r="H2886">
        <v>0</v>
      </c>
      <c r="I2886">
        <f>IF(K2886="N2O",H2886*About!$B$66,IF('EPA non-CO2 Data'!K2886="CH4",'EPA non-CO2 Data'!H2886*About!$B$65,'EPA non-CO2 Data'!H2886))</f>
        <v>0</v>
      </c>
      <c r="J2886" s="4" t="str">
        <f>VLOOKUP(CONCATENATE(B2886,C2886,D2886),'EPA Source to Industry Map'!$D$2:$E$35,2,FALSE)</f>
        <v>waste management</v>
      </c>
      <c r="K2886" s="4" t="str">
        <f t="shared" si="45"/>
        <v>N2O</v>
      </c>
    </row>
    <row r="2887" spans="1:11">
      <c r="A2887" t="s">
        <v>68</v>
      </c>
      <c r="B2887" t="s">
        <v>5</v>
      </c>
      <c r="C2887" t="s">
        <v>235</v>
      </c>
      <c r="E2887" t="s">
        <v>12</v>
      </c>
      <c r="F2887">
        <v>2008</v>
      </c>
      <c r="G2887" t="s">
        <v>250</v>
      </c>
      <c r="H2887">
        <v>0</v>
      </c>
      <c r="I2887">
        <f>IF(K2887="N2O",H2887*About!$B$66,IF('EPA non-CO2 Data'!K2887="CH4",'EPA non-CO2 Data'!H2887*About!$B$65,'EPA non-CO2 Data'!H2887))</f>
        <v>0</v>
      </c>
      <c r="J2887" s="4" t="str">
        <f>VLOOKUP(CONCATENATE(B2887,C2887,D2887),'EPA Source to Industry Map'!$D$2:$E$35,2,FALSE)</f>
        <v>waste management</v>
      </c>
      <c r="K2887" s="4" t="str">
        <f t="shared" si="45"/>
        <v>N2O</v>
      </c>
    </row>
    <row r="2888" spans="1:11">
      <c r="A2888" t="s">
        <v>68</v>
      </c>
      <c r="B2888" t="s">
        <v>5</v>
      </c>
      <c r="C2888" t="s">
        <v>235</v>
      </c>
      <c r="E2888" t="s">
        <v>12</v>
      </c>
      <c r="F2888">
        <v>2009</v>
      </c>
      <c r="G2888" t="s">
        <v>250</v>
      </c>
      <c r="H2888">
        <v>0</v>
      </c>
      <c r="I2888">
        <f>IF(K2888="N2O",H2888*About!$B$66,IF('EPA non-CO2 Data'!K2888="CH4",'EPA non-CO2 Data'!H2888*About!$B$65,'EPA non-CO2 Data'!H2888))</f>
        <v>0</v>
      </c>
      <c r="J2888" s="4" t="str">
        <f>VLOOKUP(CONCATENATE(B2888,C2888,D2888),'EPA Source to Industry Map'!$D$2:$E$35,2,FALSE)</f>
        <v>waste management</v>
      </c>
      <c r="K2888" s="4" t="str">
        <f t="shared" si="45"/>
        <v>N2O</v>
      </c>
    </row>
    <row r="2889" spans="1:11">
      <c r="A2889" t="s">
        <v>68</v>
      </c>
      <c r="B2889" t="s">
        <v>5</v>
      </c>
      <c r="C2889" t="s">
        <v>235</v>
      </c>
      <c r="E2889" t="s">
        <v>12</v>
      </c>
      <c r="F2889">
        <v>2010</v>
      </c>
      <c r="G2889" t="s">
        <v>250</v>
      </c>
      <c r="H2889">
        <v>0</v>
      </c>
      <c r="I2889">
        <f>IF(K2889="N2O",H2889*About!$B$66,IF('EPA non-CO2 Data'!K2889="CH4",'EPA non-CO2 Data'!H2889*About!$B$65,'EPA non-CO2 Data'!H2889))</f>
        <v>0</v>
      </c>
      <c r="J2889" s="4" t="str">
        <f>VLOOKUP(CONCATENATE(B2889,C2889,D2889),'EPA Source to Industry Map'!$D$2:$E$35,2,FALSE)</f>
        <v>waste management</v>
      </c>
      <c r="K2889" s="4" t="str">
        <f t="shared" si="45"/>
        <v>N2O</v>
      </c>
    </row>
    <row r="2890" spans="1:11">
      <c r="A2890" t="s">
        <v>68</v>
      </c>
      <c r="B2890" t="s">
        <v>5</v>
      </c>
      <c r="C2890" t="s">
        <v>235</v>
      </c>
      <c r="E2890" t="s">
        <v>12</v>
      </c>
      <c r="F2890">
        <v>2011</v>
      </c>
      <c r="G2890" t="s">
        <v>250</v>
      </c>
      <c r="H2890">
        <v>0</v>
      </c>
      <c r="I2890">
        <f>IF(K2890="N2O",H2890*About!$B$66,IF('EPA non-CO2 Data'!K2890="CH4",'EPA non-CO2 Data'!H2890*About!$B$65,'EPA non-CO2 Data'!H2890))</f>
        <v>0</v>
      </c>
      <c r="J2890" s="4" t="str">
        <f>VLOOKUP(CONCATENATE(B2890,C2890,D2890),'EPA Source to Industry Map'!$D$2:$E$35,2,FALSE)</f>
        <v>waste management</v>
      </c>
      <c r="K2890" s="4" t="str">
        <f t="shared" si="45"/>
        <v>N2O</v>
      </c>
    </row>
    <row r="2891" spans="1:11">
      <c r="A2891" t="s">
        <v>68</v>
      </c>
      <c r="B2891" t="s">
        <v>5</v>
      </c>
      <c r="C2891" t="s">
        <v>235</v>
      </c>
      <c r="E2891" t="s">
        <v>12</v>
      </c>
      <c r="F2891">
        <v>2012</v>
      </c>
      <c r="G2891" t="s">
        <v>250</v>
      </c>
      <c r="H2891">
        <v>0</v>
      </c>
      <c r="I2891">
        <f>IF(K2891="N2O",H2891*About!$B$66,IF('EPA non-CO2 Data'!K2891="CH4",'EPA non-CO2 Data'!H2891*About!$B$65,'EPA non-CO2 Data'!H2891))</f>
        <v>0</v>
      </c>
      <c r="J2891" s="4" t="str">
        <f>VLOOKUP(CONCATENATE(B2891,C2891,D2891),'EPA Source to Industry Map'!$D$2:$E$35,2,FALSE)</f>
        <v>waste management</v>
      </c>
      <c r="K2891" s="4" t="str">
        <f t="shared" si="45"/>
        <v>N2O</v>
      </c>
    </row>
    <row r="2892" spans="1:11">
      <c r="A2892" t="s">
        <v>68</v>
      </c>
      <c r="B2892" t="s">
        <v>5</v>
      </c>
      <c r="C2892" t="s">
        <v>235</v>
      </c>
      <c r="E2892" t="s">
        <v>12</v>
      </c>
      <c r="F2892">
        <v>2013</v>
      </c>
      <c r="G2892" t="s">
        <v>250</v>
      </c>
      <c r="H2892">
        <v>0</v>
      </c>
      <c r="I2892">
        <f>IF(K2892="N2O",H2892*About!$B$66,IF('EPA non-CO2 Data'!K2892="CH4",'EPA non-CO2 Data'!H2892*About!$B$65,'EPA non-CO2 Data'!H2892))</f>
        <v>0</v>
      </c>
      <c r="J2892" s="4" t="str">
        <f>VLOOKUP(CONCATENATE(B2892,C2892,D2892),'EPA Source to Industry Map'!$D$2:$E$35,2,FALSE)</f>
        <v>waste management</v>
      </c>
      <c r="K2892" s="4" t="str">
        <f t="shared" si="45"/>
        <v>N2O</v>
      </c>
    </row>
    <row r="2893" spans="1:11">
      <c r="A2893" t="s">
        <v>68</v>
      </c>
      <c r="B2893" t="s">
        <v>5</v>
      </c>
      <c r="C2893" t="s">
        <v>235</v>
      </c>
      <c r="E2893" t="s">
        <v>12</v>
      </c>
      <c r="F2893">
        <v>2014</v>
      </c>
      <c r="G2893" t="s">
        <v>250</v>
      </c>
      <c r="H2893">
        <v>0</v>
      </c>
      <c r="I2893">
        <f>IF(K2893="N2O",H2893*About!$B$66,IF('EPA non-CO2 Data'!K2893="CH4",'EPA non-CO2 Data'!H2893*About!$B$65,'EPA non-CO2 Data'!H2893))</f>
        <v>0</v>
      </c>
      <c r="J2893" s="4" t="str">
        <f>VLOOKUP(CONCATENATE(B2893,C2893,D2893),'EPA Source to Industry Map'!$D$2:$E$35,2,FALSE)</f>
        <v>waste management</v>
      </c>
      <c r="K2893" s="4" t="str">
        <f t="shared" si="45"/>
        <v>N2O</v>
      </c>
    </row>
    <row r="2894" spans="1:11">
      <c r="A2894" t="s">
        <v>68</v>
      </c>
      <c r="B2894" t="s">
        <v>5</v>
      </c>
      <c r="C2894" t="s">
        <v>235</v>
      </c>
      <c r="E2894" t="s">
        <v>12</v>
      </c>
      <c r="F2894">
        <v>2015</v>
      </c>
      <c r="G2894" t="s">
        <v>250</v>
      </c>
      <c r="H2894">
        <v>0</v>
      </c>
      <c r="I2894">
        <f>IF(K2894="N2O",H2894*About!$B$66,IF('EPA non-CO2 Data'!K2894="CH4",'EPA non-CO2 Data'!H2894*About!$B$65,'EPA non-CO2 Data'!H2894))</f>
        <v>0</v>
      </c>
      <c r="J2894" s="4" t="str">
        <f>VLOOKUP(CONCATENATE(B2894,C2894,D2894),'EPA Source to Industry Map'!$D$2:$E$35,2,FALSE)</f>
        <v>waste management</v>
      </c>
      <c r="K2894" s="4" t="str">
        <f t="shared" si="45"/>
        <v>N2O</v>
      </c>
    </row>
    <row r="2895" spans="1:11">
      <c r="A2895" t="s">
        <v>68</v>
      </c>
      <c r="B2895" t="s">
        <v>5</v>
      </c>
      <c r="C2895" t="s">
        <v>235</v>
      </c>
      <c r="E2895" t="s">
        <v>12</v>
      </c>
      <c r="F2895">
        <v>2016</v>
      </c>
      <c r="G2895" t="s">
        <v>250</v>
      </c>
      <c r="H2895">
        <v>0</v>
      </c>
      <c r="I2895">
        <f>IF(K2895="N2O",H2895*About!$B$66,IF('EPA non-CO2 Data'!K2895="CH4",'EPA non-CO2 Data'!H2895*About!$B$65,'EPA non-CO2 Data'!H2895))</f>
        <v>0</v>
      </c>
      <c r="J2895" s="4" t="str">
        <f>VLOOKUP(CONCATENATE(B2895,C2895,D2895),'EPA Source to Industry Map'!$D$2:$E$35,2,FALSE)</f>
        <v>waste management</v>
      </c>
      <c r="K2895" s="4" t="str">
        <f t="shared" si="45"/>
        <v>N2O</v>
      </c>
    </row>
    <row r="2896" spans="1:11">
      <c r="A2896" t="s">
        <v>68</v>
      </c>
      <c r="B2896" t="s">
        <v>5</v>
      </c>
      <c r="C2896" t="s">
        <v>235</v>
      </c>
      <c r="E2896" t="s">
        <v>12</v>
      </c>
      <c r="F2896">
        <v>2017</v>
      </c>
      <c r="G2896" t="s">
        <v>250</v>
      </c>
      <c r="H2896">
        <v>0</v>
      </c>
      <c r="I2896">
        <f>IF(K2896="N2O",H2896*About!$B$66,IF('EPA non-CO2 Data'!K2896="CH4",'EPA non-CO2 Data'!H2896*About!$B$65,'EPA non-CO2 Data'!H2896))</f>
        <v>0</v>
      </c>
      <c r="J2896" s="4" t="str">
        <f>VLOOKUP(CONCATENATE(B2896,C2896,D2896),'EPA Source to Industry Map'!$D$2:$E$35,2,FALSE)</f>
        <v>waste management</v>
      </c>
      <c r="K2896" s="4" t="str">
        <f t="shared" si="45"/>
        <v>N2O</v>
      </c>
    </row>
    <row r="2897" spans="1:11">
      <c r="A2897" t="s">
        <v>68</v>
      </c>
      <c r="B2897" t="s">
        <v>5</v>
      </c>
      <c r="C2897" t="s">
        <v>235</v>
      </c>
      <c r="E2897" t="s">
        <v>12</v>
      </c>
      <c r="F2897">
        <v>2018</v>
      </c>
      <c r="G2897" t="s">
        <v>250</v>
      </c>
      <c r="H2897">
        <v>0</v>
      </c>
      <c r="I2897">
        <f>IF(K2897="N2O",H2897*About!$B$66,IF('EPA non-CO2 Data'!K2897="CH4",'EPA non-CO2 Data'!H2897*About!$B$65,'EPA non-CO2 Data'!H2897))</f>
        <v>0</v>
      </c>
      <c r="J2897" s="4" t="str">
        <f>VLOOKUP(CONCATENATE(B2897,C2897,D2897),'EPA Source to Industry Map'!$D$2:$E$35,2,FALSE)</f>
        <v>waste management</v>
      </c>
      <c r="K2897" s="4" t="str">
        <f t="shared" si="45"/>
        <v>N2O</v>
      </c>
    </row>
    <row r="2898" spans="1:11">
      <c r="A2898" t="s">
        <v>68</v>
      </c>
      <c r="B2898" t="s">
        <v>5</v>
      </c>
      <c r="C2898" t="s">
        <v>235</v>
      </c>
      <c r="E2898" t="s">
        <v>12</v>
      </c>
      <c r="F2898">
        <v>2019</v>
      </c>
      <c r="G2898" t="s">
        <v>250</v>
      </c>
      <c r="H2898">
        <v>0</v>
      </c>
      <c r="I2898">
        <f>IF(K2898="N2O",H2898*About!$B$66,IF('EPA non-CO2 Data'!K2898="CH4",'EPA non-CO2 Data'!H2898*About!$B$65,'EPA non-CO2 Data'!H2898))</f>
        <v>0</v>
      </c>
      <c r="J2898" s="4" t="str">
        <f>VLOOKUP(CONCATENATE(B2898,C2898,D2898),'EPA Source to Industry Map'!$D$2:$E$35,2,FALSE)</f>
        <v>waste management</v>
      </c>
      <c r="K2898" s="4" t="str">
        <f t="shared" si="45"/>
        <v>N2O</v>
      </c>
    </row>
    <row r="2899" spans="1:11">
      <c r="A2899" t="s">
        <v>68</v>
      </c>
      <c r="B2899" t="s">
        <v>5</v>
      </c>
      <c r="C2899" t="s">
        <v>235</v>
      </c>
      <c r="E2899" t="s">
        <v>12</v>
      </c>
      <c r="F2899">
        <v>2020</v>
      </c>
      <c r="G2899" t="s">
        <v>250</v>
      </c>
      <c r="H2899">
        <v>0</v>
      </c>
      <c r="I2899">
        <f>IF(K2899="N2O",H2899*About!$B$66,IF('EPA non-CO2 Data'!K2899="CH4",'EPA non-CO2 Data'!H2899*About!$B$65,'EPA non-CO2 Data'!H2899))</f>
        <v>0</v>
      </c>
      <c r="J2899" s="4" t="str">
        <f>VLOOKUP(CONCATENATE(B2899,C2899,D2899),'EPA Source to Industry Map'!$D$2:$E$35,2,FALSE)</f>
        <v>waste management</v>
      </c>
      <c r="K2899" s="4" t="str">
        <f t="shared" si="45"/>
        <v>N2O</v>
      </c>
    </row>
    <row r="2900" spans="1:11">
      <c r="A2900" t="s">
        <v>68</v>
      </c>
      <c r="B2900" t="s">
        <v>5</v>
      </c>
      <c r="C2900" t="s">
        <v>235</v>
      </c>
      <c r="E2900" t="s">
        <v>12</v>
      </c>
      <c r="F2900">
        <v>2021</v>
      </c>
      <c r="G2900" t="s">
        <v>250</v>
      </c>
      <c r="H2900">
        <v>0</v>
      </c>
      <c r="I2900">
        <f>IF(K2900="N2O",H2900*About!$B$66,IF('EPA non-CO2 Data'!K2900="CH4",'EPA non-CO2 Data'!H2900*About!$B$65,'EPA non-CO2 Data'!H2900))</f>
        <v>0</v>
      </c>
      <c r="J2900" s="4" t="str">
        <f>VLOOKUP(CONCATENATE(B2900,C2900,D2900),'EPA Source to Industry Map'!$D$2:$E$35,2,FALSE)</f>
        <v>waste management</v>
      </c>
      <c r="K2900" s="4" t="str">
        <f t="shared" si="45"/>
        <v>N2O</v>
      </c>
    </row>
    <row r="2901" spans="1:11">
      <c r="A2901" t="s">
        <v>68</v>
      </c>
      <c r="B2901" t="s">
        <v>5</v>
      </c>
      <c r="C2901" t="s">
        <v>235</v>
      </c>
      <c r="E2901" t="s">
        <v>12</v>
      </c>
      <c r="F2901">
        <v>2022</v>
      </c>
      <c r="G2901" t="s">
        <v>250</v>
      </c>
      <c r="H2901">
        <v>0</v>
      </c>
      <c r="I2901">
        <f>IF(K2901="N2O",H2901*About!$B$66,IF('EPA non-CO2 Data'!K2901="CH4",'EPA non-CO2 Data'!H2901*About!$B$65,'EPA non-CO2 Data'!H2901))</f>
        <v>0</v>
      </c>
      <c r="J2901" s="4" t="str">
        <f>VLOOKUP(CONCATENATE(B2901,C2901,D2901),'EPA Source to Industry Map'!$D$2:$E$35,2,FALSE)</f>
        <v>waste management</v>
      </c>
      <c r="K2901" s="4" t="str">
        <f t="shared" si="45"/>
        <v>N2O</v>
      </c>
    </row>
    <row r="2902" spans="1:11">
      <c r="A2902" t="s">
        <v>68</v>
      </c>
      <c r="B2902" t="s">
        <v>5</v>
      </c>
      <c r="C2902" t="s">
        <v>235</v>
      </c>
      <c r="E2902" t="s">
        <v>12</v>
      </c>
      <c r="F2902">
        <v>2023</v>
      </c>
      <c r="G2902" t="s">
        <v>250</v>
      </c>
      <c r="H2902">
        <v>0</v>
      </c>
      <c r="I2902">
        <f>IF(K2902="N2O",H2902*About!$B$66,IF('EPA non-CO2 Data'!K2902="CH4",'EPA non-CO2 Data'!H2902*About!$B$65,'EPA non-CO2 Data'!H2902))</f>
        <v>0</v>
      </c>
      <c r="J2902" s="4" t="str">
        <f>VLOOKUP(CONCATENATE(B2902,C2902,D2902),'EPA Source to Industry Map'!$D$2:$E$35,2,FALSE)</f>
        <v>waste management</v>
      </c>
      <c r="K2902" s="4" t="str">
        <f t="shared" si="45"/>
        <v>N2O</v>
      </c>
    </row>
    <row r="2903" spans="1:11">
      <c r="A2903" t="s">
        <v>68</v>
      </c>
      <c r="B2903" t="s">
        <v>5</v>
      </c>
      <c r="C2903" t="s">
        <v>235</v>
      </c>
      <c r="E2903" t="s">
        <v>12</v>
      </c>
      <c r="F2903">
        <v>2024</v>
      </c>
      <c r="G2903" t="s">
        <v>250</v>
      </c>
      <c r="H2903">
        <v>0</v>
      </c>
      <c r="I2903">
        <f>IF(K2903="N2O",H2903*About!$B$66,IF('EPA non-CO2 Data'!K2903="CH4",'EPA non-CO2 Data'!H2903*About!$B$65,'EPA non-CO2 Data'!H2903))</f>
        <v>0</v>
      </c>
      <c r="J2903" s="4" t="str">
        <f>VLOOKUP(CONCATENATE(B2903,C2903,D2903),'EPA Source to Industry Map'!$D$2:$E$35,2,FALSE)</f>
        <v>waste management</v>
      </c>
      <c r="K2903" s="4" t="str">
        <f t="shared" si="45"/>
        <v>N2O</v>
      </c>
    </row>
    <row r="2904" spans="1:11">
      <c r="A2904" t="s">
        <v>68</v>
      </c>
      <c r="B2904" t="s">
        <v>5</v>
      </c>
      <c r="C2904" t="s">
        <v>235</v>
      </c>
      <c r="E2904" t="s">
        <v>12</v>
      </c>
      <c r="F2904">
        <v>2025</v>
      </c>
      <c r="G2904" t="s">
        <v>250</v>
      </c>
      <c r="H2904">
        <v>0</v>
      </c>
      <c r="I2904">
        <f>IF(K2904="N2O",H2904*About!$B$66,IF('EPA non-CO2 Data'!K2904="CH4",'EPA non-CO2 Data'!H2904*About!$B$65,'EPA non-CO2 Data'!H2904))</f>
        <v>0</v>
      </c>
      <c r="J2904" s="4" t="str">
        <f>VLOOKUP(CONCATENATE(B2904,C2904,D2904),'EPA Source to Industry Map'!$D$2:$E$35,2,FALSE)</f>
        <v>waste management</v>
      </c>
      <c r="K2904" s="4" t="str">
        <f t="shared" si="45"/>
        <v>N2O</v>
      </c>
    </row>
    <row r="2905" spans="1:11">
      <c r="A2905" t="s">
        <v>68</v>
      </c>
      <c r="B2905" t="s">
        <v>5</v>
      </c>
      <c r="C2905" t="s">
        <v>235</v>
      </c>
      <c r="E2905" t="s">
        <v>12</v>
      </c>
      <c r="F2905">
        <v>2026</v>
      </c>
      <c r="G2905" t="s">
        <v>250</v>
      </c>
      <c r="H2905">
        <v>0</v>
      </c>
      <c r="I2905">
        <f>IF(K2905="N2O",H2905*About!$B$66,IF('EPA non-CO2 Data'!K2905="CH4",'EPA non-CO2 Data'!H2905*About!$B$65,'EPA non-CO2 Data'!H2905))</f>
        <v>0</v>
      </c>
      <c r="J2905" s="4" t="str">
        <f>VLOOKUP(CONCATENATE(B2905,C2905,D2905),'EPA Source to Industry Map'!$D$2:$E$35,2,FALSE)</f>
        <v>waste management</v>
      </c>
      <c r="K2905" s="4" t="str">
        <f t="shared" si="45"/>
        <v>N2O</v>
      </c>
    </row>
    <row r="2906" spans="1:11">
      <c r="A2906" t="s">
        <v>68</v>
      </c>
      <c r="B2906" t="s">
        <v>5</v>
      </c>
      <c r="C2906" t="s">
        <v>235</v>
      </c>
      <c r="E2906" t="s">
        <v>12</v>
      </c>
      <c r="F2906">
        <v>2027</v>
      </c>
      <c r="G2906" t="s">
        <v>250</v>
      </c>
      <c r="H2906">
        <v>0</v>
      </c>
      <c r="I2906">
        <f>IF(K2906="N2O",H2906*About!$B$66,IF('EPA non-CO2 Data'!K2906="CH4",'EPA non-CO2 Data'!H2906*About!$B$65,'EPA non-CO2 Data'!H2906))</f>
        <v>0</v>
      </c>
      <c r="J2906" s="4" t="str">
        <f>VLOOKUP(CONCATENATE(B2906,C2906,D2906),'EPA Source to Industry Map'!$D$2:$E$35,2,FALSE)</f>
        <v>waste management</v>
      </c>
      <c r="K2906" s="4" t="str">
        <f t="shared" si="45"/>
        <v>N2O</v>
      </c>
    </row>
    <row r="2907" spans="1:11">
      <c r="A2907" t="s">
        <v>68</v>
      </c>
      <c r="B2907" t="s">
        <v>5</v>
      </c>
      <c r="C2907" t="s">
        <v>235</v>
      </c>
      <c r="E2907" t="s">
        <v>12</v>
      </c>
      <c r="F2907">
        <v>2028</v>
      </c>
      <c r="G2907" t="s">
        <v>250</v>
      </c>
      <c r="H2907">
        <v>0</v>
      </c>
      <c r="I2907">
        <f>IF(K2907="N2O",H2907*About!$B$66,IF('EPA non-CO2 Data'!K2907="CH4",'EPA non-CO2 Data'!H2907*About!$B$65,'EPA non-CO2 Data'!H2907))</f>
        <v>0</v>
      </c>
      <c r="J2907" s="4" t="str">
        <f>VLOOKUP(CONCATENATE(B2907,C2907,D2907),'EPA Source to Industry Map'!$D$2:$E$35,2,FALSE)</f>
        <v>waste management</v>
      </c>
      <c r="K2907" s="4" t="str">
        <f t="shared" si="45"/>
        <v>N2O</v>
      </c>
    </row>
    <row r="2908" spans="1:11">
      <c r="A2908" t="s">
        <v>68</v>
      </c>
      <c r="B2908" t="s">
        <v>5</v>
      </c>
      <c r="C2908" t="s">
        <v>235</v>
      </c>
      <c r="E2908" t="s">
        <v>12</v>
      </c>
      <c r="F2908">
        <v>2029</v>
      </c>
      <c r="G2908" t="s">
        <v>250</v>
      </c>
      <c r="H2908">
        <v>0</v>
      </c>
      <c r="I2908">
        <f>IF(K2908="N2O",H2908*About!$B$66,IF('EPA non-CO2 Data'!K2908="CH4",'EPA non-CO2 Data'!H2908*About!$B$65,'EPA non-CO2 Data'!H2908))</f>
        <v>0</v>
      </c>
      <c r="J2908" s="4" t="str">
        <f>VLOOKUP(CONCATENATE(B2908,C2908,D2908),'EPA Source to Industry Map'!$D$2:$E$35,2,FALSE)</f>
        <v>waste management</v>
      </c>
      <c r="K2908" s="4" t="str">
        <f t="shared" si="45"/>
        <v>N2O</v>
      </c>
    </row>
    <row r="2909" spans="1:11">
      <c r="A2909" t="s">
        <v>68</v>
      </c>
      <c r="B2909" t="s">
        <v>5</v>
      </c>
      <c r="C2909" t="s">
        <v>235</v>
      </c>
      <c r="E2909" t="s">
        <v>12</v>
      </c>
      <c r="F2909">
        <v>2030</v>
      </c>
      <c r="G2909" t="s">
        <v>250</v>
      </c>
      <c r="H2909">
        <v>0</v>
      </c>
      <c r="I2909">
        <f>IF(K2909="N2O",H2909*About!$B$66,IF('EPA non-CO2 Data'!K2909="CH4",'EPA non-CO2 Data'!H2909*About!$B$65,'EPA non-CO2 Data'!H2909))</f>
        <v>0</v>
      </c>
      <c r="J2909" s="4" t="str">
        <f>VLOOKUP(CONCATENATE(B2909,C2909,D2909),'EPA Source to Industry Map'!$D$2:$E$35,2,FALSE)</f>
        <v>waste management</v>
      </c>
      <c r="K2909" s="4" t="str">
        <f t="shared" si="45"/>
        <v>N2O</v>
      </c>
    </row>
    <row r="2910" spans="1:11">
      <c r="A2910" t="s">
        <v>68</v>
      </c>
      <c r="B2910" t="s">
        <v>5</v>
      </c>
      <c r="C2910" t="s">
        <v>235</v>
      </c>
      <c r="E2910" t="s">
        <v>12</v>
      </c>
      <c r="F2910">
        <v>2031</v>
      </c>
      <c r="G2910" t="s">
        <v>250</v>
      </c>
      <c r="H2910">
        <v>0</v>
      </c>
      <c r="I2910">
        <f>IF(K2910="N2O",H2910*About!$B$66,IF('EPA non-CO2 Data'!K2910="CH4",'EPA non-CO2 Data'!H2910*About!$B$65,'EPA non-CO2 Data'!H2910))</f>
        <v>0</v>
      </c>
      <c r="J2910" s="4" t="str">
        <f>VLOOKUP(CONCATENATE(B2910,C2910,D2910),'EPA Source to Industry Map'!$D$2:$E$35,2,FALSE)</f>
        <v>waste management</v>
      </c>
      <c r="K2910" s="4" t="str">
        <f t="shared" si="45"/>
        <v>N2O</v>
      </c>
    </row>
    <row r="2911" spans="1:11">
      <c r="A2911" t="s">
        <v>68</v>
      </c>
      <c r="B2911" t="s">
        <v>5</v>
      </c>
      <c r="C2911" t="s">
        <v>235</v>
      </c>
      <c r="E2911" t="s">
        <v>12</v>
      </c>
      <c r="F2911">
        <v>2032</v>
      </c>
      <c r="G2911" t="s">
        <v>250</v>
      </c>
      <c r="H2911">
        <v>0</v>
      </c>
      <c r="I2911">
        <f>IF(K2911="N2O",H2911*About!$B$66,IF('EPA non-CO2 Data'!K2911="CH4",'EPA non-CO2 Data'!H2911*About!$B$65,'EPA non-CO2 Data'!H2911))</f>
        <v>0</v>
      </c>
      <c r="J2911" s="4" t="str">
        <f>VLOOKUP(CONCATENATE(B2911,C2911,D2911),'EPA Source to Industry Map'!$D$2:$E$35,2,FALSE)</f>
        <v>waste management</v>
      </c>
      <c r="K2911" s="4" t="str">
        <f t="shared" si="45"/>
        <v>N2O</v>
      </c>
    </row>
    <row r="2912" spans="1:11">
      <c r="A2912" t="s">
        <v>68</v>
      </c>
      <c r="B2912" t="s">
        <v>5</v>
      </c>
      <c r="C2912" t="s">
        <v>235</v>
      </c>
      <c r="E2912" t="s">
        <v>12</v>
      </c>
      <c r="F2912">
        <v>2033</v>
      </c>
      <c r="G2912" t="s">
        <v>250</v>
      </c>
      <c r="H2912">
        <v>0</v>
      </c>
      <c r="I2912">
        <f>IF(K2912="N2O",H2912*About!$B$66,IF('EPA non-CO2 Data'!K2912="CH4",'EPA non-CO2 Data'!H2912*About!$B$65,'EPA non-CO2 Data'!H2912))</f>
        <v>0</v>
      </c>
      <c r="J2912" s="4" t="str">
        <f>VLOOKUP(CONCATENATE(B2912,C2912,D2912),'EPA Source to Industry Map'!$D$2:$E$35,2,FALSE)</f>
        <v>waste management</v>
      </c>
      <c r="K2912" s="4" t="str">
        <f t="shared" si="45"/>
        <v>N2O</v>
      </c>
    </row>
    <row r="2913" spans="1:11">
      <c r="A2913" t="s">
        <v>68</v>
      </c>
      <c r="B2913" t="s">
        <v>5</v>
      </c>
      <c r="C2913" t="s">
        <v>235</v>
      </c>
      <c r="E2913" t="s">
        <v>12</v>
      </c>
      <c r="F2913">
        <v>2034</v>
      </c>
      <c r="G2913" t="s">
        <v>250</v>
      </c>
      <c r="H2913">
        <v>0</v>
      </c>
      <c r="I2913">
        <f>IF(K2913="N2O",H2913*About!$B$66,IF('EPA non-CO2 Data'!K2913="CH4",'EPA non-CO2 Data'!H2913*About!$B$65,'EPA non-CO2 Data'!H2913))</f>
        <v>0</v>
      </c>
      <c r="J2913" s="4" t="str">
        <f>VLOOKUP(CONCATENATE(B2913,C2913,D2913),'EPA Source to Industry Map'!$D$2:$E$35,2,FALSE)</f>
        <v>waste management</v>
      </c>
      <c r="K2913" s="4" t="str">
        <f t="shared" si="45"/>
        <v>N2O</v>
      </c>
    </row>
    <row r="2914" spans="1:11">
      <c r="A2914" t="s">
        <v>68</v>
      </c>
      <c r="B2914" t="s">
        <v>5</v>
      </c>
      <c r="C2914" t="s">
        <v>235</v>
      </c>
      <c r="E2914" t="s">
        <v>12</v>
      </c>
      <c r="F2914">
        <v>2035</v>
      </c>
      <c r="G2914" t="s">
        <v>250</v>
      </c>
      <c r="H2914">
        <v>0</v>
      </c>
      <c r="I2914">
        <f>IF(K2914="N2O",H2914*About!$B$66,IF('EPA non-CO2 Data'!K2914="CH4",'EPA non-CO2 Data'!H2914*About!$B$65,'EPA non-CO2 Data'!H2914))</f>
        <v>0</v>
      </c>
      <c r="J2914" s="4" t="str">
        <f>VLOOKUP(CONCATENATE(B2914,C2914,D2914),'EPA Source to Industry Map'!$D$2:$E$35,2,FALSE)</f>
        <v>waste management</v>
      </c>
      <c r="K2914" s="4" t="str">
        <f t="shared" si="45"/>
        <v>N2O</v>
      </c>
    </row>
    <row r="2915" spans="1:11">
      <c r="A2915" t="s">
        <v>68</v>
      </c>
      <c r="B2915" t="s">
        <v>5</v>
      </c>
      <c r="C2915" t="s">
        <v>235</v>
      </c>
      <c r="E2915" t="s">
        <v>12</v>
      </c>
      <c r="F2915">
        <v>2036</v>
      </c>
      <c r="G2915" t="s">
        <v>250</v>
      </c>
      <c r="H2915">
        <v>0</v>
      </c>
      <c r="I2915">
        <f>IF(K2915="N2O",H2915*About!$B$66,IF('EPA non-CO2 Data'!K2915="CH4",'EPA non-CO2 Data'!H2915*About!$B$65,'EPA non-CO2 Data'!H2915))</f>
        <v>0</v>
      </c>
      <c r="J2915" s="4" t="str">
        <f>VLOOKUP(CONCATENATE(B2915,C2915,D2915),'EPA Source to Industry Map'!$D$2:$E$35,2,FALSE)</f>
        <v>waste management</v>
      </c>
      <c r="K2915" s="4" t="str">
        <f t="shared" si="45"/>
        <v>N2O</v>
      </c>
    </row>
    <row r="2916" spans="1:11">
      <c r="A2916" t="s">
        <v>68</v>
      </c>
      <c r="B2916" t="s">
        <v>5</v>
      </c>
      <c r="C2916" t="s">
        <v>235</v>
      </c>
      <c r="E2916" t="s">
        <v>12</v>
      </c>
      <c r="F2916">
        <v>2037</v>
      </c>
      <c r="G2916" t="s">
        <v>250</v>
      </c>
      <c r="H2916">
        <v>0</v>
      </c>
      <c r="I2916">
        <f>IF(K2916="N2O",H2916*About!$B$66,IF('EPA non-CO2 Data'!K2916="CH4",'EPA non-CO2 Data'!H2916*About!$B$65,'EPA non-CO2 Data'!H2916))</f>
        <v>0</v>
      </c>
      <c r="J2916" s="4" t="str">
        <f>VLOOKUP(CONCATENATE(B2916,C2916,D2916),'EPA Source to Industry Map'!$D$2:$E$35,2,FALSE)</f>
        <v>waste management</v>
      </c>
      <c r="K2916" s="4" t="str">
        <f t="shared" si="45"/>
        <v>N2O</v>
      </c>
    </row>
    <row r="2917" spans="1:11">
      <c r="A2917" t="s">
        <v>68</v>
      </c>
      <c r="B2917" t="s">
        <v>5</v>
      </c>
      <c r="C2917" t="s">
        <v>235</v>
      </c>
      <c r="E2917" t="s">
        <v>12</v>
      </c>
      <c r="F2917">
        <v>2038</v>
      </c>
      <c r="G2917" t="s">
        <v>250</v>
      </c>
      <c r="H2917">
        <v>0</v>
      </c>
      <c r="I2917">
        <f>IF(K2917="N2O",H2917*About!$B$66,IF('EPA non-CO2 Data'!K2917="CH4",'EPA non-CO2 Data'!H2917*About!$B$65,'EPA non-CO2 Data'!H2917))</f>
        <v>0</v>
      </c>
      <c r="J2917" s="4" t="str">
        <f>VLOOKUP(CONCATENATE(B2917,C2917,D2917),'EPA Source to Industry Map'!$D$2:$E$35,2,FALSE)</f>
        <v>waste management</v>
      </c>
      <c r="K2917" s="4" t="str">
        <f t="shared" si="45"/>
        <v>N2O</v>
      </c>
    </row>
    <row r="2918" spans="1:11">
      <c r="A2918" t="s">
        <v>68</v>
      </c>
      <c r="B2918" t="s">
        <v>5</v>
      </c>
      <c r="C2918" t="s">
        <v>235</v>
      </c>
      <c r="E2918" t="s">
        <v>12</v>
      </c>
      <c r="F2918">
        <v>2039</v>
      </c>
      <c r="G2918" t="s">
        <v>250</v>
      </c>
      <c r="H2918">
        <v>0</v>
      </c>
      <c r="I2918">
        <f>IF(K2918="N2O",H2918*About!$B$66,IF('EPA non-CO2 Data'!K2918="CH4",'EPA non-CO2 Data'!H2918*About!$B$65,'EPA non-CO2 Data'!H2918))</f>
        <v>0</v>
      </c>
      <c r="J2918" s="4" t="str">
        <f>VLOOKUP(CONCATENATE(B2918,C2918,D2918),'EPA Source to Industry Map'!$D$2:$E$35,2,FALSE)</f>
        <v>waste management</v>
      </c>
      <c r="K2918" s="4" t="str">
        <f t="shared" si="45"/>
        <v>N2O</v>
      </c>
    </row>
    <row r="2919" spans="1:11">
      <c r="A2919" t="s">
        <v>68</v>
      </c>
      <c r="B2919" t="s">
        <v>5</v>
      </c>
      <c r="C2919" t="s">
        <v>235</v>
      </c>
      <c r="E2919" t="s">
        <v>12</v>
      </c>
      <c r="F2919">
        <v>2040</v>
      </c>
      <c r="G2919" t="s">
        <v>250</v>
      </c>
      <c r="H2919">
        <v>0</v>
      </c>
      <c r="I2919">
        <f>IF(K2919="N2O",H2919*About!$B$66,IF('EPA non-CO2 Data'!K2919="CH4",'EPA non-CO2 Data'!H2919*About!$B$65,'EPA non-CO2 Data'!H2919))</f>
        <v>0</v>
      </c>
      <c r="J2919" s="4" t="str">
        <f>VLOOKUP(CONCATENATE(B2919,C2919,D2919),'EPA Source to Industry Map'!$D$2:$E$35,2,FALSE)</f>
        <v>waste management</v>
      </c>
      <c r="K2919" s="4" t="str">
        <f t="shared" si="45"/>
        <v>N2O</v>
      </c>
    </row>
    <row r="2920" spans="1:11">
      <c r="A2920" t="s">
        <v>68</v>
      </c>
      <c r="B2920" t="s">
        <v>5</v>
      </c>
      <c r="C2920" t="s">
        <v>235</v>
      </c>
      <c r="E2920" t="s">
        <v>12</v>
      </c>
      <c r="F2920">
        <v>2041</v>
      </c>
      <c r="G2920" t="s">
        <v>250</v>
      </c>
      <c r="H2920">
        <v>0</v>
      </c>
      <c r="I2920">
        <f>IF(K2920="N2O",H2920*About!$B$66,IF('EPA non-CO2 Data'!K2920="CH4",'EPA non-CO2 Data'!H2920*About!$B$65,'EPA non-CO2 Data'!H2920))</f>
        <v>0</v>
      </c>
      <c r="J2920" s="4" t="str">
        <f>VLOOKUP(CONCATENATE(B2920,C2920,D2920),'EPA Source to Industry Map'!$D$2:$E$35,2,FALSE)</f>
        <v>waste management</v>
      </c>
      <c r="K2920" s="4" t="str">
        <f t="shared" si="45"/>
        <v>N2O</v>
      </c>
    </row>
    <row r="2921" spans="1:11">
      <c r="A2921" t="s">
        <v>68</v>
      </c>
      <c r="B2921" t="s">
        <v>5</v>
      </c>
      <c r="C2921" t="s">
        <v>235</v>
      </c>
      <c r="E2921" t="s">
        <v>12</v>
      </c>
      <c r="F2921">
        <v>2042</v>
      </c>
      <c r="G2921" t="s">
        <v>250</v>
      </c>
      <c r="H2921">
        <v>0</v>
      </c>
      <c r="I2921">
        <f>IF(K2921="N2O",H2921*About!$B$66,IF('EPA non-CO2 Data'!K2921="CH4",'EPA non-CO2 Data'!H2921*About!$B$65,'EPA non-CO2 Data'!H2921))</f>
        <v>0</v>
      </c>
      <c r="J2921" s="4" t="str">
        <f>VLOOKUP(CONCATENATE(B2921,C2921,D2921),'EPA Source to Industry Map'!$D$2:$E$35,2,FALSE)</f>
        <v>waste management</v>
      </c>
      <c r="K2921" s="4" t="str">
        <f t="shared" si="45"/>
        <v>N2O</v>
      </c>
    </row>
    <row r="2922" spans="1:11">
      <c r="A2922" t="s">
        <v>68</v>
      </c>
      <c r="B2922" t="s">
        <v>5</v>
      </c>
      <c r="C2922" t="s">
        <v>235</v>
      </c>
      <c r="E2922" t="s">
        <v>12</v>
      </c>
      <c r="F2922">
        <v>2043</v>
      </c>
      <c r="G2922" t="s">
        <v>250</v>
      </c>
      <c r="H2922">
        <v>0</v>
      </c>
      <c r="I2922">
        <f>IF(K2922="N2O",H2922*About!$B$66,IF('EPA non-CO2 Data'!K2922="CH4",'EPA non-CO2 Data'!H2922*About!$B$65,'EPA non-CO2 Data'!H2922))</f>
        <v>0</v>
      </c>
      <c r="J2922" s="4" t="str">
        <f>VLOOKUP(CONCATENATE(B2922,C2922,D2922),'EPA Source to Industry Map'!$D$2:$E$35,2,FALSE)</f>
        <v>waste management</v>
      </c>
      <c r="K2922" s="4" t="str">
        <f t="shared" si="45"/>
        <v>N2O</v>
      </c>
    </row>
    <row r="2923" spans="1:11">
      <c r="A2923" t="s">
        <v>68</v>
      </c>
      <c r="B2923" t="s">
        <v>5</v>
      </c>
      <c r="C2923" t="s">
        <v>235</v>
      </c>
      <c r="E2923" t="s">
        <v>12</v>
      </c>
      <c r="F2923">
        <v>2044</v>
      </c>
      <c r="G2923" t="s">
        <v>250</v>
      </c>
      <c r="H2923">
        <v>0</v>
      </c>
      <c r="I2923">
        <f>IF(K2923="N2O",H2923*About!$B$66,IF('EPA non-CO2 Data'!K2923="CH4",'EPA non-CO2 Data'!H2923*About!$B$65,'EPA non-CO2 Data'!H2923))</f>
        <v>0</v>
      </c>
      <c r="J2923" s="4" t="str">
        <f>VLOOKUP(CONCATENATE(B2923,C2923,D2923),'EPA Source to Industry Map'!$D$2:$E$35,2,FALSE)</f>
        <v>waste management</v>
      </c>
      <c r="K2923" s="4" t="str">
        <f t="shared" si="45"/>
        <v>N2O</v>
      </c>
    </row>
    <row r="2924" spans="1:11">
      <c r="A2924" t="s">
        <v>68</v>
      </c>
      <c r="B2924" t="s">
        <v>5</v>
      </c>
      <c r="C2924" t="s">
        <v>235</v>
      </c>
      <c r="E2924" t="s">
        <v>12</v>
      </c>
      <c r="F2924">
        <v>2045</v>
      </c>
      <c r="G2924" t="s">
        <v>250</v>
      </c>
      <c r="H2924">
        <v>0</v>
      </c>
      <c r="I2924">
        <f>IF(K2924="N2O",H2924*About!$B$66,IF('EPA non-CO2 Data'!K2924="CH4",'EPA non-CO2 Data'!H2924*About!$B$65,'EPA non-CO2 Data'!H2924))</f>
        <v>0</v>
      </c>
      <c r="J2924" s="4" t="str">
        <f>VLOOKUP(CONCATENATE(B2924,C2924,D2924),'EPA Source to Industry Map'!$D$2:$E$35,2,FALSE)</f>
        <v>waste management</v>
      </c>
      <c r="K2924" s="4" t="str">
        <f t="shared" si="45"/>
        <v>N2O</v>
      </c>
    </row>
    <row r="2925" spans="1:11">
      <c r="A2925" t="s">
        <v>68</v>
      </c>
      <c r="B2925" t="s">
        <v>5</v>
      </c>
      <c r="C2925" t="s">
        <v>235</v>
      </c>
      <c r="E2925" t="s">
        <v>12</v>
      </c>
      <c r="F2925">
        <v>2046</v>
      </c>
      <c r="G2925" t="s">
        <v>250</v>
      </c>
      <c r="H2925">
        <v>0</v>
      </c>
      <c r="I2925">
        <f>IF(K2925="N2O",H2925*About!$B$66,IF('EPA non-CO2 Data'!K2925="CH4",'EPA non-CO2 Data'!H2925*About!$B$65,'EPA non-CO2 Data'!H2925))</f>
        <v>0</v>
      </c>
      <c r="J2925" s="4" t="str">
        <f>VLOOKUP(CONCATENATE(B2925,C2925,D2925),'EPA Source to Industry Map'!$D$2:$E$35,2,FALSE)</f>
        <v>waste management</v>
      </c>
      <c r="K2925" s="4" t="str">
        <f t="shared" si="45"/>
        <v>N2O</v>
      </c>
    </row>
    <row r="2926" spans="1:11">
      <c r="A2926" t="s">
        <v>68</v>
      </c>
      <c r="B2926" t="s">
        <v>5</v>
      </c>
      <c r="C2926" t="s">
        <v>235</v>
      </c>
      <c r="E2926" t="s">
        <v>12</v>
      </c>
      <c r="F2926">
        <v>2047</v>
      </c>
      <c r="G2926" t="s">
        <v>250</v>
      </c>
      <c r="H2926">
        <v>0</v>
      </c>
      <c r="I2926">
        <f>IF(K2926="N2O",H2926*About!$B$66,IF('EPA non-CO2 Data'!K2926="CH4",'EPA non-CO2 Data'!H2926*About!$B$65,'EPA non-CO2 Data'!H2926))</f>
        <v>0</v>
      </c>
      <c r="J2926" s="4" t="str">
        <f>VLOOKUP(CONCATENATE(B2926,C2926,D2926),'EPA Source to Industry Map'!$D$2:$E$35,2,FALSE)</f>
        <v>waste management</v>
      </c>
      <c r="K2926" s="4" t="str">
        <f t="shared" si="45"/>
        <v>N2O</v>
      </c>
    </row>
    <row r="2927" spans="1:11">
      <c r="A2927" t="s">
        <v>68</v>
      </c>
      <c r="B2927" t="s">
        <v>5</v>
      </c>
      <c r="C2927" t="s">
        <v>235</v>
      </c>
      <c r="E2927" t="s">
        <v>12</v>
      </c>
      <c r="F2927">
        <v>2048</v>
      </c>
      <c r="G2927" t="s">
        <v>250</v>
      </c>
      <c r="H2927">
        <v>0</v>
      </c>
      <c r="I2927">
        <f>IF(K2927="N2O",H2927*About!$B$66,IF('EPA non-CO2 Data'!K2927="CH4",'EPA non-CO2 Data'!H2927*About!$B$65,'EPA non-CO2 Data'!H2927))</f>
        <v>0</v>
      </c>
      <c r="J2927" s="4" t="str">
        <f>VLOOKUP(CONCATENATE(B2927,C2927,D2927),'EPA Source to Industry Map'!$D$2:$E$35,2,FALSE)</f>
        <v>waste management</v>
      </c>
      <c r="K2927" s="4" t="str">
        <f t="shared" si="45"/>
        <v>N2O</v>
      </c>
    </row>
    <row r="2928" spans="1:11">
      <c r="A2928" t="s">
        <v>68</v>
      </c>
      <c r="B2928" t="s">
        <v>5</v>
      </c>
      <c r="C2928" t="s">
        <v>235</v>
      </c>
      <c r="E2928" t="s">
        <v>12</v>
      </c>
      <c r="F2928">
        <v>2049</v>
      </c>
      <c r="G2928" t="s">
        <v>250</v>
      </c>
      <c r="H2928">
        <v>0</v>
      </c>
      <c r="I2928">
        <f>IF(K2928="N2O",H2928*About!$B$66,IF('EPA non-CO2 Data'!K2928="CH4",'EPA non-CO2 Data'!H2928*About!$B$65,'EPA non-CO2 Data'!H2928))</f>
        <v>0</v>
      </c>
      <c r="J2928" s="4" t="str">
        <f>VLOOKUP(CONCATENATE(B2928,C2928,D2928),'EPA Source to Industry Map'!$D$2:$E$35,2,FALSE)</f>
        <v>waste management</v>
      </c>
      <c r="K2928" s="4" t="str">
        <f t="shared" si="45"/>
        <v>N2O</v>
      </c>
    </row>
    <row r="2929" spans="1:11">
      <c r="A2929" t="s">
        <v>68</v>
      </c>
      <c r="B2929" t="s">
        <v>5</v>
      </c>
      <c r="C2929" t="s">
        <v>235</v>
      </c>
      <c r="E2929" t="s">
        <v>12</v>
      </c>
      <c r="F2929">
        <v>2050</v>
      </c>
      <c r="G2929" t="s">
        <v>250</v>
      </c>
      <c r="H2929">
        <v>0</v>
      </c>
      <c r="I2929">
        <f>IF(K2929="N2O",H2929*About!$B$66,IF('EPA non-CO2 Data'!K2929="CH4",'EPA non-CO2 Data'!H2929*About!$B$65,'EPA non-CO2 Data'!H2929))</f>
        <v>0</v>
      </c>
      <c r="J2929" s="4" t="str">
        <f>VLOOKUP(CONCATENATE(B2929,C2929,D2929),'EPA Source to Industry Map'!$D$2:$E$35,2,FALSE)</f>
        <v>waste management</v>
      </c>
      <c r="K2929" s="4" t="str">
        <f t="shared" si="45"/>
        <v>N2O</v>
      </c>
    </row>
    <row r="2930" spans="1:11">
      <c r="A2930" t="s">
        <v>68</v>
      </c>
      <c r="B2930" t="s">
        <v>5</v>
      </c>
      <c r="C2930" t="s">
        <v>18</v>
      </c>
      <c r="D2930" t="s">
        <v>279</v>
      </c>
      <c r="E2930" t="s">
        <v>11</v>
      </c>
      <c r="F2930">
        <v>1990</v>
      </c>
      <c r="G2930" t="s">
        <v>250</v>
      </c>
      <c r="H2930">
        <v>93.839001205892103</v>
      </c>
      <c r="I2930">
        <f>IF(K2930="N2O",H2930*About!$B$66,IF('EPA non-CO2 Data'!K2930="CH4",'EPA non-CO2 Data'!H2930*About!$B$65,'EPA non-CO2 Data'!H2930))</f>
        <v>109.47883474020746</v>
      </c>
      <c r="J2930" s="4" t="str">
        <f>VLOOKUP(CONCATENATE(B2930,C2930,D2930),'EPA Source to Industry Map'!$D$2:$E$35,2,FALSE)</f>
        <v>waste management</v>
      </c>
      <c r="K2930" s="4" t="str">
        <f t="shared" si="45"/>
        <v>CH4</v>
      </c>
    </row>
    <row r="2931" spans="1:11">
      <c r="A2931" t="s">
        <v>68</v>
      </c>
      <c r="B2931" t="s">
        <v>5</v>
      </c>
      <c r="C2931" t="s">
        <v>18</v>
      </c>
      <c r="D2931" t="s">
        <v>280</v>
      </c>
      <c r="E2931" t="s">
        <v>11</v>
      </c>
      <c r="F2931">
        <v>1990</v>
      </c>
      <c r="G2931" t="s">
        <v>250</v>
      </c>
      <c r="H2931">
        <v>40.5922074157073</v>
      </c>
      <c r="I2931">
        <f>IF(K2931="N2O",H2931*About!$B$66,IF('EPA non-CO2 Data'!K2931="CH4",'EPA non-CO2 Data'!H2931*About!$B$65,'EPA non-CO2 Data'!H2931))</f>
        <v>47.357575318325189</v>
      </c>
      <c r="J2931" s="4" t="str">
        <f>VLOOKUP(CONCATENATE(B2931,C2931,D2931),'EPA Source to Industry Map'!$D$2:$E$35,2,FALSE)</f>
        <v>waste management</v>
      </c>
      <c r="K2931" s="4" t="str">
        <f t="shared" ref="K2931:K2994" si="46">IF(ISNUMBER(SEARCH("F",E2931)),"F-gases",E2931)</f>
        <v>CH4</v>
      </c>
    </row>
    <row r="2932" spans="1:11">
      <c r="A2932" t="s">
        <v>68</v>
      </c>
      <c r="B2932" t="s">
        <v>5</v>
      </c>
      <c r="C2932" t="s">
        <v>18</v>
      </c>
      <c r="D2932" t="s">
        <v>279</v>
      </c>
      <c r="E2932" t="s">
        <v>11</v>
      </c>
      <c r="F2932">
        <v>1991</v>
      </c>
      <c r="G2932" t="s">
        <v>250</v>
      </c>
      <c r="H2932">
        <v>93.803292580564602</v>
      </c>
      <c r="I2932">
        <f>IF(K2932="N2O",H2932*About!$B$66,IF('EPA non-CO2 Data'!K2932="CH4",'EPA non-CO2 Data'!H2932*About!$B$65,'EPA non-CO2 Data'!H2932))</f>
        <v>109.43717467732537</v>
      </c>
      <c r="J2932" s="4" t="str">
        <f>VLOOKUP(CONCATENATE(B2932,C2932,D2932),'EPA Source to Industry Map'!$D$2:$E$35,2,FALSE)</f>
        <v>waste management</v>
      </c>
      <c r="K2932" s="4" t="str">
        <f t="shared" si="46"/>
        <v>CH4</v>
      </c>
    </row>
    <row r="2933" spans="1:11">
      <c r="A2933" t="s">
        <v>68</v>
      </c>
      <c r="B2933" t="s">
        <v>5</v>
      </c>
      <c r="C2933" t="s">
        <v>18</v>
      </c>
      <c r="D2933" t="s">
        <v>280</v>
      </c>
      <c r="E2933" t="s">
        <v>11</v>
      </c>
      <c r="F2933">
        <v>1991</v>
      </c>
      <c r="G2933" t="s">
        <v>250</v>
      </c>
      <c r="H2933">
        <v>42.582613885634998</v>
      </c>
      <c r="I2933">
        <f>IF(K2933="N2O",H2933*About!$B$66,IF('EPA non-CO2 Data'!K2933="CH4",'EPA non-CO2 Data'!H2933*About!$B$65,'EPA non-CO2 Data'!H2933))</f>
        <v>49.679716199907503</v>
      </c>
      <c r="J2933" s="4" t="str">
        <f>VLOOKUP(CONCATENATE(B2933,C2933,D2933),'EPA Source to Industry Map'!$D$2:$E$35,2,FALSE)</f>
        <v>waste management</v>
      </c>
      <c r="K2933" s="4" t="str">
        <f t="shared" si="46"/>
        <v>CH4</v>
      </c>
    </row>
    <row r="2934" spans="1:11">
      <c r="A2934" t="s">
        <v>68</v>
      </c>
      <c r="B2934" t="s">
        <v>5</v>
      </c>
      <c r="C2934" t="s">
        <v>18</v>
      </c>
      <c r="D2934" t="s">
        <v>279</v>
      </c>
      <c r="E2934" t="s">
        <v>11</v>
      </c>
      <c r="F2934">
        <v>1992</v>
      </c>
      <c r="G2934" t="s">
        <v>250</v>
      </c>
      <c r="H2934">
        <v>93.767583955237001</v>
      </c>
      <c r="I2934">
        <f>IF(K2934="N2O",H2934*About!$B$66,IF('EPA non-CO2 Data'!K2934="CH4",'EPA non-CO2 Data'!H2934*About!$B$65,'EPA non-CO2 Data'!H2934))</f>
        <v>109.39551461444317</v>
      </c>
      <c r="J2934" s="4" t="str">
        <f>VLOOKUP(CONCATENATE(B2934,C2934,D2934),'EPA Source to Industry Map'!$D$2:$E$35,2,FALSE)</f>
        <v>waste management</v>
      </c>
      <c r="K2934" s="4" t="str">
        <f t="shared" si="46"/>
        <v>CH4</v>
      </c>
    </row>
    <row r="2935" spans="1:11">
      <c r="A2935" t="s">
        <v>68</v>
      </c>
      <c r="B2935" t="s">
        <v>5</v>
      </c>
      <c r="C2935" t="s">
        <v>18</v>
      </c>
      <c r="D2935" t="s">
        <v>280</v>
      </c>
      <c r="E2935" t="s">
        <v>11</v>
      </c>
      <c r="F2935">
        <v>1992</v>
      </c>
      <c r="G2935" t="s">
        <v>250</v>
      </c>
      <c r="H2935">
        <v>44.573020355562697</v>
      </c>
      <c r="I2935">
        <f>IF(K2935="N2O",H2935*About!$B$66,IF('EPA non-CO2 Data'!K2935="CH4",'EPA non-CO2 Data'!H2935*About!$B$65,'EPA non-CO2 Data'!H2935))</f>
        <v>52.001857081489817</v>
      </c>
      <c r="J2935" s="4" t="str">
        <f>VLOOKUP(CONCATENATE(B2935,C2935,D2935),'EPA Source to Industry Map'!$D$2:$E$35,2,FALSE)</f>
        <v>waste management</v>
      </c>
      <c r="K2935" s="4" t="str">
        <f t="shared" si="46"/>
        <v>CH4</v>
      </c>
    </row>
    <row r="2936" spans="1:11">
      <c r="A2936" t="s">
        <v>68</v>
      </c>
      <c r="B2936" t="s">
        <v>5</v>
      </c>
      <c r="C2936" t="s">
        <v>18</v>
      </c>
      <c r="D2936" t="s">
        <v>279</v>
      </c>
      <c r="E2936" t="s">
        <v>11</v>
      </c>
      <c r="F2936">
        <v>1993</v>
      </c>
      <c r="G2936" t="s">
        <v>250</v>
      </c>
      <c r="H2936">
        <v>93.731875329909499</v>
      </c>
      <c r="I2936">
        <f>IF(K2936="N2O",H2936*About!$B$66,IF('EPA non-CO2 Data'!K2936="CH4",'EPA non-CO2 Data'!H2936*About!$B$65,'EPA non-CO2 Data'!H2936))</f>
        <v>109.35385455156108</v>
      </c>
      <c r="J2936" s="4" t="str">
        <f>VLOOKUP(CONCATENATE(B2936,C2936,D2936),'EPA Source to Industry Map'!$D$2:$E$35,2,FALSE)</f>
        <v>waste management</v>
      </c>
      <c r="K2936" s="4" t="str">
        <f t="shared" si="46"/>
        <v>CH4</v>
      </c>
    </row>
    <row r="2937" spans="1:11">
      <c r="A2937" t="s">
        <v>68</v>
      </c>
      <c r="B2937" t="s">
        <v>5</v>
      </c>
      <c r="C2937" t="s">
        <v>18</v>
      </c>
      <c r="D2937" t="s">
        <v>280</v>
      </c>
      <c r="E2937" t="s">
        <v>11</v>
      </c>
      <c r="F2937">
        <v>1993</v>
      </c>
      <c r="G2937" t="s">
        <v>250</v>
      </c>
      <c r="H2937">
        <v>46.563426825490403</v>
      </c>
      <c r="I2937">
        <f>IF(K2937="N2O",H2937*About!$B$66,IF('EPA non-CO2 Data'!K2937="CH4",'EPA non-CO2 Data'!H2937*About!$B$65,'EPA non-CO2 Data'!H2937))</f>
        <v>54.323997963072138</v>
      </c>
      <c r="J2937" s="4" t="str">
        <f>VLOOKUP(CONCATENATE(B2937,C2937,D2937),'EPA Source to Industry Map'!$D$2:$E$35,2,FALSE)</f>
        <v>waste management</v>
      </c>
      <c r="K2937" s="4" t="str">
        <f t="shared" si="46"/>
        <v>CH4</v>
      </c>
    </row>
    <row r="2938" spans="1:11">
      <c r="A2938" t="s">
        <v>68</v>
      </c>
      <c r="B2938" t="s">
        <v>5</v>
      </c>
      <c r="C2938" t="s">
        <v>18</v>
      </c>
      <c r="D2938" t="s">
        <v>279</v>
      </c>
      <c r="E2938" t="s">
        <v>11</v>
      </c>
      <c r="F2938">
        <v>1994</v>
      </c>
      <c r="G2938" t="s">
        <v>250</v>
      </c>
      <c r="H2938">
        <v>93.696166704581898</v>
      </c>
      <c r="I2938">
        <f>IF(K2938="N2O",H2938*About!$B$66,IF('EPA non-CO2 Data'!K2938="CH4",'EPA non-CO2 Data'!H2938*About!$B$65,'EPA non-CO2 Data'!H2938))</f>
        <v>109.31219448867888</v>
      </c>
      <c r="J2938" s="4" t="str">
        <f>VLOOKUP(CONCATENATE(B2938,C2938,D2938),'EPA Source to Industry Map'!$D$2:$E$35,2,FALSE)</f>
        <v>waste management</v>
      </c>
      <c r="K2938" s="4" t="str">
        <f t="shared" si="46"/>
        <v>CH4</v>
      </c>
    </row>
    <row r="2939" spans="1:11">
      <c r="A2939" t="s">
        <v>68</v>
      </c>
      <c r="B2939" t="s">
        <v>5</v>
      </c>
      <c r="C2939" t="s">
        <v>18</v>
      </c>
      <c r="D2939" t="s">
        <v>280</v>
      </c>
      <c r="E2939" t="s">
        <v>11</v>
      </c>
      <c r="F2939">
        <v>1994</v>
      </c>
      <c r="G2939" t="s">
        <v>250</v>
      </c>
      <c r="H2939">
        <v>48.553833295418102</v>
      </c>
      <c r="I2939">
        <f>IF(K2939="N2O",H2939*About!$B$66,IF('EPA non-CO2 Data'!K2939="CH4",'EPA non-CO2 Data'!H2939*About!$B$65,'EPA non-CO2 Data'!H2939))</f>
        <v>56.646138844654459</v>
      </c>
      <c r="J2939" s="4" t="str">
        <f>VLOOKUP(CONCATENATE(B2939,C2939,D2939),'EPA Source to Industry Map'!$D$2:$E$35,2,FALSE)</f>
        <v>waste management</v>
      </c>
      <c r="K2939" s="4" t="str">
        <f t="shared" si="46"/>
        <v>CH4</v>
      </c>
    </row>
    <row r="2940" spans="1:11">
      <c r="A2940" t="s">
        <v>68</v>
      </c>
      <c r="B2940" t="s">
        <v>5</v>
      </c>
      <c r="C2940" t="s">
        <v>18</v>
      </c>
      <c r="D2940" t="s">
        <v>279</v>
      </c>
      <c r="E2940" t="s">
        <v>11</v>
      </c>
      <c r="F2940">
        <v>1995</v>
      </c>
      <c r="G2940" t="s">
        <v>250</v>
      </c>
      <c r="H2940">
        <v>86.383045148534293</v>
      </c>
      <c r="I2940">
        <f>IF(K2940="N2O",H2940*About!$B$66,IF('EPA non-CO2 Data'!K2940="CH4",'EPA non-CO2 Data'!H2940*About!$B$65,'EPA non-CO2 Data'!H2940))</f>
        <v>100.78021933995669</v>
      </c>
      <c r="J2940" s="4" t="str">
        <f>VLOOKUP(CONCATENATE(B2940,C2940,D2940),'EPA Source to Industry Map'!$D$2:$E$35,2,FALSE)</f>
        <v>waste management</v>
      </c>
      <c r="K2940" s="4" t="str">
        <f t="shared" si="46"/>
        <v>CH4</v>
      </c>
    </row>
    <row r="2941" spans="1:11">
      <c r="A2941" t="s">
        <v>68</v>
      </c>
      <c r="B2941" t="s">
        <v>5</v>
      </c>
      <c r="C2941" t="s">
        <v>18</v>
      </c>
      <c r="D2941" t="s">
        <v>280</v>
      </c>
      <c r="E2941" t="s">
        <v>11</v>
      </c>
      <c r="F2941">
        <v>1995</v>
      </c>
      <c r="G2941" t="s">
        <v>250</v>
      </c>
      <c r="H2941">
        <v>46.616954851465799</v>
      </c>
      <c r="I2941">
        <f>IF(K2941="N2O",H2941*About!$B$66,IF('EPA non-CO2 Data'!K2941="CH4",'EPA non-CO2 Data'!H2941*About!$B$65,'EPA non-CO2 Data'!H2941))</f>
        <v>54.386447326710105</v>
      </c>
      <c r="J2941" s="4" t="str">
        <f>VLOOKUP(CONCATENATE(B2941,C2941,D2941),'EPA Source to Industry Map'!$D$2:$E$35,2,FALSE)</f>
        <v>waste management</v>
      </c>
      <c r="K2941" s="4" t="str">
        <f t="shared" si="46"/>
        <v>CH4</v>
      </c>
    </row>
    <row r="2942" spans="1:11">
      <c r="A2942" t="s">
        <v>68</v>
      </c>
      <c r="B2942" t="s">
        <v>5</v>
      </c>
      <c r="C2942" t="s">
        <v>18</v>
      </c>
      <c r="D2942" t="s">
        <v>279</v>
      </c>
      <c r="E2942" t="s">
        <v>11</v>
      </c>
      <c r="F2942">
        <v>1996</v>
      </c>
      <c r="G2942" t="s">
        <v>250</v>
      </c>
      <c r="H2942">
        <v>79.056105969371998</v>
      </c>
      <c r="I2942">
        <f>IF(K2942="N2O",H2942*About!$B$66,IF('EPA non-CO2 Data'!K2942="CH4",'EPA non-CO2 Data'!H2942*About!$B$65,'EPA non-CO2 Data'!H2942))</f>
        <v>92.232123630933998</v>
      </c>
      <c r="J2942" s="4" t="str">
        <f>VLOOKUP(CONCATENATE(B2942,C2942,D2942),'EPA Source to Industry Map'!$D$2:$E$35,2,FALSE)</f>
        <v>waste management</v>
      </c>
      <c r="K2942" s="4" t="str">
        <f t="shared" si="46"/>
        <v>CH4</v>
      </c>
    </row>
    <row r="2943" spans="1:11">
      <c r="A2943" t="s">
        <v>68</v>
      </c>
      <c r="B2943" t="s">
        <v>5</v>
      </c>
      <c r="C2943" t="s">
        <v>18</v>
      </c>
      <c r="D2943" t="s">
        <v>280</v>
      </c>
      <c r="E2943" t="s">
        <v>11</v>
      </c>
      <c r="F2943">
        <v>1996</v>
      </c>
      <c r="G2943" t="s">
        <v>250</v>
      </c>
      <c r="H2943">
        <v>44.693894030628002</v>
      </c>
      <c r="I2943">
        <f>IF(K2943="N2O",H2943*About!$B$66,IF('EPA non-CO2 Data'!K2943="CH4",'EPA non-CO2 Data'!H2943*About!$B$65,'EPA non-CO2 Data'!H2943))</f>
        <v>52.142876369066002</v>
      </c>
      <c r="J2943" s="4" t="str">
        <f>VLOOKUP(CONCATENATE(B2943,C2943,D2943),'EPA Source to Industry Map'!$D$2:$E$35,2,FALSE)</f>
        <v>waste management</v>
      </c>
      <c r="K2943" s="4" t="str">
        <f t="shared" si="46"/>
        <v>CH4</v>
      </c>
    </row>
    <row r="2944" spans="1:11">
      <c r="A2944" t="s">
        <v>68</v>
      </c>
      <c r="B2944" t="s">
        <v>5</v>
      </c>
      <c r="C2944" t="s">
        <v>18</v>
      </c>
      <c r="D2944" t="s">
        <v>279</v>
      </c>
      <c r="E2944" t="s">
        <v>11</v>
      </c>
      <c r="F2944">
        <v>1997</v>
      </c>
      <c r="G2944" t="s">
        <v>250</v>
      </c>
      <c r="H2944">
        <v>71.943257127136505</v>
      </c>
      <c r="I2944">
        <f>IF(K2944="N2O",H2944*About!$B$66,IF('EPA non-CO2 Data'!K2944="CH4",'EPA non-CO2 Data'!H2944*About!$B$65,'EPA non-CO2 Data'!H2944))</f>
        <v>83.933799981659263</v>
      </c>
      <c r="J2944" s="4" t="str">
        <f>VLOOKUP(CONCATENATE(B2944,C2944,D2944),'EPA Source to Industry Map'!$D$2:$E$35,2,FALSE)</f>
        <v>waste management</v>
      </c>
      <c r="K2944" s="4" t="str">
        <f t="shared" si="46"/>
        <v>CH4</v>
      </c>
    </row>
    <row r="2945" spans="1:11">
      <c r="A2945" t="s">
        <v>68</v>
      </c>
      <c r="B2945" t="s">
        <v>5</v>
      </c>
      <c r="C2945" t="s">
        <v>18</v>
      </c>
      <c r="D2945" t="s">
        <v>280</v>
      </c>
      <c r="E2945" t="s">
        <v>11</v>
      </c>
      <c r="F2945">
        <v>1997</v>
      </c>
      <c r="G2945" t="s">
        <v>250</v>
      </c>
      <c r="H2945">
        <v>42.556742872863502</v>
      </c>
      <c r="I2945">
        <f>IF(K2945="N2O",H2945*About!$B$66,IF('EPA non-CO2 Data'!K2945="CH4",'EPA non-CO2 Data'!H2945*About!$B$65,'EPA non-CO2 Data'!H2945))</f>
        <v>49.649533351674087</v>
      </c>
      <c r="J2945" s="4" t="str">
        <f>VLOOKUP(CONCATENATE(B2945,C2945,D2945),'EPA Source to Industry Map'!$D$2:$E$35,2,FALSE)</f>
        <v>waste management</v>
      </c>
      <c r="K2945" s="4" t="str">
        <f t="shared" si="46"/>
        <v>CH4</v>
      </c>
    </row>
    <row r="2946" spans="1:11">
      <c r="A2946" t="s">
        <v>68</v>
      </c>
      <c r="B2946" t="s">
        <v>5</v>
      </c>
      <c r="C2946" t="s">
        <v>18</v>
      </c>
      <c r="D2946" t="s">
        <v>279</v>
      </c>
      <c r="E2946" t="s">
        <v>11</v>
      </c>
      <c r="F2946">
        <v>1998</v>
      </c>
      <c r="G2946" t="s">
        <v>250</v>
      </c>
      <c r="H2946">
        <v>65.0400845213222</v>
      </c>
      <c r="I2946">
        <f>IF(K2946="N2O",H2946*About!$B$66,IF('EPA non-CO2 Data'!K2946="CH4",'EPA non-CO2 Data'!H2946*About!$B$65,'EPA non-CO2 Data'!H2946))</f>
        <v>75.880098608209238</v>
      </c>
      <c r="J2946" s="4" t="str">
        <f>VLOOKUP(CONCATENATE(B2946,C2946,D2946),'EPA Source to Industry Map'!$D$2:$E$35,2,FALSE)</f>
        <v>waste management</v>
      </c>
      <c r="K2946" s="4" t="str">
        <f t="shared" si="46"/>
        <v>CH4</v>
      </c>
    </row>
    <row r="2947" spans="1:11">
      <c r="A2947" t="s">
        <v>68</v>
      </c>
      <c r="B2947" t="s">
        <v>5</v>
      </c>
      <c r="C2947" t="s">
        <v>18</v>
      </c>
      <c r="D2947" t="s">
        <v>280</v>
      </c>
      <c r="E2947" t="s">
        <v>11</v>
      </c>
      <c r="F2947">
        <v>1998</v>
      </c>
      <c r="G2947" t="s">
        <v>250</v>
      </c>
      <c r="H2947">
        <v>40.2099154786778</v>
      </c>
      <c r="I2947">
        <f>IF(K2947="N2O",H2947*About!$B$66,IF('EPA non-CO2 Data'!K2947="CH4",'EPA non-CO2 Data'!H2947*About!$B$65,'EPA non-CO2 Data'!H2947))</f>
        <v>46.911568058457433</v>
      </c>
      <c r="J2947" s="4" t="str">
        <f>VLOOKUP(CONCATENATE(B2947,C2947,D2947),'EPA Source to Industry Map'!$D$2:$E$35,2,FALSE)</f>
        <v>waste management</v>
      </c>
      <c r="K2947" s="4" t="str">
        <f t="shared" si="46"/>
        <v>CH4</v>
      </c>
    </row>
    <row r="2948" spans="1:11">
      <c r="A2948" t="s">
        <v>68</v>
      </c>
      <c r="B2948" t="s">
        <v>5</v>
      </c>
      <c r="C2948" t="s">
        <v>18</v>
      </c>
      <c r="D2948" t="s">
        <v>279</v>
      </c>
      <c r="E2948" t="s">
        <v>11</v>
      </c>
      <c r="F2948">
        <v>1999</v>
      </c>
      <c r="G2948" t="s">
        <v>250</v>
      </c>
      <c r="H2948">
        <v>58.342294569325901</v>
      </c>
      <c r="I2948">
        <f>IF(K2948="N2O",H2948*About!$B$66,IF('EPA non-CO2 Data'!K2948="CH4",'EPA non-CO2 Data'!H2948*About!$B$65,'EPA non-CO2 Data'!H2948))</f>
        <v>68.066010330880218</v>
      </c>
      <c r="J2948" s="4" t="str">
        <f>VLOOKUP(CONCATENATE(B2948,C2948,D2948),'EPA Source to Industry Map'!$D$2:$E$35,2,FALSE)</f>
        <v>waste management</v>
      </c>
      <c r="K2948" s="4" t="str">
        <f t="shared" si="46"/>
        <v>CH4</v>
      </c>
    </row>
    <row r="2949" spans="1:11">
      <c r="A2949" t="s">
        <v>68</v>
      </c>
      <c r="B2949" t="s">
        <v>5</v>
      </c>
      <c r="C2949" t="s">
        <v>18</v>
      </c>
      <c r="D2949" t="s">
        <v>280</v>
      </c>
      <c r="E2949" t="s">
        <v>11</v>
      </c>
      <c r="F2949">
        <v>1999</v>
      </c>
      <c r="G2949" t="s">
        <v>250</v>
      </c>
      <c r="H2949">
        <v>37.657705430674099</v>
      </c>
      <c r="I2949">
        <f>IF(K2949="N2O",H2949*About!$B$66,IF('EPA non-CO2 Data'!K2949="CH4",'EPA non-CO2 Data'!H2949*About!$B$65,'EPA non-CO2 Data'!H2949))</f>
        <v>43.933989669119782</v>
      </c>
      <c r="J2949" s="4" t="str">
        <f>VLOOKUP(CONCATENATE(B2949,C2949,D2949),'EPA Source to Industry Map'!$D$2:$E$35,2,FALSE)</f>
        <v>waste management</v>
      </c>
      <c r="K2949" s="4" t="str">
        <f t="shared" si="46"/>
        <v>CH4</v>
      </c>
    </row>
    <row r="2950" spans="1:11">
      <c r="A2950" t="s">
        <v>68</v>
      </c>
      <c r="B2950" t="s">
        <v>5</v>
      </c>
      <c r="C2950" t="s">
        <v>18</v>
      </c>
      <c r="D2950" t="s">
        <v>279</v>
      </c>
      <c r="E2950" t="s">
        <v>11</v>
      </c>
      <c r="F2950">
        <v>2000</v>
      </c>
      <c r="G2950" t="s">
        <v>250</v>
      </c>
      <c r="H2950">
        <v>51.845710121215802</v>
      </c>
      <c r="I2950">
        <f>IF(K2950="N2O",H2950*About!$B$66,IF('EPA non-CO2 Data'!K2950="CH4",'EPA non-CO2 Data'!H2950*About!$B$65,'EPA non-CO2 Data'!H2950))</f>
        <v>60.48666180808511</v>
      </c>
      <c r="J2950" s="4" t="str">
        <f>VLOOKUP(CONCATENATE(B2950,C2950,D2950),'EPA Source to Industry Map'!$D$2:$E$35,2,FALSE)</f>
        <v>waste management</v>
      </c>
      <c r="K2950" s="4" t="str">
        <f t="shared" si="46"/>
        <v>CH4</v>
      </c>
    </row>
    <row r="2951" spans="1:11">
      <c r="A2951" t="s">
        <v>68</v>
      </c>
      <c r="B2951" t="s">
        <v>5</v>
      </c>
      <c r="C2951" t="s">
        <v>18</v>
      </c>
      <c r="D2951" t="s">
        <v>280</v>
      </c>
      <c r="E2951" t="s">
        <v>11</v>
      </c>
      <c r="F2951">
        <v>2000</v>
      </c>
      <c r="G2951" t="s">
        <v>250</v>
      </c>
      <c r="H2951">
        <v>34.904289878784198</v>
      </c>
      <c r="I2951">
        <f>IF(K2951="N2O",H2951*About!$B$66,IF('EPA non-CO2 Data'!K2951="CH4",'EPA non-CO2 Data'!H2951*About!$B$65,'EPA non-CO2 Data'!H2951))</f>
        <v>40.721671525248233</v>
      </c>
      <c r="J2951" s="4" t="str">
        <f>VLOOKUP(CONCATENATE(B2951,C2951,D2951),'EPA Source to Industry Map'!$D$2:$E$35,2,FALSE)</f>
        <v>waste management</v>
      </c>
      <c r="K2951" s="4" t="str">
        <f t="shared" si="46"/>
        <v>CH4</v>
      </c>
    </row>
    <row r="2952" spans="1:11">
      <c r="A2952" t="s">
        <v>68</v>
      </c>
      <c r="B2952" t="s">
        <v>5</v>
      </c>
      <c r="C2952" t="s">
        <v>18</v>
      </c>
      <c r="D2952" t="s">
        <v>279</v>
      </c>
      <c r="E2952" t="s">
        <v>11</v>
      </c>
      <c r="F2952">
        <v>2001</v>
      </c>
      <c r="G2952" t="s">
        <v>250</v>
      </c>
      <c r="H2952">
        <v>45.427153704449502</v>
      </c>
      <c r="I2952">
        <f>IF(K2952="N2O",H2952*About!$B$66,IF('EPA non-CO2 Data'!K2952="CH4",'EPA non-CO2 Data'!H2952*About!$B$65,'EPA non-CO2 Data'!H2952))</f>
        <v>52.99834598852442</v>
      </c>
      <c r="J2952" s="4" t="str">
        <f>VLOOKUP(CONCATENATE(B2952,C2952,D2952),'EPA Source to Industry Map'!$D$2:$E$35,2,FALSE)</f>
        <v>waste management</v>
      </c>
      <c r="K2952" s="4" t="str">
        <f t="shared" si="46"/>
        <v>CH4</v>
      </c>
    </row>
    <row r="2953" spans="1:11">
      <c r="A2953" t="s">
        <v>68</v>
      </c>
      <c r="B2953" t="s">
        <v>5</v>
      </c>
      <c r="C2953" t="s">
        <v>18</v>
      </c>
      <c r="D2953" t="s">
        <v>280</v>
      </c>
      <c r="E2953" t="s">
        <v>11</v>
      </c>
      <c r="F2953">
        <v>2001</v>
      </c>
      <c r="G2953" t="s">
        <v>250</v>
      </c>
      <c r="H2953">
        <v>32.072846295550498</v>
      </c>
      <c r="I2953">
        <f>IF(K2953="N2O",H2953*About!$B$66,IF('EPA non-CO2 Data'!K2953="CH4",'EPA non-CO2 Data'!H2953*About!$B$65,'EPA non-CO2 Data'!H2953))</f>
        <v>37.418320678142251</v>
      </c>
      <c r="J2953" s="4" t="str">
        <f>VLOOKUP(CONCATENATE(B2953,C2953,D2953),'EPA Source to Industry Map'!$D$2:$E$35,2,FALSE)</f>
        <v>waste management</v>
      </c>
      <c r="K2953" s="4" t="str">
        <f t="shared" si="46"/>
        <v>CH4</v>
      </c>
    </row>
    <row r="2954" spans="1:11">
      <c r="A2954" t="s">
        <v>68</v>
      </c>
      <c r="B2954" t="s">
        <v>5</v>
      </c>
      <c r="C2954" t="s">
        <v>18</v>
      </c>
      <c r="D2954" t="s">
        <v>279</v>
      </c>
      <c r="E2954" t="s">
        <v>11</v>
      </c>
      <c r="F2954">
        <v>2002</v>
      </c>
      <c r="G2954" t="s">
        <v>250</v>
      </c>
      <c r="H2954">
        <v>39.1577513791215</v>
      </c>
      <c r="I2954">
        <f>IF(K2954="N2O",H2954*About!$B$66,IF('EPA non-CO2 Data'!K2954="CH4",'EPA non-CO2 Data'!H2954*About!$B$65,'EPA non-CO2 Data'!H2954))</f>
        <v>45.684043275641756</v>
      </c>
      <c r="J2954" s="4" t="str">
        <f>VLOOKUP(CONCATENATE(B2954,C2954,D2954),'EPA Source to Industry Map'!$D$2:$E$35,2,FALSE)</f>
        <v>waste management</v>
      </c>
      <c r="K2954" s="4" t="str">
        <f t="shared" si="46"/>
        <v>CH4</v>
      </c>
    </row>
    <row r="2955" spans="1:11">
      <c r="A2955" t="s">
        <v>68</v>
      </c>
      <c r="B2955" t="s">
        <v>5</v>
      </c>
      <c r="C2955" t="s">
        <v>18</v>
      </c>
      <c r="D2955" t="s">
        <v>280</v>
      </c>
      <c r="E2955" t="s">
        <v>11</v>
      </c>
      <c r="F2955">
        <v>2002</v>
      </c>
      <c r="G2955" t="s">
        <v>250</v>
      </c>
      <c r="H2955">
        <v>29.0922486208785</v>
      </c>
      <c r="I2955">
        <f>IF(K2955="N2O",H2955*About!$B$66,IF('EPA non-CO2 Data'!K2955="CH4",'EPA non-CO2 Data'!H2955*About!$B$65,'EPA non-CO2 Data'!H2955))</f>
        <v>33.940956724358252</v>
      </c>
      <c r="J2955" s="4" t="str">
        <f>VLOOKUP(CONCATENATE(B2955,C2955,D2955),'EPA Source to Industry Map'!$D$2:$E$35,2,FALSE)</f>
        <v>waste management</v>
      </c>
      <c r="K2955" s="4" t="str">
        <f t="shared" si="46"/>
        <v>CH4</v>
      </c>
    </row>
    <row r="2956" spans="1:11">
      <c r="A2956" t="s">
        <v>68</v>
      </c>
      <c r="B2956" t="s">
        <v>5</v>
      </c>
      <c r="C2956" t="s">
        <v>18</v>
      </c>
      <c r="D2956" t="s">
        <v>279</v>
      </c>
      <c r="E2956" t="s">
        <v>11</v>
      </c>
      <c r="F2956">
        <v>2003</v>
      </c>
      <c r="G2956" t="s">
        <v>250</v>
      </c>
      <c r="H2956">
        <v>33.056349584850402</v>
      </c>
      <c r="I2956">
        <f>IF(K2956="N2O",H2956*About!$B$66,IF('EPA non-CO2 Data'!K2956="CH4",'EPA non-CO2 Data'!H2956*About!$B$65,'EPA non-CO2 Data'!H2956))</f>
        <v>38.565741182325475</v>
      </c>
      <c r="J2956" s="4" t="str">
        <f>VLOOKUP(CONCATENATE(B2956,C2956,D2956),'EPA Source to Industry Map'!$D$2:$E$35,2,FALSE)</f>
        <v>waste management</v>
      </c>
      <c r="K2956" s="4" t="str">
        <f t="shared" si="46"/>
        <v>CH4</v>
      </c>
    </row>
    <row r="2957" spans="1:11">
      <c r="A2957" t="s">
        <v>68</v>
      </c>
      <c r="B2957" t="s">
        <v>5</v>
      </c>
      <c r="C2957" t="s">
        <v>18</v>
      </c>
      <c r="D2957" t="s">
        <v>280</v>
      </c>
      <c r="E2957" t="s">
        <v>11</v>
      </c>
      <c r="F2957">
        <v>2003</v>
      </c>
      <c r="G2957" t="s">
        <v>250</v>
      </c>
      <c r="H2957">
        <v>25.943650415149602</v>
      </c>
      <c r="I2957">
        <f>IF(K2957="N2O",H2957*About!$B$66,IF('EPA non-CO2 Data'!K2957="CH4",'EPA non-CO2 Data'!H2957*About!$B$65,'EPA non-CO2 Data'!H2957))</f>
        <v>30.267592151007872</v>
      </c>
      <c r="J2957" s="4" t="str">
        <f>VLOOKUP(CONCATENATE(B2957,C2957,D2957),'EPA Source to Industry Map'!$D$2:$E$35,2,FALSE)</f>
        <v>waste management</v>
      </c>
      <c r="K2957" s="4" t="str">
        <f t="shared" si="46"/>
        <v>CH4</v>
      </c>
    </row>
    <row r="2958" spans="1:11">
      <c r="A2958" t="s">
        <v>68</v>
      </c>
      <c r="B2958" t="s">
        <v>5</v>
      </c>
      <c r="C2958" t="s">
        <v>18</v>
      </c>
      <c r="D2958" t="s">
        <v>279</v>
      </c>
      <c r="E2958" t="s">
        <v>11</v>
      </c>
      <c r="F2958">
        <v>2004</v>
      </c>
      <c r="G2958" t="s">
        <v>250</v>
      </c>
      <c r="H2958">
        <v>27.145109508471499</v>
      </c>
      <c r="I2958">
        <f>IF(K2958="N2O",H2958*About!$B$66,IF('EPA non-CO2 Data'!K2958="CH4",'EPA non-CO2 Data'!H2958*About!$B$65,'EPA non-CO2 Data'!H2958))</f>
        <v>31.669294426550085</v>
      </c>
      <c r="J2958" s="4" t="str">
        <f>VLOOKUP(CONCATENATE(B2958,C2958,D2958),'EPA Source to Industry Map'!$D$2:$E$35,2,FALSE)</f>
        <v>waste management</v>
      </c>
      <c r="K2958" s="4" t="str">
        <f t="shared" si="46"/>
        <v>CH4</v>
      </c>
    </row>
    <row r="2959" spans="1:11">
      <c r="A2959" t="s">
        <v>68</v>
      </c>
      <c r="B2959" t="s">
        <v>5</v>
      </c>
      <c r="C2959" t="s">
        <v>18</v>
      </c>
      <c r="D2959" t="s">
        <v>280</v>
      </c>
      <c r="E2959" t="s">
        <v>11</v>
      </c>
      <c r="F2959">
        <v>2004</v>
      </c>
      <c r="G2959" t="s">
        <v>250</v>
      </c>
      <c r="H2959">
        <v>22.604890491528501</v>
      </c>
      <c r="I2959">
        <f>IF(K2959="N2O",H2959*About!$B$66,IF('EPA non-CO2 Data'!K2959="CH4",'EPA non-CO2 Data'!H2959*About!$B$65,'EPA non-CO2 Data'!H2959))</f>
        <v>26.372372240116587</v>
      </c>
      <c r="J2959" s="4" t="str">
        <f>VLOOKUP(CONCATENATE(B2959,C2959,D2959),'EPA Source to Industry Map'!$D$2:$E$35,2,FALSE)</f>
        <v>waste management</v>
      </c>
      <c r="K2959" s="4" t="str">
        <f t="shared" si="46"/>
        <v>CH4</v>
      </c>
    </row>
    <row r="2960" spans="1:11">
      <c r="A2960" t="s">
        <v>68</v>
      </c>
      <c r="B2960" t="s">
        <v>5</v>
      </c>
      <c r="C2960" t="s">
        <v>18</v>
      </c>
      <c r="D2960" t="s">
        <v>279</v>
      </c>
      <c r="E2960" t="s">
        <v>11</v>
      </c>
      <c r="F2960">
        <v>2005</v>
      </c>
      <c r="G2960" t="s">
        <v>250</v>
      </c>
      <c r="H2960">
        <v>21.4502693564765</v>
      </c>
      <c r="I2960">
        <f>IF(K2960="N2O",H2960*About!$B$66,IF('EPA non-CO2 Data'!K2960="CH4",'EPA non-CO2 Data'!H2960*About!$B$65,'EPA non-CO2 Data'!H2960))</f>
        <v>25.025314249222586</v>
      </c>
      <c r="J2960" s="4" t="str">
        <f>VLOOKUP(CONCATENATE(B2960,C2960,D2960),'EPA Source to Industry Map'!$D$2:$E$35,2,FALSE)</f>
        <v>waste management</v>
      </c>
      <c r="K2960" s="4" t="str">
        <f t="shared" si="46"/>
        <v>CH4</v>
      </c>
    </row>
    <row r="2961" spans="1:11">
      <c r="A2961" t="s">
        <v>68</v>
      </c>
      <c r="B2961" t="s">
        <v>5</v>
      </c>
      <c r="C2961" t="s">
        <v>18</v>
      </c>
      <c r="D2961" t="s">
        <v>280</v>
      </c>
      <c r="E2961" t="s">
        <v>11</v>
      </c>
      <c r="F2961">
        <v>2005</v>
      </c>
      <c r="G2961" t="s">
        <v>250</v>
      </c>
      <c r="H2961">
        <v>19.0497306435235</v>
      </c>
      <c r="I2961">
        <f>IF(K2961="N2O",H2961*About!$B$66,IF('EPA non-CO2 Data'!K2961="CH4",'EPA non-CO2 Data'!H2961*About!$B$65,'EPA non-CO2 Data'!H2961))</f>
        <v>22.224685750777418</v>
      </c>
      <c r="J2961" s="4" t="str">
        <f>VLOOKUP(CONCATENATE(B2961,C2961,D2961),'EPA Source to Industry Map'!$D$2:$E$35,2,FALSE)</f>
        <v>waste management</v>
      </c>
      <c r="K2961" s="4" t="str">
        <f t="shared" si="46"/>
        <v>CH4</v>
      </c>
    </row>
    <row r="2962" spans="1:11">
      <c r="A2962" t="s">
        <v>68</v>
      </c>
      <c r="B2962" t="s">
        <v>5</v>
      </c>
      <c r="C2962" t="s">
        <v>18</v>
      </c>
      <c r="D2962" t="s">
        <v>279</v>
      </c>
      <c r="E2962" t="s">
        <v>11</v>
      </c>
      <c r="F2962">
        <v>2006</v>
      </c>
      <c r="G2962" t="s">
        <v>250</v>
      </c>
      <c r="H2962">
        <v>23.2298170814998</v>
      </c>
      <c r="I2962">
        <f>IF(K2962="N2O",H2962*About!$B$66,IF('EPA non-CO2 Data'!K2962="CH4",'EPA non-CO2 Data'!H2962*About!$B$65,'EPA non-CO2 Data'!H2962))</f>
        <v>27.101453261749768</v>
      </c>
      <c r="J2962" s="4" t="str">
        <f>VLOOKUP(CONCATENATE(B2962,C2962,D2962),'EPA Source to Industry Map'!$D$2:$E$35,2,FALSE)</f>
        <v>waste management</v>
      </c>
      <c r="K2962" s="4" t="str">
        <f t="shared" si="46"/>
        <v>CH4</v>
      </c>
    </row>
    <row r="2963" spans="1:11">
      <c r="A2963" t="s">
        <v>68</v>
      </c>
      <c r="B2963" t="s">
        <v>5</v>
      </c>
      <c r="C2963" t="s">
        <v>18</v>
      </c>
      <c r="D2963" t="s">
        <v>280</v>
      </c>
      <c r="E2963" t="s">
        <v>11</v>
      </c>
      <c r="F2963">
        <v>2006</v>
      </c>
      <c r="G2963" t="s">
        <v>250</v>
      </c>
      <c r="H2963">
        <v>21.813040061357398</v>
      </c>
      <c r="I2963">
        <f>IF(K2963="N2O",H2963*About!$B$66,IF('EPA non-CO2 Data'!K2963="CH4",'EPA non-CO2 Data'!H2963*About!$B$65,'EPA non-CO2 Data'!H2963))</f>
        <v>25.4485467382503</v>
      </c>
      <c r="J2963" s="4" t="str">
        <f>VLOOKUP(CONCATENATE(B2963,C2963,D2963),'EPA Source to Industry Map'!$D$2:$E$35,2,FALSE)</f>
        <v>waste management</v>
      </c>
      <c r="K2963" s="4" t="str">
        <f t="shared" si="46"/>
        <v>CH4</v>
      </c>
    </row>
    <row r="2964" spans="1:11">
      <c r="A2964" t="s">
        <v>68</v>
      </c>
      <c r="B2964" t="s">
        <v>5</v>
      </c>
      <c r="C2964" t="s">
        <v>18</v>
      </c>
      <c r="D2964" t="s">
        <v>279</v>
      </c>
      <c r="E2964" t="s">
        <v>11</v>
      </c>
      <c r="F2964">
        <v>2007</v>
      </c>
      <c r="G2964" t="s">
        <v>250</v>
      </c>
      <c r="H2964">
        <v>24.893400037177699</v>
      </c>
      <c r="I2964">
        <f>IF(K2964="N2O",H2964*About!$B$66,IF('EPA non-CO2 Data'!K2964="CH4",'EPA non-CO2 Data'!H2964*About!$B$65,'EPA non-CO2 Data'!H2964))</f>
        <v>29.042300043373984</v>
      </c>
      <c r="J2964" s="4" t="str">
        <f>VLOOKUP(CONCATENATE(B2964,C2964,D2964),'EPA Source to Industry Map'!$D$2:$E$35,2,FALSE)</f>
        <v>waste management</v>
      </c>
      <c r="K2964" s="4" t="str">
        <f t="shared" si="46"/>
        <v>CH4</v>
      </c>
    </row>
    <row r="2965" spans="1:11">
      <c r="A2965" t="s">
        <v>68</v>
      </c>
      <c r="B2965" t="s">
        <v>5</v>
      </c>
      <c r="C2965" t="s">
        <v>18</v>
      </c>
      <c r="D2965" t="s">
        <v>280</v>
      </c>
      <c r="E2965" t="s">
        <v>11</v>
      </c>
      <c r="F2965">
        <v>2007</v>
      </c>
      <c r="G2965" t="s">
        <v>250</v>
      </c>
      <c r="H2965">
        <v>24.692314248536601</v>
      </c>
      <c r="I2965">
        <f>IF(K2965="N2O",H2965*About!$B$66,IF('EPA non-CO2 Data'!K2965="CH4",'EPA non-CO2 Data'!H2965*About!$B$65,'EPA non-CO2 Data'!H2965))</f>
        <v>28.807699956626035</v>
      </c>
      <c r="J2965" s="4" t="str">
        <f>VLOOKUP(CONCATENATE(B2965,C2965,D2965),'EPA Source to Industry Map'!$D$2:$E$35,2,FALSE)</f>
        <v>waste management</v>
      </c>
      <c r="K2965" s="4" t="str">
        <f t="shared" si="46"/>
        <v>CH4</v>
      </c>
    </row>
    <row r="2966" spans="1:11">
      <c r="A2966" t="s">
        <v>68</v>
      </c>
      <c r="B2966" t="s">
        <v>5</v>
      </c>
      <c r="C2966" t="s">
        <v>18</v>
      </c>
      <c r="D2966" t="s">
        <v>279</v>
      </c>
      <c r="E2966" t="s">
        <v>11</v>
      </c>
      <c r="F2966">
        <v>2008</v>
      </c>
      <c r="G2966" t="s">
        <v>250</v>
      </c>
      <c r="H2966">
        <v>26.443624292989799</v>
      </c>
      <c r="I2966">
        <f>IF(K2966="N2O",H2966*About!$B$66,IF('EPA non-CO2 Data'!K2966="CH4",'EPA non-CO2 Data'!H2966*About!$B$65,'EPA non-CO2 Data'!H2966))</f>
        <v>30.850895008488102</v>
      </c>
      <c r="J2966" s="4" t="str">
        <f>VLOOKUP(CONCATENATE(B2966,C2966,D2966),'EPA Source to Industry Map'!$D$2:$E$35,2,FALSE)</f>
        <v>waste management</v>
      </c>
      <c r="K2966" s="4" t="str">
        <f t="shared" si="46"/>
        <v>CH4</v>
      </c>
    </row>
    <row r="2967" spans="1:11">
      <c r="A2967" t="s">
        <v>68</v>
      </c>
      <c r="B2967" t="s">
        <v>5</v>
      </c>
      <c r="C2967" t="s">
        <v>18</v>
      </c>
      <c r="D2967" t="s">
        <v>280</v>
      </c>
      <c r="E2967" t="s">
        <v>11</v>
      </c>
      <c r="F2967">
        <v>2008</v>
      </c>
      <c r="G2967" t="s">
        <v>250</v>
      </c>
      <c r="H2967">
        <v>27.684947135581599</v>
      </c>
      <c r="I2967">
        <f>IF(K2967="N2O",H2967*About!$B$66,IF('EPA non-CO2 Data'!K2967="CH4",'EPA non-CO2 Data'!H2967*About!$B$65,'EPA non-CO2 Data'!H2967))</f>
        <v>32.299104991511868</v>
      </c>
      <c r="J2967" s="4" t="str">
        <f>VLOOKUP(CONCATENATE(B2967,C2967,D2967),'EPA Source to Industry Map'!$D$2:$E$35,2,FALSE)</f>
        <v>waste management</v>
      </c>
      <c r="K2967" s="4" t="str">
        <f t="shared" si="46"/>
        <v>CH4</v>
      </c>
    </row>
    <row r="2968" spans="1:11">
      <c r="A2968" t="s">
        <v>68</v>
      </c>
      <c r="B2968" t="s">
        <v>5</v>
      </c>
      <c r="C2968" t="s">
        <v>18</v>
      </c>
      <c r="D2968" t="s">
        <v>279</v>
      </c>
      <c r="E2968" t="s">
        <v>11</v>
      </c>
      <c r="F2968">
        <v>2009</v>
      </c>
      <c r="G2968" t="s">
        <v>250</v>
      </c>
      <c r="H2968">
        <v>27.883018410959899</v>
      </c>
      <c r="I2968">
        <f>IF(K2968="N2O",H2968*About!$B$66,IF('EPA non-CO2 Data'!K2968="CH4",'EPA non-CO2 Data'!H2968*About!$B$65,'EPA non-CO2 Data'!H2968))</f>
        <v>32.530188146119883</v>
      </c>
      <c r="J2968" s="4" t="str">
        <f>VLOOKUP(CONCATENATE(B2968,C2968,D2968),'EPA Source to Industry Map'!$D$2:$E$35,2,FALSE)</f>
        <v>waste management</v>
      </c>
      <c r="K2968" s="4" t="str">
        <f t="shared" si="46"/>
        <v>CH4</v>
      </c>
    </row>
    <row r="2969" spans="1:11">
      <c r="A2969" t="s">
        <v>68</v>
      </c>
      <c r="B2969" t="s">
        <v>5</v>
      </c>
      <c r="C2969" t="s">
        <v>18</v>
      </c>
      <c r="D2969" t="s">
        <v>280</v>
      </c>
      <c r="E2969" t="s">
        <v>11</v>
      </c>
      <c r="F2969">
        <v>2009</v>
      </c>
      <c r="G2969" t="s">
        <v>250</v>
      </c>
      <c r="H2969">
        <v>30.788410160468601</v>
      </c>
      <c r="I2969">
        <f>IF(K2969="N2O",H2969*About!$B$66,IF('EPA non-CO2 Data'!K2969="CH4",'EPA non-CO2 Data'!H2969*About!$B$65,'EPA non-CO2 Data'!H2969))</f>
        <v>35.919811853880034</v>
      </c>
      <c r="J2969" s="4" t="str">
        <f>VLOOKUP(CONCATENATE(B2969,C2969,D2969),'EPA Source to Industry Map'!$D$2:$E$35,2,FALSE)</f>
        <v>waste management</v>
      </c>
      <c r="K2969" s="4" t="str">
        <f t="shared" si="46"/>
        <v>CH4</v>
      </c>
    </row>
    <row r="2970" spans="1:11">
      <c r="A2970" t="s">
        <v>68</v>
      </c>
      <c r="B2970" t="s">
        <v>5</v>
      </c>
      <c r="C2970" t="s">
        <v>18</v>
      </c>
      <c r="D2970" t="s">
        <v>279</v>
      </c>
      <c r="E2970" t="s">
        <v>11</v>
      </c>
      <c r="F2970">
        <v>2010</v>
      </c>
      <c r="G2970" t="s">
        <v>250</v>
      </c>
      <c r="H2970">
        <v>29.214036305839102</v>
      </c>
      <c r="I2970">
        <f>IF(K2970="N2O",H2970*About!$B$66,IF('EPA non-CO2 Data'!K2970="CH4",'EPA non-CO2 Data'!H2970*About!$B$65,'EPA non-CO2 Data'!H2970))</f>
        <v>34.083042356812285</v>
      </c>
      <c r="J2970" s="4" t="str">
        <f>VLOOKUP(CONCATENATE(B2970,C2970,D2970),'EPA Source to Industry Map'!$D$2:$E$35,2,FALSE)</f>
        <v>waste management</v>
      </c>
      <c r="K2970" s="4" t="str">
        <f t="shared" si="46"/>
        <v>CH4</v>
      </c>
    </row>
    <row r="2971" spans="1:11">
      <c r="A2971" t="s">
        <v>68</v>
      </c>
      <c r="B2971" t="s">
        <v>5</v>
      </c>
      <c r="C2971" t="s">
        <v>18</v>
      </c>
      <c r="D2971" t="s">
        <v>280</v>
      </c>
      <c r="E2971" t="s">
        <v>11</v>
      </c>
      <c r="F2971">
        <v>2010</v>
      </c>
      <c r="G2971" t="s">
        <v>250</v>
      </c>
      <c r="H2971">
        <v>34.000249408446599</v>
      </c>
      <c r="I2971">
        <f>IF(K2971="N2O",H2971*About!$B$66,IF('EPA non-CO2 Data'!K2971="CH4",'EPA non-CO2 Data'!H2971*About!$B$65,'EPA non-CO2 Data'!H2971))</f>
        <v>39.6669576431877</v>
      </c>
      <c r="J2971" s="4" t="str">
        <f>VLOOKUP(CONCATENATE(B2971,C2971,D2971),'EPA Source to Industry Map'!$D$2:$E$35,2,FALSE)</f>
        <v>waste management</v>
      </c>
      <c r="K2971" s="4" t="str">
        <f t="shared" si="46"/>
        <v>CH4</v>
      </c>
    </row>
    <row r="2972" spans="1:11">
      <c r="A2972" t="s">
        <v>68</v>
      </c>
      <c r="B2972" t="s">
        <v>5</v>
      </c>
      <c r="C2972" t="s">
        <v>18</v>
      </c>
      <c r="D2972" t="s">
        <v>279</v>
      </c>
      <c r="E2972" t="s">
        <v>11</v>
      </c>
      <c r="F2972">
        <v>2011</v>
      </c>
      <c r="G2972" t="s">
        <v>250</v>
      </c>
      <c r="H2972">
        <v>30.436739236419999</v>
      </c>
      <c r="I2972">
        <f>IF(K2972="N2O",H2972*About!$B$66,IF('EPA non-CO2 Data'!K2972="CH4",'EPA non-CO2 Data'!H2972*About!$B$65,'EPA non-CO2 Data'!H2972))</f>
        <v>35.509529109156666</v>
      </c>
      <c r="J2972" s="4" t="str">
        <f>VLOOKUP(CONCATENATE(B2972,C2972,D2972),'EPA Source to Industry Map'!$D$2:$E$35,2,FALSE)</f>
        <v>waste management</v>
      </c>
      <c r="K2972" s="4" t="str">
        <f t="shared" si="46"/>
        <v>CH4</v>
      </c>
    </row>
    <row r="2973" spans="1:11">
      <c r="A2973" t="s">
        <v>68</v>
      </c>
      <c r="B2973" t="s">
        <v>5</v>
      </c>
      <c r="C2973" t="s">
        <v>18</v>
      </c>
      <c r="D2973" t="s">
        <v>280</v>
      </c>
      <c r="E2973" t="s">
        <v>11</v>
      </c>
      <c r="F2973">
        <v>2011</v>
      </c>
      <c r="G2973" t="s">
        <v>250</v>
      </c>
      <c r="H2973">
        <v>37.3204036207228</v>
      </c>
      <c r="I2973">
        <f>IF(K2973="N2O",H2973*About!$B$66,IF('EPA non-CO2 Data'!K2973="CH4",'EPA non-CO2 Data'!H2973*About!$B$65,'EPA non-CO2 Data'!H2973))</f>
        <v>43.540470890843267</v>
      </c>
      <c r="J2973" s="4" t="str">
        <f>VLOOKUP(CONCATENATE(B2973,C2973,D2973),'EPA Source to Industry Map'!$D$2:$E$35,2,FALSE)</f>
        <v>waste management</v>
      </c>
      <c r="K2973" s="4" t="str">
        <f t="shared" si="46"/>
        <v>CH4</v>
      </c>
    </row>
    <row r="2974" spans="1:11">
      <c r="A2974" t="s">
        <v>68</v>
      </c>
      <c r="B2974" t="s">
        <v>5</v>
      </c>
      <c r="C2974" t="s">
        <v>18</v>
      </c>
      <c r="D2974" t="s">
        <v>279</v>
      </c>
      <c r="E2974" t="s">
        <v>11</v>
      </c>
      <c r="F2974">
        <v>2012</v>
      </c>
      <c r="G2974" t="s">
        <v>250</v>
      </c>
      <c r="H2974">
        <v>31.5559274428538</v>
      </c>
      <c r="I2974">
        <f>IF(K2974="N2O",H2974*About!$B$66,IF('EPA non-CO2 Data'!K2974="CH4",'EPA non-CO2 Data'!H2974*About!$B$65,'EPA non-CO2 Data'!H2974))</f>
        <v>36.815248683329436</v>
      </c>
      <c r="J2974" s="4" t="str">
        <f>VLOOKUP(CONCATENATE(B2974,C2974,D2974),'EPA Source to Industry Map'!$D$2:$E$35,2,FALSE)</f>
        <v>waste management</v>
      </c>
      <c r="K2974" s="4" t="str">
        <f t="shared" si="46"/>
        <v>CH4</v>
      </c>
    </row>
    <row r="2975" spans="1:11">
      <c r="A2975" t="s">
        <v>68</v>
      </c>
      <c r="B2975" t="s">
        <v>5</v>
      </c>
      <c r="C2975" t="s">
        <v>18</v>
      </c>
      <c r="D2975" t="s">
        <v>280</v>
      </c>
      <c r="E2975" t="s">
        <v>11</v>
      </c>
      <c r="F2975">
        <v>2012</v>
      </c>
      <c r="G2975" t="s">
        <v>250</v>
      </c>
      <c r="H2975">
        <v>40.744072557146197</v>
      </c>
      <c r="I2975">
        <f>IF(K2975="N2O",H2975*About!$B$66,IF('EPA non-CO2 Data'!K2975="CH4",'EPA non-CO2 Data'!H2975*About!$B$65,'EPA non-CO2 Data'!H2975))</f>
        <v>47.534751316670565</v>
      </c>
      <c r="J2975" s="4" t="str">
        <f>VLOOKUP(CONCATENATE(B2975,C2975,D2975),'EPA Source to Industry Map'!$D$2:$E$35,2,FALSE)</f>
        <v>waste management</v>
      </c>
      <c r="K2975" s="4" t="str">
        <f t="shared" si="46"/>
        <v>CH4</v>
      </c>
    </row>
    <row r="2976" spans="1:11">
      <c r="A2976" t="s">
        <v>68</v>
      </c>
      <c r="B2976" t="s">
        <v>5</v>
      </c>
      <c r="C2976" t="s">
        <v>18</v>
      </c>
      <c r="D2976" t="s">
        <v>279</v>
      </c>
      <c r="E2976" t="s">
        <v>11</v>
      </c>
      <c r="F2976">
        <v>2013</v>
      </c>
      <c r="G2976" t="s">
        <v>250</v>
      </c>
      <c r="H2976">
        <v>30.878330138146001</v>
      </c>
      <c r="I2976">
        <f>IF(K2976="N2O",H2976*About!$B$66,IF('EPA non-CO2 Data'!K2976="CH4",'EPA non-CO2 Data'!H2976*About!$B$65,'EPA non-CO2 Data'!H2976))</f>
        <v>36.024718494503674</v>
      </c>
      <c r="J2976" s="4" t="str">
        <f>VLOOKUP(CONCATENATE(B2976,C2976,D2976),'EPA Source to Industry Map'!$D$2:$E$35,2,FALSE)</f>
        <v>waste management</v>
      </c>
      <c r="K2976" s="4" t="str">
        <f t="shared" si="46"/>
        <v>CH4</v>
      </c>
    </row>
    <row r="2977" spans="1:11">
      <c r="A2977" t="s">
        <v>68</v>
      </c>
      <c r="B2977" t="s">
        <v>5</v>
      </c>
      <c r="C2977" t="s">
        <v>18</v>
      </c>
      <c r="D2977" t="s">
        <v>280</v>
      </c>
      <c r="E2977" t="s">
        <v>11</v>
      </c>
      <c r="F2977">
        <v>2013</v>
      </c>
      <c r="G2977" t="s">
        <v>250</v>
      </c>
      <c r="H2977">
        <v>41.964589573293203</v>
      </c>
      <c r="I2977">
        <f>IF(K2977="N2O",H2977*About!$B$66,IF('EPA non-CO2 Data'!K2977="CH4",'EPA non-CO2 Data'!H2977*About!$B$65,'EPA non-CO2 Data'!H2977))</f>
        <v>48.958687835508741</v>
      </c>
      <c r="J2977" s="4" t="str">
        <f>VLOOKUP(CONCATENATE(B2977,C2977,D2977),'EPA Source to Industry Map'!$D$2:$E$35,2,FALSE)</f>
        <v>waste management</v>
      </c>
      <c r="K2977" s="4" t="str">
        <f t="shared" si="46"/>
        <v>CH4</v>
      </c>
    </row>
    <row r="2978" spans="1:11">
      <c r="A2978" t="s">
        <v>68</v>
      </c>
      <c r="B2978" t="s">
        <v>5</v>
      </c>
      <c r="C2978" t="s">
        <v>18</v>
      </c>
      <c r="D2978" t="s">
        <v>279</v>
      </c>
      <c r="E2978" t="s">
        <v>11</v>
      </c>
      <c r="F2978">
        <v>2014</v>
      </c>
      <c r="G2978" t="s">
        <v>250</v>
      </c>
      <c r="H2978">
        <v>30.200732833438099</v>
      </c>
      <c r="I2978">
        <f>IF(K2978="N2O",H2978*About!$B$66,IF('EPA non-CO2 Data'!K2978="CH4",'EPA non-CO2 Data'!H2978*About!$B$65,'EPA non-CO2 Data'!H2978))</f>
        <v>35.234188305677783</v>
      </c>
      <c r="J2978" s="4" t="str">
        <f>VLOOKUP(CONCATENATE(B2978,C2978,D2978),'EPA Source to Industry Map'!$D$2:$E$35,2,FALSE)</f>
        <v>waste management</v>
      </c>
      <c r="K2978" s="4" t="str">
        <f t="shared" si="46"/>
        <v>CH4</v>
      </c>
    </row>
    <row r="2979" spans="1:11">
      <c r="A2979" t="s">
        <v>68</v>
      </c>
      <c r="B2979" t="s">
        <v>5</v>
      </c>
      <c r="C2979" t="s">
        <v>18</v>
      </c>
      <c r="D2979" t="s">
        <v>280</v>
      </c>
      <c r="E2979" t="s">
        <v>11</v>
      </c>
      <c r="F2979">
        <v>2014</v>
      </c>
      <c r="G2979" t="s">
        <v>250</v>
      </c>
      <c r="H2979">
        <v>43.185106589440203</v>
      </c>
      <c r="I2979">
        <f>IF(K2979="N2O",H2979*About!$B$66,IF('EPA non-CO2 Data'!K2979="CH4",'EPA non-CO2 Data'!H2979*About!$B$65,'EPA non-CO2 Data'!H2979))</f>
        <v>50.382624354346909</v>
      </c>
      <c r="J2979" s="4" t="str">
        <f>VLOOKUP(CONCATENATE(B2979,C2979,D2979),'EPA Source to Industry Map'!$D$2:$E$35,2,FALSE)</f>
        <v>waste management</v>
      </c>
      <c r="K2979" s="4" t="str">
        <f t="shared" si="46"/>
        <v>CH4</v>
      </c>
    </row>
    <row r="2980" spans="1:11">
      <c r="A2980" t="s">
        <v>68</v>
      </c>
      <c r="B2980" t="s">
        <v>5</v>
      </c>
      <c r="C2980" t="s">
        <v>18</v>
      </c>
      <c r="D2980" t="s">
        <v>279</v>
      </c>
      <c r="E2980" t="s">
        <v>11</v>
      </c>
      <c r="F2980">
        <v>2015</v>
      </c>
      <c r="G2980" t="s">
        <v>250</v>
      </c>
      <c r="H2980">
        <v>29.5231355287303</v>
      </c>
      <c r="I2980">
        <f>IF(K2980="N2O",H2980*About!$B$66,IF('EPA non-CO2 Data'!K2980="CH4",'EPA non-CO2 Data'!H2980*About!$B$65,'EPA non-CO2 Data'!H2980))</f>
        <v>34.443658116852021</v>
      </c>
      <c r="J2980" s="4" t="str">
        <f>VLOOKUP(CONCATENATE(B2980,C2980,D2980),'EPA Source to Industry Map'!$D$2:$E$35,2,FALSE)</f>
        <v>waste management</v>
      </c>
      <c r="K2980" s="4" t="str">
        <f t="shared" si="46"/>
        <v>CH4</v>
      </c>
    </row>
    <row r="2981" spans="1:11">
      <c r="A2981" t="s">
        <v>68</v>
      </c>
      <c r="B2981" t="s">
        <v>5</v>
      </c>
      <c r="C2981" t="s">
        <v>18</v>
      </c>
      <c r="D2981" t="s">
        <v>280</v>
      </c>
      <c r="E2981" t="s">
        <v>11</v>
      </c>
      <c r="F2981">
        <v>2015</v>
      </c>
      <c r="G2981" t="s">
        <v>250</v>
      </c>
      <c r="H2981">
        <v>44.405623605587202</v>
      </c>
      <c r="I2981">
        <f>IF(K2981="N2O",H2981*About!$B$66,IF('EPA non-CO2 Data'!K2981="CH4",'EPA non-CO2 Data'!H2981*About!$B$65,'EPA non-CO2 Data'!H2981))</f>
        <v>51.80656087318507</v>
      </c>
      <c r="J2981" s="4" t="str">
        <f>VLOOKUP(CONCATENATE(B2981,C2981,D2981),'EPA Source to Industry Map'!$D$2:$E$35,2,FALSE)</f>
        <v>waste management</v>
      </c>
      <c r="K2981" s="4" t="str">
        <f t="shared" si="46"/>
        <v>CH4</v>
      </c>
    </row>
    <row r="2982" spans="1:11">
      <c r="A2982" t="s">
        <v>68</v>
      </c>
      <c r="B2982" t="s">
        <v>5</v>
      </c>
      <c r="C2982" t="s">
        <v>18</v>
      </c>
      <c r="D2982" t="s">
        <v>279</v>
      </c>
      <c r="E2982" t="s">
        <v>11</v>
      </c>
      <c r="F2982">
        <v>2016</v>
      </c>
      <c r="G2982" t="s">
        <v>250</v>
      </c>
      <c r="H2982">
        <v>28.904155551714499</v>
      </c>
      <c r="I2982">
        <f>IF(K2982="N2O",H2982*About!$B$66,IF('EPA non-CO2 Data'!K2982="CH4",'EPA non-CO2 Data'!H2982*About!$B$65,'EPA non-CO2 Data'!H2982))</f>
        <v>33.721514810333588</v>
      </c>
      <c r="J2982" s="4" t="str">
        <f>VLOOKUP(CONCATENATE(B2982,C2982,D2982),'EPA Source to Industry Map'!$D$2:$E$35,2,FALSE)</f>
        <v>waste management</v>
      </c>
      <c r="K2982" s="4" t="str">
        <f t="shared" si="46"/>
        <v>CH4</v>
      </c>
    </row>
    <row r="2983" spans="1:11">
      <c r="A2983" t="s">
        <v>68</v>
      </c>
      <c r="B2983" t="s">
        <v>5</v>
      </c>
      <c r="C2983" t="s">
        <v>18</v>
      </c>
      <c r="D2983" t="s">
        <v>280</v>
      </c>
      <c r="E2983" t="s">
        <v>11</v>
      </c>
      <c r="F2983">
        <v>2016</v>
      </c>
      <c r="G2983" t="s">
        <v>250</v>
      </c>
      <c r="H2983">
        <v>45.459672471787698</v>
      </c>
      <c r="I2983">
        <f>IF(K2983="N2O",H2983*About!$B$66,IF('EPA non-CO2 Data'!K2983="CH4",'EPA non-CO2 Data'!H2983*About!$B$65,'EPA non-CO2 Data'!H2983))</f>
        <v>53.036284550418983</v>
      </c>
      <c r="J2983" s="4" t="str">
        <f>VLOOKUP(CONCATENATE(B2983,C2983,D2983),'EPA Source to Industry Map'!$D$2:$E$35,2,FALSE)</f>
        <v>waste management</v>
      </c>
      <c r="K2983" s="4" t="str">
        <f t="shared" si="46"/>
        <v>CH4</v>
      </c>
    </row>
    <row r="2984" spans="1:11">
      <c r="A2984" t="s">
        <v>68</v>
      </c>
      <c r="B2984" t="s">
        <v>5</v>
      </c>
      <c r="C2984" t="s">
        <v>18</v>
      </c>
      <c r="D2984" t="s">
        <v>279</v>
      </c>
      <c r="E2984" t="s">
        <v>11</v>
      </c>
      <c r="F2984">
        <v>2017</v>
      </c>
      <c r="G2984" t="s">
        <v>250</v>
      </c>
      <c r="H2984">
        <v>28.285175574698599</v>
      </c>
      <c r="I2984">
        <f>IF(K2984="N2O",H2984*About!$B$66,IF('EPA non-CO2 Data'!K2984="CH4",'EPA non-CO2 Data'!H2984*About!$B$65,'EPA non-CO2 Data'!H2984))</f>
        <v>32.999371503815034</v>
      </c>
      <c r="J2984" s="4" t="str">
        <f>VLOOKUP(CONCATENATE(B2984,C2984,D2984),'EPA Source to Industry Map'!$D$2:$E$35,2,FALSE)</f>
        <v>waste management</v>
      </c>
      <c r="K2984" s="4" t="str">
        <f t="shared" si="46"/>
        <v>CH4</v>
      </c>
    </row>
    <row r="2985" spans="1:11">
      <c r="A2985" t="s">
        <v>68</v>
      </c>
      <c r="B2985" t="s">
        <v>5</v>
      </c>
      <c r="C2985" t="s">
        <v>18</v>
      </c>
      <c r="D2985" t="s">
        <v>280</v>
      </c>
      <c r="E2985" t="s">
        <v>11</v>
      </c>
      <c r="F2985">
        <v>2017</v>
      </c>
      <c r="G2985" t="s">
        <v>250</v>
      </c>
      <c r="H2985">
        <v>46.513721337988301</v>
      </c>
      <c r="I2985">
        <f>IF(K2985="N2O",H2985*About!$B$66,IF('EPA non-CO2 Data'!K2985="CH4",'EPA non-CO2 Data'!H2985*About!$B$65,'EPA non-CO2 Data'!H2985))</f>
        <v>54.266008227653018</v>
      </c>
      <c r="J2985" s="4" t="str">
        <f>VLOOKUP(CONCATENATE(B2985,C2985,D2985),'EPA Source to Industry Map'!$D$2:$E$35,2,FALSE)</f>
        <v>waste management</v>
      </c>
      <c r="K2985" s="4" t="str">
        <f t="shared" si="46"/>
        <v>CH4</v>
      </c>
    </row>
    <row r="2986" spans="1:11">
      <c r="A2986" t="s">
        <v>68</v>
      </c>
      <c r="B2986" t="s">
        <v>5</v>
      </c>
      <c r="C2986" t="s">
        <v>18</v>
      </c>
      <c r="D2986" t="s">
        <v>279</v>
      </c>
      <c r="E2986" t="s">
        <v>11</v>
      </c>
      <c r="F2986">
        <v>2018</v>
      </c>
      <c r="G2986" t="s">
        <v>250</v>
      </c>
      <c r="H2986">
        <v>27.666195597682801</v>
      </c>
      <c r="I2986">
        <f>IF(K2986="N2O",H2986*About!$B$66,IF('EPA non-CO2 Data'!K2986="CH4",'EPA non-CO2 Data'!H2986*About!$B$65,'EPA non-CO2 Data'!H2986))</f>
        <v>32.277228197296601</v>
      </c>
      <c r="J2986" s="4" t="str">
        <f>VLOOKUP(CONCATENATE(B2986,C2986,D2986),'EPA Source to Industry Map'!$D$2:$E$35,2,FALSE)</f>
        <v>waste management</v>
      </c>
      <c r="K2986" s="4" t="str">
        <f t="shared" si="46"/>
        <v>CH4</v>
      </c>
    </row>
    <row r="2987" spans="1:11">
      <c r="A2987" t="s">
        <v>68</v>
      </c>
      <c r="B2987" t="s">
        <v>5</v>
      </c>
      <c r="C2987" t="s">
        <v>18</v>
      </c>
      <c r="D2987" t="s">
        <v>280</v>
      </c>
      <c r="E2987" t="s">
        <v>11</v>
      </c>
      <c r="F2987">
        <v>2018</v>
      </c>
      <c r="G2987" t="s">
        <v>250</v>
      </c>
      <c r="H2987">
        <v>47.567770204188797</v>
      </c>
      <c r="I2987">
        <f>IF(K2987="N2O",H2987*About!$B$66,IF('EPA non-CO2 Data'!K2987="CH4",'EPA non-CO2 Data'!H2987*About!$B$65,'EPA non-CO2 Data'!H2987))</f>
        <v>55.495731904886931</v>
      </c>
      <c r="J2987" s="4" t="str">
        <f>VLOOKUP(CONCATENATE(B2987,C2987,D2987),'EPA Source to Industry Map'!$D$2:$E$35,2,FALSE)</f>
        <v>waste management</v>
      </c>
      <c r="K2987" s="4" t="str">
        <f t="shared" si="46"/>
        <v>CH4</v>
      </c>
    </row>
    <row r="2988" spans="1:11">
      <c r="A2988" t="s">
        <v>68</v>
      </c>
      <c r="B2988" t="s">
        <v>5</v>
      </c>
      <c r="C2988" t="s">
        <v>18</v>
      </c>
      <c r="D2988" t="s">
        <v>279</v>
      </c>
      <c r="E2988" t="s">
        <v>11</v>
      </c>
      <c r="F2988">
        <v>2019</v>
      </c>
      <c r="G2988" t="s">
        <v>250</v>
      </c>
      <c r="H2988">
        <v>27.047215620667</v>
      </c>
      <c r="I2988">
        <f>IF(K2988="N2O",H2988*About!$B$66,IF('EPA non-CO2 Data'!K2988="CH4",'EPA non-CO2 Data'!H2988*About!$B$65,'EPA non-CO2 Data'!H2988))</f>
        <v>31.555084890778168</v>
      </c>
      <c r="J2988" s="4" t="str">
        <f>VLOOKUP(CONCATENATE(B2988,C2988,D2988),'EPA Source to Industry Map'!$D$2:$E$35,2,FALSE)</f>
        <v>waste management</v>
      </c>
      <c r="K2988" s="4" t="str">
        <f t="shared" si="46"/>
        <v>CH4</v>
      </c>
    </row>
    <row r="2989" spans="1:11">
      <c r="A2989" t="s">
        <v>68</v>
      </c>
      <c r="B2989" t="s">
        <v>5</v>
      </c>
      <c r="C2989" t="s">
        <v>18</v>
      </c>
      <c r="D2989" t="s">
        <v>280</v>
      </c>
      <c r="E2989" t="s">
        <v>11</v>
      </c>
      <c r="F2989">
        <v>2019</v>
      </c>
      <c r="G2989" t="s">
        <v>250</v>
      </c>
      <c r="H2989">
        <v>48.6218190703893</v>
      </c>
      <c r="I2989">
        <f>IF(K2989="N2O",H2989*About!$B$66,IF('EPA non-CO2 Data'!K2989="CH4",'EPA non-CO2 Data'!H2989*About!$B$65,'EPA non-CO2 Data'!H2989))</f>
        <v>56.725455582120851</v>
      </c>
      <c r="J2989" s="4" t="str">
        <f>VLOOKUP(CONCATENATE(B2989,C2989,D2989),'EPA Source to Industry Map'!$D$2:$E$35,2,FALSE)</f>
        <v>waste management</v>
      </c>
      <c r="K2989" s="4" t="str">
        <f t="shared" si="46"/>
        <v>CH4</v>
      </c>
    </row>
    <row r="2990" spans="1:11">
      <c r="A2990" t="s">
        <v>68</v>
      </c>
      <c r="B2990" t="s">
        <v>5</v>
      </c>
      <c r="C2990" t="s">
        <v>18</v>
      </c>
      <c r="D2990" t="s">
        <v>279</v>
      </c>
      <c r="E2990" t="s">
        <v>11</v>
      </c>
      <c r="F2990">
        <v>2020</v>
      </c>
      <c r="G2990" t="s">
        <v>250</v>
      </c>
      <c r="H2990">
        <v>26.428235643651099</v>
      </c>
      <c r="I2990">
        <f>IF(K2990="N2O",H2990*About!$B$66,IF('EPA non-CO2 Data'!K2990="CH4",'EPA non-CO2 Data'!H2990*About!$B$65,'EPA non-CO2 Data'!H2990))</f>
        <v>30.832941584259618</v>
      </c>
      <c r="J2990" s="4" t="str">
        <f>VLOOKUP(CONCATENATE(B2990,C2990,D2990),'EPA Source to Industry Map'!$D$2:$E$35,2,FALSE)</f>
        <v>waste management</v>
      </c>
      <c r="K2990" s="4" t="str">
        <f t="shared" si="46"/>
        <v>CH4</v>
      </c>
    </row>
    <row r="2991" spans="1:11">
      <c r="A2991" t="s">
        <v>68</v>
      </c>
      <c r="B2991" t="s">
        <v>5</v>
      </c>
      <c r="C2991" t="s">
        <v>18</v>
      </c>
      <c r="D2991" t="s">
        <v>280</v>
      </c>
      <c r="E2991" t="s">
        <v>11</v>
      </c>
      <c r="F2991">
        <v>2020</v>
      </c>
      <c r="G2991" t="s">
        <v>250</v>
      </c>
      <c r="H2991">
        <v>49.675867936589903</v>
      </c>
      <c r="I2991">
        <f>IF(K2991="N2O",H2991*About!$B$66,IF('EPA non-CO2 Data'!K2991="CH4",'EPA non-CO2 Data'!H2991*About!$B$65,'EPA non-CO2 Data'!H2991))</f>
        <v>57.955179259354892</v>
      </c>
      <c r="J2991" s="4" t="str">
        <f>VLOOKUP(CONCATENATE(B2991,C2991,D2991),'EPA Source to Industry Map'!$D$2:$E$35,2,FALSE)</f>
        <v>waste management</v>
      </c>
      <c r="K2991" s="4" t="str">
        <f t="shared" si="46"/>
        <v>CH4</v>
      </c>
    </row>
    <row r="2992" spans="1:11">
      <c r="A2992" t="s">
        <v>68</v>
      </c>
      <c r="B2992" t="s">
        <v>5</v>
      </c>
      <c r="C2992" t="s">
        <v>18</v>
      </c>
      <c r="D2992" t="s">
        <v>279</v>
      </c>
      <c r="E2992" t="s">
        <v>11</v>
      </c>
      <c r="F2992">
        <v>2021</v>
      </c>
      <c r="G2992" t="s">
        <v>250</v>
      </c>
      <c r="H2992">
        <v>25.8762115866001</v>
      </c>
      <c r="I2992">
        <f>IF(K2992="N2O",H2992*About!$B$66,IF('EPA non-CO2 Data'!K2992="CH4",'EPA non-CO2 Data'!H2992*About!$B$65,'EPA non-CO2 Data'!H2992))</f>
        <v>30.188913517700119</v>
      </c>
      <c r="J2992" s="4" t="str">
        <f>VLOOKUP(CONCATENATE(B2992,C2992,D2992),'EPA Source to Industry Map'!$D$2:$E$35,2,FALSE)</f>
        <v>waste management</v>
      </c>
      <c r="K2992" s="4" t="str">
        <f t="shared" si="46"/>
        <v>CH4</v>
      </c>
    </row>
    <row r="2993" spans="1:11">
      <c r="A2993" t="s">
        <v>68</v>
      </c>
      <c r="B2993" t="s">
        <v>5</v>
      </c>
      <c r="C2993" t="s">
        <v>18</v>
      </c>
      <c r="D2993" t="s">
        <v>280</v>
      </c>
      <c r="E2993" t="s">
        <v>11</v>
      </c>
      <c r="F2993">
        <v>2021</v>
      </c>
      <c r="G2993" t="s">
        <v>250</v>
      </c>
      <c r="H2993">
        <v>50.478075042649998</v>
      </c>
      <c r="I2993">
        <f>IF(K2993="N2O",H2993*About!$B$66,IF('EPA non-CO2 Data'!K2993="CH4",'EPA non-CO2 Data'!H2993*About!$B$65,'EPA non-CO2 Data'!H2993))</f>
        <v>58.891087549758332</v>
      </c>
      <c r="J2993" s="4" t="str">
        <f>VLOOKUP(CONCATENATE(B2993,C2993,D2993),'EPA Source to Industry Map'!$D$2:$E$35,2,FALSE)</f>
        <v>waste management</v>
      </c>
      <c r="K2993" s="4" t="str">
        <f t="shared" si="46"/>
        <v>CH4</v>
      </c>
    </row>
    <row r="2994" spans="1:11">
      <c r="A2994" t="s">
        <v>68</v>
      </c>
      <c r="B2994" t="s">
        <v>5</v>
      </c>
      <c r="C2994" t="s">
        <v>18</v>
      </c>
      <c r="D2994" t="s">
        <v>279</v>
      </c>
      <c r="E2994" t="s">
        <v>11</v>
      </c>
      <c r="F2994">
        <v>2022</v>
      </c>
      <c r="G2994" t="s">
        <v>250</v>
      </c>
      <c r="H2994">
        <v>25.324187529549</v>
      </c>
      <c r="I2994">
        <f>IF(K2994="N2O",H2994*About!$B$66,IF('EPA non-CO2 Data'!K2994="CH4",'EPA non-CO2 Data'!H2994*About!$B$65,'EPA non-CO2 Data'!H2994))</f>
        <v>29.544885451140502</v>
      </c>
      <c r="J2994" s="4" t="str">
        <f>VLOOKUP(CONCATENATE(B2994,C2994,D2994),'EPA Source to Industry Map'!$D$2:$E$35,2,FALSE)</f>
        <v>waste management</v>
      </c>
      <c r="K2994" s="4" t="str">
        <f t="shared" si="46"/>
        <v>CH4</v>
      </c>
    </row>
    <row r="2995" spans="1:11">
      <c r="A2995" t="s">
        <v>68</v>
      </c>
      <c r="B2995" t="s">
        <v>5</v>
      </c>
      <c r="C2995" t="s">
        <v>18</v>
      </c>
      <c r="D2995" t="s">
        <v>280</v>
      </c>
      <c r="E2995" t="s">
        <v>11</v>
      </c>
      <c r="F2995">
        <v>2022</v>
      </c>
      <c r="G2995" t="s">
        <v>250</v>
      </c>
      <c r="H2995">
        <v>51.2802821487101</v>
      </c>
      <c r="I2995">
        <f>IF(K2995="N2O",H2995*About!$B$66,IF('EPA non-CO2 Data'!K2995="CH4",'EPA non-CO2 Data'!H2995*About!$B$65,'EPA non-CO2 Data'!H2995))</f>
        <v>59.826995840161786</v>
      </c>
      <c r="J2995" s="4" t="str">
        <f>VLOOKUP(CONCATENATE(B2995,C2995,D2995),'EPA Source to Industry Map'!$D$2:$E$35,2,FALSE)</f>
        <v>waste management</v>
      </c>
      <c r="K2995" s="4" t="str">
        <f t="shared" ref="K2995:K3058" si="47">IF(ISNUMBER(SEARCH("F",E2995)),"F-gases",E2995)</f>
        <v>CH4</v>
      </c>
    </row>
    <row r="2996" spans="1:11">
      <c r="A2996" t="s">
        <v>68</v>
      </c>
      <c r="B2996" t="s">
        <v>5</v>
      </c>
      <c r="C2996" t="s">
        <v>18</v>
      </c>
      <c r="D2996" t="s">
        <v>279</v>
      </c>
      <c r="E2996" t="s">
        <v>11</v>
      </c>
      <c r="F2996">
        <v>2023</v>
      </c>
      <c r="G2996" t="s">
        <v>250</v>
      </c>
      <c r="H2996">
        <v>24.772163472498001</v>
      </c>
      <c r="I2996">
        <f>IF(K2996="N2O",H2996*About!$B$66,IF('EPA non-CO2 Data'!K2996="CH4",'EPA non-CO2 Data'!H2996*About!$B$65,'EPA non-CO2 Data'!H2996))</f>
        <v>28.900857384581002</v>
      </c>
      <c r="J2996" s="4" t="str">
        <f>VLOOKUP(CONCATENATE(B2996,C2996,D2996),'EPA Source to Industry Map'!$D$2:$E$35,2,FALSE)</f>
        <v>waste management</v>
      </c>
      <c r="K2996" s="4" t="str">
        <f t="shared" si="47"/>
        <v>CH4</v>
      </c>
    </row>
    <row r="2997" spans="1:11">
      <c r="A2997" t="s">
        <v>68</v>
      </c>
      <c r="B2997" t="s">
        <v>5</v>
      </c>
      <c r="C2997" t="s">
        <v>18</v>
      </c>
      <c r="D2997" t="s">
        <v>280</v>
      </c>
      <c r="E2997" t="s">
        <v>11</v>
      </c>
      <c r="F2997">
        <v>2023</v>
      </c>
      <c r="G2997" t="s">
        <v>250</v>
      </c>
      <c r="H2997">
        <v>52.082489254770202</v>
      </c>
      <c r="I2997">
        <f>IF(K2997="N2O",H2997*About!$B$66,IF('EPA non-CO2 Data'!K2997="CH4",'EPA non-CO2 Data'!H2997*About!$B$65,'EPA non-CO2 Data'!H2997))</f>
        <v>60.762904130565239</v>
      </c>
      <c r="J2997" s="4" t="str">
        <f>VLOOKUP(CONCATENATE(B2997,C2997,D2997),'EPA Source to Industry Map'!$D$2:$E$35,2,FALSE)</f>
        <v>waste management</v>
      </c>
      <c r="K2997" s="4" t="str">
        <f t="shared" si="47"/>
        <v>CH4</v>
      </c>
    </row>
    <row r="2998" spans="1:11">
      <c r="A2998" t="s">
        <v>68</v>
      </c>
      <c r="B2998" t="s">
        <v>5</v>
      </c>
      <c r="C2998" t="s">
        <v>18</v>
      </c>
      <c r="D2998" t="s">
        <v>279</v>
      </c>
      <c r="E2998" t="s">
        <v>11</v>
      </c>
      <c r="F2998">
        <v>2024</v>
      </c>
      <c r="G2998" t="s">
        <v>250</v>
      </c>
      <c r="H2998">
        <v>24.220139415446901</v>
      </c>
      <c r="I2998">
        <f>IF(K2998="N2O",H2998*About!$B$66,IF('EPA non-CO2 Data'!K2998="CH4",'EPA non-CO2 Data'!H2998*About!$B$65,'EPA non-CO2 Data'!H2998))</f>
        <v>28.256829318021389</v>
      </c>
      <c r="J2998" s="4" t="str">
        <f>VLOOKUP(CONCATENATE(B2998,C2998,D2998),'EPA Source to Industry Map'!$D$2:$E$35,2,FALSE)</f>
        <v>waste management</v>
      </c>
      <c r="K2998" s="4" t="str">
        <f t="shared" si="47"/>
        <v>CH4</v>
      </c>
    </row>
    <row r="2999" spans="1:11">
      <c r="A2999" t="s">
        <v>68</v>
      </c>
      <c r="B2999" t="s">
        <v>5</v>
      </c>
      <c r="C2999" t="s">
        <v>18</v>
      </c>
      <c r="D2999" t="s">
        <v>280</v>
      </c>
      <c r="E2999" t="s">
        <v>11</v>
      </c>
      <c r="F2999">
        <v>2024</v>
      </c>
      <c r="G2999" t="s">
        <v>250</v>
      </c>
      <c r="H2999">
        <v>52.884696360830297</v>
      </c>
      <c r="I2999">
        <f>IF(K2999="N2O",H2999*About!$B$66,IF('EPA non-CO2 Data'!K2999="CH4",'EPA non-CO2 Data'!H2999*About!$B$65,'EPA non-CO2 Data'!H2999))</f>
        <v>61.698812420968686</v>
      </c>
      <c r="J2999" s="4" t="str">
        <f>VLOOKUP(CONCATENATE(B2999,C2999,D2999),'EPA Source to Industry Map'!$D$2:$E$35,2,FALSE)</f>
        <v>waste management</v>
      </c>
      <c r="K2999" s="4" t="str">
        <f t="shared" si="47"/>
        <v>CH4</v>
      </c>
    </row>
    <row r="3000" spans="1:11">
      <c r="A3000" t="s">
        <v>68</v>
      </c>
      <c r="B3000" t="s">
        <v>5</v>
      </c>
      <c r="C3000" t="s">
        <v>18</v>
      </c>
      <c r="D3000" t="s">
        <v>279</v>
      </c>
      <c r="E3000" t="s">
        <v>11</v>
      </c>
      <c r="F3000">
        <v>2025</v>
      </c>
      <c r="G3000" t="s">
        <v>250</v>
      </c>
      <c r="H3000">
        <v>23.668115358395799</v>
      </c>
      <c r="I3000">
        <f>IF(K3000="N2O",H3000*About!$B$66,IF('EPA non-CO2 Data'!K3000="CH4",'EPA non-CO2 Data'!H3000*About!$B$65,'EPA non-CO2 Data'!H3000))</f>
        <v>27.612801251461768</v>
      </c>
      <c r="J3000" s="4" t="str">
        <f>VLOOKUP(CONCATENATE(B3000,C3000,D3000),'EPA Source to Industry Map'!$D$2:$E$35,2,FALSE)</f>
        <v>waste management</v>
      </c>
      <c r="K3000" s="4" t="str">
        <f t="shared" si="47"/>
        <v>CH4</v>
      </c>
    </row>
    <row r="3001" spans="1:11">
      <c r="A3001" t="s">
        <v>68</v>
      </c>
      <c r="B3001" t="s">
        <v>5</v>
      </c>
      <c r="C3001" t="s">
        <v>18</v>
      </c>
      <c r="D3001" t="s">
        <v>280</v>
      </c>
      <c r="E3001" t="s">
        <v>11</v>
      </c>
      <c r="F3001">
        <v>2025</v>
      </c>
      <c r="G3001" t="s">
        <v>250</v>
      </c>
      <c r="H3001">
        <v>53.686903466890399</v>
      </c>
      <c r="I3001">
        <f>IF(K3001="N2O",H3001*About!$B$66,IF('EPA non-CO2 Data'!K3001="CH4",'EPA non-CO2 Data'!H3001*About!$B$65,'EPA non-CO2 Data'!H3001))</f>
        <v>62.63472071137214</v>
      </c>
      <c r="J3001" s="4" t="str">
        <f>VLOOKUP(CONCATENATE(B3001,C3001,D3001),'EPA Source to Industry Map'!$D$2:$E$35,2,FALSE)</f>
        <v>waste management</v>
      </c>
      <c r="K3001" s="4" t="str">
        <f t="shared" si="47"/>
        <v>CH4</v>
      </c>
    </row>
    <row r="3002" spans="1:11">
      <c r="A3002" t="s">
        <v>68</v>
      </c>
      <c r="B3002" t="s">
        <v>5</v>
      </c>
      <c r="C3002" t="s">
        <v>18</v>
      </c>
      <c r="D3002" t="s">
        <v>279</v>
      </c>
      <c r="E3002" t="s">
        <v>11</v>
      </c>
      <c r="F3002">
        <v>2026</v>
      </c>
      <c r="G3002" t="s">
        <v>250</v>
      </c>
      <c r="H3002">
        <v>23.213023267905498</v>
      </c>
      <c r="I3002">
        <f>IF(K3002="N2O",H3002*About!$B$66,IF('EPA non-CO2 Data'!K3002="CH4",'EPA non-CO2 Data'!H3002*About!$B$65,'EPA non-CO2 Data'!H3002))</f>
        <v>27.081860479223081</v>
      </c>
      <c r="J3002" s="4" t="str">
        <f>VLOOKUP(CONCATENATE(B3002,C3002,D3002),'EPA Source to Industry Map'!$D$2:$E$35,2,FALSE)</f>
        <v>waste management</v>
      </c>
      <c r="K3002" s="4" t="str">
        <f t="shared" si="47"/>
        <v>CH4</v>
      </c>
    </row>
    <row r="3003" spans="1:11">
      <c r="A3003" t="s">
        <v>68</v>
      </c>
      <c r="B3003" t="s">
        <v>5</v>
      </c>
      <c r="C3003" t="s">
        <v>18</v>
      </c>
      <c r="D3003" t="s">
        <v>280</v>
      </c>
      <c r="E3003" t="s">
        <v>11</v>
      </c>
      <c r="F3003">
        <v>2026</v>
      </c>
      <c r="G3003" t="s">
        <v>250</v>
      </c>
      <c r="H3003">
        <v>54.241020581859999</v>
      </c>
      <c r="I3003">
        <f>IF(K3003="N2O",H3003*About!$B$66,IF('EPA non-CO2 Data'!K3003="CH4",'EPA non-CO2 Data'!H3003*About!$B$65,'EPA non-CO2 Data'!H3003))</f>
        <v>63.281190678836673</v>
      </c>
      <c r="J3003" s="4" t="str">
        <f>VLOOKUP(CONCATENATE(B3003,C3003,D3003),'EPA Source to Industry Map'!$D$2:$E$35,2,FALSE)</f>
        <v>waste management</v>
      </c>
      <c r="K3003" s="4" t="str">
        <f t="shared" si="47"/>
        <v>CH4</v>
      </c>
    </row>
    <row r="3004" spans="1:11">
      <c r="A3004" t="s">
        <v>68</v>
      </c>
      <c r="B3004" t="s">
        <v>5</v>
      </c>
      <c r="C3004" t="s">
        <v>18</v>
      </c>
      <c r="D3004" t="s">
        <v>279</v>
      </c>
      <c r="E3004" t="s">
        <v>11</v>
      </c>
      <c r="F3004">
        <v>2027</v>
      </c>
      <c r="G3004" t="s">
        <v>250</v>
      </c>
      <c r="H3004">
        <v>22.757931177415099</v>
      </c>
      <c r="I3004">
        <f>IF(K3004="N2O",H3004*About!$B$66,IF('EPA non-CO2 Data'!K3004="CH4",'EPA non-CO2 Data'!H3004*About!$B$65,'EPA non-CO2 Data'!H3004))</f>
        <v>26.550919706984285</v>
      </c>
      <c r="J3004" s="4" t="str">
        <f>VLOOKUP(CONCATENATE(B3004,C3004,D3004),'EPA Source to Industry Map'!$D$2:$E$35,2,FALSE)</f>
        <v>waste management</v>
      </c>
      <c r="K3004" s="4" t="str">
        <f t="shared" si="47"/>
        <v>CH4</v>
      </c>
    </row>
    <row r="3005" spans="1:11">
      <c r="A3005" t="s">
        <v>68</v>
      </c>
      <c r="B3005" t="s">
        <v>5</v>
      </c>
      <c r="C3005" t="s">
        <v>18</v>
      </c>
      <c r="D3005" t="s">
        <v>280</v>
      </c>
      <c r="E3005" t="s">
        <v>11</v>
      </c>
      <c r="F3005">
        <v>2027</v>
      </c>
      <c r="G3005" t="s">
        <v>250</v>
      </c>
      <c r="H3005">
        <v>54.795137696829599</v>
      </c>
      <c r="I3005">
        <f>IF(K3005="N2O",H3005*About!$B$66,IF('EPA non-CO2 Data'!K3005="CH4",'EPA non-CO2 Data'!H3005*About!$B$65,'EPA non-CO2 Data'!H3005))</f>
        <v>63.927660646301206</v>
      </c>
      <c r="J3005" s="4" t="str">
        <f>VLOOKUP(CONCATENATE(B3005,C3005,D3005),'EPA Source to Industry Map'!$D$2:$E$35,2,FALSE)</f>
        <v>waste management</v>
      </c>
      <c r="K3005" s="4" t="str">
        <f t="shared" si="47"/>
        <v>CH4</v>
      </c>
    </row>
    <row r="3006" spans="1:11">
      <c r="A3006" t="s">
        <v>68</v>
      </c>
      <c r="B3006" t="s">
        <v>5</v>
      </c>
      <c r="C3006" t="s">
        <v>18</v>
      </c>
      <c r="D3006" t="s">
        <v>279</v>
      </c>
      <c r="E3006" t="s">
        <v>11</v>
      </c>
      <c r="F3006">
        <v>2028</v>
      </c>
      <c r="G3006" t="s">
        <v>250</v>
      </c>
      <c r="H3006">
        <v>22.302839086924699</v>
      </c>
      <c r="I3006">
        <f>IF(K3006="N2O",H3006*About!$B$66,IF('EPA non-CO2 Data'!K3006="CH4",'EPA non-CO2 Data'!H3006*About!$B$65,'EPA non-CO2 Data'!H3006))</f>
        <v>26.019978934745485</v>
      </c>
      <c r="J3006" s="4" t="str">
        <f>VLOOKUP(CONCATENATE(B3006,C3006,D3006),'EPA Source to Industry Map'!$D$2:$E$35,2,FALSE)</f>
        <v>waste management</v>
      </c>
      <c r="K3006" s="4" t="str">
        <f t="shared" si="47"/>
        <v>CH4</v>
      </c>
    </row>
    <row r="3007" spans="1:11">
      <c r="A3007" t="s">
        <v>68</v>
      </c>
      <c r="B3007" t="s">
        <v>5</v>
      </c>
      <c r="C3007" t="s">
        <v>18</v>
      </c>
      <c r="D3007" t="s">
        <v>280</v>
      </c>
      <c r="E3007" t="s">
        <v>11</v>
      </c>
      <c r="F3007">
        <v>2028</v>
      </c>
      <c r="G3007" t="s">
        <v>250</v>
      </c>
      <c r="H3007">
        <v>55.349254811799099</v>
      </c>
      <c r="I3007">
        <f>IF(K3007="N2O",H3007*About!$B$66,IF('EPA non-CO2 Data'!K3007="CH4",'EPA non-CO2 Data'!H3007*About!$B$65,'EPA non-CO2 Data'!H3007))</f>
        <v>64.574130613765618</v>
      </c>
      <c r="J3007" s="4" t="str">
        <f>VLOOKUP(CONCATENATE(B3007,C3007,D3007),'EPA Source to Industry Map'!$D$2:$E$35,2,FALSE)</f>
        <v>waste management</v>
      </c>
      <c r="K3007" s="4" t="str">
        <f t="shared" si="47"/>
        <v>CH4</v>
      </c>
    </row>
    <row r="3008" spans="1:11">
      <c r="A3008" t="s">
        <v>68</v>
      </c>
      <c r="B3008" t="s">
        <v>5</v>
      </c>
      <c r="C3008" t="s">
        <v>18</v>
      </c>
      <c r="D3008" t="s">
        <v>279</v>
      </c>
      <c r="E3008" t="s">
        <v>11</v>
      </c>
      <c r="F3008">
        <v>2029</v>
      </c>
      <c r="G3008" t="s">
        <v>250</v>
      </c>
      <c r="H3008">
        <v>21.847746996434299</v>
      </c>
      <c r="I3008">
        <f>IF(K3008="N2O",H3008*About!$B$66,IF('EPA non-CO2 Data'!K3008="CH4",'EPA non-CO2 Data'!H3008*About!$B$65,'EPA non-CO2 Data'!H3008))</f>
        <v>25.489038162506684</v>
      </c>
      <c r="J3008" s="4" t="str">
        <f>VLOOKUP(CONCATENATE(B3008,C3008,D3008),'EPA Source to Industry Map'!$D$2:$E$35,2,FALSE)</f>
        <v>waste management</v>
      </c>
      <c r="K3008" s="4" t="str">
        <f t="shared" si="47"/>
        <v>CH4</v>
      </c>
    </row>
    <row r="3009" spans="1:11">
      <c r="A3009" t="s">
        <v>68</v>
      </c>
      <c r="B3009" t="s">
        <v>5</v>
      </c>
      <c r="C3009" t="s">
        <v>18</v>
      </c>
      <c r="D3009" t="s">
        <v>280</v>
      </c>
      <c r="E3009" t="s">
        <v>11</v>
      </c>
      <c r="F3009">
        <v>2029</v>
      </c>
      <c r="G3009" t="s">
        <v>250</v>
      </c>
      <c r="H3009">
        <v>55.903371926768699</v>
      </c>
      <c r="I3009">
        <f>IF(K3009="N2O",H3009*About!$B$66,IF('EPA non-CO2 Data'!K3009="CH4",'EPA non-CO2 Data'!H3009*About!$B$65,'EPA non-CO2 Data'!H3009))</f>
        <v>65.220600581230158</v>
      </c>
      <c r="J3009" s="4" t="str">
        <f>VLOOKUP(CONCATENATE(B3009,C3009,D3009),'EPA Source to Industry Map'!$D$2:$E$35,2,FALSE)</f>
        <v>waste management</v>
      </c>
      <c r="K3009" s="4" t="str">
        <f t="shared" si="47"/>
        <v>CH4</v>
      </c>
    </row>
    <row r="3010" spans="1:11">
      <c r="A3010" t="s">
        <v>68</v>
      </c>
      <c r="B3010" t="s">
        <v>5</v>
      </c>
      <c r="C3010" t="s">
        <v>18</v>
      </c>
      <c r="D3010" t="s">
        <v>279</v>
      </c>
      <c r="E3010" t="s">
        <v>11</v>
      </c>
      <c r="F3010">
        <v>2030</v>
      </c>
      <c r="G3010" t="s">
        <v>250</v>
      </c>
      <c r="H3010">
        <v>21.392654905943999</v>
      </c>
      <c r="I3010">
        <f>IF(K3010="N2O",H3010*About!$B$66,IF('EPA non-CO2 Data'!K3010="CH4",'EPA non-CO2 Data'!H3010*About!$B$65,'EPA non-CO2 Data'!H3010))</f>
        <v>24.958097390268001</v>
      </c>
      <c r="J3010" s="4" t="str">
        <f>VLOOKUP(CONCATENATE(B3010,C3010,D3010),'EPA Source to Industry Map'!$D$2:$E$35,2,FALSE)</f>
        <v>waste management</v>
      </c>
      <c r="K3010" s="4" t="str">
        <f t="shared" si="47"/>
        <v>CH4</v>
      </c>
    </row>
    <row r="3011" spans="1:11">
      <c r="A3011" t="s">
        <v>68</v>
      </c>
      <c r="B3011" t="s">
        <v>5</v>
      </c>
      <c r="C3011" t="s">
        <v>18</v>
      </c>
      <c r="D3011" t="s">
        <v>280</v>
      </c>
      <c r="E3011" t="s">
        <v>11</v>
      </c>
      <c r="F3011">
        <v>2030</v>
      </c>
      <c r="G3011" t="s">
        <v>250</v>
      </c>
      <c r="H3011">
        <v>56.457489041738299</v>
      </c>
      <c r="I3011">
        <f>IF(K3011="N2O",H3011*About!$B$66,IF('EPA non-CO2 Data'!K3011="CH4",'EPA non-CO2 Data'!H3011*About!$B$65,'EPA non-CO2 Data'!H3011))</f>
        <v>65.867070548694684</v>
      </c>
      <c r="J3011" s="4" t="str">
        <f>VLOOKUP(CONCATENATE(B3011,C3011,D3011),'EPA Source to Industry Map'!$D$2:$E$35,2,FALSE)</f>
        <v>waste management</v>
      </c>
      <c r="K3011" s="4" t="str">
        <f t="shared" si="47"/>
        <v>CH4</v>
      </c>
    </row>
    <row r="3012" spans="1:11">
      <c r="A3012" t="s">
        <v>68</v>
      </c>
      <c r="B3012" t="s">
        <v>5</v>
      </c>
      <c r="C3012" t="s">
        <v>18</v>
      </c>
      <c r="D3012" t="s">
        <v>279</v>
      </c>
      <c r="E3012" t="s">
        <v>11</v>
      </c>
      <c r="F3012">
        <v>2031</v>
      </c>
      <c r="G3012" t="s">
        <v>250</v>
      </c>
      <c r="H3012">
        <v>21.047860908926399</v>
      </c>
      <c r="I3012">
        <f>IF(K3012="N2O",H3012*About!$B$66,IF('EPA non-CO2 Data'!K3012="CH4",'EPA non-CO2 Data'!H3012*About!$B$65,'EPA non-CO2 Data'!H3012))</f>
        <v>24.555837727080799</v>
      </c>
      <c r="J3012" s="4" t="str">
        <f>VLOOKUP(CONCATENATE(B3012,C3012,D3012),'EPA Source to Industry Map'!$D$2:$E$35,2,FALSE)</f>
        <v>waste management</v>
      </c>
      <c r="K3012" s="4" t="str">
        <f t="shared" si="47"/>
        <v>CH4</v>
      </c>
    </row>
    <row r="3013" spans="1:11">
      <c r="A3013" t="s">
        <v>68</v>
      </c>
      <c r="B3013" t="s">
        <v>5</v>
      </c>
      <c r="C3013" t="s">
        <v>18</v>
      </c>
      <c r="D3013" t="s">
        <v>280</v>
      </c>
      <c r="E3013" t="s">
        <v>11</v>
      </c>
      <c r="F3013">
        <v>2031</v>
      </c>
      <c r="G3013" t="s">
        <v>250</v>
      </c>
      <c r="H3013">
        <v>56.787497133047701</v>
      </c>
      <c r="I3013">
        <f>IF(K3013="N2O",H3013*About!$B$66,IF('EPA non-CO2 Data'!K3013="CH4",'EPA non-CO2 Data'!H3013*About!$B$65,'EPA non-CO2 Data'!H3013))</f>
        <v>66.25207998855565</v>
      </c>
      <c r="J3013" s="4" t="str">
        <f>VLOOKUP(CONCATENATE(B3013,C3013,D3013),'EPA Source to Industry Map'!$D$2:$E$35,2,FALSE)</f>
        <v>waste management</v>
      </c>
      <c r="K3013" s="4" t="str">
        <f t="shared" si="47"/>
        <v>CH4</v>
      </c>
    </row>
    <row r="3014" spans="1:11">
      <c r="A3014" t="s">
        <v>68</v>
      </c>
      <c r="B3014" t="s">
        <v>5</v>
      </c>
      <c r="C3014" t="s">
        <v>18</v>
      </c>
      <c r="D3014" t="s">
        <v>279</v>
      </c>
      <c r="E3014" t="s">
        <v>11</v>
      </c>
      <c r="F3014">
        <v>2032</v>
      </c>
      <c r="G3014" t="s">
        <v>250</v>
      </c>
      <c r="H3014">
        <v>20.703066911908799</v>
      </c>
      <c r="I3014">
        <f>IF(K3014="N2O",H3014*About!$B$66,IF('EPA non-CO2 Data'!K3014="CH4",'EPA non-CO2 Data'!H3014*About!$B$65,'EPA non-CO2 Data'!H3014))</f>
        <v>24.153578063893601</v>
      </c>
      <c r="J3014" s="4" t="str">
        <f>VLOOKUP(CONCATENATE(B3014,C3014,D3014),'EPA Source to Industry Map'!$D$2:$E$35,2,FALSE)</f>
        <v>waste management</v>
      </c>
      <c r="K3014" s="4" t="str">
        <f t="shared" si="47"/>
        <v>CH4</v>
      </c>
    </row>
    <row r="3015" spans="1:11">
      <c r="A3015" t="s">
        <v>68</v>
      </c>
      <c r="B3015" t="s">
        <v>5</v>
      </c>
      <c r="C3015" t="s">
        <v>18</v>
      </c>
      <c r="D3015" t="s">
        <v>280</v>
      </c>
      <c r="E3015" t="s">
        <v>11</v>
      </c>
      <c r="F3015">
        <v>2032</v>
      </c>
      <c r="G3015" t="s">
        <v>250</v>
      </c>
      <c r="H3015">
        <v>57.117505224357203</v>
      </c>
      <c r="I3015">
        <f>IF(K3015="N2O",H3015*About!$B$66,IF('EPA non-CO2 Data'!K3015="CH4",'EPA non-CO2 Data'!H3015*About!$B$65,'EPA non-CO2 Data'!H3015))</f>
        <v>66.637089428416743</v>
      </c>
      <c r="J3015" s="4" t="str">
        <f>VLOOKUP(CONCATENATE(B3015,C3015,D3015),'EPA Source to Industry Map'!$D$2:$E$35,2,FALSE)</f>
        <v>waste management</v>
      </c>
      <c r="K3015" s="4" t="str">
        <f t="shared" si="47"/>
        <v>CH4</v>
      </c>
    </row>
    <row r="3016" spans="1:11">
      <c r="A3016" t="s">
        <v>68</v>
      </c>
      <c r="B3016" t="s">
        <v>5</v>
      </c>
      <c r="C3016" t="s">
        <v>18</v>
      </c>
      <c r="D3016" t="s">
        <v>279</v>
      </c>
      <c r="E3016" t="s">
        <v>11</v>
      </c>
      <c r="F3016">
        <v>2033</v>
      </c>
      <c r="G3016" t="s">
        <v>250</v>
      </c>
      <c r="H3016">
        <v>20.358272914891199</v>
      </c>
      <c r="I3016">
        <f>IF(K3016="N2O",H3016*About!$B$66,IF('EPA non-CO2 Data'!K3016="CH4",'EPA non-CO2 Data'!H3016*About!$B$65,'EPA non-CO2 Data'!H3016))</f>
        <v>23.751318400706399</v>
      </c>
      <c r="J3016" s="4" t="str">
        <f>VLOOKUP(CONCATENATE(B3016,C3016,D3016),'EPA Source to Industry Map'!$D$2:$E$35,2,FALSE)</f>
        <v>waste management</v>
      </c>
      <c r="K3016" s="4" t="str">
        <f t="shared" si="47"/>
        <v>CH4</v>
      </c>
    </row>
    <row r="3017" spans="1:11">
      <c r="A3017" t="s">
        <v>68</v>
      </c>
      <c r="B3017" t="s">
        <v>5</v>
      </c>
      <c r="C3017" t="s">
        <v>18</v>
      </c>
      <c r="D3017" t="s">
        <v>280</v>
      </c>
      <c r="E3017" t="s">
        <v>11</v>
      </c>
      <c r="F3017">
        <v>2033</v>
      </c>
      <c r="G3017" t="s">
        <v>250</v>
      </c>
      <c r="H3017">
        <v>57.447513315666697</v>
      </c>
      <c r="I3017">
        <f>IF(K3017="N2O",H3017*About!$B$66,IF('EPA non-CO2 Data'!K3017="CH4",'EPA non-CO2 Data'!H3017*About!$B$65,'EPA non-CO2 Data'!H3017))</f>
        <v>67.022098868277823</v>
      </c>
      <c r="J3017" s="4" t="str">
        <f>VLOOKUP(CONCATENATE(B3017,C3017,D3017),'EPA Source to Industry Map'!$D$2:$E$35,2,FALSE)</f>
        <v>waste management</v>
      </c>
      <c r="K3017" s="4" t="str">
        <f t="shared" si="47"/>
        <v>CH4</v>
      </c>
    </row>
    <row r="3018" spans="1:11">
      <c r="A3018" t="s">
        <v>68</v>
      </c>
      <c r="B3018" t="s">
        <v>5</v>
      </c>
      <c r="C3018" t="s">
        <v>18</v>
      </c>
      <c r="D3018" t="s">
        <v>279</v>
      </c>
      <c r="E3018" t="s">
        <v>11</v>
      </c>
      <c r="F3018">
        <v>2034</v>
      </c>
      <c r="G3018" t="s">
        <v>250</v>
      </c>
      <c r="H3018">
        <v>20.013478917873599</v>
      </c>
      <c r="I3018">
        <f>IF(K3018="N2O",H3018*About!$B$66,IF('EPA non-CO2 Data'!K3018="CH4",'EPA non-CO2 Data'!H3018*About!$B$65,'EPA non-CO2 Data'!H3018))</f>
        <v>23.349058737519201</v>
      </c>
      <c r="J3018" s="4" t="str">
        <f>VLOOKUP(CONCATENATE(B3018,C3018,D3018),'EPA Source to Industry Map'!$D$2:$E$35,2,FALSE)</f>
        <v>waste management</v>
      </c>
      <c r="K3018" s="4" t="str">
        <f t="shared" si="47"/>
        <v>CH4</v>
      </c>
    </row>
    <row r="3019" spans="1:11">
      <c r="A3019" t="s">
        <v>68</v>
      </c>
      <c r="B3019" t="s">
        <v>5</v>
      </c>
      <c r="C3019" t="s">
        <v>18</v>
      </c>
      <c r="D3019" t="s">
        <v>280</v>
      </c>
      <c r="E3019" t="s">
        <v>11</v>
      </c>
      <c r="F3019">
        <v>2034</v>
      </c>
      <c r="G3019" t="s">
        <v>250</v>
      </c>
      <c r="H3019">
        <v>57.777521406976099</v>
      </c>
      <c r="I3019">
        <f>IF(K3019="N2O",H3019*About!$B$66,IF('EPA non-CO2 Data'!K3019="CH4",'EPA non-CO2 Data'!H3019*About!$B$65,'EPA non-CO2 Data'!H3019))</f>
        <v>67.407108308138788</v>
      </c>
      <c r="J3019" s="4" t="str">
        <f>VLOOKUP(CONCATENATE(B3019,C3019,D3019),'EPA Source to Industry Map'!$D$2:$E$35,2,FALSE)</f>
        <v>waste management</v>
      </c>
      <c r="K3019" s="4" t="str">
        <f t="shared" si="47"/>
        <v>CH4</v>
      </c>
    </row>
    <row r="3020" spans="1:11">
      <c r="A3020" t="s">
        <v>68</v>
      </c>
      <c r="B3020" t="s">
        <v>5</v>
      </c>
      <c r="C3020" t="s">
        <v>18</v>
      </c>
      <c r="D3020" t="s">
        <v>279</v>
      </c>
      <c r="E3020" t="s">
        <v>11</v>
      </c>
      <c r="F3020">
        <v>2035</v>
      </c>
      <c r="G3020" t="s">
        <v>250</v>
      </c>
      <c r="H3020">
        <v>19.668684920855998</v>
      </c>
      <c r="I3020">
        <f>IF(K3020="N2O",H3020*About!$B$66,IF('EPA non-CO2 Data'!K3020="CH4",'EPA non-CO2 Data'!H3020*About!$B$65,'EPA non-CO2 Data'!H3020))</f>
        <v>22.946799074331999</v>
      </c>
      <c r="J3020" s="4" t="str">
        <f>VLOOKUP(CONCATENATE(B3020,C3020,D3020),'EPA Source to Industry Map'!$D$2:$E$35,2,FALSE)</f>
        <v>waste management</v>
      </c>
      <c r="K3020" s="4" t="str">
        <f t="shared" si="47"/>
        <v>CH4</v>
      </c>
    </row>
    <row r="3021" spans="1:11">
      <c r="A3021" t="s">
        <v>68</v>
      </c>
      <c r="B3021" t="s">
        <v>5</v>
      </c>
      <c r="C3021" t="s">
        <v>18</v>
      </c>
      <c r="D3021" t="s">
        <v>280</v>
      </c>
      <c r="E3021" t="s">
        <v>11</v>
      </c>
      <c r="F3021">
        <v>2035</v>
      </c>
      <c r="G3021" t="s">
        <v>250</v>
      </c>
      <c r="H3021">
        <v>58.107529498285601</v>
      </c>
      <c r="I3021">
        <f>IF(K3021="N2O",H3021*About!$B$66,IF('EPA non-CO2 Data'!K3021="CH4",'EPA non-CO2 Data'!H3021*About!$B$65,'EPA non-CO2 Data'!H3021))</f>
        <v>67.792117747999868</v>
      </c>
      <c r="J3021" s="4" t="str">
        <f>VLOOKUP(CONCATENATE(B3021,C3021,D3021),'EPA Source to Industry Map'!$D$2:$E$35,2,FALSE)</f>
        <v>waste management</v>
      </c>
      <c r="K3021" s="4" t="str">
        <f t="shared" si="47"/>
        <v>CH4</v>
      </c>
    </row>
    <row r="3022" spans="1:11">
      <c r="A3022" t="s">
        <v>68</v>
      </c>
      <c r="B3022" t="s">
        <v>5</v>
      </c>
      <c r="C3022" t="s">
        <v>18</v>
      </c>
      <c r="D3022" t="s">
        <v>279</v>
      </c>
      <c r="E3022" t="s">
        <v>11</v>
      </c>
      <c r="F3022">
        <v>2036</v>
      </c>
      <c r="G3022" t="s">
        <v>250</v>
      </c>
      <c r="H3022">
        <v>19.4084886036397</v>
      </c>
      <c r="I3022">
        <f>IF(K3022="N2O",H3022*About!$B$66,IF('EPA non-CO2 Data'!K3022="CH4",'EPA non-CO2 Data'!H3022*About!$B$65,'EPA non-CO2 Data'!H3022))</f>
        <v>22.64323670424632</v>
      </c>
      <c r="J3022" s="4" t="str">
        <f>VLOOKUP(CONCATENATE(B3022,C3022,D3022),'EPA Source to Industry Map'!$D$2:$E$35,2,FALSE)</f>
        <v>waste management</v>
      </c>
      <c r="K3022" s="4" t="str">
        <f t="shared" si="47"/>
        <v>CH4</v>
      </c>
    </row>
    <row r="3023" spans="1:11">
      <c r="A3023" t="s">
        <v>68</v>
      </c>
      <c r="B3023" t="s">
        <v>5</v>
      </c>
      <c r="C3023" t="s">
        <v>18</v>
      </c>
      <c r="D3023" t="s">
        <v>280</v>
      </c>
      <c r="E3023" t="s">
        <v>11</v>
      </c>
      <c r="F3023">
        <v>2036</v>
      </c>
      <c r="G3023" t="s">
        <v>250</v>
      </c>
      <c r="H3023">
        <v>58.262035997051299</v>
      </c>
      <c r="I3023">
        <f>IF(K3023="N2O",H3023*About!$B$66,IF('EPA non-CO2 Data'!K3023="CH4",'EPA non-CO2 Data'!H3023*About!$B$65,'EPA non-CO2 Data'!H3023))</f>
        <v>67.972375329893183</v>
      </c>
      <c r="J3023" s="4" t="str">
        <f>VLOOKUP(CONCATENATE(B3023,C3023,D3023),'EPA Source to Industry Map'!$D$2:$E$35,2,FALSE)</f>
        <v>waste management</v>
      </c>
      <c r="K3023" s="4" t="str">
        <f t="shared" si="47"/>
        <v>CH4</v>
      </c>
    </row>
    <row r="3024" spans="1:11">
      <c r="A3024" t="s">
        <v>68</v>
      </c>
      <c r="B3024" t="s">
        <v>5</v>
      </c>
      <c r="C3024" t="s">
        <v>18</v>
      </c>
      <c r="D3024" t="s">
        <v>279</v>
      </c>
      <c r="E3024" t="s">
        <v>11</v>
      </c>
      <c r="F3024">
        <v>2037</v>
      </c>
      <c r="G3024" t="s">
        <v>250</v>
      </c>
      <c r="H3024">
        <v>19.148292286423398</v>
      </c>
      <c r="I3024">
        <f>IF(K3024="N2O",H3024*About!$B$66,IF('EPA non-CO2 Data'!K3024="CH4",'EPA non-CO2 Data'!H3024*About!$B$65,'EPA non-CO2 Data'!H3024))</f>
        <v>22.339674334160634</v>
      </c>
      <c r="J3024" s="4" t="str">
        <f>VLOOKUP(CONCATENATE(B3024,C3024,D3024),'EPA Source to Industry Map'!$D$2:$E$35,2,FALSE)</f>
        <v>waste management</v>
      </c>
      <c r="K3024" s="4" t="str">
        <f t="shared" si="47"/>
        <v>CH4</v>
      </c>
    </row>
    <row r="3025" spans="1:11">
      <c r="A3025" t="s">
        <v>68</v>
      </c>
      <c r="B3025" t="s">
        <v>5</v>
      </c>
      <c r="C3025" t="s">
        <v>18</v>
      </c>
      <c r="D3025" t="s">
        <v>280</v>
      </c>
      <c r="E3025" t="s">
        <v>11</v>
      </c>
      <c r="F3025">
        <v>2037</v>
      </c>
      <c r="G3025" t="s">
        <v>250</v>
      </c>
      <c r="H3025">
        <v>58.416542495816998</v>
      </c>
      <c r="I3025">
        <f>IF(K3025="N2O",H3025*About!$B$66,IF('EPA non-CO2 Data'!K3025="CH4",'EPA non-CO2 Data'!H3025*About!$B$65,'EPA non-CO2 Data'!H3025))</f>
        <v>68.152632911786498</v>
      </c>
      <c r="J3025" s="4" t="str">
        <f>VLOOKUP(CONCATENATE(B3025,C3025,D3025),'EPA Source to Industry Map'!$D$2:$E$35,2,FALSE)</f>
        <v>waste management</v>
      </c>
      <c r="K3025" s="4" t="str">
        <f t="shared" si="47"/>
        <v>CH4</v>
      </c>
    </row>
    <row r="3026" spans="1:11">
      <c r="A3026" t="s">
        <v>68</v>
      </c>
      <c r="B3026" t="s">
        <v>5</v>
      </c>
      <c r="C3026" t="s">
        <v>18</v>
      </c>
      <c r="D3026" t="s">
        <v>279</v>
      </c>
      <c r="E3026" t="s">
        <v>11</v>
      </c>
      <c r="F3026">
        <v>2038</v>
      </c>
      <c r="G3026" t="s">
        <v>250</v>
      </c>
      <c r="H3026">
        <v>18.888095969207001</v>
      </c>
      <c r="I3026">
        <f>IF(K3026="N2O",H3026*About!$B$66,IF('EPA non-CO2 Data'!K3026="CH4",'EPA non-CO2 Data'!H3026*About!$B$65,'EPA non-CO2 Data'!H3026))</f>
        <v>22.036111964074834</v>
      </c>
      <c r="J3026" s="4" t="str">
        <f>VLOOKUP(CONCATENATE(B3026,C3026,D3026),'EPA Source to Industry Map'!$D$2:$E$35,2,FALSE)</f>
        <v>waste management</v>
      </c>
      <c r="K3026" s="4" t="str">
        <f t="shared" si="47"/>
        <v>CH4</v>
      </c>
    </row>
    <row r="3027" spans="1:11">
      <c r="A3027" t="s">
        <v>68</v>
      </c>
      <c r="B3027" t="s">
        <v>5</v>
      </c>
      <c r="C3027" t="s">
        <v>18</v>
      </c>
      <c r="D3027" t="s">
        <v>280</v>
      </c>
      <c r="E3027" t="s">
        <v>11</v>
      </c>
      <c r="F3027">
        <v>2038</v>
      </c>
      <c r="G3027" t="s">
        <v>250</v>
      </c>
      <c r="H3027">
        <v>58.571048994582704</v>
      </c>
      <c r="I3027">
        <f>IF(K3027="N2O",H3027*About!$B$66,IF('EPA non-CO2 Data'!K3027="CH4",'EPA non-CO2 Data'!H3027*About!$B$65,'EPA non-CO2 Data'!H3027))</f>
        <v>68.332890493679827</v>
      </c>
      <c r="J3027" s="4" t="str">
        <f>VLOOKUP(CONCATENATE(B3027,C3027,D3027),'EPA Source to Industry Map'!$D$2:$E$35,2,FALSE)</f>
        <v>waste management</v>
      </c>
      <c r="K3027" s="4" t="str">
        <f t="shared" si="47"/>
        <v>CH4</v>
      </c>
    </row>
    <row r="3028" spans="1:11">
      <c r="A3028" t="s">
        <v>68</v>
      </c>
      <c r="B3028" t="s">
        <v>5</v>
      </c>
      <c r="C3028" t="s">
        <v>18</v>
      </c>
      <c r="D3028" t="s">
        <v>279</v>
      </c>
      <c r="E3028" t="s">
        <v>11</v>
      </c>
      <c r="F3028">
        <v>2039</v>
      </c>
      <c r="G3028" t="s">
        <v>250</v>
      </c>
      <c r="H3028">
        <v>18.627899651990699</v>
      </c>
      <c r="I3028">
        <f>IF(K3028="N2O",H3028*About!$B$66,IF('EPA non-CO2 Data'!K3028="CH4",'EPA non-CO2 Data'!H3028*About!$B$65,'EPA non-CO2 Data'!H3028))</f>
        <v>21.732549593989152</v>
      </c>
      <c r="J3028" s="4" t="str">
        <f>VLOOKUP(CONCATENATE(B3028,C3028,D3028),'EPA Source to Industry Map'!$D$2:$E$35,2,FALSE)</f>
        <v>waste management</v>
      </c>
      <c r="K3028" s="4" t="str">
        <f t="shared" si="47"/>
        <v>CH4</v>
      </c>
    </row>
    <row r="3029" spans="1:11">
      <c r="A3029" t="s">
        <v>68</v>
      </c>
      <c r="B3029" t="s">
        <v>5</v>
      </c>
      <c r="C3029" t="s">
        <v>18</v>
      </c>
      <c r="D3029" t="s">
        <v>280</v>
      </c>
      <c r="E3029" t="s">
        <v>11</v>
      </c>
      <c r="F3029">
        <v>2039</v>
      </c>
      <c r="G3029" t="s">
        <v>250</v>
      </c>
      <c r="H3029">
        <v>58.725555493348502</v>
      </c>
      <c r="I3029">
        <f>IF(K3029="N2O",H3029*About!$B$66,IF('EPA non-CO2 Data'!K3029="CH4",'EPA non-CO2 Data'!H3029*About!$B$65,'EPA non-CO2 Data'!H3029))</f>
        <v>68.513148075573255</v>
      </c>
      <c r="J3029" s="4" t="str">
        <f>VLOOKUP(CONCATENATE(B3029,C3029,D3029),'EPA Source to Industry Map'!$D$2:$E$35,2,FALSE)</f>
        <v>waste management</v>
      </c>
      <c r="K3029" s="4" t="str">
        <f t="shared" si="47"/>
        <v>CH4</v>
      </c>
    </row>
    <row r="3030" spans="1:11">
      <c r="A3030" t="s">
        <v>68</v>
      </c>
      <c r="B3030" t="s">
        <v>5</v>
      </c>
      <c r="C3030" t="s">
        <v>18</v>
      </c>
      <c r="D3030" t="s">
        <v>279</v>
      </c>
      <c r="E3030" t="s">
        <v>11</v>
      </c>
      <c r="F3030">
        <v>2040</v>
      </c>
      <c r="G3030" t="s">
        <v>250</v>
      </c>
      <c r="H3030">
        <v>18.367703334774401</v>
      </c>
      <c r="I3030">
        <f>IF(K3030="N2O",H3030*About!$B$66,IF('EPA non-CO2 Data'!K3030="CH4",'EPA non-CO2 Data'!H3030*About!$B$65,'EPA non-CO2 Data'!H3030))</f>
        <v>21.428987223903469</v>
      </c>
      <c r="J3030" s="4" t="str">
        <f>VLOOKUP(CONCATENATE(B3030,C3030,D3030),'EPA Source to Industry Map'!$D$2:$E$35,2,FALSE)</f>
        <v>waste management</v>
      </c>
      <c r="K3030" s="4" t="str">
        <f t="shared" si="47"/>
        <v>CH4</v>
      </c>
    </row>
    <row r="3031" spans="1:11">
      <c r="A3031" t="s">
        <v>68</v>
      </c>
      <c r="B3031" t="s">
        <v>5</v>
      </c>
      <c r="C3031" t="s">
        <v>18</v>
      </c>
      <c r="D3031" t="s">
        <v>280</v>
      </c>
      <c r="E3031" t="s">
        <v>11</v>
      </c>
      <c r="F3031">
        <v>2040</v>
      </c>
      <c r="G3031" t="s">
        <v>250</v>
      </c>
      <c r="H3031">
        <v>58.8800619921142</v>
      </c>
      <c r="I3031">
        <f>IF(K3031="N2O",H3031*About!$B$66,IF('EPA non-CO2 Data'!K3031="CH4",'EPA non-CO2 Data'!H3031*About!$B$65,'EPA non-CO2 Data'!H3031))</f>
        <v>68.69340565746657</v>
      </c>
      <c r="J3031" s="4" t="str">
        <f>VLOOKUP(CONCATENATE(B3031,C3031,D3031),'EPA Source to Industry Map'!$D$2:$E$35,2,FALSE)</f>
        <v>waste management</v>
      </c>
      <c r="K3031" s="4" t="str">
        <f t="shared" si="47"/>
        <v>CH4</v>
      </c>
    </row>
    <row r="3032" spans="1:11">
      <c r="A3032" t="s">
        <v>68</v>
      </c>
      <c r="B3032" t="s">
        <v>5</v>
      </c>
      <c r="C3032" t="s">
        <v>18</v>
      </c>
      <c r="D3032" t="s">
        <v>279</v>
      </c>
      <c r="E3032" t="s">
        <v>11</v>
      </c>
      <c r="F3032">
        <v>2041</v>
      </c>
      <c r="G3032" t="s">
        <v>250</v>
      </c>
      <c r="H3032">
        <v>18.107955863801699</v>
      </c>
      <c r="I3032">
        <f>IF(K3032="N2O",H3032*About!$B$66,IF('EPA non-CO2 Data'!K3032="CH4",'EPA non-CO2 Data'!H3032*About!$B$65,'EPA non-CO2 Data'!H3032))</f>
        <v>21.125948507768651</v>
      </c>
      <c r="J3032" s="4" t="str">
        <f>VLOOKUP(CONCATENATE(B3032,C3032,D3032),'EPA Source to Industry Map'!$D$2:$E$35,2,FALSE)</f>
        <v>waste management</v>
      </c>
      <c r="K3032" s="4" t="str">
        <f t="shared" si="47"/>
        <v>CH4</v>
      </c>
    </row>
    <row r="3033" spans="1:11">
      <c r="A3033" t="s">
        <v>68</v>
      </c>
      <c r="B3033" t="s">
        <v>5</v>
      </c>
      <c r="C3033" t="s">
        <v>18</v>
      </c>
      <c r="D3033" t="s">
        <v>280</v>
      </c>
      <c r="E3033" t="s">
        <v>11</v>
      </c>
      <c r="F3033">
        <v>2041</v>
      </c>
      <c r="G3033" t="s">
        <v>250</v>
      </c>
      <c r="H3033">
        <v>58.959095369789303</v>
      </c>
      <c r="I3033">
        <f>IF(K3033="N2O",H3033*About!$B$66,IF('EPA non-CO2 Data'!K3033="CH4",'EPA non-CO2 Data'!H3033*About!$B$65,'EPA non-CO2 Data'!H3033))</f>
        <v>68.785611264754195</v>
      </c>
      <c r="J3033" s="4" t="str">
        <f>VLOOKUP(CONCATENATE(B3033,C3033,D3033),'EPA Source to Industry Map'!$D$2:$E$35,2,FALSE)</f>
        <v>waste management</v>
      </c>
      <c r="K3033" s="4" t="str">
        <f t="shared" si="47"/>
        <v>CH4</v>
      </c>
    </row>
    <row r="3034" spans="1:11">
      <c r="A3034" t="s">
        <v>68</v>
      </c>
      <c r="B3034" t="s">
        <v>5</v>
      </c>
      <c r="C3034" t="s">
        <v>18</v>
      </c>
      <c r="D3034" t="s">
        <v>279</v>
      </c>
      <c r="E3034" t="s">
        <v>11</v>
      </c>
      <c r="F3034">
        <v>2042</v>
      </c>
      <c r="G3034" t="s">
        <v>250</v>
      </c>
      <c r="H3034">
        <v>17.848208392829001</v>
      </c>
      <c r="I3034">
        <f>IF(K3034="N2O",H3034*About!$B$66,IF('EPA non-CO2 Data'!K3034="CH4",'EPA non-CO2 Data'!H3034*About!$B$65,'EPA non-CO2 Data'!H3034))</f>
        <v>20.822909791633837</v>
      </c>
      <c r="J3034" s="4" t="str">
        <f>VLOOKUP(CONCATENATE(B3034,C3034,D3034),'EPA Source to Industry Map'!$D$2:$E$35,2,FALSE)</f>
        <v>waste management</v>
      </c>
      <c r="K3034" s="4" t="str">
        <f t="shared" si="47"/>
        <v>CH4</v>
      </c>
    </row>
    <row r="3035" spans="1:11">
      <c r="A3035" t="s">
        <v>68</v>
      </c>
      <c r="B3035" t="s">
        <v>5</v>
      </c>
      <c r="C3035" t="s">
        <v>18</v>
      </c>
      <c r="D3035" t="s">
        <v>280</v>
      </c>
      <c r="E3035" t="s">
        <v>11</v>
      </c>
      <c r="F3035">
        <v>2042</v>
      </c>
      <c r="G3035" t="s">
        <v>250</v>
      </c>
      <c r="H3035">
        <v>59.038128747464398</v>
      </c>
      <c r="I3035">
        <f>IF(K3035="N2O",H3035*About!$B$66,IF('EPA non-CO2 Data'!K3035="CH4",'EPA non-CO2 Data'!H3035*About!$B$65,'EPA non-CO2 Data'!H3035))</f>
        <v>68.877816872041805</v>
      </c>
      <c r="J3035" s="4" t="str">
        <f>VLOOKUP(CONCATENATE(B3035,C3035,D3035),'EPA Source to Industry Map'!$D$2:$E$35,2,FALSE)</f>
        <v>waste management</v>
      </c>
      <c r="K3035" s="4" t="str">
        <f t="shared" si="47"/>
        <v>CH4</v>
      </c>
    </row>
    <row r="3036" spans="1:11">
      <c r="A3036" t="s">
        <v>68</v>
      </c>
      <c r="B3036" t="s">
        <v>5</v>
      </c>
      <c r="C3036" t="s">
        <v>18</v>
      </c>
      <c r="D3036" t="s">
        <v>279</v>
      </c>
      <c r="E3036" t="s">
        <v>11</v>
      </c>
      <c r="F3036">
        <v>2043</v>
      </c>
      <c r="G3036" t="s">
        <v>250</v>
      </c>
      <c r="H3036">
        <v>17.588460921856299</v>
      </c>
      <c r="I3036">
        <f>IF(K3036="N2O",H3036*About!$B$66,IF('EPA non-CO2 Data'!K3036="CH4",'EPA non-CO2 Data'!H3036*About!$B$65,'EPA non-CO2 Data'!H3036))</f>
        <v>20.519871075499019</v>
      </c>
      <c r="J3036" s="4" t="str">
        <f>VLOOKUP(CONCATENATE(B3036,C3036,D3036),'EPA Source to Industry Map'!$D$2:$E$35,2,FALSE)</f>
        <v>waste management</v>
      </c>
      <c r="K3036" s="4" t="str">
        <f t="shared" si="47"/>
        <v>CH4</v>
      </c>
    </row>
    <row r="3037" spans="1:11">
      <c r="A3037" t="s">
        <v>68</v>
      </c>
      <c r="B3037" t="s">
        <v>5</v>
      </c>
      <c r="C3037" t="s">
        <v>18</v>
      </c>
      <c r="D3037" t="s">
        <v>280</v>
      </c>
      <c r="E3037" t="s">
        <v>11</v>
      </c>
      <c r="F3037">
        <v>2043</v>
      </c>
      <c r="G3037" t="s">
        <v>250</v>
      </c>
      <c r="H3037">
        <v>59.117162125139501</v>
      </c>
      <c r="I3037">
        <f>IF(K3037="N2O",H3037*About!$B$66,IF('EPA non-CO2 Data'!K3037="CH4",'EPA non-CO2 Data'!H3037*About!$B$65,'EPA non-CO2 Data'!H3037))</f>
        <v>68.970022479329415</v>
      </c>
      <c r="J3037" s="4" t="str">
        <f>VLOOKUP(CONCATENATE(B3037,C3037,D3037),'EPA Source to Industry Map'!$D$2:$E$35,2,FALSE)</f>
        <v>waste management</v>
      </c>
      <c r="K3037" s="4" t="str">
        <f t="shared" si="47"/>
        <v>CH4</v>
      </c>
    </row>
    <row r="3038" spans="1:11">
      <c r="A3038" t="s">
        <v>68</v>
      </c>
      <c r="B3038" t="s">
        <v>5</v>
      </c>
      <c r="C3038" t="s">
        <v>18</v>
      </c>
      <c r="D3038" t="s">
        <v>279</v>
      </c>
      <c r="E3038" t="s">
        <v>11</v>
      </c>
      <c r="F3038">
        <v>2044</v>
      </c>
      <c r="G3038" t="s">
        <v>250</v>
      </c>
      <c r="H3038">
        <v>17.328713450883601</v>
      </c>
      <c r="I3038">
        <f>IF(K3038="N2O",H3038*About!$B$66,IF('EPA non-CO2 Data'!K3038="CH4",'EPA non-CO2 Data'!H3038*About!$B$65,'EPA non-CO2 Data'!H3038))</f>
        <v>20.216832359364204</v>
      </c>
      <c r="J3038" s="4" t="str">
        <f>VLOOKUP(CONCATENATE(B3038,C3038,D3038),'EPA Source to Industry Map'!$D$2:$E$35,2,FALSE)</f>
        <v>waste management</v>
      </c>
      <c r="K3038" s="4" t="str">
        <f t="shared" si="47"/>
        <v>CH4</v>
      </c>
    </row>
    <row r="3039" spans="1:11">
      <c r="A3039" t="s">
        <v>68</v>
      </c>
      <c r="B3039" t="s">
        <v>5</v>
      </c>
      <c r="C3039" t="s">
        <v>18</v>
      </c>
      <c r="D3039" t="s">
        <v>280</v>
      </c>
      <c r="E3039" t="s">
        <v>11</v>
      </c>
      <c r="F3039">
        <v>2044</v>
      </c>
      <c r="G3039" t="s">
        <v>250</v>
      </c>
      <c r="H3039">
        <v>59.196195502814597</v>
      </c>
      <c r="I3039">
        <f>IF(K3039="N2O",H3039*About!$B$66,IF('EPA non-CO2 Data'!K3039="CH4",'EPA non-CO2 Data'!H3039*About!$B$65,'EPA non-CO2 Data'!H3039))</f>
        <v>69.06222808661704</v>
      </c>
      <c r="J3039" s="4" t="str">
        <f>VLOOKUP(CONCATENATE(B3039,C3039,D3039),'EPA Source to Industry Map'!$D$2:$E$35,2,FALSE)</f>
        <v>waste management</v>
      </c>
      <c r="K3039" s="4" t="str">
        <f t="shared" si="47"/>
        <v>CH4</v>
      </c>
    </row>
    <row r="3040" spans="1:11">
      <c r="A3040" t="s">
        <v>68</v>
      </c>
      <c r="B3040" t="s">
        <v>5</v>
      </c>
      <c r="C3040" t="s">
        <v>18</v>
      </c>
      <c r="D3040" t="s">
        <v>279</v>
      </c>
      <c r="E3040" t="s">
        <v>11</v>
      </c>
      <c r="F3040">
        <v>2045</v>
      </c>
      <c r="G3040" t="s">
        <v>250</v>
      </c>
      <c r="H3040">
        <v>17.068965979910999</v>
      </c>
      <c r="I3040">
        <f>IF(K3040="N2O",H3040*About!$B$66,IF('EPA non-CO2 Data'!K3040="CH4",'EPA non-CO2 Data'!H3040*About!$B$65,'EPA non-CO2 Data'!H3040))</f>
        <v>19.9137936432295</v>
      </c>
      <c r="J3040" s="4" t="str">
        <f>VLOOKUP(CONCATENATE(B3040,C3040,D3040),'EPA Source to Industry Map'!$D$2:$E$35,2,FALSE)</f>
        <v>waste management</v>
      </c>
      <c r="K3040" s="4" t="str">
        <f t="shared" si="47"/>
        <v>CH4</v>
      </c>
    </row>
    <row r="3041" spans="1:11">
      <c r="A3041" t="s">
        <v>68</v>
      </c>
      <c r="B3041" t="s">
        <v>5</v>
      </c>
      <c r="C3041" t="s">
        <v>18</v>
      </c>
      <c r="D3041" t="s">
        <v>280</v>
      </c>
      <c r="E3041" t="s">
        <v>11</v>
      </c>
      <c r="F3041">
        <v>2045</v>
      </c>
      <c r="G3041" t="s">
        <v>250</v>
      </c>
      <c r="H3041">
        <v>59.275228880489699</v>
      </c>
      <c r="I3041">
        <f>IF(K3041="N2O",H3041*About!$B$66,IF('EPA non-CO2 Data'!K3041="CH4",'EPA non-CO2 Data'!H3041*About!$B$65,'EPA non-CO2 Data'!H3041))</f>
        <v>69.15443369390465</v>
      </c>
      <c r="J3041" s="4" t="str">
        <f>VLOOKUP(CONCATENATE(B3041,C3041,D3041),'EPA Source to Industry Map'!$D$2:$E$35,2,FALSE)</f>
        <v>waste management</v>
      </c>
      <c r="K3041" s="4" t="str">
        <f t="shared" si="47"/>
        <v>CH4</v>
      </c>
    </row>
    <row r="3042" spans="1:11">
      <c r="A3042" t="s">
        <v>68</v>
      </c>
      <c r="B3042" t="s">
        <v>5</v>
      </c>
      <c r="C3042" t="s">
        <v>18</v>
      </c>
      <c r="D3042" t="s">
        <v>279</v>
      </c>
      <c r="E3042" t="s">
        <v>11</v>
      </c>
      <c r="F3042">
        <v>2046</v>
      </c>
      <c r="G3042" t="s">
        <v>250</v>
      </c>
      <c r="H3042">
        <v>16.807682037890501</v>
      </c>
      <c r="I3042">
        <f>IF(K3042="N2O",H3042*About!$B$66,IF('EPA non-CO2 Data'!K3042="CH4",'EPA non-CO2 Data'!H3042*About!$B$65,'EPA non-CO2 Data'!H3042))</f>
        <v>19.608962377538919</v>
      </c>
      <c r="J3042" s="4" t="str">
        <f>VLOOKUP(CONCATENATE(B3042,C3042,D3042),'EPA Source to Industry Map'!$D$2:$E$35,2,FALSE)</f>
        <v>waste management</v>
      </c>
      <c r="K3042" s="4" t="str">
        <f t="shared" si="47"/>
        <v>CH4</v>
      </c>
    </row>
    <row r="3043" spans="1:11">
      <c r="A3043" t="s">
        <v>68</v>
      </c>
      <c r="B3043" t="s">
        <v>5</v>
      </c>
      <c r="C3043" t="s">
        <v>18</v>
      </c>
      <c r="D3043" t="s">
        <v>280</v>
      </c>
      <c r="E3043" t="s">
        <v>11</v>
      </c>
      <c r="F3043">
        <v>2046</v>
      </c>
      <c r="G3043" t="s">
        <v>250</v>
      </c>
      <c r="H3043">
        <v>59.280174333400097</v>
      </c>
      <c r="I3043">
        <f>IF(K3043="N2O",H3043*About!$B$66,IF('EPA non-CO2 Data'!K3043="CH4",'EPA non-CO2 Data'!H3043*About!$B$65,'EPA non-CO2 Data'!H3043))</f>
        <v>69.160203388966778</v>
      </c>
      <c r="J3043" s="4" t="str">
        <f>VLOOKUP(CONCATENATE(B3043,C3043,D3043),'EPA Source to Industry Map'!$D$2:$E$35,2,FALSE)</f>
        <v>waste management</v>
      </c>
      <c r="K3043" s="4" t="str">
        <f t="shared" si="47"/>
        <v>CH4</v>
      </c>
    </row>
    <row r="3044" spans="1:11">
      <c r="A3044" t="s">
        <v>68</v>
      </c>
      <c r="B3044" t="s">
        <v>5</v>
      </c>
      <c r="C3044" t="s">
        <v>18</v>
      </c>
      <c r="D3044" t="s">
        <v>279</v>
      </c>
      <c r="E3044" t="s">
        <v>11</v>
      </c>
      <c r="F3044">
        <v>2047</v>
      </c>
      <c r="G3044" t="s">
        <v>250</v>
      </c>
      <c r="H3044">
        <v>16.54639809587</v>
      </c>
      <c r="I3044">
        <f>IF(K3044="N2O",H3044*About!$B$66,IF('EPA non-CO2 Data'!K3044="CH4",'EPA non-CO2 Data'!H3044*About!$B$65,'EPA non-CO2 Data'!H3044))</f>
        <v>19.304131111848335</v>
      </c>
      <c r="J3044" s="4" t="str">
        <f>VLOOKUP(CONCATENATE(B3044,C3044,D3044),'EPA Source to Industry Map'!$D$2:$E$35,2,FALSE)</f>
        <v>waste management</v>
      </c>
      <c r="K3044" s="4" t="str">
        <f t="shared" si="47"/>
        <v>CH4</v>
      </c>
    </row>
    <row r="3045" spans="1:11">
      <c r="A3045" t="s">
        <v>68</v>
      </c>
      <c r="B3045" t="s">
        <v>5</v>
      </c>
      <c r="C3045" t="s">
        <v>18</v>
      </c>
      <c r="D3045" t="s">
        <v>280</v>
      </c>
      <c r="E3045" t="s">
        <v>11</v>
      </c>
      <c r="F3045">
        <v>2047</v>
      </c>
      <c r="G3045" t="s">
        <v>250</v>
      </c>
      <c r="H3045">
        <v>59.285119786310503</v>
      </c>
      <c r="I3045">
        <f>IF(K3045="N2O",H3045*About!$B$66,IF('EPA non-CO2 Data'!K3045="CH4",'EPA non-CO2 Data'!H3045*About!$B$65,'EPA non-CO2 Data'!H3045))</f>
        <v>69.16597308402892</v>
      </c>
      <c r="J3045" s="4" t="str">
        <f>VLOOKUP(CONCATENATE(B3045,C3045,D3045),'EPA Source to Industry Map'!$D$2:$E$35,2,FALSE)</f>
        <v>waste management</v>
      </c>
      <c r="K3045" s="4" t="str">
        <f t="shared" si="47"/>
        <v>CH4</v>
      </c>
    </row>
    <row r="3046" spans="1:11">
      <c r="A3046" t="s">
        <v>68</v>
      </c>
      <c r="B3046" t="s">
        <v>5</v>
      </c>
      <c r="C3046" t="s">
        <v>18</v>
      </c>
      <c r="D3046" t="s">
        <v>279</v>
      </c>
      <c r="E3046" t="s">
        <v>11</v>
      </c>
      <c r="F3046">
        <v>2048</v>
      </c>
      <c r="G3046" t="s">
        <v>250</v>
      </c>
      <c r="H3046">
        <v>16.285114153849602</v>
      </c>
      <c r="I3046">
        <f>IF(K3046="N2O",H3046*About!$B$66,IF('EPA non-CO2 Data'!K3046="CH4",'EPA non-CO2 Data'!H3046*About!$B$65,'EPA non-CO2 Data'!H3046))</f>
        <v>18.999299846157871</v>
      </c>
      <c r="J3046" s="4" t="str">
        <f>VLOOKUP(CONCATENATE(B3046,C3046,D3046),'EPA Source to Industry Map'!$D$2:$E$35,2,FALSE)</f>
        <v>waste management</v>
      </c>
      <c r="K3046" s="4" t="str">
        <f t="shared" si="47"/>
        <v>CH4</v>
      </c>
    </row>
    <row r="3047" spans="1:11">
      <c r="A3047" t="s">
        <v>68</v>
      </c>
      <c r="B3047" t="s">
        <v>5</v>
      </c>
      <c r="C3047" t="s">
        <v>18</v>
      </c>
      <c r="D3047" t="s">
        <v>280</v>
      </c>
      <c r="E3047" t="s">
        <v>11</v>
      </c>
      <c r="F3047">
        <v>2048</v>
      </c>
      <c r="G3047" t="s">
        <v>250</v>
      </c>
      <c r="H3047">
        <v>59.290065239220802</v>
      </c>
      <c r="I3047">
        <f>IF(K3047="N2O",H3047*About!$B$66,IF('EPA non-CO2 Data'!K3047="CH4",'EPA non-CO2 Data'!H3047*About!$B$65,'EPA non-CO2 Data'!H3047))</f>
        <v>69.171742779090934</v>
      </c>
      <c r="J3047" s="4" t="str">
        <f>VLOOKUP(CONCATENATE(B3047,C3047,D3047),'EPA Source to Industry Map'!$D$2:$E$35,2,FALSE)</f>
        <v>waste management</v>
      </c>
      <c r="K3047" s="4" t="str">
        <f t="shared" si="47"/>
        <v>CH4</v>
      </c>
    </row>
    <row r="3048" spans="1:11">
      <c r="A3048" t="s">
        <v>68</v>
      </c>
      <c r="B3048" t="s">
        <v>5</v>
      </c>
      <c r="C3048" t="s">
        <v>18</v>
      </c>
      <c r="D3048" t="s">
        <v>279</v>
      </c>
      <c r="E3048" t="s">
        <v>11</v>
      </c>
      <c r="F3048">
        <v>2049</v>
      </c>
      <c r="G3048" t="s">
        <v>250</v>
      </c>
      <c r="H3048">
        <v>16.0238302118291</v>
      </c>
      <c r="I3048">
        <f>IF(K3048="N2O",H3048*About!$B$66,IF('EPA non-CO2 Data'!K3048="CH4",'EPA non-CO2 Data'!H3048*About!$B$65,'EPA non-CO2 Data'!H3048))</f>
        <v>18.694468580467284</v>
      </c>
      <c r="J3048" s="4" t="str">
        <f>VLOOKUP(CONCATENATE(B3048,C3048,D3048),'EPA Source to Industry Map'!$D$2:$E$35,2,FALSE)</f>
        <v>waste management</v>
      </c>
      <c r="K3048" s="4" t="str">
        <f t="shared" si="47"/>
        <v>CH4</v>
      </c>
    </row>
    <row r="3049" spans="1:11">
      <c r="A3049" t="s">
        <v>68</v>
      </c>
      <c r="B3049" t="s">
        <v>5</v>
      </c>
      <c r="C3049" t="s">
        <v>18</v>
      </c>
      <c r="D3049" t="s">
        <v>280</v>
      </c>
      <c r="E3049" t="s">
        <v>11</v>
      </c>
      <c r="F3049">
        <v>2049</v>
      </c>
      <c r="G3049" t="s">
        <v>250</v>
      </c>
      <c r="H3049">
        <v>59.2950106921312</v>
      </c>
      <c r="I3049">
        <f>IF(K3049="N2O",H3049*About!$B$66,IF('EPA non-CO2 Data'!K3049="CH4",'EPA non-CO2 Data'!H3049*About!$B$65,'EPA non-CO2 Data'!H3049))</f>
        <v>69.177512474153076</v>
      </c>
      <c r="J3049" s="4" t="str">
        <f>VLOOKUP(CONCATENATE(B3049,C3049,D3049),'EPA Source to Industry Map'!$D$2:$E$35,2,FALSE)</f>
        <v>waste management</v>
      </c>
      <c r="K3049" s="4" t="str">
        <f t="shared" si="47"/>
        <v>CH4</v>
      </c>
    </row>
    <row r="3050" spans="1:11">
      <c r="A3050" t="s">
        <v>68</v>
      </c>
      <c r="B3050" t="s">
        <v>5</v>
      </c>
      <c r="C3050" t="s">
        <v>18</v>
      </c>
      <c r="D3050" t="s">
        <v>279</v>
      </c>
      <c r="E3050" t="s">
        <v>11</v>
      </c>
      <c r="F3050">
        <v>2050</v>
      </c>
      <c r="G3050" t="s">
        <v>250</v>
      </c>
      <c r="H3050">
        <v>15.7625462698087</v>
      </c>
      <c r="I3050">
        <f>IF(K3050="N2O",H3050*About!$B$66,IF('EPA non-CO2 Data'!K3050="CH4",'EPA non-CO2 Data'!H3050*About!$B$65,'EPA non-CO2 Data'!H3050))</f>
        <v>18.389637314776817</v>
      </c>
      <c r="J3050" s="4" t="str">
        <f>VLOOKUP(CONCATENATE(B3050,C3050,D3050),'EPA Source to Industry Map'!$D$2:$E$35,2,FALSE)</f>
        <v>waste management</v>
      </c>
      <c r="K3050" s="4" t="str">
        <f t="shared" si="47"/>
        <v>CH4</v>
      </c>
    </row>
    <row r="3051" spans="1:11">
      <c r="A3051" t="s">
        <v>68</v>
      </c>
      <c r="B3051" t="s">
        <v>5</v>
      </c>
      <c r="C3051" t="s">
        <v>18</v>
      </c>
      <c r="D3051" t="s">
        <v>280</v>
      </c>
      <c r="E3051" t="s">
        <v>11</v>
      </c>
      <c r="F3051">
        <v>2050</v>
      </c>
      <c r="G3051" t="s">
        <v>250</v>
      </c>
      <c r="H3051">
        <v>59.299956145041598</v>
      </c>
      <c r="I3051">
        <f>IF(K3051="N2O",H3051*About!$B$66,IF('EPA non-CO2 Data'!K3051="CH4",'EPA non-CO2 Data'!H3051*About!$B$65,'EPA non-CO2 Data'!H3051))</f>
        <v>69.183282169215204</v>
      </c>
      <c r="J3051" s="4" t="str">
        <f>VLOOKUP(CONCATENATE(B3051,C3051,D3051),'EPA Source to Industry Map'!$D$2:$E$35,2,FALSE)</f>
        <v>waste management</v>
      </c>
      <c r="K3051" s="4" t="str">
        <f t="shared" si="47"/>
        <v>CH4</v>
      </c>
    </row>
    <row r="3052" spans="1:11">
      <c r="A3052" t="s">
        <v>68</v>
      </c>
      <c r="B3052" t="s">
        <v>5</v>
      </c>
      <c r="C3052" t="s">
        <v>18</v>
      </c>
      <c r="D3052" t="s">
        <v>279</v>
      </c>
      <c r="E3052" t="s">
        <v>12</v>
      </c>
      <c r="F3052">
        <v>1990</v>
      </c>
      <c r="G3052" t="s">
        <v>250</v>
      </c>
      <c r="H3052">
        <v>13.186420700380999</v>
      </c>
      <c r="I3052">
        <f>IF(K3052="N2O",H3052*About!$B$66,IF('EPA non-CO2 Data'!K3052="CH4",'EPA non-CO2 Data'!H3052*About!$B$65,'EPA non-CO2 Data'!H3052))</f>
        <v>11.726179481882433</v>
      </c>
      <c r="J3052" s="4" t="str">
        <f>VLOOKUP(CONCATENATE(B3052,C3052,D3052),'EPA Source to Industry Map'!$D$2:$E$35,2,FALSE)</f>
        <v>waste management</v>
      </c>
      <c r="K3052" s="4" t="str">
        <f t="shared" si="47"/>
        <v>N2O</v>
      </c>
    </row>
    <row r="3053" spans="1:11">
      <c r="A3053" t="s">
        <v>68</v>
      </c>
      <c r="B3053" t="s">
        <v>5</v>
      </c>
      <c r="C3053" t="s">
        <v>18</v>
      </c>
      <c r="D3053" t="s">
        <v>280</v>
      </c>
      <c r="E3053" t="s">
        <v>12</v>
      </c>
      <c r="F3053">
        <v>1990</v>
      </c>
      <c r="G3053" t="s">
        <v>250</v>
      </c>
      <c r="H3053">
        <v>4.7401416047129503</v>
      </c>
      <c r="I3053">
        <f>IF(K3053="N2O",H3053*About!$B$66,IF('EPA non-CO2 Data'!K3053="CH4",'EPA non-CO2 Data'!H3053*About!$B$65,'EPA non-CO2 Data'!H3053))</f>
        <v>4.2152265947950731</v>
      </c>
      <c r="J3053" s="4" t="str">
        <f>VLOOKUP(CONCATENATE(B3053,C3053,D3053),'EPA Source to Industry Map'!$D$2:$E$35,2,FALSE)</f>
        <v>waste management</v>
      </c>
      <c r="K3053" s="4" t="str">
        <f t="shared" si="47"/>
        <v>N2O</v>
      </c>
    </row>
    <row r="3054" spans="1:11">
      <c r="A3054" t="s">
        <v>68</v>
      </c>
      <c r="B3054" t="s">
        <v>5</v>
      </c>
      <c r="C3054" t="s">
        <v>18</v>
      </c>
      <c r="D3054" t="s">
        <v>279</v>
      </c>
      <c r="E3054" t="s">
        <v>12</v>
      </c>
      <c r="F3054">
        <v>1991</v>
      </c>
      <c r="G3054" t="s">
        <v>250</v>
      </c>
      <c r="H3054">
        <v>13.505374098960401</v>
      </c>
      <c r="I3054">
        <f>IF(K3054="N2O",H3054*About!$B$66,IF('EPA non-CO2 Data'!K3054="CH4",'EPA non-CO2 Data'!H3054*About!$B$65,'EPA non-CO2 Data'!H3054))</f>
        <v>12.009812537666129</v>
      </c>
      <c r="J3054" s="4" t="str">
        <f>VLOOKUP(CONCATENATE(B3054,C3054,D3054),'EPA Source to Industry Map'!$D$2:$E$35,2,FALSE)</f>
        <v>waste management</v>
      </c>
      <c r="K3054" s="4" t="str">
        <f t="shared" si="47"/>
        <v>N2O</v>
      </c>
    </row>
    <row r="3055" spans="1:11">
      <c r="A3055" t="s">
        <v>68</v>
      </c>
      <c r="B3055" t="s">
        <v>5</v>
      </c>
      <c r="C3055" t="s">
        <v>18</v>
      </c>
      <c r="D3055" t="s">
        <v>280</v>
      </c>
      <c r="E3055" t="s">
        <v>12</v>
      </c>
      <c r="F3055">
        <v>1991</v>
      </c>
      <c r="G3055" t="s">
        <v>250</v>
      </c>
      <c r="H3055">
        <v>5.1178577243664902</v>
      </c>
      <c r="I3055">
        <f>IF(K3055="N2O",H3055*About!$B$66,IF('EPA non-CO2 Data'!K3055="CH4",'EPA non-CO2 Data'!H3055*About!$B$65,'EPA non-CO2 Data'!H3055))</f>
        <v>4.5511150904601338</v>
      </c>
      <c r="J3055" s="4" t="str">
        <f>VLOOKUP(CONCATENATE(B3055,C3055,D3055),'EPA Source to Industry Map'!$D$2:$E$35,2,FALSE)</f>
        <v>waste management</v>
      </c>
      <c r="K3055" s="4" t="str">
        <f t="shared" si="47"/>
        <v>N2O</v>
      </c>
    </row>
    <row r="3056" spans="1:11">
      <c r="A3056" t="s">
        <v>68</v>
      </c>
      <c r="B3056" t="s">
        <v>5</v>
      </c>
      <c r="C3056" t="s">
        <v>18</v>
      </c>
      <c r="D3056" t="s">
        <v>279</v>
      </c>
      <c r="E3056" t="s">
        <v>12</v>
      </c>
      <c r="F3056">
        <v>1992</v>
      </c>
      <c r="G3056" t="s">
        <v>250</v>
      </c>
      <c r="H3056">
        <v>13.8243274975398</v>
      </c>
      <c r="I3056">
        <f>IF(K3056="N2O",H3056*About!$B$66,IF('EPA non-CO2 Data'!K3056="CH4",'EPA non-CO2 Data'!H3056*About!$B$65,'EPA non-CO2 Data'!H3056))</f>
        <v>12.293445593449823</v>
      </c>
      <c r="J3056" s="4" t="str">
        <f>VLOOKUP(CONCATENATE(B3056,C3056,D3056),'EPA Source to Industry Map'!$D$2:$E$35,2,FALSE)</f>
        <v>waste management</v>
      </c>
      <c r="K3056" s="4" t="str">
        <f t="shared" si="47"/>
        <v>N2O</v>
      </c>
    </row>
    <row r="3057" spans="1:11">
      <c r="A3057" t="s">
        <v>68</v>
      </c>
      <c r="B3057" t="s">
        <v>5</v>
      </c>
      <c r="C3057" t="s">
        <v>18</v>
      </c>
      <c r="D3057" t="s">
        <v>280</v>
      </c>
      <c r="E3057" t="s">
        <v>12</v>
      </c>
      <c r="F3057">
        <v>1992</v>
      </c>
      <c r="G3057" t="s">
        <v>250</v>
      </c>
      <c r="H3057">
        <v>5.4955738440200204</v>
      </c>
      <c r="I3057">
        <f>IF(K3057="N2O",H3057*About!$B$66,IF('EPA non-CO2 Data'!K3057="CH4",'EPA non-CO2 Data'!H3057*About!$B$65,'EPA non-CO2 Data'!H3057))</f>
        <v>4.8870035861251857</v>
      </c>
      <c r="J3057" s="4" t="str">
        <f>VLOOKUP(CONCATENATE(B3057,C3057,D3057),'EPA Source to Industry Map'!$D$2:$E$35,2,FALSE)</f>
        <v>waste management</v>
      </c>
      <c r="K3057" s="4" t="str">
        <f t="shared" si="47"/>
        <v>N2O</v>
      </c>
    </row>
    <row r="3058" spans="1:11">
      <c r="A3058" t="s">
        <v>68</v>
      </c>
      <c r="B3058" t="s">
        <v>5</v>
      </c>
      <c r="C3058" t="s">
        <v>18</v>
      </c>
      <c r="D3058" t="s">
        <v>279</v>
      </c>
      <c r="E3058" t="s">
        <v>12</v>
      </c>
      <c r="F3058">
        <v>1993</v>
      </c>
      <c r="G3058" t="s">
        <v>250</v>
      </c>
      <c r="H3058">
        <v>14.143280896119199</v>
      </c>
      <c r="I3058">
        <f>IF(K3058="N2O",H3058*About!$B$66,IF('EPA non-CO2 Data'!K3058="CH4",'EPA non-CO2 Data'!H3058*About!$B$65,'EPA non-CO2 Data'!H3058))</f>
        <v>12.577078649233515</v>
      </c>
      <c r="J3058" s="4" t="str">
        <f>VLOOKUP(CONCATENATE(B3058,C3058,D3058),'EPA Source to Industry Map'!$D$2:$E$35,2,FALSE)</f>
        <v>waste management</v>
      </c>
      <c r="K3058" s="4" t="str">
        <f t="shared" si="47"/>
        <v>N2O</v>
      </c>
    </row>
    <row r="3059" spans="1:11">
      <c r="A3059" t="s">
        <v>68</v>
      </c>
      <c r="B3059" t="s">
        <v>5</v>
      </c>
      <c r="C3059" t="s">
        <v>18</v>
      </c>
      <c r="D3059" t="s">
        <v>280</v>
      </c>
      <c r="E3059" t="s">
        <v>12</v>
      </c>
      <c r="F3059">
        <v>1993</v>
      </c>
      <c r="G3059" t="s">
        <v>250</v>
      </c>
      <c r="H3059">
        <v>5.8732899636735603</v>
      </c>
      <c r="I3059">
        <f>IF(K3059="N2O",H3059*About!$B$66,IF('EPA non-CO2 Data'!K3059="CH4",'EPA non-CO2 Data'!H3059*About!$B$65,'EPA non-CO2 Data'!H3059))</f>
        <v>5.2228920817902464</v>
      </c>
      <c r="J3059" s="4" t="str">
        <f>VLOOKUP(CONCATENATE(B3059,C3059,D3059),'EPA Source to Industry Map'!$D$2:$E$35,2,FALSE)</f>
        <v>waste management</v>
      </c>
      <c r="K3059" s="4" t="str">
        <f t="shared" ref="K3059:K3122" si="48">IF(ISNUMBER(SEARCH("F",E3059)),"F-gases",E3059)</f>
        <v>N2O</v>
      </c>
    </row>
    <row r="3060" spans="1:11">
      <c r="A3060" t="s">
        <v>68</v>
      </c>
      <c r="B3060" t="s">
        <v>5</v>
      </c>
      <c r="C3060" t="s">
        <v>18</v>
      </c>
      <c r="D3060" t="s">
        <v>279</v>
      </c>
      <c r="E3060" t="s">
        <v>12</v>
      </c>
      <c r="F3060">
        <v>1994</v>
      </c>
      <c r="G3060" t="s">
        <v>250</v>
      </c>
      <c r="H3060">
        <v>14.4622342946986</v>
      </c>
      <c r="I3060">
        <f>IF(K3060="N2O",H3060*About!$B$66,IF('EPA non-CO2 Data'!K3060="CH4",'EPA non-CO2 Data'!H3060*About!$B$65,'EPA non-CO2 Data'!H3060))</f>
        <v>12.860711705017211</v>
      </c>
      <c r="J3060" s="4" t="str">
        <f>VLOOKUP(CONCATENATE(B3060,C3060,D3060),'EPA Source to Industry Map'!$D$2:$E$35,2,FALSE)</f>
        <v>waste management</v>
      </c>
      <c r="K3060" s="4" t="str">
        <f t="shared" si="48"/>
        <v>N2O</v>
      </c>
    </row>
    <row r="3061" spans="1:11">
      <c r="A3061" t="s">
        <v>68</v>
      </c>
      <c r="B3061" t="s">
        <v>5</v>
      </c>
      <c r="C3061" t="s">
        <v>18</v>
      </c>
      <c r="D3061" t="s">
        <v>280</v>
      </c>
      <c r="E3061" t="s">
        <v>12</v>
      </c>
      <c r="F3061">
        <v>1994</v>
      </c>
      <c r="G3061" t="s">
        <v>250</v>
      </c>
      <c r="H3061">
        <v>6.2510060833270904</v>
      </c>
      <c r="I3061">
        <f>IF(K3061="N2O",H3061*About!$B$66,IF('EPA non-CO2 Data'!K3061="CH4",'EPA non-CO2 Data'!H3061*About!$B$65,'EPA non-CO2 Data'!H3061))</f>
        <v>5.5587805774552983</v>
      </c>
      <c r="J3061" s="4" t="str">
        <f>VLOOKUP(CONCATENATE(B3061,C3061,D3061),'EPA Source to Industry Map'!$D$2:$E$35,2,FALSE)</f>
        <v>waste management</v>
      </c>
      <c r="K3061" s="4" t="str">
        <f t="shared" si="48"/>
        <v>N2O</v>
      </c>
    </row>
    <row r="3062" spans="1:11">
      <c r="A3062" t="s">
        <v>68</v>
      </c>
      <c r="B3062" t="s">
        <v>5</v>
      </c>
      <c r="C3062" t="s">
        <v>18</v>
      </c>
      <c r="D3062" t="s">
        <v>279</v>
      </c>
      <c r="E3062" t="s">
        <v>12</v>
      </c>
      <c r="F3062">
        <v>1995</v>
      </c>
      <c r="G3062" t="s">
        <v>250</v>
      </c>
      <c r="H3062">
        <v>14.781187693278</v>
      </c>
      <c r="I3062">
        <f>IF(K3062="N2O",H3062*About!$B$66,IF('EPA non-CO2 Data'!K3062="CH4",'EPA non-CO2 Data'!H3062*About!$B$65,'EPA non-CO2 Data'!H3062))</f>
        <v>13.144344760800905</v>
      </c>
      <c r="J3062" s="4" t="str">
        <f>VLOOKUP(CONCATENATE(B3062,C3062,D3062),'EPA Source to Industry Map'!$D$2:$E$35,2,FALSE)</f>
        <v>waste management</v>
      </c>
      <c r="K3062" s="4" t="str">
        <f t="shared" si="48"/>
        <v>N2O</v>
      </c>
    </row>
    <row r="3063" spans="1:11">
      <c r="A3063" t="s">
        <v>68</v>
      </c>
      <c r="B3063" t="s">
        <v>5</v>
      </c>
      <c r="C3063" t="s">
        <v>18</v>
      </c>
      <c r="D3063" t="s">
        <v>280</v>
      </c>
      <c r="E3063" t="s">
        <v>12</v>
      </c>
      <c r="F3063">
        <v>1995</v>
      </c>
      <c r="G3063" t="s">
        <v>250</v>
      </c>
      <c r="H3063">
        <v>6.6287222029806196</v>
      </c>
      <c r="I3063">
        <f>IF(K3063="N2O",H3063*About!$B$66,IF('EPA non-CO2 Data'!K3063="CH4",'EPA non-CO2 Data'!H3063*About!$B$65,'EPA non-CO2 Data'!H3063))</f>
        <v>5.8946690731203493</v>
      </c>
      <c r="J3063" s="4" t="str">
        <f>VLOOKUP(CONCATENATE(B3063,C3063,D3063),'EPA Source to Industry Map'!$D$2:$E$35,2,FALSE)</f>
        <v>waste management</v>
      </c>
      <c r="K3063" s="4" t="str">
        <f t="shared" si="48"/>
        <v>N2O</v>
      </c>
    </row>
    <row r="3064" spans="1:11">
      <c r="A3064" t="s">
        <v>68</v>
      </c>
      <c r="B3064" t="s">
        <v>5</v>
      </c>
      <c r="C3064" t="s">
        <v>18</v>
      </c>
      <c r="D3064" t="s">
        <v>279</v>
      </c>
      <c r="E3064" t="s">
        <v>12</v>
      </c>
      <c r="F3064">
        <v>1996</v>
      </c>
      <c r="G3064" t="s">
        <v>250</v>
      </c>
      <c r="H3064">
        <v>15.015038428390101</v>
      </c>
      <c r="I3064">
        <f>IF(K3064="N2O",H3064*About!$B$66,IF('EPA non-CO2 Data'!K3064="CH4",'EPA non-CO2 Data'!H3064*About!$B$65,'EPA non-CO2 Data'!H3064))</f>
        <v>13.352299273568379</v>
      </c>
      <c r="J3064" s="4" t="str">
        <f>VLOOKUP(CONCATENATE(B3064,C3064,D3064),'EPA Source to Industry Map'!$D$2:$E$35,2,FALSE)</f>
        <v>waste management</v>
      </c>
      <c r="K3064" s="4" t="str">
        <f t="shared" si="48"/>
        <v>N2O</v>
      </c>
    </row>
    <row r="3065" spans="1:11">
      <c r="A3065" t="s">
        <v>68</v>
      </c>
      <c r="B3065" t="s">
        <v>5</v>
      </c>
      <c r="C3065" t="s">
        <v>18</v>
      </c>
      <c r="D3065" t="s">
        <v>280</v>
      </c>
      <c r="E3065" t="s">
        <v>12</v>
      </c>
      <c r="F3065">
        <v>1996</v>
      </c>
      <c r="G3065" t="s">
        <v>250</v>
      </c>
      <c r="H3065">
        <v>7.0878411810948796</v>
      </c>
      <c r="I3065">
        <f>IF(K3065="N2O",H3065*About!$B$66,IF('EPA non-CO2 Data'!K3065="CH4",'EPA non-CO2 Data'!H3065*About!$B$65,'EPA non-CO2 Data'!H3065))</f>
        <v>6.3029460167454463</v>
      </c>
      <c r="J3065" s="4" t="str">
        <f>VLOOKUP(CONCATENATE(B3065,C3065,D3065),'EPA Source to Industry Map'!$D$2:$E$35,2,FALSE)</f>
        <v>waste management</v>
      </c>
      <c r="K3065" s="4" t="str">
        <f t="shared" si="48"/>
        <v>N2O</v>
      </c>
    </row>
    <row r="3066" spans="1:11">
      <c r="A3066" t="s">
        <v>68</v>
      </c>
      <c r="B3066" t="s">
        <v>5</v>
      </c>
      <c r="C3066" t="s">
        <v>18</v>
      </c>
      <c r="D3066" t="s">
        <v>279</v>
      </c>
      <c r="E3066" t="s">
        <v>12</v>
      </c>
      <c r="F3066">
        <v>1997</v>
      </c>
      <c r="G3066" t="s">
        <v>250</v>
      </c>
      <c r="H3066">
        <v>15.2488891635023</v>
      </c>
      <c r="I3066">
        <f>IF(K3066="N2O",H3066*About!$B$66,IF('EPA non-CO2 Data'!K3066="CH4",'EPA non-CO2 Data'!H3066*About!$B$65,'EPA non-CO2 Data'!H3066))</f>
        <v>13.560253786335938</v>
      </c>
      <c r="J3066" s="4" t="str">
        <f>VLOOKUP(CONCATENATE(B3066,C3066,D3066),'EPA Source to Industry Map'!$D$2:$E$35,2,FALSE)</f>
        <v>waste management</v>
      </c>
      <c r="K3066" s="4" t="str">
        <f t="shared" si="48"/>
        <v>N2O</v>
      </c>
    </row>
    <row r="3067" spans="1:11">
      <c r="A3067" t="s">
        <v>68</v>
      </c>
      <c r="B3067" t="s">
        <v>5</v>
      </c>
      <c r="C3067" t="s">
        <v>18</v>
      </c>
      <c r="D3067" t="s">
        <v>280</v>
      </c>
      <c r="E3067" t="s">
        <v>12</v>
      </c>
      <c r="F3067">
        <v>1997</v>
      </c>
      <c r="G3067" t="s">
        <v>250</v>
      </c>
      <c r="H3067">
        <v>7.5469601592091404</v>
      </c>
      <c r="I3067">
        <f>IF(K3067="N2O",H3067*About!$B$66,IF('EPA non-CO2 Data'!K3067="CH4",'EPA non-CO2 Data'!H3067*About!$B$65,'EPA non-CO2 Data'!H3067))</f>
        <v>6.7112229603705442</v>
      </c>
      <c r="J3067" s="4" t="str">
        <f>VLOOKUP(CONCATENATE(B3067,C3067,D3067),'EPA Source to Industry Map'!$D$2:$E$35,2,FALSE)</f>
        <v>waste management</v>
      </c>
      <c r="K3067" s="4" t="str">
        <f t="shared" si="48"/>
        <v>N2O</v>
      </c>
    </row>
    <row r="3068" spans="1:11">
      <c r="A3068" t="s">
        <v>68</v>
      </c>
      <c r="B3068" t="s">
        <v>5</v>
      </c>
      <c r="C3068" t="s">
        <v>18</v>
      </c>
      <c r="D3068" t="s">
        <v>279</v>
      </c>
      <c r="E3068" t="s">
        <v>12</v>
      </c>
      <c r="F3068">
        <v>1998</v>
      </c>
      <c r="G3068" t="s">
        <v>250</v>
      </c>
      <c r="H3068">
        <v>15.482739898614501</v>
      </c>
      <c r="I3068">
        <f>IF(K3068="N2O",H3068*About!$B$66,IF('EPA non-CO2 Data'!K3068="CH4",'EPA non-CO2 Data'!H3068*About!$B$65,'EPA non-CO2 Data'!H3068))</f>
        <v>13.768208299103499</v>
      </c>
      <c r="J3068" s="4" t="str">
        <f>VLOOKUP(CONCATENATE(B3068,C3068,D3068),'EPA Source to Industry Map'!$D$2:$E$35,2,FALSE)</f>
        <v>waste management</v>
      </c>
      <c r="K3068" s="4" t="str">
        <f t="shared" si="48"/>
        <v>N2O</v>
      </c>
    </row>
    <row r="3069" spans="1:11">
      <c r="A3069" t="s">
        <v>68</v>
      </c>
      <c r="B3069" t="s">
        <v>5</v>
      </c>
      <c r="C3069" t="s">
        <v>18</v>
      </c>
      <c r="D3069" t="s">
        <v>280</v>
      </c>
      <c r="E3069" t="s">
        <v>12</v>
      </c>
      <c r="F3069">
        <v>1998</v>
      </c>
      <c r="G3069" t="s">
        <v>250</v>
      </c>
      <c r="H3069">
        <v>8.0060791373234004</v>
      </c>
      <c r="I3069">
        <f>IF(K3069="N2O",H3069*About!$B$66,IF('EPA non-CO2 Data'!K3069="CH4",'EPA non-CO2 Data'!H3069*About!$B$65,'EPA non-CO2 Data'!H3069))</f>
        <v>7.1194999039956413</v>
      </c>
      <c r="J3069" s="4" t="str">
        <f>VLOOKUP(CONCATENATE(B3069,C3069,D3069),'EPA Source to Industry Map'!$D$2:$E$35,2,FALSE)</f>
        <v>waste management</v>
      </c>
      <c r="K3069" s="4" t="str">
        <f t="shared" si="48"/>
        <v>N2O</v>
      </c>
    </row>
    <row r="3070" spans="1:11">
      <c r="A3070" t="s">
        <v>68</v>
      </c>
      <c r="B3070" t="s">
        <v>5</v>
      </c>
      <c r="C3070" t="s">
        <v>18</v>
      </c>
      <c r="D3070" t="s">
        <v>279</v>
      </c>
      <c r="E3070" t="s">
        <v>12</v>
      </c>
      <c r="F3070">
        <v>1999</v>
      </c>
      <c r="G3070" t="s">
        <v>250</v>
      </c>
      <c r="H3070">
        <v>15.7165906337266</v>
      </c>
      <c r="I3070">
        <f>IF(K3070="N2O",H3070*About!$B$66,IF('EPA non-CO2 Data'!K3070="CH4",'EPA non-CO2 Data'!H3070*About!$B$65,'EPA non-CO2 Data'!H3070))</f>
        <v>13.976162811870969</v>
      </c>
      <c r="J3070" s="4" t="str">
        <f>VLOOKUP(CONCATENATE(B3070,C3070,D3070),'EPA Source to Industry Map'!$D$2:$E$35,2,FALSE)</f>
        <v>waste management</v>
      </c>
      <c r="K3070" s="4" t="str">
        <f t="shared" si="48"/>
        <v>N2O</v>
      </c>
    </row>
    <row r="3071" spans="1:11">
      <c r="A3071" t="s">
        <v>68</v>
      </c>
      <c r="B3071" t="s">
        <v>5</v>
      </c>
      <c r="C3071" t="s">
        <v>18</v>
      </c>
      <c r="D3071" t="s">
        <v>280</v>
      </c>
      <c r="E3071" t="s">
        <v>12</v>
      </c>
      <c r="F3071">
        <v>1999</v>
      </c>
      <c r="G3071" t="s">
        <v>250</v>
      </c>
      <c r="H3071">
        <v>8.4651981154376692</v>
      </c>
      <c r="I3071">
        <f>IF(K3071="N2O",H3071*About!$B$66,IF('EPA non-CO2 Data'!K3071="CH4",'EPA non-CO2 Data'!H3071*About!$B$65,'EPA non-CO2 Data'!H3071))</f>
        <v>7.5277768476207463</v>
      </c>
      <c r="J3071" s="4" t="str">
        <f>VLOOKUP(CONCATENATE(B3071,C3071,D3071),'EPA Source to Industry Map'!$D$2:$E$35,2,FALSE)</f>
        <v>waste management</v>
      </c>
      <c r="K3071" s="4" t="str">
        <f t="shared" si="48"/>
        <v>N2O</v>
      </c>
    </row>
    <row r="3072" spans="1:11">
      <c r="A3072" t="s">
        <v>68</v>
      </c>
      <c r="B3072" t="s">
        <v>5</v>
      </c>
      <c r="C3072" t="s">
        <v>18</v>
      </c>
      <c r="D3072" t="s">
        <v>279</v>
      </c>
      <c r="E3072" t="s">
        <v>12</v>
      </c>
      <c r="F3072">
        <v>2000</v>
      </c>
      <c r="G3072" t="s">
        <v>250</v>
      </c>
      <c r="H3072">
        <v>15.950441368838799</v>
      </c>
      <c r="I3072">
        <f>IF(K3072="N2O",H3072*About!$B$66,IF('EPA non-CO2 Data'!K3072="CH4",'EPA non-CO2 Data'!H3072*About!$B$65,'EPA non-CO2 Data'!H3072))</f>
        <v>14.18411732463853</v>
      </c>
      <c r="J3072" s="4" t="str">
        <f>VLOOKUP(CONCATENATE(B3072,C3072,D3072),'EPA Source to Industry Map'!$D$2:$E$35,2,FALSE)</f>
        <v>waste management</v>
      </c>
      <c r="K3072" s="4" t="str">
        <f t="shared" si="48"/>
        <v>N2O</v>
      </c>
    </row>
    <row r="3073" spans="1:11">
      <c r="A3073" t="s">
        <v>68</v>
      </c>
      <c r="B3073" t="s">
        <v>5</v>
      </c>
      <c r="C3073" t="s">
        <v>18</v>
      </c>
      <c r="D3073" t="s">
        <v>280</v>
      </c>
      <c r="E3073" t="s">
        <v>12</v>
      </c>
      <c r="F3073">
        <v>2000</v>
      </c>
      <c r="G3073" t="s">
        <v>250</v>
      </c>
      <c r="H3073">
        <v>8.9243170935519291</v>
      </c>
      <c r="I3073">
        <f>IF(K3073="N2O",H3073*About!$B$66,IF('EPA non-CO2 Data'!K3073="CH4",'EPA non-CO2 Data'!H3073*About!$B$65,'EPA non-CO2 Data'!H3073))</f>
        <v>7.9360537912458433</v>
      </c>
      <c r="J3073" s="4" t="str">
        <f>VLOOKUP(CONCATENATE(B3073,C3073,D3073),'EPA Source to Industry Map'!$D$2:$E$35,2,FALSE)</f>
        <v>waste management</v>
      </c>
      <c r="K3073" s="4" t="str">
        <f t="shared" si="48"/>
        <v>N2O</v>
      </c>
    </row>
    <row r="3074" spans="1:11">
      <c r="A3074" t="s">
        <v>68</v>
      </c>
      <c r="B3074" t="s">
        <v>5</v>
      </c>
      <c r="C3074" t="s">
        <v>18</v>
      </c>
      <c r="D3074" t="s">
        <v>279</v>
      </c>
      <c r="E3074" t="s">
        <v>12</v>
      </c>
      <c r="F3074">
        <v>2001</v>
      </c>
      <c r="G3074" t="s">
        <v>250</v>
      </c>
      <c r="H3074">
        <v>15.843473015071</v>
      </c>
      <c r="I3074">
        <f>IF(K3074="N2O",H3074*About!$B$66,IF('EPA non-CO2 Data'!K3074="CH4",'EPA non-CO2 Data'!H3074*About!$B$65,'EPA non-CO2 Data'!H3074))</f>
        <v>14.088994459710788</v>
      </c>
      <c r="J3074" s="4" t="str">
        <f>VLOOKUP(CONCATENATE(B3074,C3074,D3074),'EPA Source to Industry Map'!$D$2:$E$35,2,FALSE)</f>
        <v>waste management</v>
      </c>
      <c r="K3074" s="4" t="str">
        <f t="shared" si="48"/>
        <v>N2O</v>
      </c>
    </row>
    <row r="3075" spans="1:11">
      <c r="A3075" t="s">
        <v>68</v>
      </c>
      <c r="B3075" t="s">
        <v>5</v>
      </c>
      <c r="C3075" t="s">
        <v>18</v>
      </c>
      <c r="D3075" t="s">
        <v>280</v>
      </c>
      <c r="E3075" t="s">
        <v>12</v>
      </c>
      <c r="F3075">
        <v>2001</v>
      </c>
      <c r="G3075" t="s">
        <v>250</v>
      </c>
      <c r="H3075">
        <v>9.4203337548415398</v>
      </c>
      <c r="I3075">
        <f>IF(K3075="N2O",H3075*About!$B$66,IF('EPA non-CO2 Data'!K3075="CH4",'EPA non-CO2 Data'!H3075*About!$B$65,'EPA non-CO2 Data'!H3075))</f>
        <v>8.3771424329966706</v>
      </c>
      <c r="J3075" s="4" t="str">
        <f>VLOOKUP(CONCATENATE(B3075,C3075,D3075),'EPA Source to Industry Map'!$D$2:$E$35,2,FALSE)</f>
        <v>waste management</v>
      </c>
      <c r="K3075" s="4" t="str">
        <f t="shared" si="48"/>
        <v>N2O</v>
      </c>
    </row>
    <row r="3076" spans="1:11">
      <c r="A3076" t="s">
        <v>68</v>
      </c>
      <c r="B3076" t="s">
        <v>5</v>
      </c>
      <c r="C3076" t="s">
        <v>18</v>
      </c>
      <c r="D3076" t="s">
        <v>279</v>
      </c>
      <c r="E3076" t="s">
        <v>12</v>
      </c>
      <c r="F3076">
        <v>2002</v>
      </c>
      <c r="G3076" t="s">
        <v>250</v>
      </c>
      <c r="H3076">
        <v>15.7365046613033</v>
      </c>
      <c r="I3076">
        <f>IF(K3076="N2O",H3076*About!$B$66,IF('EPA non-CO2 Data'!K3076="CH4",'EPA non-CO2 Data'!H3076*About!$B$65,'EPA non-CO2 Data'!H3076))</f>
        <v>13.993871594783135</v>
      </c>
      <c r="J3076" s="4" t="str">
        <f>VLOOKUP(CONCATENATE(B3076,C3076,D3076),'EPA Source to Industry Map'!$D$2:$E$35,2,FALSE)</f>
        <v>waste management</v>
      </c>
      <c r="K3076" s="4" t="str">
        <f t="shared" si="48"/>
        <v>N2O</v>
      </c>
    </row>
    <row r="3077" spans="1:11">
      <c r="A3077" t="s">
        <v>68</v>
      </c>
      <c r="B3077" t="s">
        <v>5</v>
      </c>
      <c r="C3077" t="s">
        <v>18</v>
      </c>
      <c r="D3077" t="s">
        <v>280</v>
      </c>
      <c r="E3077" t="s">
        <v>12</v>
      </c>
      <c r="F3077">
        <v>2002</v>
      </c>
      <c r="G3077" t="s">
        <v>250</v>
      </c>
      <c r="H3077">
        <v>9.9163504161311593</v>
      </c>
      <c r="I3077">
        <f>IF(K3077="N2O",H3077*About!$B$66,IF('EPA non-CO2 Data'!K3077="CH4",'EPA non-CO2 Data'!H3077*About!$B$65,'EPA non-CO2 Data'!H3077))</f>
        <v>8.8182310747475068</v>
      </c>
      <c r="J3077" s="4" t="str">
        <f>VLOOKUP(CONCATENATE(B3077,C3077,D3077),'EPA Source to Industry Map'!$D$2:$E$35,2,FALSE)</f>
        <v>waste management</v>
      </c>
      <c r="K3077" s="4" t="str">
        <f t="shared" si="48"/>
        <v>N2O</v>
      </c>
    </row>
    <row r="3078" spans="1:11">
      <c r="A3078" t="s">
        <v>68</v>
      </c>
      <c r="B3078" t="s">
        <v>5</v>
      </c>
      <c r="C3078" t="s">
        <v>18</v>
      </c>
      <c r="D3078" t="s">
        <v>279</v>
      </c>
      <c r="E3078" t="s">
        <v>12</v>
      </c>
      <c r="F3078">
        <v>2003</v>
      </c>
      <c r="G3078" t="s">
        <v>250</v>
      </c>
      <c r="H3078">
        <v>15.629536307535499</v>
      </c>
      <c r="I3078">
        <f>IF(K3078="N2O",H3078*About!$B$66,IF('EPA non-CO2 Data'!K3078="CH4",'EPA non-CO2 Data'!H3078*About!$B$65,'EPA non-CO2 Data'!H3078))</f>
        <v>13.898748729855393</v>
      </c>
      <c r="J3078" s="4" t="str">
        <f>VLOOKUP(CONCATENATE(B3078,C3078,D3078),'EPA Source to Industry Map'!$D$2:$E$35,2,FALSE)</f>
        <v>waste management</v>
      </c>
      <c r="K3078" s="4" t="str">
        <f t="shared" si="48"/>
        <v>N2O</v>
      </c>
    </row>
    <row r="3079" spans="1:11">
      <c r="A3079" t="s">
        <v>68</v>
      </c>
      <c r="B3079" t="s">
        <v>5</v>
      </c>
      <c r="C3079" t="s">
        <v>18</v>
      </c>
      <c r="D3079" t="s">
        <v>280</v>
      </c>
      <c r="E3079" t="s">
        <v>12</v>
      </c>
      <c r="F3079">
        <v>2003</v>
      </c>
      <c r="G3079" t="s">
        <v>250</v>
      </c>
      <c r="H3079">
        <v>10.4123670774208</v>
      </c>
      <c r="I3079">
        <f>IF(K3079="N2O",H3079*About!$B$66,IF('EPA non-CO2 Data'!K3079="CH4",'EPA non-CO2 Data'!H3079*About!$B$65,'EPA non-CO2 Data'!H3079))</f>
        <v>9.2593197164983625</v>
      </c>
      <c r="J3079" s="4" t="str">
        <f>VLOOKUP(CONCATENATE(B3079,C3079,D3079),'EPA Source to Industry Map'!$D$2:$E$35,2,FALSE)</f>
        <v>waste management</v>
      </c>
      <c r="K3079" s="4" t="str">
        <f t="shared" si="48"/>
        <v>N2O</v>
      </c>
    </row>
    <row r="3080" spans="1:11">
      <c r="A3080" t="s">
        <v>68</v>
      </c>
      <c r="B3080" t="s">
        <v>5</v>
      </c>
      <c r="C3080" t="s">
        <v>18</v>
      </c>
      <c r="D3080" t="s">
        <v>279</v>
      </c>
      <c r="E3080" t="s">
        <v>12</v>
      </c>
      <c r="F3080">
        <v>2004</v>
      </c>
      <c r="G3080" t="s">
        <v>250</v>
      </c>
      <c r="H3080">
        <v>15.522567953767799</v>
      </c>
      <c r="I3080">
        <f>IF(K3080="N2O",H3080*About!$B$66,IF('EPA non-CO2 Data'!K3080="CH4",'EPA non-CO2 Data'!H3080*About!$B$65,'EPA non-CO2 Data'!H3080))</f>
        <v>13.80362586492774</v>
      </c>
      <c r="J3080" s="4" t="str">
        <f>VLOOKUP(CONCATENATE(B3080,C3080,D3080),'EPA Source to Industry Map'!$D$2:$E$35,2,FALSE)</f>
        <v>waste management</v>
      </c>
      <c r="K3080" s="4" t="str">
        <f t="shared" si="48"/>
        <v>N2O</v>
      </c>
    </row>
    <row r="3081" spans="1:11">
      <c r="A3081" t="s">
        <v>68</v>
      </c>
      <c r="B3081" t="s">
        <v>5</v>
      </c>
      <c r="C3081" t="s">
        <v>18</v>
      </c>
      <c r="D3081" t="s">
        <v>280</v>
      </c>
      <c r="E3081" t="s">
        <v>12</v>
      </c>
      <c r="F3081">
        <v>2004</v>
      </c>
      <c r="G3081" t="s">
        <v>250</v>
      </c>
      <c r="H3081">
        <v>10.9083837387104</v>
      </c>
      <c r="I3081">
        <f>IF(K3081="N2O",H3081*About!$B$66,IF('EPA non-CO2 Data'!K3081="CH4",'EPA non-CO2 Data'!H3081*About!$B$65,'EPA non-CO2 Data'!H3081))</f>
        <v>9.7004083582491809</v>
      </c>
      <c r="J3081" s="4" t="str">
        <f>VLOOKUP(CONCATENATE(B3081,C3081,D3081),'EPA Source to Industry Map'!$D$2:$E$35,2,FALSE)</f>
        <v>waste management</v>
      </c>
      <c r="K3081" s="4" t="str">
        <f t="shared" si="48"/>
        <v>N2O</v>
      </c>
    </row>
    <row r="3082" spans="1:11">
      <c r="A3082" t="s">
        <v>68</v>
      </c>
      <c r="B3082" t="s">
        <v>5</v>
      </c>
      <c r="C3082" t="s">
        <v>18</v>
      </c>
      <c r="D3082" t="s">
        <v>279</v>
      </c>
      <c r="E3082" t="s">
        <v>12</v>
      </c>
      <c r="F3082">
        <v>2005</v>
      </c>
      <c r="G3082" t="s">
        <v>250</v>
      </c>
      <c r="H3082">
        <v>15.4155996</v>
      </c>
      <c r="I3082">
        <f>IF(K3082="N2O",H3082*About!$B$66,IF('EPA non-CO2 Data'!K3082="CH4",'EPA non-CO2 Data'!H3082*About!$B$65,'EPA non-CO2 Data'!H3082))</f>
        <v>13.708503</v>
      </c>
      <c r="J3082" s="4" t="str">
        <f>VLOOKUP(CONCATENATE(B3082,C3082,D3082),'EPA Source to Industry Map'!$D$2:$E$35,2,FALSE)</f>
        <v>waste management</v>
      </c>
      <c r="K3082" s="4" t="str">
        <f t="shared" si="48"/>
        <v>N2O</v>
      </c>
    </row>
    <row r="3083" spans="1:11">
      <c r="A3083" t="s">
        <v>68</v>
      </c>
      <c r="B3083" t="s">
        <v>5</v>
      </c>
      <c r="C3083" t="s">
        <v>18</v>
      </c>
      <c r="D3083" t="s">
        <v>280</v>
      </c>
      <c r="E3083" t="s">
        <v>12</v>
      </c>
      <c r="F3083">
        <v>2005</v>
      </c>
      <c r="G3083" t="s">
        <v>250</v>
      </c>
      <c r="H3083">
        <v>11.4044004</v>
      </c>
      <c r="I3083">
        <f>IF(K3083="N2O",H3083*About!$B$66,IF('EPA non-CO2 Data'!K3083="CH4",'EPA non-CO2 Data'!H3083*About!$B$65,'EPA non-CO2 Data'!H3083))</f>
        <v>10.141496999999999</v>
      </c>
      <c r="J3083" s="4" t="str">
        <f>VLOOKUP(CONCATENATE(B3083,C3083,D3083),'EPA Source to Industry Map'!$D$2:$E$35,2,FALSE)</f>
        <v>waste management</v>
      </c>
      <c r="K3083" s="4" t="str">
        <f t="shared" si="48"/>
        <v>N2O</v>
      </c>
    </row>
    <row r="3084" spans="1:11">
      <c r="A3084" t="s">
        <v>68</v>
      </c>
      <c r="B3084" t="s">
        <v>5</v>
      </c>
      <c r="C3084" t="s">
        <v>18</v>
      </c>
      <c r="D3084" t="s">
        <v>279</v>
      </c>
      <c r="E3084" t="s">
        <v>12</v>
      </c>
      <c r="F3084">
        <v>2006</v>
      </c>
      <c r="G3084" t="s">
        <v>250</v>
      </c>
      <c r="H3084">
        <v>15.191785971533299</v>
      </c>
      <c r="I3084">
        <f>IF(K3084="N2O",H3084*About!$B$66,IF('EPA non-CO2 Data'!K3084="CH4",'EPA non-CO2 Data'!H3084*About!$B$65,'EPA non-CO2 Data'!H3084))</f>
        <v>13.509474102202431</v>
      </c>
      <c r="J3084" s="4" t="str">
        <f>VLOOKUP(CONCATENATE(B3084,C3084,D3084),'EPA Source to Industry Map'!$D$2:$E$35,2,FALSE)</f>
        <v>waste management</v>
      </c>
      <c r="K3084" s="4" t="str">
        <f t="shared" si="48"/>
        <v>N2O</v>
      </c>
    </row>
    <row r="3085" spans="1:11">
      <c r="A3085" t="s">
        <v>68</v>
      </c>
      <c r="B3085" t="s">
        <v>5</v>
      </c>
      <c r="C3085" t="s">
        <v>18</v>
      </c>
      <c r="D3085" t="s">
        <v>280</v>
      </c>
      <c r="E3085" t="s">
        <v>12</v>
      </c>
      <c r="F3085">
        <v>2006</v>
      </c>
      <c r="G3085" t="s">
        <v>250</v>
      </c>
      <c r="H3085">
        <v>11.926214028466701</v>
      </c>
      <c r="I3085">
        <f>IF(K3085="N2O",H3085*About!$B$66,IF('EPA non-CO2 Data'!K3085="CH4",'EPA non-CO2 Data'!H3085*About!$B$65,'EPA non-CO2 Data'!H3085))</f>
        <v>10.60552589779757</v>
      </c>
      <c r="J3085" s="4" t="str">
        <f>VLOOKUP(CONCATENATE(B3085,C3085,D3085),'EPA Source to Industry Map'!$D$2:$E$35,2,FALSE)</f>
        <v>waste management</v>
      </c>
      <c r="K3085" s="4" t="str">
        <f t="shared" si="48"/>
        <v>N2O</v>
      </c>
    </row>
    <row r="3086" spans="1:11">
      <c r="A3086" t="s">
        <v>68</v>
      </c>
      <c r="B3086" t="s">
        <v>5</v>
      </c>
      <c r="C3086" t="s">
        <v>18</v>
      </c>
      <c r="D3086" t="s">
        <v>279</v>
      </c>
      <c r="E3086" t="s">
        <v>12</v>
      </c>
      <c r="F3086">
        <v>2007</v>
      </c>
      <c r="G3086" t="s">
        <v>250</v>
      </c>
      <c r="H3086">
        <v>14.9762245810024</v>
      </c>
      <c r="I3086">
        <f>IF(K3086="N2O",H3086*About!$B$66,IF('EPA non-CO2 Data'!K3086="CH4",'EPA non-CO2 Data'!H3086*About!$B$65,'EPA non-CO2 Data'!H3086))</f>
        <v>13.317783603911531</v>
      </c>
      <c r="J3086" s="4" t="str">
        <f>VLOOKUP(CONCATENATE(B3086,C3086,D3086),'EPA Source to Industry Map'!$D$2:$E$35,2,FALSE)</f>
        <v>waste management</v>
      </c>
      <c r="K3086" s="4" t="str">
        <f t="shared" si="48"/>
        <v>N2O</v>
      </c>
    </row>
    <row r="3087" spans="1:11">
      <c r="A3087" t="s">
        <v>68</v>
      </c>
      <c r="B3087" t="s">
        <v>5</v>
      </c>
      <c r="C3087" t="s">
        <v>18</v>
      </c>
      <c r="D3087" t="s">
        <v>280</v>
      </c>
      <c r="E3087" t="s">
        <v>12</v>
      </c>
      <c r="F3087">
        <v>2007</v>
      </c>
      <c r="G3087" t="s">
        <v>250</v>
      </c>
      <c r="H3087">
        <v>12.4397754189976</v>
      </c>
      <c r="I3087">
        <f>IF(K3087="N2O",H3087*About!$B$66,IF('EPA non-CO2 Data'!K3087="CH4",'EPA non-CO2 Data'!H3087*About!$B$65,'EPA non-CO2 Data'!H3087))</f>
        <v>11.06221639608847</v>
      </c>
      <c r="J3087" s="4" t="str">
        <f>VLOOKUP(CONCATENATE(B3087,C3087,D3087),'EPA Source to Industry Map'!$D$2:$E$35,2,FALSE)</f>
        <v>waste management</v>
      </c>
      <c r="K3087" s="4" t="str">
        <f t="shared" si="48"/>
        <v>N2O</v>
      </c>
    </row>
    <row r="3088" spans="1:11">
      <c r="A3088" t="s">
        <v>68</v>
      </c>
      <c r="B3088" t="s">
        <v>5</v>
      </c>
      <c r="C3088" t="s">
        <v>18</v>
      </c>
      <c r="D3088" t="s">
        <v>279</v>
      </c>
      <c r="E3088" t="s">
        <v>12</v>
      </c>
      <c r="F3088">
        <v>2008</v>
      </c>
      <c r="G3088" t="s">
        <v>250</v>
      </c>
      <c r="H3088">
        <v>14.7684014976652</v>
      </c>
      <c r="I3088">
        <f>IF(K3088="N2O",H3088*About!$B$66,IF('EPA non-CO2 Data'!K3088="CH4",'EPA non-CO2 Data'!H3088*About!$B$65,'EPA non-CO2 Data'!H3088))</f>
        <v>13.132974486178785</v>
      </c>
      <c r="J3088" s="4" t="str">
        <f>VLOOKUP(CONCATENATE(B3088,C3088,D3088),'EPA Source to Industry Map'!$D$2:$E$35,2,FALSE)</f>
        <v>waste management</v>
      </c>
      <c r="K3088" s="4" t="str">
        <f t="shared" si="48"/>
        <v>N2O</v>
      </c>
    </row>
    <row r="3089" spans="1:11">
      <c r="A3089" t="s">
        <v>68</v>
      </c>
      <c r="B3089" t="s">
        <v>5</v>
      </c>
      <c r="C3089" t="s">
        <v>18</v>
      </c>
      <c r="D3089" t="s">
        <v>280</v>
      </c>
      <c r="E3089" t="s">
        <v>12</v>
      </c>
      <c r="F3089">
        <v>2008</v>
      </c>
      <c r="G3089" t="s">
        <v>250</v>
      </c>
      <c r="H3089">
        <v>12.9455985023348</v>
      </c>
      <c r="I3089">
        <f>IF(K3089="N2O",H3089*About!$B$66,IF('EPA non-CO2 Data'!K3089="CH4",'EPA non-CO2 Data'!H3089*About!$B$65,'EPA non-CO2 Data'!H3089))</f>
        <v>11.512025513821214</v>
      </c>
      <c r="J3089" s="4" t="str">
        <f>VLOOKUP(CONCATENATE(B3089,C3089,D3089),'EPA Source to Industry Map'!$D$2:$E$35,2,FALSE)</f>
        <v>waste management</v>
      </c>
      <c r="K3089" s="4" t="str">
        <f t="shared" si="48"/>
        <v>N2O</v>
      </c>
    </row>
    <row r="3090" spans="1:11">
      <c r="A3090" t="s">
        <v>68</v>
      </c>
      <c r="B3090" t="s">
        <v>5</v>
      </c>
      <c r="C3090" t="s">
        <v>18</v>
      </c>
      <c r="D3090" t="s">
        <v>279</v>
      </c>
      <c r="E3090" t="s">
        <v>12</v>
      </c>
      <c r="F3090">
        <v>2009</v>
      </c>
      <c r="G3090" t="s">
        <v>250</v>
      </c>
      <c r="H3090">
        <v>14.567844598151501</v>
      </c>
      <c r="I3090">
        <f>IF(K3090="N2O",H3090*About!$B$66,IF('EPA non-CO2 Data'!K3090="CH4",'EPA non-CO2 Data'!H3090*About!$B$65,'EPA non-CO2 Data'!H3090))</f>
        <v>12.954626907752173</v>
      </c>
      <c r="J3090" s="4" t="str">
        <f>VLOOKUP(CONCATENATE(B3090,C3090,D3090),'EPA Source to Industry Map'!$D$2:$E$35,2,FALSE)</f>
        <v>waste management</v>
      </c>
      <c r="K3090" s="4" t="str">
        <f t="shared" si="48"/>
        <v>N2O</v>
      </c>
    </row>
    <row r="3091" spans="1:11">
      <c r="A3091" t="s">
        <v>68</v>
      </c>
      <c r="B3091" t="s">
        <v>5</v>
      </c>
      <c r="C3091" t="s">
        <v>18</v>
      </c>
      <c r="D3091" t="s">
        <v>280</v>
      </c>
      <c r="E3091" t="s">
        <v>12</v>
      </c>
      <c r="F3091">
        <v>2009</v>
      </c>
      <c r="G3091" t="s">
        <v>250</v>
      </c>
      <c r="H3091">
        <v>13.4441554018485</v>
      </c>
      <c r="I3091">
        <f>IF(K3091="N2O",H3091*About!$B$66,IF('EPA non-CO2 Data'!K3091="CH4",'EPA non-CO2 Data'!H3091*About!$B$65,'EPA non-CO2 Data'!H3091))</f>
        <v>11.955373092247827</v>
      </c>
      <c r="J3091" s="4" t="str">
        <f>VLOOKUP(CONCATENATE(B3091,C3091,D3091),'EPA Source to Industry Map'!$D$2:$E$35,2,FALSE)</f>
        <v>waste management</v>
      </c>
      <c r="K3091" s="4" t="str">
        <f t="shared" si="48"/>
        <v>N2O</v>
      </c>
    </row>
    <row r="3092" spans="1:11">
      <c r="A3092" t="s">
        <v>68</v>
      </c>
      <c r="B3092" t="s">
        <v>5</v>
      </c>
      <c r="C3092" t="s">
        <v>18</v>
      </c>
      <c r="D3092" t="s">
        <v>279</v>
      </c>
      <c r="E3092" t="s">
        <v>12</v>
      </c>
      <c r="F3092">
        <v>2010</v>
      </c>
      <c r="G3092" t="s">
        <v>250</v>
      </c>
      <c r="H3092">
        <v>14.3741194</v>
      </c>
      <c r="I3092">
        <f>IF(K3092="N2O",H3092*About!$B$66,IF('EPA non-CO2 Data'!K3092="CH4",'EPA non-CO2 Data'!H3092*About!$B$65,'EPA non-CO2 Data'!H3092))</f>
        <v>12.7823545</v>
      </c>
      <c r="J3092" s="4" t="str">
        <f>VLOOKUP(CONCATENATE(B3092,C3092,D3092),'EPA Source to Industry Map'!$D$2:$E$35,2,FALSE)</f>
        <v>waste management</v>
      </c>
      <c r="K3092" s="4" t="str">
        <f t="shared" si="48"/>
        <v>N2O</v>
      </c>
    </row>
    <row r="3093" spans="1:11">
      <c r="A3093" t="s">
        <v>68</v>
      </c>
      <c r="B3093" t="s">
        <v>5</v>
      </c>
      <c r="C3093" t="s">
        <v>18</v>
      </c>
      <c r="D3093" t="s">
        <v>280</v>
      </c>
      <c r="E3093" t="s">
        <v>12</v>
      </c>
      <c r="F3093">
        <v>2010</v>
      </c>
      <c r="G3093" t="s">
        <v>250</v>
      </c>
      <c r="H3093">
        <v>13.935880600000001</v>
      </c>
      <c r="I3093">
        <f>IF(K3093="N2O",H3093*About!$B$66,IF('EPA non-CO2 Data'!K3093="CH4",'EPA non-CO2 Data'!H3093*About!$B$65,'EPA non-CO2 Data'!H3093))</f>
        <v>12.3926455</v>
      </c>
      <c r="J3093" s="4" t="str">
        <f>VLOOKUP(CONCATENATE(B3093,C3093,D3093),'EPA Source to Industry Map'!$D$2:$E$35,2,FALSE)</f>
        <v>waste management</v>
      </c>
      <c r="K3093" s="4" t="str">
        <f t="shared" si="48"/>
        <v>N2O</v>
      </c>
    </row>
    <row r="3094" spans="1:11">
      <c r="A3094" t="s">
        <v>68</v>
      </c>
      <c r="B3094" t="s">
        <v>5</v>
      </c>
      <c r="C3094" t="s">
        <v>18</v>
      </c>
      <c r="D3094" t="s">
        <v>279</v>
      </c>
      <c r="E3094" t="s">
        <v>12</v>
      </c>
      <c r="F3094">
        <v>2011</v>
      </c>
      <c r="G3094" t="s">
        <v>250</v>
      </c>
      <c r="H3094">
        <v>14.149134965410401</v>
      </c>
      <c r="I3094">
        <f>IF(K3094="N2O",H3094*About!$B$66,IF('EPA non-CO2 Data'!K3094="CH4",'EPA non-CO2 Data'!H3094*About!$B$65,'EPA non-CO2 Data'!H3094))</f>
        <v>12.582284449106565</v>
      </c>
      <c r="J3094" s="4" t="str">
        <f>VLOOKUP(CONCATENATE(B3094,C3094,D3094),'EPA Source to Industry Map'!$D$2:$E$35,2,FALSE)</f>
        <v>waste management</v>
      </c>
      <c r="K3094" s="4" t="str">
        <f t="shared" si="48"/>
        <v>N2O</v>
      </c>
    </row>
    <row r="3095" spans="1:11">
      <c r="A3095" t="s">
        <v>68</v>
      </c>
      <c r="B3095" t="s">
        <v>5</v>
      </c>
      <c r="C3095" t="s">
        <v>18</v>
      </c>
      <c r="D3095" t="s">
        <v>280</v>
      </c>
      <c r="E3095" t="s">
        <v>12</v>
      </c>
      <c r="F3095">
        <v>2011</v>
      </c>
      <c r="G3095" t="s">
        <v>250</v>
      </c>
      <c r="H3095">
        <v>14.4588650345896</v>
      </c>
      <c r="I3095">
        <f>IF(K3095="N2O",H3095*About!$B$66,IF('EPA non-CO2 Data'!K3095="CH4",'EPA non-CO2 Data'!H3095*About!$B$65,'EPA non-CO2 Data'!H3095))</f>
        <v>12.857715550893436</v>
      </c>
      <c r="J3095" s="4" t="str">
        <f>VLOOKUP(CONCATENATE(B3095,C3095,D3095),'EPA Source to Industry Map'!$D$2:$E$35,2,FALSE)</f>
        <v>waste management</v>
      </c>
      <c r="K3095" s="4" t="str">
        <f t="shared" si="48"/>
        <v>N2O</v>
      </c>
    </row>
    <row r="3096" spans="1:11">
      <c r="A3096" t="s">
        <v>68</v>
      </c>
      <c r="B3096" t="s">
        <v>5</v>
      </c>
      <c r="C3096" t="s">
        <v>18</v>
      </c>
      <c r="D3096" t="s">
        <v>279</v>
      </c>
      <c r="E3096" t="s">
        <v>12</v>
      </c>
      <c r="F3096">
        <v>2012</v>
      </c>
      <c r="G3096" t="s">
        <v>250</v>
      </c>
      <c r="H3096">
        <v>13.9218848594255</v>
      </c>
      <c r="I3096">
        <f>IF(K3096="N2O",H3096*About!$B$66,IF('EPA non-CO2 Data'!K3096="CH4",'EPA non-CO2 Data'!H3096*About!$B$65,'EPA non-CO2 Data'!H3096))</f>
        <v>12.380199623314622</v>
      </c>
      <c r="J3096" s="4" t="str">
        <f>VLOOKUP(CONCATENATE(B3096,C3096,D3096),'EPA Source to Industry Map'!$D$2:$E$35,2,FALSE)</f>
        <v>waste management</v>
      </c>
      <c r="K3096" s="4" t="str">
        <f t="shared" si="48"/>
        <v>N2O</v>
      </c>
    </row>
    <row r="3097" spans="1:11">
      <c r="A3097" t="s">
        <v>68</v>
      </c>
      <c r="B3097" t="s">
        <v>5</v>
      </c>
      <c r="C3097" t="s">
        <v>18</v>
      </c>
      <c r="D3097" t="s">
        <v>280</v>
      </c>
      <c r="E3097" t="s">
        <v>12</v>
      </c>
      <c r="F3097">
        <v>2012</v>
      </c>
      <c r="G3097" t="s">
        <v>250</v>
      </c>
      <c r="H3097">
        <v>14.984115140574501</v>
      </c>
      <c r="I3097">
        <f>IF(K3097="N2O",H3097*About!$B$66,IF('EPA non-CO2 Data'!K3097="CH4",'EPA non-CO2 Data'!H3097*About!$B$65,'EPA non-CO2 Data'!H3097))</f>
        <v>13.324800376685378</v>
      </c>
      <c r="J3097" s="4" t="str">
        <f>VLOOKUP(CONCATENATE(B3097,C3097,D3097),'EPA Source to Industry Map'!$D$2:$E$35,2,FALSE)</f>
        <v>waste management</v>
      </c>
      <c r="K3097" s="4" t="str">
        <f t="shared" si="48"/>
        <v>N2O</v>
      </c>
    </row>
    <row r="3098" spans="1:11">
      <c r="A3098" t="s">
        <v>68</v>
      </c>
      <c r="B3098" t="s">
        <v>5</v>
      </c>
      <c r="C3098" t="s">
        <v>18</v>
      </c>
      <c r="D3098" t="s">
        <v>279</v>
      </c>
      <c r="E3098" t="s">
        <v>12</v>
      </c>
      <c r="F3098">
        <v>2013</v>
      </c>
      <c r="G3098" t="s">
        <v>250</v>
      </c>
      <c r="H3098">
        <v>13.6520383397239</v>
      </c>
      <c r="I3098">
        <f>IF(K3098="N2O",H3098*About!$B$66,IF('EPA non-CO2 Data'!K3098="CH4",'EPA non-CO2 Data'!H3098*About!$B$65,'EPA non-CO2 Data'!H3098))</f>
        <v>12.140235436331656</v>
      </c>
      <c r="J3098" s="4" t="str">
        <f>VLOOKUP(CONCATENATE(B3098,C3098,D3098),'EPA Source to Industry Map'!$D$2:$E$35,2,FALSE)</f>
        <v>waste management</v>
      </c>
      <c r="K3098" s="4" t="str">
        <f t="shared" si="48"/>
        <v>N2O</v>
      </c>
    </row>
    <row r="3099" spans="1:11">
      <c r="A3099" t="s">
        <v>68</v>
      </c>
      <c r="B3099" t="s">
        <v>5</v>
      </c>
      <c r="C3099" t="s">
        <v>18</v>
      </c>
      <c r="D3099" t="s">
        <v>280</v>
      </c>
      <c r="E3099" t="s">
        <v>12</v>
      </c>
      <c r="F3099">
        <v>2013</v>
      </c>
      <c r="G3099" t="s">
        <v>250</v>
      </c>
      <c r="H3099">
        <v>15.465836380774</v>
      </c>
      <c r="I3099">
        <f>IF(K3099="N2O",H3099*About!$B$66,IF('EPA non-CO2 Data'!K3099="CH4",'EPA non-CO2 Data'!H3099*About!$B$65,'EPA non-CO2 Data'!H3099))</f>
        <v>13.753176647332584</v>
      </c>
      <c r="J3099" s="4" t="str">
        <f>VLOOKUP(CONCATENATE(B3099,C3099,D3099),'EPA Source to Industry Map'!$D$2:$E$35,2,FALSE)</f>
        <v>waste management</v>
      </c>
      <c r="K3099" s="4" t="str">
        <f t="shared" si="48"/>
        <v>N2O</v>
      </c>
    </row>
    <row r="3100" spans="1:11">
      <c r="A3100" t="s">
        <v>68</v>
      </c>
      <c r="B3100" t="s">
        <v>5</v>
      </c>
      <c r="C3100" t="s">
        <v>18</v>
      </c>
      <c r="D3100" t="s">
        <v>279</v>
      </c>
      <c r="E3100" t="s">
        <v>12</v>
      </c>
      <c r="F3100">
        <v>2014</v>
      </c>
      <c r="G3100" t="s">
        <v>250</v>
      </c>
      <c r="H3100">
        <v>13.3821918200222</v>
      </c>
      <c r="I3100">
        <f>IF(K3100="N2O",H3100*About!$B$66,IF('EPA non-CO2 Data'!K3100="CH4",'EPA non-CO2 Data'!H3100*About!$B$65,'EPA non-CO2 Data'!H3100))</f>
        <v>11.9002712493486</v>
      </c>
      <c r="J3100" s="4" t="str">
        <f>VLOOKUP(CONCATENATE(B3100,C3100,D3100),'EPA Source to Industry Map'!$D$2:$E$35,2,FALSE)</f>
        <v>waste management</v>
      </c>
      <c r="K3100" s="4" t="str">
        <f t="shared" si="48"/>
        <v>N2O</v>
      </c>
    </row>
    <row r="3101" spans="1:11">
      <c r="A3101" t="s">
        <v>68</v>
      </c>
      <c r="B3101" t="s">
        <v>5</v>
      </c>
      <c r="C3101" t="s">
        <v>18</v>
      </c>
      <c r="D3101" t="s">
        <v>280</v>
      </c>
      <c r="E3101" t="s">
        <v>12</v>
      </c>
      <c r="F3101">
        <v>2014</v>
      </c>
      <c r="G3101" t="s">
        <v>250</v>
      </c>
      <c r="H3101">
        <v>15.947557620973599</v>
      </c>
      <c r="I3101">
        <f>IF(K3101="N2O",H3101*About!$B$66,IF('EPA non-CO2 Data'!K3101="CH4",'EPA non-CO2 Data'!H3101*About!$B$65,'EPA non-CO2 Data'!H3101))</f>
        <v>14.181552917979879</v>
      </c>
      <c r="J3101" s="4" t="str">
        <f>VLOOKUP(CONCATENATE(B3101,C3101,D3101),'EPA Source to Industry Map'!$D$2:$E$35,2,FALSE)</f>
        <v>waste management</v>
      </c>
      <c r="K3101" s="4" t="str">
        <f t="shared" si="48"/>
        <v>N2O</v>
      </c>
    </row>
    <row r="3102" spans="1:11">
      <c r="A3102" t="s">
        <v>68</v>
      </c>
      <c r="B3102" t="s">
        <v>5</v>
      </c>
      <c r="C3102" t="s">
        <v>18</v>
      </c>
      <c r="D3102" t="s">
        <v>279</v>
      </c>
      <c r="E3102" t="s">
        <v>12</v>
      </c>
      <c r="F3102">
        <v>2015</v>
      </c>
      <c r="G3102" t="s">
        <v>250</v>
      </c>
      <c r="H3102">
        <v>13.1123453003206</v>
      </c>
      <c r="I3102">
        <f>IF(K3102="N2O",H3102*About!$B$66,IF('EPA non-CO2 Data'!K3102="CH4",'EPA non-CO2 Data'!H3102*About!$B$65,'EPA non-CO2 Data'!H3102))</f>
        <v>11.660307062365634</v>
      </c>
      <c r="J3102" s="4" t="str">
        <f>VLOOKUP(CONCATENATE(B3102,C3102,D3102),'EPA Source to Industry Map'!$D$2:$E$35,2,FALSE)</f>
        <v>waste management</v>
      </c>
      <c r="K3102" s="4" t="str">
        <f t="shared" si="48"/>
        <v>N2O</v>
      </c>
    </row>
    <row r="3103" spans="1:11">
      <c r="A3103" t="s">
        <v>68</v>
      </c>
      <c r="B3103" t="s">
        <v>5</v>
      </c>
      <c r="C3103" t="s">
        <v>18</v>
      </c>
      <c r="D3103" t="s">
        <v>280</v>
      </c>
      <c r="E3103" t="s">
        <v>12</v>
      </c>
      <c r="F3103">
        <v>2015</v>
      </c>
      <c r="G3103" t="s">
        <v>250</v>
      </c>
      <c r="H3103">
        <v>16.429278861173099</v>
      </c>
      <c r="I3103">
        <f>IF(K3103="N2O",H3103*About!$B$66,IF('EPA non-CO2 Data'!K3103="CH4",'EPA non-CO2 Data'!H3103*About!$B$65,'EPA non-CO2 Data'!H3103))</f>
        <v>14.609929188627085</v>
      </c>
      <c r="J3103" s="4" t="str">
        <f>VLOOKUP(CONCATENATE(B3103,C3103,D3103),'EPA Source to Industry Map'!$D$2:$E$35,2,FALSE)</f>
        <v>waste management</v>
      </c>
      <c r="K3103" s="4" t="str">
        <f t="shared" si="48"/>
        <v>N2O</v>
      </c>
    </row>
    <row r="3104" spans="1:11">
      <c r="A3104" t="s">
        <v>68</v>
      </c>
      <c r="B3104" t="s">
        <v>5</v>
      </c>
      <c r="C3104" t="s">
        <v>18</v>
      </c>
      <c r="D3104" t="s">
        <v>279</v>
      </c>
      <c r="E3104" t="s">
        <v>12</v>
      </c>
      <c r="F3104">
        <v>2016</v>
      </c>
      <c r="G3104" t="s">
        <v>250</v>
      </c>
      <c r="H3104">
        <v>12.8374327936623</v>
      </c>
      <c r="I3104">
        <f>IF(K3104="N2O",H3104*About!$B$66,IF('EPA non-CO2 Data'!K3104="CH4",'EPA non-CO2 Data'!H3104*About!$B$65,'EPA non-CO2 Data'!H3104))</f>
        <v>11.415837886981576</v>
      </c>
      <c r="J3104" s="4" t="str">
        <f>VLOOKUP(CONCATENATE(B3104,C3104,D3104),'EPA Source to Industry Map'!$D$2:$E$35,2,FALSE)</f>
        <v>waste management</v>
      </c>
      <c r="K3104" s="4" t="str">
        <f t="shared" si="48"/>
        <v>N2O</v>
      </c>
    </row>
    <row r="3105" spans="1:11">
      <c r="A3105" t="s">
        <v>68</v>
      </c>
      <c r="B3105" t="s">
        <v>5</v>
      </c>
      <c r="C3105" t="s">
        <v>18</v>
      </c>
      <c r="D3105" t="s">
        <v>280</v>
      </c>
      <c r="E3105" t="s">
        <v>12</v>
      </c>
      <c r="F3105">
        <v>2016</v>
      </c>
      <c r="G3105" t="s">
        <v>250</v>
      </c>
      <c r="H3105">
        <v>16.8192579077445</v>
      </c>
      <c r="I3105">
        <f>IF(K3105="N2O",H3105*About!$B$66,IF('EPA non-CO2 Data'!K3105="CH4",'EPA non-CO2 Data'!H3105*About!$B$65,'EPA non-CO2 Data'!H3105))</f>
        <v>14.956722636081519</v>
      </c>
      <c r="J3105" s="4" t="str">
        <f>VLOOKUP(CONCATENATE(B3105,C3105,D3105),'EPA Source to Industry Map'!$D$2:$E$35,2,FALSE)</f>
        <v>waste management</v>
      </c>
      <c r="K3105" s="4" t="str">
        <f t="shared" si="48"/>
        <v>N2O</v>
      </c>
    </row>
    <row r="3106" spans="1:11">
      <c r="A3106" t="s">
        <v>68</v>
      </c>
      <c r="B3106" t="s">
        <v>5</v>
      </c>
      <c r="C3106" t="s">
        <v>18</v>
      </c>
      <c r="D3106" t="s">
        <v>279</v>
      </c>
      <c r="E3106" t="s">
        <v>12</v>
      </c>
      <c r="F3106">
        <v>2017</v>
      </c>
      <c r="G3106" t="s">
        <v>250</v>
      </c>
      <c r="H3106">
        <v>12.562520287004</v>
      </c>
      <c r="I3106">
        <f>IF(K3106="N2O",H3106*About!$B$66,IF('EPA non-CO2 Data'!K3106="CH4",'EPA non-CO2 Data'!H3106*About!$B$65,'EPA non-CO2 Data'!H3106))</f>
        <v>11.171368711597516</v>
      </c>
      <c r="J3106" s="4" t="str">
        <f>VLOOKUP(CONCATENATE(B3106,C3106,D3106),'EPA Source to Industry Map'!$D$2:$E$35,2,FALSE)</f>
        <v>waste management</v>
      </c>
      <c r="K3106" s="4" t="str">
        <f t="shared" si="48"/>
        <v>N2O</v>
      </c>
    </row>
    <row r="3107" spans="1:11">
      <c r="A3107" t="s">
        <v>68</v>
      </c>
      <c r="B3107" t="s">
        <v>5</v>
      </c>
      <c r="C3107" t="s">
        <v>18</v>
      </c>
      <c r="D3107" t="s">
        <v>280</v>
      </c>
      <c r="E3107" t="s">
        <v>12</v>
      </c>
      <c r="F3107">
        <v>2017</v>
      </c>
      <c r="G3107" t="s">
        <v>250</v>
      </c>
      <c r="H3107">
        <v>17.209236954315799</v>
      </c>
      <c r="I3107">
        <f>IF(K3107="N2O",H3107*About!$B$66,IF('EPA non-CO2 Data'!K3107="CH4",'EPA non-CO2 Data'!H3107*About!$B$65,'EPA non-CO2 Data'!H3107))</f>
        <v>15.303516083535861</v>
      </c>
      <c r="J3107" s="4" t="str">
        <f>VLOOKUP(CONCATENATE(B3107,C3107,D3107),'EPA Source to Industry Map'!$D$2:$E$35,2,FALSE)</f>
        <v>waste management</v>
      </c>
      <c r="K3107" s="4" t="str">
        <f t="shared" si="48"/>
        <v>N2O</v>
      </c>
    </row>
    <row r="3108" spans="1:11">
      <c r="A3108" t="s">
        <v>68</v>
      </c>
      <c r="B3108" t="s">
        <v>5</v>
      </c>
      <c r="C3108" t="s">
        <v>18</v>
      </c>
      <c r="D3108" t="s">
        <v>279</v>
      </c>
      <c r="E3108" t="s">
        <v>12</v>
      </c>
      <c r="F3108">
        <v>2018</v>
      </c>
      <c r="G3108" t="s">
        <v>250</v>
      </c>
      <c r="H3108">
        <v>12.2876077803457</v>
      </c>
      <c r="I3108">
        <f>IF(K3108="N2O",H3108*About!$B$66,IF('EPA non-CO2 Data'!K3108="CH4",'EPA non-CO2 Data'!H3108*About!$B$65,'EPA non-CO2 Data'!H3108))</f>
        <v>10.926899536213458</v>
      </c>
      <c r="J3108" s="4" t="str">
        <f>VLOOKUP(CONCATENATE(B3108,C3108,D3108),'EPA Source to Industry Map'!$D$2:$E$35,2,FALSE)</f>
        <v>waste management</v>
      </c>
      <c r="K3108" s="4" t="str">
        <f t="shared" si="48"/>
        <v>N2O</v>
      </c>
    </row>
    <row r="3109" spans="1:11">
      <c r="A3109" t="s">
        <v>68</v>
      </c>
      <c r="B3109" t="s">
        <v>5</v>
      </c>
      <c r="C3109" t="s">
        <v>18</v>
      </c>
      <c r="D3109" t="s">
        <v>280</v>
      </c>
      <c r="E3109" t="s">
        <v>12</v>
      </c>
      <c r="F3109">
        <v>2018</v>
      </c>
      <c r="G3109" t="s">
        <v>250</v>
      </c>
      <c r="H3109">
        <v>17.5992160008871</v>
      </c>
      <c r="I3109">
        <f>IF(K3109="N2O",H3109*About!$B$66,IF('EPA non-CO2 Data'!K3109="CH4",'EPA non-CO2 Data'!H3109*About!$B$65,'EPA non-CO2 Data'!H3109))</f>
        <v>15.650309530990206</v>
      </c>
      <c r="J3109" s="4" t="str">
        <f>VLOOKUP(CONCATENATE(B3109,C3109,D3109),'EPA Source to Industry Map'!$D$2:$E$35,2,FALSE)</f>
        <v>waste management</v>
      </c>
      <c r="K3109" s="4" t="str">
        <f t="shared" si="48"/>
        <v>N2O</v>
      </c>
    </row>
    <row r="3110" spans="1:11">
      <c r="A3110" t="s">
        <v>68</v>
      </c>
      <c r="B3110" t="s">
        <v>5</v>
      </c>
      <c r="C3110" t="s">
        <v>18</v>
      </c>
      <c r="D3110" t="s">
        <v>279</v>
      </c>
      <c r="E3110" t="s">
        <v>12</v>
      </c>
      <c r="F3110">
        <v>2019</v>
      </c>
      <c r="G3110" t="s">
        <v>250</v>
      </c>
      <c r="H3110">
        <v>12.012695273687401</v>
      </c>
      <c r="I3110">
        <f>IF(K3110="N2O",H3110*About!$B$66,IF('EPA non-CO2 Data'!K3110="CH4",'EPA non-CO2 Data'!H3110*About!$B$65,'EPA non-CO2 Data'!H3110))</f>
        <v>10.6824303608294</v>
      </c>
      <c r="J3110" s="4" t="str">
        <f>VLOOKUP(CONCATENATE(B3110,C3110,D3110),'EPA Source to Industry Map'!$D$2:$E$35,2,FALSE)</f>
        <v>waste management</v>
      </c>
      <c r="K3110" s="4" t="str">
        <f t="shared" si="48"/>
        <v>N2O</v>
      </c>
    </row>
    <row r="3111" spans="1:11">
      <c r="A3111" t="s">
        <v>68</v>
      </c>
      <c r="B3111" t="s">
        <v>5</v>
      </c>
      <c r="C3111" t="s">
        <v>18</v>
      </c>
      <c r="D3111" t="s">
        <v>280</v>
      </c>
      <c r="E3111" t="s">
        <v>12</v>
      </c>
      <c r="F3111">
        <v>2019</v>
      </c>
      <c r="G3111" t="s">
        <v>250</v>
      </c>
      <c r="H3111">
        <v>17.989195047458399</v>
      </c>
      <c r="I3111">
        <f>IF(K3111="N2O",H3111*About!$B$66,IF('EPA non-CO2 Data'!K3111="CH4",'EPA non-CO2 Data'!H3111*About!$B$65,'EPA non-CO2 Data'!H3111))</f>
        <v>15.997102978444548</v>
      </c>
      <c r="J3111" s="4" t="str">
        <f>VLOOKUP(CONCATENATE(B3111,C3111,D3111),'EPA Source to Industry Map'!$D$2:$E$35,2,FALSE)</f>
        <v>waste management</v>
      </c>
      <c r="K3111" s="4" t="str">
        <f t="shared" si="48"/>
        <v>N2O</v>
      </c>
    </row>
    <row r="3112" spans="1:11">
      <c r="A3112" t="s">
        <v>68</v>
      </c>
      <c r="B3112" t="s">
        <v>5</v>
      </c>
      <c r="C3112" t="s">
        <v>18</v>
      </c>
      <c r="D3112" t="s">
        <v>279</v>
      </c>
      <c r="E3112" t="s">
        <v>12</v>
      </c>
      <c r="F3112">
        <v>2020</v>
      </c>
      <c r="G3112" t="s">
        <v>250</v>
      </c>
      <c r="H3112">
        <v>11.737782767029101</v>
      </c>
      <c r="I3112">
        <f>IF(K3112="N2O",H3112*About!$B$66,IF('EPA non-CO2 Data'!K3112="CH4",'EPA non-CO2 Data'!H3112*About!$B$65,'EPA non-CO2 Data'!H3112))</f>
        <v>10.43796118544534</v>
      </c>
      <c r="J3112" s="4" t="str">
        <f>VLOOKUP(CONCATENATE(B3112,C3112,D3112),'EPA Source to Industry Map'!$D$2:$E$35,2,FALSE)</f>
        <v>waste management</v>
      </c>
      <c r="K3112" s="4" t="str">
        <f t="shared" si="48"/>
        <v>N2O</v>
      </c>
    </row>
    <row r="3113" spans="1:11">
      <c r="A3113" t="s">
        <v>68</v>
      </c>
      <c r="B3113" t="s">
        <v>5</v>
      </c>
      <c r="C3113" t="s">
        <v>18</v>
      </c>
      <c r="D3113" t="s">
        <v>280</v>
      </c>
      <c r="E3113" t="s">
        <v>12</v>
      </c>
      <c r="F3113">
        <v>2020</v>
      </c>
      <c r="G3113" t="s">
        <v>250</v>
      </c>
      <c r="H3113">
        <v>18.3791740940298</v>
      </c>
      <c r="I3113">
        <f>IF(K3113="N2O",H3113*About!$B$66,IF('EPA non-CO2 Data'!K3113="CH4",'EPA non-CO2 Data'!H3113*About!$B$65,'EPA non-CO2 Data'!H3113))</f>
        <v>16.343896425898983</v>
      </c>
      <c r="J3113" s="4" t="str">
        <f>VLOOKUP(CONCATENATE(B3113,C3113,D3113),'EPA Source to Industry Map'!$D$2:$E$35,2,FALSE)</f>
        <v>waste management</v>
      </c>
      <c r="K3113" s="4" t="str">
        <f t="shared" si="48"/>
        <v>N2O</v>
      </c>
    </row>
    <row r="3114" spans="1:11">
      <c r="A3114" t="s">
        <v>68</v>
      </c>
      <c r="B3114" t="s">
        <v>5</v>
      </c>
      <c r="C3114" t="s">
        <v>18</v>
      </c>
      <c r="D3114" t="s">
        <v>279</v>
      </c>
      <c r="E3114" t="s">
        <v>12</v>
      </c>
      <c r="F3114">
        <v>2021</v>
      </c>
      <c r="G3114" t="s">
        <v>250</v>
      </c>
      <c r="H3114">
        <v>11.4926079263319</v>
      </c>
      <c r="I3114">
        <f>IF(K3114="N2O",H3114*About!$B$66,IF('EPA non-CO2 Data'!K3114="CH4",'EPA non-CO2 Data'!H3114*About!$B$65,'EPA non-CO2 Data'!H3114))</f>
        <v>10.219936578785079</v>
      </c>
      <c r="J3114" s="4" t="str">
        <f>VLOOKUP(CONCATENATE(B3114,C3114,D3114),'EPA Source to Industry Map'!$D$2:$E$35,2,FALSE)</f>
        <v>waste management</v>
      </c>
      <c r="K3114" s="4" t="str">
        <f t="shared" si="48"/>
        <v>N2O</v>
      </c>
    </row>
    <row r="3115" spans="1:11">
      <c r="A3115" t="s">
        <v>68</v>
      </c>
      <c r="B3115" t="s">
        <v>5</v>
      </c>
      <c r="C3115" t="s">
        <v>18</v>
      </c>
      <c r="D3115" t="s">
        <v>280</v>
      </c>
      <c r="E3115" t="s">
        <v>12</v>
      </c>
      <c r="F3115">
        <v>2021</v>
      </c>
      <c r="G3115" t="s">
        <v>250</v>
      </c>
      <c r="H3115">
        <v>18.675976237085798</v>
      </c>
      <c r="I3115">
        <f>IF(K3115="N2O",H3115*About!$B$66,IF('EPA non-CO2 Data'!K3115="CH4",'EPA non-CO2 Data'!H3115*About!$B$65,'EPA non-CO2 Data'!H3115))</f>
        <v>16.607831217542739</v>
      </c>
      <c r="J3115" s="4" t="str">
        <f>VLOOKUP(CONCATENATE(B3115,C3115,D3115),'EPA Source to Industry Map'!$D$2:$E$35,2,FALSE)</f>
        <v>waste management</v>
      </c>
      <c r="K3115" s="4" t="str">
        <f t="shared" si="48"/>
        <v>N2O</v>
      </c>
    </row>
    <row r="3116" spans="1:11">
      <c r="A3116" t="s">
        <v>68</v>
      </c>
      <c r="B3116" t="s">
        <v>5</v>
      </c>
      <c r="C3116" t="s">
        <v>18</v>
      </c>
      <c r="D3116" t="s">
        <v>279</v>
      </c>
      <c r="E3116" t="s">
        <v>12</v>
      </c>
      <c r="F3116">
        <v>2022</v>
      </c>
      <c r="G3116" t="s">
        <v>250</v>
      </c>
      <c r="H3116">
        <v>11.2474330856347</v>
      </c>
      <c r="I3116">
        <f>IF(K3116="N2O",H3116*About!$B$66,IF('EPA non-CO2 Data'!K3116="CH4",'EPA non-CO2 Data'!H3116*About!$B$65,'EPA non-CO2 Data'!H3116))</f>
        <v>10.001911972124818</v>
      </c>
      <c r="J3116" s="4" t="str">
        <f>VLOOKUP(CONCATENATE(B3116,C3116,D3116),'EPA Source to Industry Map'!$D$2:$E$35,2,FALSE)</f>
        <v>waste management</v>
      </c>
      <c r="K3116" s="4" t="str">
        <f t="shared" si="48"/>
        <v>N2O</v>
      </c>
    </row>
    <row r="3117" spans="1:11">
      <c r="A3117" t="s">
        <v>68</v>
      </c>
      <c r="B3117" t="s">
        <v>5</v>
      </c>
      <c r="C3117" t="s">
        <v>18</v>
      </c>
      <c r="D3117" t="s">
        <v>280</v>
      </c>
      <c r="E3117" t="s">
        <v>12</v>
      </c>
      <c r="F3117">
        <v>2022</v>
      </c>
      <c r="G3117" t="s">
        <v>250</v>
      </c>
      <c r="H3117">
        <v>18.972778380141801</v>
      </c>
      <c r="I3117">
        <f>IF(K3117="N2O",H3117*About!$B$66,IF('EPA non-CO2 Data'!K3117="CH4",'EPA non-CO2 Data'!H3117*About!$B$65,'EPA non-CO2 Data'!H3117))</f>
        <v>16.871766009186501</v>
      </c>
      <c r="J3117" s="4" t="str">
        <f>VLOOKUP(CONCATENATE(B3117,C3117,D3117),'EPA Source to Industry Map'!$D$2:$E$35,2,FALSE)</f>
        <v>waste management</v>
      </c>
      <c r="K3117" s="4" t="str">
        <f t="shared" si="48"/>
        <v>N2O</v>
      </c>
    </row>
    <row r="3118" spans="1:11">
      <c r="A3118" t="s">
        <v>68</v>
      </c>
      <c r="B3118" t="s">
        <v>5</v>
      </c>
      <c r="C3118" t="s">
        <v>18</v>
      </c>
      <c r="D3118" t="s">
        <v>279</v>
      </c>
      <c r="E3118" t="s">
        <v>12</v>
      </c>
      <c r="F3118">
        <v>2023</v>
      </c>
      <c r="G3118" t="s">
        <v>250</v>
      </c>
      <c r="H3118">
        <v>11.0022582449376</v>
      </c>
      <c r="I3118">
        <f>IF(K3118="N2O",H3118*About!$B$66,IF('EPA non-CO2 Data'!K3118="CH4",'EPA non-CO2 Data'!H3118*About!$B$65,'EPA non-CO2 Data'!H3118))</f>
        <v>9.7838873654646452</v>
      </c>
      <c r="J3118" s="4" t="str">
        <f>VLOOKUP(CONCATENATE(B3118,C3118,D3118),'EPA Source to Industry Map'!$D$2:$E$35,2,FALSE)</f>
        <v>waste management</v>
      </c>
      <c r="K3118" s="4" t="str">
        <f t="shared" si="48"/>
        <v>N2O</v>
      </c>
    </row>
    <row r="3119" spans="1:11">
      <c r="A3119" t="s">
        <v>68</v>
      </c>
      <c r="B3119" t="s">
        <v>5</v>
      </c>
      <c r="C3119" t="s">
        <v>18</v>
      </c>
      <c r="D3119" t="s">
        <v>280</v>
      </c>
      <c r="E3119" t="s">
        <v>12</v>
      </c>
      <c r="F3119">
        <v>2023</v>
      </c>
      <c r="G3119" t="s">
        <v>250</v>
      </c>
      <c r="H3119">
        <v>19.269580523197799</v>
      </c>
      <c r="I3119">
        <f>IF(K3119="N2O",H3119*About!$B$66,IF('EPA non-CO2 Data'!K3119="CH4",'EPA non-CO2 Data'!H3119*About!$B$65,'EPA non-CO2 Data'!H3119))</f>
        <v>17.135700800830257</v>
      </c>
      <c r="J3119" s="4" t="str">
        <f>VLOOKUP(CONCATENATE(B3119,C3119,D3119),'EPA Source to Industry Map'!$D$2:$E$35,2,FALSE)</f>
        <v>waste management</v>
      </c>
      <c r="K3119" s="4" t="str">
        <f t="shared" si="48"/>
        <v>N2O</v>
      </c>
    </row>
    <row r="3120" spans="1:11">
      <c r="A3120" t="s">
        <v>68</v>
      </c>
      <c r="B3120" t="s">
        <v>5</v>
      </c>
      <c r="C3120" t="s">
        <v>18</v>
      </c>
      <c r="D3120" t="s">
        <v>279</v>
      </c>
      <c r="E3120" t="s">
        <v>12</v>
      </c>
      <c r="F3120">
        <v>2024</v>
      </c>
      <c r="G3120" t="s">
        <v>250</v>
      </c>
      <c r="H3120">
        <v>10.757083404240401</v>
      </c>
      <c r="I3120">
        <f>IF(K3120="N2O",H3120*About!$B$66,IF('EPA non-CO2 Data'!K3120="CH4",'EPA non-CO2 Data'!H3120*About!$B$65,'EPA non-CO2 Data'!H3120))</f>
        <v>9.5658627588043839</v>
      </c>
      <c r="J3120" s="4" t="str">
        <f>VLOOKUP(CONCATENATE(B3120,C3120,D3120),'EPA Source to Industry Map'!$D$2:$E$35,2,FALSE)</f>
        <v>waste management</v>
      </c>
      <c r="K3120" s="4" t="str">
        <f t="shared" si="48"/>
        <v>N2O</v>
      </c>
    </row>
    <row r="3121" spans="1:11">
      <c r="A3121" t="s">
        <v>68</v>
      </c>
      <c r="B3121" t="s">
        <v>5</v>
      </c>
      <c r="C3121" t="s">
        <v>18</v>
      </c>
      <c r="D3121" t="s">
        <v>280</v>
      </c>
      <c r="E3121" t="s">
        <v>12</v>
      </c>
      <c r="F3121">
        <v>2024</v>
      </c>
      <c r="G3121" t="s">
        <v>250</v>
      </c>
      <c r="H3121">
        <v>19.566382666253801</v>
      </c>
      <c r="I3121">
        <f>IF(K3121="N2O",H3121*About!$B$66,IF('EPA non-CO2 Data'!K3121="CH4",'EPA non-CO2 Data'!H3121*About!$B$65,'EPA non-CO2 Data'!H3121))</f>
        <v>17.399635592474016</v>
      </c>
      <c r="J3121" s="4" t="str">
        <f>VLOOKUP(CONCATENATE(B3121,C3121,D3121),'EPA Source to Industry Map'!$D$2:$E$35,2,FALSE)</f>
        <v>waste management</v>
      </c>
      <c r="K3121" s="4" t="str">
        <f t="shared" si="48"/>
        <v>N2O</v>
      </c>
    </row>
    <row r="3122" spans="1:11">
      <c r="A3122" t="s">
        <v>68</v>
      </c>
      <c r="B3122" t="s">
        <v>5</v>
      </c>
      <c r="C3122" t="s">
        <v>18</v>
      </c>
      <c r="D3122" t="s">
        <v>279</v>
      </c>
      <c r="E3122" t="s">
        <v>12</v>
      </c>
      <c r="F3122">
        <v>2025</v>
      </c>
      <c r="G3122" t="s">
        <v>250</v>
      </c>
      <c r="H3122">
        <v>10.5119085635432</v>
      </c>
      <c r="I3122">
        <f>IF(K3122="N2O",H3122*About!$B$66,IF('EPA non-CO2 Data'!K3122="CH4",'EPA non-CO2 Data'!H3122*About!$B$65,'EPA non-CO2 Data'!H3122))</f>
        <v>9.3478381521441207</v>
      </c>
      <c r="J3122" s="4" t="str">
        <f>VLOOKUP(CONCATENATE(B3122,C3122,D3122),'EPA Source to Industry Map'!$D$2:$E$35,2,FALSE)</f>
        <v>waste management</v>
      </c>
      <c r="K3122" s="4" t="str">
        <f t="shared" si="48"/>
        <v>N2O</v>
      </c>
    </row>
    <row r="3123" spans="1:11">
      <c r="A3123" t="s">
        <v>68</v>
      </c>
      <c r="B3123" t="s">
        <v>5</v>
      </c>
      <c r="C3123" t="s">
        <v>18</v>
      </c>
      <c r="D3123" t="s">
        <v>280</v>
      </c>
      <c r="E3123" t="s">
        <v>12</v>
      </c>
      <c r="F3123">
        <v>2025</v>
      </c>
      <c r="G3123" t="s">
        <v>250</v>
      </c>
      <c r="H3123">
        <v>19.8631848093098</v>
      </c>
      <c r="I3123">
        <f>IF(K3123="N2O",H3123*About!$B$66,IF('EPA non-CO2 Data'!K3123="CH4",'EPA non-CO2 Data'!H3123*About!$B$65,'EPA non-CO2 Data'!H3123))</f>
        <v>17.663570384117776</v>
      </c>
      <c r="J3123" s="4" t="str">
        <f>VLOOKUP(CONCATENATE(B3123,C3123,D3123),'EPA Source to Industry Map'!$D$2:$E$35,2,FALSE)</f>
        <v>waste management</v>
      </c>
      <c r="K3123" s="4" t="str">
        <f t="shared" ref="K3123:K3173" si="49">IF(ISNUMBER(SEARCH("F",E3123)),"F-gases",E3123)</f>
        <v>N2O</v>
      </c>
    </row>
    <row r="3124" spans="1:11">
      <c r="A3124" t="s">
        <v>68</v>
      </c>
      <c r="B3124" t="s">
        <v>5</v>
      </c>
      <c r="C3124" t="s">
        <v>18</v>
      </c>
      <c r="D3124" t="s">
        <v>279</v>
      </c>
      <c r="E3124" t="s">
        <v>12</v>
      </c>
      <c r="F3124">
        <v>2026</v>
      </c>
      <c r="G3124" t="s">
        <v>250</v>
      </c>
      <c r="H3124">
        <v>10.3097848891067</v>
      </c>
      <c r="I3124">
        <f>IF(K3124="N2O",H3124*About!$B$66,IF('EPA non-CO2 Data'!K3124="CH4",'EPA non-CO2 Data'!H3124*About!$B$65,'EPA non-CO2 Data'!H3124))</f>
        <v>9.1680973007156901</v>
      </c>
      <c r="J3124" s="4" t="str">
        <f>VLOOKUP(CONCATENATE(B3124,C3124,D3124),'EPA Source to Industry Map'!$D$2:$E$35,2,FALSE)</f>
        <v>waste management</v>
      </c>
      <c r="K3124" s="4" t="str">
        <f t="shared" si="49"/>
        <v>N2O</v>
      </c>
    </row>
    <row r="3125" spans="1:11">
      <c r="A3125" t="s">
        <v>68</v>
      </c>
      <c r="B3125" t="s">
        <v>5</v>
      </c>
      <c r="C3125" t="s">
        <v>18</v>
      </c>
      <c r="D3125" t="s">
        <v>280</v>
      </c>
      <c r="E3125" t="s">
        <v>12</v>
      </c>
      <c r="F3125">
        <v>2026</v>
      </c>
      <c r="G3125" t="s">
        <v>250</v>
      </c>
      <c r="H3125">
        <v>20.068198135649801</v>
      </c>
      <c r="I3125">
        <f>IF(K3125="N2O",H3125*About!$B$66,IF('EPA non-CO2 Data'!K3125="CH4",'EPA non-CO2 Data'!H3125*About!$B$65,'EPA non-CO2 Data'!H3125))</f>
        <v>17.84588089244026</v>
      </c>
      <c r="J3125" s="4" t="str">
        <f>VLOOKUP(CONCATENATE(B3125,C3125,D3125),'EPA Source to Industry Map'!$D$2:$E$35,2,FALSE)</f>
        <v>waste management</v>
      </c>
      <c r="K3125" s="4" t="str">
        <f t="shared" si="49"/>
        <v>N2O</v>
      </c>
    </row>
    <row r="3126" spans="1:11">
      <c r="A3126" t="s">
        <v>68</v>
      </c>
      <c r="B3126" t="s">
        <v>5</v>
      </c>
      <c r="C3126" t="s">
        <v>18</v>
      </c>
      <c r="D3126" t="s">
        <v>279</v>
      </c>
      <c r="E3126" t="s">
        <v>12</v>
      </c>
      <c r="F3126">
        <v>2027</v>
      </c>
      <c r="G3126" t="s">
        <v>250</v>
      </c>
      <c r="H3126">
        <v>10.1076612146702</v>
      </c>
      <c r="I3126">
        <f>IF(K3126="N2O",H3126*About!$B$66,IF('EPA non-CO2 Data'!K3126="CH4",'EPA non-CO2 Data'!H3126*About!$B$65,'EPA non-CO2 Data'!H3126))</f>
        <v>8.9883564492872576</v>
      </c>
      <c r="J3126" s="4" t="str">
        <f>VLOOKUP(CONCATENATE(B3126,C3126,D3126),'EPA Source to Industry Map'!$D$2:$E$35,2,FALSE)</f>
        <v>waste management</v>
      </c>
      <c r="K3126" s="4" t="str">
        <f t="shared" si="49"/>
        <v>N2O</v>
      </c>
    </row>
    <row r="3127" spans="1:11">
      <c r="A3127" t="s">
        <v>68</v>
      </c>
      <c r="B3127" t="s">
        <v>5</v>
      </c>
      <c r="C3127" t="s">
        <v>18</v>
      </c>
      <c r="D3127" t="s">
        <v>280</v>
      </c>
      <c r="E3127" t="s">
        <v>12</v>
      </c>
      <c r="F3127">
        <v>2027</v>
      </c>
      <c r="G3127" t="s">
        <v>250</v>
      </c>
      <c r="H3127">
        <v>20.273211461989799</v>
      </c>
      <c r="I3127">
        <f>IF(K3127="N2O",H3127*About!$B$66,IF('EPA non-CO2 Data'!K3127="CH4",'EPA non-CO2 Data'!H3127*About!$B$65,'EPA non-CO2 Data'!H3127))</f>
        <v>18.02819140076274</v>
      </c>
      <c r="J3127" s="4" t="str">
        <f>VLOOKUP(CONCATENATE(B3127,C3127,D3127),'EPA Source to Industry Map'!$D$2:$E$35,2,FALSE)</f>
        <v>waste management</v>
      </c>
      <c r="K3127" s="4" t="str">
        <f t="shared" si="49"/>
        <v>N2O</v>
      </c>
    </row>
    <row r="3128" spans="1:11">
      <c r="A3128" t="s">
        <v>68</v>
      </c>
      <c r="B3128" t="s">
        <v>5</v>
      </c>
      <c r="C3128" t="s">
        <v>18</v>
      </c>
      <c r="D3128" t="s">
        <v>279</v>
      </c>
      <c r="E3128" t="s">
        <v>12</v>
      </c>
      <c r="F3128">
        <v>2028</v>
      </c>
      <c r="G3128" t="s">
        <v>250</v>
      </c>
      <c r="H3128">
        <v>9.9055375402336505</v>
      </c>
      <c r="I3128">
        <f>IF(K3128="N2O",H3128*About!$B$66,IF('EPA non-CO2 Data'!K3128="CH4",'EPA non-CO2 Data'!H3128*About!$B$65,'EPA non-CO2 Data'!H3128))</f>
        <v>8.8086155978587826</v>
      </c>
      <c r="J3128" s="4" t="str">
        <f>VLOOKUP(CONCATENATE(B3128,C3128,D3128),'EPA Source to Industry Map'!$D$2:$E$35,2,FALSE)</f>
        <v>waste management</v>
      </c>
      <c r="K3128" s="4" t="str">
        <f t="shared" si="49"/>
        <v>N2O</v>
      </c>
    </row>
    <row r="3129" spans="1:11">
      <c r="A3129" t="s">
        <v>68</v>
      </c>
      <c r="B3129" t="s">
        <v>5</v>
      </c>
      <c r="C3129" t="s">
        <v>18</v>
      </c>
      <c r="D3129" t="s">
        <v>280</v>
      </c>
      <c r="E3129" t="s">
        <v>12</v>
      </c>
      <c r="F3129">
        <v>2028</v>
      </c>
      <c r="G3129" t="s">
        <v>250</v>
      </c>
      <c r="H3129">
        <v>20.478224788329801</v>
      </c>
      <c r="I3129">
        <f>IF(K3129="N2O",H3129*About!$B$66,IF('EPA non-CO2 Data'!K3129="CH4",'EPA non-CO2 Data'!H3129*About!$B$65,'EPA non-CO2 Data'!H3129))</f>
        <v>18.210501909085224</v>
      </c>
      <c r="J3129" s="4" t="str">
        <f>VLOOKUP(CONCATENATE(B3129,C3129,D3129),'EPA Source to Industry Map'!$D$2:$E$35,2,FALSE)</f>
        <v>waste management</v>
      </c>
      <c r="K3129" s="4" t="str">
        <f t="shared" si="49"/>
        <v>N2O</v>
      </c>
    </row>
    <row r="3130" spans="1:11">
      <c r="A3130" t="s">
        <v>68</v>
      </c>
      <c r="B3130" t="s">
        <v>5</v>
      </c>
      <c r="C3130" t="s">
        <v>18</v>
      </c>
      <c r="D3130" t="s">
        <v>279</v>
      </c>
      <c r="E3130" t="s">
        <v>12</v>
      </c>
      <c r="F3130">
        <v>2029</v>
      </c>
      <c r="G3130" t="s">
        <v>250</v>
      </c>
      <c r="H3130">
        <v>9.7034138657971294</v>
      </c>
      <c r="I3130">
        <f>IF(K3130="N2O",H3130*About!$B$66,IF('EPA non-CO2 Data'!K3130="CH4",'EPA non-CO2 Data'!H3130*About!$B$65,'EPA non-CO2 Data'!H3130))</f>
        <v>8.6288747464303324</v>
      </c>
      <c r="J3130" s="4" t="str">
        <f>VLOOKUP(CONCATENATE(B3130,C3130,D3130),'EPA Source to Industry Map'!$D$2:$E$35,2,FALSE)</f>
        <v>waste management</v>
      </c>
      <c r="K3130" s="4" t="str">
        <f t="shared" si="49"/>
        <v>N2O</v>
      </c>
    </row>
    <row r="3131" spans="1:11">
      <c r="A3131" t="s">
        <v>68</v>
      </c>
      <c r="B3131" t="s">
        <v>5</v>
      </c>
      <c r="C3131" t="s">
        <v>18</v>
      </c>
      <c r="D3131" t="s">
        <v>280</v>
      </c>
      <c r="E3131" t="s">
        <v>12</v>
      </c>
      <c r="F3131">
        <v>2029</v>
      </c>
      <c r="G3131" t="s">
        <v>250</v>
      </c>
      <c r="H3131">
        <v>20.683238114669798</v>
      </c>
      <c r="I3131">
        <f>IF(K3131="N2O",H3131*About!$B$66,IF('EPA non-CO2 Data'!K3131="CH4",'EPA non-CO2 Data'!H3131*About!$B$65,'EPA non-CO2 Data'!H3131))</f>
        <v>18.392812417407708</v>
      </c>
      <c r="J3131" s="4" t="str">
        <f>VLOOKUP(CONCATENATE(B3131,C3131,D3131),'EPA Source to Industry Map'!$D$2:$E$35,2,FALSE)</f>
        <v>waste management</v>
      </c>
      <c r="K3131" s="4" t="str">
        <f t="shared" si="49"/>
        <v>N2O</v>
      </c>
    </row>
    <row r="3132" spans="1:11">
      <c r="A3132" t="s">
        <v>68</v>
      </c>
      <c r="B3132" t="s">
        <v>5</v>
      </c>
      <c r="C3132" t="s">
        <v>18</v>
      </c>
      <c r="D3132" t="s">
        <v>279</v>
      </c>
      <c r="E3132" t="s">
        <v>12</v>
      </c>
      <c r="F3132">
        <v>2030</v>
      </c>
      <c r="G3132" t="s">
        <v>250</v>
      </c>
      <c r="H3132">
        <v>9.5012901913605994</v>
      </c>
      <c r="I3132">
        <f>IF(K3132="N2O",H3132*About!$B$66,IF('EPA non-CO2 Data'!K3132="CH4",'EPA non-CO2 Data'!H3132*About!$B$65,'EPA non-CO2 Data'!H3132))</f>
        <v>8.4491338950018751</v>
      </c>
      <c r="J3132" s="4" t="str">
        <f>VLOOKUP(CONCATENATE(B3132,C3132,D3132),'EPA Source to Industry Map'!$D$2:$E$35,2,FALSE)</f>
        <v>waste management</v>
      </c>
      <c r="K3132" s="4" t="str">
        <f t="shared" si="49"/>
        <v>N2O</v>
      </c>
    </row>
    <row r="3133" spans="1:11">
      <c r="A3133" t="s">
        <v>68</v>
      </c>
      <c r="B3133" t="s">
        <v>5</v>
      </c>
      <c r="C3133" t="s">
        <v>18</v>
      </c>
      <c r="D3133" t="s">
        <v>280</v>
      </c>
      <c r="E3133" t="s">
        <v>12</v>
      </c>
      <c r="F3133">
        <v>2030</v>
      </c>
      <c r="G3133" t="s">
        <v>250</v>
      </c>
      <c r="H3133">
        <v>20.8882514410098</v>
      </c>
      <c r="I3133">
        <f>IF(K3133="N2O",H3133*About!$B$66,IF('EPA non-CO2 Data'!K3133="CH4",'EPA non-CO2 Data'!H3133*About!$B$65,'EPA non-CO2 Data'!H3133))</f>
        <v>18.575122925730192</v>
      </c>
      <c r="J3133" s="4" t="str">
        <f>VLOOKUP(CONCATENATE(B3133,C3133,D3133),'EPA Source to Industry Map'!$D$2:$E$35,2,FALSE)</f>
        <v>waste management</v>
      </c>
      <c r="K3133" s="4" t="str">
        <f t="shared" si="49"/>
        <v>N2O</v>
      </c>
    </row>
    <row r="3134" spans="1:11">
      <c r="A3134" t="s">
        <v>68</v>
      </c>
      <c r="B3134" t="s">
        <v>5</v>
      </c>
      <c r="C3134" t="s">
        <v>18</v>
      </c>
      <c r="D3134" t="s">
        <v>279</v>
      </c>
      <c r="E3134" t="s">
        <v>12</v>
      </c>
      <c r="F3134">
        <v>2031</v>
      </c>
      <c r="G3134" t="s">
        <v>250</v>
      </c>
      <c r="H3134">
        <v>9.34815408757607</v>
      </c>
      <c r="I3134">
        <f>IF(K3134="N2O",H3134*About!$B$66,IF('EPA non-CO2 Data'!K3134="CH4",'EPA non-CO2 Data'!H3134*About!$B$65,'EPA non-CO2 Data'!H3134))</f>
        <v>8.3129558161330817</v>
      </c>
      <c r="J3134" s="4" t="str">
        <f>VLOOKUP(CONCATENATE(B3134,C3134,D3134),'EPA Source to Industry Map'!$D$2:$E$35,2,FALSE)</f>
        <v>waste management</v>
      </c>
      <c r="K3134" s="4" t="str">
        <f t="shared" si="49"/>
        <v>N2O</v>
      </c>
    </row>
    <row r="3135" spans="1:11">
      <c r="A3135" t="s">
        <v>68</v>
      </c>
      <c r="B3135" t="s">
        <v>5</v>
      </c>
      <c r="C3135" t="s">
        <v>18</v>
      </c>
      <c r="D3135" t="s">
        <v>280</v>
      </c>
      <c r="E3135" t="s">
        <v>12</v>
      </c>
      <c r="F3135">
        <v>2031</v>
      </c>
      <c r="G3135" t="s">
        <v>250</v>
      </c>
      <c r="H3135">
        <v>21.010348475536802</v>
      </c>
      <c r="I3135">
        <f>IF(K3135="N2O",H3135*About!$B$66,IF('EPA non-CO2 Data'!K3135="CH4",'EPA non-CO2 Data'!H3135*About!$B$65,'EPA non-CO2 Data'!H3135))</f>
        <v>18.6836991477089</v>
      </c>
      <c r="J3135" s="4" t="str">
        <f>VLOOKUP(CONCATENATE(B3135,C3135,D3135),'EPA Source to Industry Map'!$D$2:$E$35,2,FALSE)</f>
        <v>waste management</v>
      </c>
      <c r="K3135" s="4" t="str">
        <f t="shared" si="49"/>
        <v>N2O</v>
      </c>
    </row>
    <row r="3136" spans="1:11">
      <c r="A3136" t="s">
        <v>68</v>
      </c>
      <c r="B3136" t="s">
        <v>5</v>
      </c>
      <c r="C3136" t="s">
        <v>18</v>
      </c>
      <c r="D3136" t="s">
        <v>279</v>
      </c>
      <c r="E3136" t="s">
        <v>12</v>
      </c>
      <c r="F3136">
        <v>2032</v>
      </c>
      <c r="G3136" t="s">
        <v>250</v>
      </c>
      <c r="H3136">
        <v>9.1950179837915407</v>
      </c>
      <c r="I3136">
        <f>IF(K3136="N2O",H3136*About!$B$66,IF('EPA non-CO2 Data'!K3136="CH4",'EPA non-CO2 Data'!H3136*About!$B$65,'EPA non-CO2 Data'!H3136))</f>
        <v>8.17677773726429</v>
      </c>
      <c r="J3136" s="4" t="str">
        <f>VLOOKUP(CONCATENATE(B3136,C3136,D3136),'EPA Source to Industry Map'!$D$2:$E$35,2,FALSE)</f>
        <v>waste management</v>
      </c>
      <c r="K3136" s="4" t="str">
        <f t="shared" si="49"/>
        <v>N2O</v>
      </c>
    </row>
    <row r="3137" spans="1:11">
      <c r="A3137" t="s">
        <v>68</v>
      </c>
      <c r="B3137" t="s">
        <v>5</v>
      </c>
      <c r="C3137" t="s">
        <v>18</v>
      </c>
      <c r="D3137" t="s">
        <v>280</v>
      </c>
      <c r="E3137" t="s">
        <v>12</v>
      </c>
      <c r="F3137">
        <v>2032</v>
      </c>
      <c r="G3137" t="s">
        <v>250</v>
      </c>
      <c r="H3137">
        <v>21.132445510063899</v>
      </c>
      <c r="I3137">
        <f>IF(K3137="N2O",H3137*About!$B$66,IF('EPA non-CO2 Data'!K3137="CH4",'EPA non-CO2 Data'!H3137*About!$B$65,'EPA non-CO2 Data'!H3137))</f>
        <v>18.792275369687694</v>
      </c>
      <c r="J3137" s="4" t="str">
        <f>VLOOKUP(CONCATENATE(B3137,C3137,D3137),'EPA Source to Industry Map'!$D$2:$E$35,2,FALSE)</f>
        <v>waste management</v>
      </c>
      <c r="K3137" s="4" t="str">
        <f t="shared" si="49"/>
        <v>N2O</v>
      </c>
    </row>
    <row r="3138" spans="1:11">
      <c r="A3138" t="s">
        <v>68</v>
      </c>
      <c r="B3138" t="s">
        <v>5</v>
      </c>
      <c r="C3138" t="s">
        <v>18</v>
      </c>
      <c r="D3138" t="s">
        <v>279</v>
      </c>
      <c r="E3138" t="s">
        <v>12</v>
      </c>
      <c r="F3138">
        <v>2033</v>
      </c>
      <c r="G3138" t="s">
        <v>250</v>
      </c>
      <c r="H3138">
        <v>9.0418818800070095</v>
      </c>
      <c r="I3138">
        <f>IF(K3138="N2O",H3138*About!$B$66,IF('EPA non-CO2 Data'!K3138="CH4",'EPA non-CO2 Data'!H3138*About!$B$65,'EPA non-CO2 Data'!H3138))</f>
        <v>8.0405996583954948</v>
      </c>
      <c r="J3138" s="4" t="str">
        <f>VLOOKUP(CONCATENATE(B3138,C3138,D3138),'EPA Source to Industry Map'!$D$2:$E$35,2,FALSE)</f>
        <v>waste management</v>
      </c>
      <c r="K3138" s="4" t="str">
        <f t="shared" si="49"/>
        <v>N2O</v>
      </c>
    </row>
    <row r="3139" spans="1:11">
      <c r="A3139" t="s">
        <v>68</v>
      </c>
      <c r="B3139" t="s">
        <v>5</v>
      </c>
      <c r="C3139" t="s">
        <v>18</v>
      </c>
      <c r="D3139" t="s">
        <v>280</v>
      </c>
      <c r="E3139" t="s">
        <v>12</v>
      </c>
      <c r="F3139">
        <v>2033</v>
      </c>
      <c r="G3139" t="s">
        <v>250</v>
      </c>
      <c r="H3139">
        <v>21.254542544590901</v>
      </c>
      <c r="I3139">
        <f>IF(K3139="N2O",H3139*About!$B$66,IF('EPA non-CO2 Data'!K3139="CH4",'EPA non-CO2 Data'!H3139*About!$B$65,'EPA non-CO2 Data'!H3139))</f>
        <v>18.900851591666406</v>
      </c>
      <c r="J3139" s="4" t="str">
        <f>VLOOKUP(CONCATENATE(B3139,C3139,D3139),'EPA Source to Industry Map'!$D$2:$E$35,2,FALSE)</f>
        <v>waste management</v>
      </c>
      <c r="K3139" s="4" t="str">
        <f t="shared" si="49"/>
        <v>N2O</v>
      </c>
    </row>
    <row r="3140" spans="1:11">
      <c r="A3140" t="s">
        <v>68</v>
      </c>
      <c r="B3140" t="s">
        <v>5</v>
      </c>
      <c r="C3140" t="s">
        <v>18</v>
      </c>
      <c r="D3140" t="s">
        <v>279</v>
      </c>
      <c r="E3140" t="s">
        <v>12</v>
      </c>
      <c r="F3140">
        <v>2034</v>
      </c>
      <c r="G3140" t="s">
        <v>250</v>
      </c>
      <c r="H3140">
        <v>8.8887457762224908</v>
      </c>
      <c r="I3140">
        <f>IF(K3140="N2O",H3140*About!$B$66,IF('EPA non-CO2 Data'!K3140="CH4",'EPA non-CO2 Data'!H3140*About!$B$65,'EPA non-CO2 Data'!H3140))</f>
        <v>7.9044215795267112</v>
      </c>
      <c r="J3140" s="4" t="str">
        <f>VLOOKUP(CONCATENATE(B3140,C3140,D3140),'EPA Source to Industry Map'!$D$2:$E$35,2,FALSE)</f>
        <v>waste management</v>
      </c>
      <c r="K3140" s="4" t="str">
        <f t="shared" si="49"/>
        <v>N2O</v>
      </c>
    </row>
    <row r="3141" spans="1:11">
      <c r="A3141" t="s">
        <v>68</v>
      </c>
      <c r="B3141" t="s">
        <v>5</v>
      </c>
      <c r="C3141" t="s">
        <v>18</v>
      </c>
      <c r="D3141" t="s">
        <v>280</v>
      </c>
      <c r="E3141" t="s">
        <v>12</v>
      </c>
      <c r="F3141">
        <v>2034</v>
      </c>
      <c r="G3141" t="s">
        <v>250</v>
      </c>
      <c r="H3141">
        <v>21.376639579117999</v>
      </c>
      <c r="I3141">
        <f>IF(K3141="N2O",H3141*About!$B$66,IF('EPA non-CO2 Data'!K3141="CH4",'EPA non-CO2 Data'!H3141*About!$B$65,'EPA non-CO2 Data'!H3141))</f>
        <v>19.0094278136452</v>
      </c>
      <c r="J3141" s="4" t="str">
        <f>VLOOKUP(CONCATENATE(B3141,C3141,D3141),'EPA Source to Industry Map'!$D$2:$E$35,2,FALSE)</f>
        <v>waste management</v>
      </c>
      <c r="K3141" s="4" t="str">
        <f t="shared" si="49"/>
        <v>N2O</v>
      </c>
    </row>
    <row r="3142" spans="1:11">
      <c r="A3142" t="s">
        <v>68</v>
      </c>
      <c r="B3142" t="s">
        <v>5</v>
      </c>
      <c r="C3142" t="s">
        <v>18</v>
      </c>
      <c r="D3142" t="s">
        <v>279</v>
      </c>
      <c r="E3142" t="s">
        <v>12</v>
      </c>
      <c r="F3142">
        <v>2035</v>
      </c>
      <c r="G3142" t="s">
        <v>250</v>
      </c>
      <c r="H3142">
        <v>8.7356096724379597</v>
      </c>
      <c r="I3142">
        <f>IF(K3142="N2O",H3142*About!$B$66,IF('EPA non-CO2 Data'!K3142="CH4",'EPA non-CO2 Data'!H3142*About!$B$65,'EPA non-CO2 Data'!H3142))</f>
        <v>7.7682435006579169</v>
      </c>
      <c r="J3142" s="4" t="str">
        <f>VLOOKUP(CONCATENATE(B3142,C3142,D3142),'EPA Source to Industry Map'!$D$2:$E$35,2,FALSE)</f>
        <v>waste management</v>
      </c>
      <c r="K3142" s="4" t="str">
        <f t="shared" si="49"/>
        <v>N2O</v>
      </c>
    </row>
    <row r="3143" spans="1:11">
      <c r="A3143" t="s">
        <v>68</v>
      </c>
      <c r="B3143" t="s">
        <v>5</v>
      </c>
      <c r="C3143" t="s">
        <v>18</v>
      </c>
      <c r="D3143" t="s">
        <v>280</v>
      </c>
      <c r="E3143" t="s">
        <v>12</v>
      </c>
      <c r="F3143">
        <v>2035</v>
      </c>
      <c r="G3143" t="s">
        <v>250</v>
      </c>
      <c r="H3143">
        <v>21.498736613645001</v>
      </c>
      <c r="I3143">
        <f>IF(K3143="N2O",H3143*About!$B$66,IF('EPA non-CO2 Data'!K3143="CH4",'EPA non-CO2 Data'!H3143*About!$B$65,'EPA non-CO2 Data'!H3143))</f>
        <v>19.118004035623908</v>
      </c>
      <c r="J3143" s="4" t="str">
        <f>VLOOKUP(CONCATENATE(B3143,C3143,D3143),'EPA Source to Industry Map'!$D$2:$E$35,2,FALSE)</f>
        <v>waste management</v>
      </c>
      <c r="K3143" s="4" t="str">
        <f t="shared" si="49"/>
        <v>N2O</v>
      </c>
    </row>
    <row r="3144" spans="1:11">
      <c r="A3144" t="s">
        <v>68</v>
      </c>
      <c r="B3144" t="s">
        <v>5</v>
      </c>
      <c r="C3144" t="s">
        <v>18</v>
      </c>
      <c r="D3144" t="s">
        <v>279</v>
      </c>
      <c r="E3144" t="s">
        <v>12</v>
      </c>
      <c r="F3144">
        <v>2036</v>
      </c>
      <c r="G3144" t="s">
        <v>250</v>
      </c>
      <c r="H3144">
        <v>8.6200466099071509</v>
      </c>
      <c r="I3144">
        <f>IF(K3144="N2O",H3144*About!$B$66,IF('EPA non-CO2 Data'!K3144="CH4",'EPA non-CO2 Data'!H3144*About!$B$65,'EPA non-CO2 Data'!H3144))</f>
        <v>7.6654776900181041</v>
      </c>
      <c r="J3144" s="4" t="str">
        <f>VLOOKUP(CONCATENATE(B3144,C3144,D3144),'EPA Source to Industry Map'!$D$2:$E$35,2,FALSE)</f>
        <v>waste management</v>
      </c>
      <c r="K3144" s="4" t="str">
        <f t="shared" si="49"/>
        <v>N2O</v>
      </c>
    </row>
    <row r="3145" spans="1:11">
      <c r="A3145" t="s">
        <v>68</v>
      </c>
      <c r="B3145" t="s">
        <v>5</v>
      </c>
      <c r="C3145" t="s">
        <v>18</v>
      </c>
      <c r="D3145" t="s">
        <v>280</v>
      </c>
      <c r="E3145" t="s">
        <v>12</v>
      </c>
      <c r="F3145">
        <v>2036</v>
      </c>
      <c r="G3145" t="s">
        <v>250</v>
      </c>
      <c r="H3145">
        <v>21.5559012281234</v>
      </c>
      <c r="I3145">
        <f>IF(K3145="N2O",H3145*About!$B$66,IF('EPA non-CO2 Data'!K3145="CH4",'EPA non-CO2 Data'!H3145*About!$B$65,'EPA non-CO2 Data'!H3145))</f>
        <v>19.168838340445305</v>
      </c>
      <c r="J3145" s="4" t="str">
        <f>VLOOKUP(CONCATENATE(B3145,C3145,D3145),'EPA Source to Industry Map'!$D$2:$E$35,2,FALSE)</f>
        <v>waste management</v>
      </c>
      <c r="K3145" s="4" t="str">
        <f t="shared" si="49"/>
        <v>N2O</v>
      </c>
    </row>
    <row r="3146" spans="1:11">
      <c r="A3146" t="s">
        <v>68</v>
      </c>
      <c r="B3146" t="s">
        <v>5</v>
      </c>
      <c r="C3146" t="s">
        <v>18</v>
      </c>
      <c r="D3146" t="s">
        <v>279</v>
      </c>
      <c r="E3146" t="s">
        <v>12</v>
      </c>
      <c r="F3146">
        <v>2037</v>
      </c>
      <c r="G3146" t="s">
        <v>250</v>
      </c>
      <c r="H3146">
        <v>8.5044835473763296</v>
      </c>
      <c r="I3146">
        <f>IF(K3146="N2O",H3146*About!$B$66,IF('EPA non-CO2 Data'!K3146="CH4",'EPA non-CO2 Data'!H3146*About!$B$65,'EPA non-CO2 Data'!H3146))</f>
        <v>7.5627118793782797</v>
      </c>
      <c r="J3146" s="4" t="str">
        <f>VLOOKUP(CONCATENATE(B3146,C3146,D3146),'EPA Source to Industry Map'!$D$2:$E$35,2,FALSE)</f>
        <v>waste management</v>
      </c>
      <c r="K3146" s="4" t="str">
        <f t="shared" si="49"/>
        <v>N2O</v>
      </c>
    </row>
    <row r="3147" spans="1:11">
      <c r="A3147" t="s">
        <v>68</v>
      </c>
      <c r="B3147" t="s">
        <v>5</v>
      </c>
      <c r="C3147" t="s">
        <v>18</v>
      </c>
      <c r="D3147" t="s">
        <v>280</v>
      </c>
      <c r="E3147" t="s">
        <v>12</v>
      </c>
      <c r="F3147">
        <v>2037</v>
      </c>
      <c r="G3147" t="s">
        <v>250</v>
      </c>
      <c r="H3147">
        <v>21.613065842601799</v>
      </c>
      <c r="I3147">
        <f>IF(K3147="N2O",H3147*About!$B$66,IF('EPA non-CO2 Data'!K3147="CH4",'EPA non-CO2 Data'!H3147*About!$B$65,'EPA non-CO2 Data'!H3147))</f>
        <v>19.219672645266701</v>
      </c>
      <c r="J3147" s="4" t="str">
        <f>VLOOKUP(CONCATENATE(B3147,C3147,D3147),'EPA Source to Industry Map'!$D$2:$E$35,2,FALSE)</f>
        <v>waste management</v>
      </c>
      <c r="K3147" s="4" t="str">
        <f t="shared" si="49"/>
        <v>N2O</v>
      </c>
    </row>
    <row r="3148" spans="1:11">
      <c r="A3148" t="s">
        <v>68</v>
      </c>
      <c r="B3148" t="s">
        <v>5</v>
      </c>
      <c r="C3148" t="s">
        <v>18</v>
      </c>
      <c r="D3148" t="s">
        <v>279</v>
      </c>
      <c r="E3148" t="s">
        <v>12</v>
      </c>
      <c r="F3148">
        <v>2038</v>
      </c>
      <c r="G3148" t="s">
        <v>250</v>
      </c>
      <c r="H3148">
        <v>8.3889204848455208</v>
      </c>
      <c r="I3148">
        <f>IF(K3148="N2O",H3148*About!$B$66,IF('EPA non-CO2 Data'!K3148="CH4",'EPA non-CO2 Data'!H3148*About!$B$65,'EPA non-CO2 Data'!H3148))</f>
        <v>7.459946068738466</v>
      </c>
      <c r="J3148" s="4" t="str">
        <f>VLOOKUP(CONCATENATE(B3148,C3148,D3148),'EPA Source to Industry Map'!$D$2:$E$35,2,FALSE)</f>
        <v>waste management</v>
      </c>
      <c r="K3148" s="4" t="str">
        <f t="shared" si="49"/>
        <v>N2O</v>
      </c>
    </row>
    <row r="3149" spans="1:11">
      <c r="A3149" t="s">
        <v>68</v>
      </c>
      <c r="B3149" t="s">
        <v>5</v>
      </c>
      <c r="C3149" t="s">
        <v>18</v>
      </c>
      <c r="D3149" t="s">
        <v>280</v>
      </c>
      <c r="E3149" t="s">
        <v>12</v>
      </c>
      <c r="F3149">
        <v>2038</v>
      </c>
      <c r="G3149" t="s">
        <v>250</v>
      </c>
      <c r="H3149">
        <v>21.670230457080201</v>
      </c>
      <c r="I3149">
        <f>IF(K3149="N2O",H3149*About!$B$66,IF('EPA non-CO2 Data'!K3149="CH4",'EPA non-CO2 Data'!H3149*About!$B$65,'EPA non-CO2 Data'!H3149))</f>
        <v>19.270506950088098</v>
      </c>
      <c r="J3149" s="4" t="str">
        <f>VLOOKUP(CONCATENATE(B3149,C3149,D3149),'EPA Source to Industry Map'!$D$2:$E$35,2,FALSE)</f>
        <v>waste management</v>
      </c>
      <c r="K3149" s="4" t="str">
        <f t="shared" si="49"/>
        <v>N2O</v>
      </c>
    </row>
    <row r="3150" spans="1:11">
      <c r="A3150" t="s">
        <v>68</v>
      </c>
      <c r="B3150" t="s">
        <v>5</v>
      </c>
      <c r="C3150" t="s">
        <v>18</v>
      </c>
      <c r="D3150" t="s">
        <v>279</v>
      </c>
      <c r="E3150" t="s">
        <v>12</v>
      </c>
      <c r="F3150">
        <v>2039</v>
      </c>
      <c r="G3150" t="s">
        <v>250</v>
      </c>
      <c r="H3150">
        <v>8.2733574223146995</v>
      </c>
      <c r="I3150">
        <f>IF(K3150="N2O",H3150*About!$B$66,IF('EPA non-CO2 Data'!K3150="CH4",'EPA non-CO2 Data'!H3150*About!$B$65,'EPA non-CO2 Data'!H3150))</f>
        <v>7.3571802580986425</v>
      </c>
      <c r="J3150" s="4" t="str">
        <f>VLOOKUP(CONCATENATE(B3150,C3150,D3150),'EPA Source to Industry Map'!$D$2:$E$35,2,FALSE)</f>
        <v>waste management</v>
      </c>
      <c r="K3150" s="4" t="str">
        <f t="shared" si="49"/>
        <v>N2O</v>
      </c>
    </row>
    <row r="3151" spans="1:11">
      <c r="A3151" t="s">
        <v>68</v>
      </c>
      <c r="B3151" t="s">
        <v>5</v>
      </c>
      <c r="C3151" t="s">
        <v>18</v>
      </c>
      <c r="D3151" t="s">
        <v>280</v>
      </c>
      <c r="E3151" t="s">
        <v>12</v>
      </c>
      <c r="F3151">
        <v>2039</v>
      </c>
      <c r="G3151" t="s">
        <v>250</v>
      </c>
      <c r="H3151">
        <v>21.7273950715586</v>
      </c>
      <c r="I3151">
        <f>IF(K3151="N2O",H3151*About!$B$66,IF('EPA non-CO2 Data'!K3151="CH4",'EPA non-CO2 Data'!H3151*About!$B$65,'EPA non-CO2 Data'!H3151))</f>
        <v>19.321341254909495</v>
      </c>
      <c r="J3151" s="4" t="str">
        <f>VLOOKUP(CONCATENATE(B3151,C3151,D3151),'EPA Source to Industry Map'!$D$2:$E$35,2,FALSE)</f>
        <v>waste management</v>
      </c>
      <c r="K3151" s="4" t="str">
        <f t="shared" si="49"/>
        <v>N2O</v>
      </c>
    </row>
    <row r="3152" spans="1:11">
      <c r="A3152" t="s">
        <v>68</v>
      </c>
      <c r="B3152" t="s">
        <v>5</v>
      </c>
      <c r="C3152" t="s">
        <v>18</v>
      </c>
      <c r="D3152" t="s">
        <v>279</v>
      </c>
      <c r="E3152" t="s">
        <v>12</v>
      </c>
      <c r="F3152">
        <v>2040</v>
      </c>
      <c r="G3152" t="s">
        <v>250</v>
      </c>
      <c r="H3152">
        <v>8.1577943597838907</v>
      </c>
      <c r="I3152">
        <f>IF(K3152="N2O",H3152*About!$B$66,IF('EPA non-CO2 Data'!K3152="CH4",'EPA non-CO2 Data'!H3152*About!$B$65,'EPA non-CO2 Data'!H3152))</f>
        <v>7.2544144474588288</v>
      </c>
      <c r="J3152" s="4" t="str">
        <f>VLOOKUP(CONCATENATE(B3152,C3152,D3152),'EPA Source to Industry Map'!$D$2:$E$35,2,FALSE)</f>
        <v>waste management</v>
      </c>
      <c r="K3152" s="4" t="str">
        <f t="shared" si="49"/>
        <v>N2O</v>
      </c>
    </row>
    <row r="3153" spans="1:11">
      <c r="A3153" t="s">
        <v>68</v>
      </c>
      <c r="B3153" t="s">
        <v>5</v>
      </c>
      <c r="C3153" t="s">
        <v>18</v>
      </c>
      <c r="D3153" t="s">
        <v>280</v>
      </c>
      <c r="E3153" t="s">
        <v>12</v>
      </c>
      <c r="F3153">
        <v>2040</v>
      </c>
      <c r="G3153" t="s">
        <v>250</v>
      </c>
      <c r="H3153">
        <v>21.784559686036999</v>
      </c>
      <c r="I3153">
        <f>IF(K3153="N2O",H3153*About!$B$66,IF('EPA non-CO2 Data'!K3153="CH4",'EPA non-CO2 Data'!H3153*About!$B$65,'EPA non-CO2 Data'!H3153))</f>
        <v>19.372175559730888</v>
      </c>
      <c r="J3153" s="4" t="str">
        <f>VLOOKUP(CONCATENATE(B3153,C3153,D3153),'EPA Source to Industry Map'!$D$2:$E$35,2,FALSE)</f>
        <v>waste management</v>
      </c>
      <c r="K3153" s="4" t="str">
        <f t="shared" si="49"/>
        <v>N2O</v>
      </c>
    </row>
    <row r="3154" spans="1:11">
      <c r="A3154" t="s">
        <v>68</v>
      </c>
      <c r="B3154" t="s">
        <v>5</v>
      </c>
      <c r="C3154" t="s">
        <v>18</v>
      </c>
      <c r="D3154" t="s">
        <v>279</v>
      </c>
      <c r="E3154" t="s">
        <v>12</v>
      </c>
      <c r="F3154">
        <v>2041</v>
      </c>
      <c r="G3154" t="s">
        <v>250</v>
      </c>
      <c r="H3154">
        <v>8.0424306469098195</v>
      </c>
      <c r="I3154">
        <f>IF(K3154="N2O",H3154*About!$B$66,IF('EPA non-CO2 Data'!K3154="CH4",'EPA non-CO2 Data'!H3154*About!$B$65,'EPA non-CO2 Data'!H3154))</f>
        <v>7.151825910842625</v>
      </c>
      <c r="J3154" s="4" t="str">
        <f>VLOOKUP(CONCATENATE(B3154,C3154,D3154),'EPA Source to Industry Map'!$D$2:$E$35,2,FALSE)</f>
        <v>waste management</v>
      </c>
      <c r="K3154" s="4" t="str">
        <f t="shared" si="49"/>
        <v>N2O</v>
      </c>
    </row>
    <row r="3155" spans="1:11">
      <c r="A3155" t="s">
        <v>68</v>
      </c>
      <c r="B3155" t="s">
        <v>5</v>
      </c>
      <c r="C3155" t="s">
        <v>18</v>
      </c>
      <c r="D3155" t="s">
        <v>280</v>
      </c>
      <c r="E3155" t="s">
        <v>12</v>
      </c>
      <c r="F3155">
        <v>2041</v>
      </c>
      <c r="G3155" t="s">
        <v>250</v>
      </c>
      <c r="H3155">
        <v>21.8138006085989</v>
      </c>
      <c r="I3155">
        <f>IF(K3155="N2O",H3155*About!$B$66,IF('EPA non-CO2 Data'!K3155="CH4",'EPA non-CO2 Data'!H3155*About!$B$65,'EPA non-CO2 Data'!H3155))</f>
        <v>19.398178393552712</v>
      </c>
      <c r="J3155" s="4" t="str">
        <f>VLOOKUP(CONCATENATE(B3155,C3155,D3155),'EPA Source to Industry Map'!$D$2:$E$35,2,FALSE)</f>
        <v>waste management</v>
      </c>
      <c r="K3155" s="4" t="str">
        <f t="shared" si="49"/>
        <v>N2O</v>
      </c>
    </row>
    <row r="3156" spans="1:11">
      <c r="A3156" t="s">
        <v>68</v>
      </c>
      <c r="B3156" t="s">
        <v>5</v>
      </c>
      <c r="C3156" t="s">
        <v>18</v>
      </c>
      <c r="D3156" t="s">
        <v>279</v>
      </c>
      <c r="E3156" t="s">
        <v>12</v>
      </c>
      <c r="F3156">
        <v>2042</v>
      </c>
      <c r="G3156" t="s">
        <v>250</v>
      </c>
      <c r="H3156">
        <v>7.92706693403575</v>
      </c>
      <c r="I3156">
        <f>IF(K3156="N2O",H3156*About!$B$66,IF('EPA non-CO2 Data'!K3156="CH4",'EPA non-CO2 Data'!H3156*About!$B$65,'EPA non-CO2 Data'!H3156))</f>
        <v>7.049237374226422</v>
      </c>
      <c r="J3156" s="4" t="str">
        <f>VLOOKUP(CONCATENATE(B3156,C3156,D3156),'EPA Source to Industry Map'!$D$2:$E$35,2,FALSE)</f>
        <v>waste management</v>
      </c>
      <c r="K3156" s="4" t="str">
        <f t="shared" si="49"/>
        <v>N2O</v>
      </c>
    </row>
    <row r="3157" spans="1:11">
      <c r="A3157" t="s">
        <v>68</v>
      </c>
      <c r="B3157" t="s">
        <v>5</v>
      </c>
      <c r="C3157" t="s">
        <v>18</v>
      </c>
      <c r="D3157" t="s">
        <v>280</v>
      </c>
      <c r="E3157" t="s">
        <v>12</v>
      </c>
      <c r="F3157">
        <v>2042</v>
      </c>
      <c r="G3157" t="s">
        <v>250</v>
      </c>
      <c r="H3157">
        <v>21.8430415311608</v>
      </c>
      <c r="I3157">
        <f>IF(K3157="N2O",H3157*About!$B$66,IF('EPA non-CO2 Data'!K3157="CH4",'EPA non-CO2 Data'!H3157*About!$B$65,'EPA non-CO2 Data'!H3157))</f>
        <v>19.424181227374536</v>
      </c>
      <c r="J3157" s="4" t="str">
        <f>VLOOKUP(CONCATENATE(B3157,C3157,D3157),'EPA Source to Industry Map'!$D$2:$E$35,2,FALSE)</f>
        <v>waste management</v>
      </c>
      <c r="K3157" s="4" t="str">
        <f t="shared" si="49"/>
        <v>N2O</v>
      </c>
    </row>
    <row r="3158" spans="1:11">
      <c r="A3158" t="s">
        <v>68</v>
      </c>
      <c r="B3158" t="s">
        <v>5</v>
      </c>
      <c r="C3158" t="s">
        <v>18</v>
      </c>
      <c r="D3158" t="s">
        <v>279</v>
      </c>
      <c r="E3158" t="s">
        <v>12</v>
      </c>
      <c r="F3158">
        <v>2043</v>
      </c>
      <c r="G3158" t="s">
        <v>250</v>
      </c>
      <c r="H3158">
        <v>7.8117032211616797</v>
      </c>
      <c r="I3158">
        <f>IF(K3158="N2O",H3158*About!$B$66,IF('EPA non-CO2 Data'!K3158="CH4",'EPA non-CO2 Data'!H3158*About!$B$65,'EPA non-CO2 Data'!H3158))</f>
        <v>6.9466488376102182</v>
      </c>
      <c r="J3158" s="4" t="str">
        <f>VLOOKUP(CONCATENATE(B3158,C3158,D3158),'EPA Source to Industry Map'!$D$2:$E$35,2,FALSE)</f>
        <v>waste management</v>
      </c>
      <c r="K3158" s="4" t="str">
        <f t="shared" si="49"/>
        <v>N2O</v>
      </c>
    </row>
    <row r="3159" spans="1:11">
      <c r="A3159" t="s">
        <v>68</v>
      </c>
      <c r="B3159" t="s">
        <v>5</v>
      </c>
      <c r="C3159" t="s">
        <v>18</v>
      </c>
      <c r="D3159" t="s">
        <v>280</v>
      </c>
      <c r="E3159" t="s">
        <v>12</v>
      </c>
      <c r="F3159">
        <v>2043</v>
      </c>
      <c r="G3159" t="s">
        <v>250</v>
      </c>
      <c r="H3159">
        <v>21.872282453722701</v>
      </c>
      <c r="I3159">
        <f>IF(K3159="N2O",H3159*About!$B$66,IF('EPA non-CO2 Data'!K3159="CH4",'EPA non-CO2 Data'!H3159*About!$B$65,'EPA non-CO2 Data'!H3159))</f>
        <v>19.45018406119636</v>
      </c>
      <c r="J3159" s="4" t="str">
        <f>VLOOKUP(CONCATENATE(B3159,C3159,D3159),'EPA Source to Industry Map'!$D$2:$E$35,2,FALSE)</f>
        <v>waste management</v>
      </c>
      <c r="K3159" s="4" t="str">
        <f t="shared" si="49"/>
        <v>N2O</v>
      </c>
    </row>
    <row r="3160" spans="1:11">
      <c r="A3160" t="s">
        <v>68</v>
      </c>
      <c r="B3160" t="s">
        <v>5</v>
      </c>
      <c r="C3160" t="s">
        <v>18</v>
      </c>
      <c r="D3160" t="s">
        <v>279</v>
      </c>
      <c r="E3160" t="s">
        <v>12</v>
      </c>
      <c r="F3160">
        <v>2044</v>
      </c>
      <c r="G3160" t="s">
        <v>250</v>
      </c>
      <c r="H3160">
        <v>7.6963395082875996</v>
      </c>
      <c r="I3160">
        <f>IF(K3160="N2O",H3160*About!$B$66,IF('EPA non-CO2 Data'!K3160="CH4",'EPA non-CO2 Data'!H3160*About!$B$65,'EPA non-CO2 Data'!H3160))</f>
        <v>6.8440603009940064</v>
      </c>
      <c r="J3160" s="4" t="str">
        <f>VLOOKUP(CONCATENATE(B3160,C3160,D3160),'EPA Source to Industry Map'!$D$2:$E$35,2,FALSE)</f>
        <v>waste management</v>
      </c>
      <c r="K3160" s="4" t="str">
        <f t="shared" si="49"/>
        <v>N2O</v>
      </c>
    </row>
    <row r="3161" spans="1:11">
      <c r="A3161" t="s">
        <v>68</v>
      </c>
      <c r="B3161" t="s">
        <v>5</v>
      </c>
      <c r="C3161" t="s">
        <v>18</v>
      </c>
      <c r="D3161" t="s">
        <v>280</v>
      </c>
      <c r="E3161" t="s">
        <v>12</v>
      </c>
      <c r="F3161">
        <v>2044</v>
      </c>
      <c r="G3161" t="s">
        <v>250</v>
      </c>
      <c r="H3161">
        <v>21.901523376284601</v>
      </c>
      <c r="I3161">
        <f>IF(K3161="N2O",H3161*About!$B$66,IF('EPA non-CO2 Data'!K3161="CH4",'EPA non-CO2 Data'!H3161*About!$B$65,'EPA non-CO2 Data'!H3161))</f>
        <v>19.476186895018184</v>
      </c>
      <c r="J3161" s="4" t="str">
        <f>VLOOKUP(CONCATENATE(B3161,C3161,D3161),'EPA Source to Industry Map'!$D$2:$E$35,2,FALSE)</f>
        <v>waste management</v>
      </c>
      <c r="K3161" s="4" t="str">
        <f t="shared" si="49"/>
        <v>N2O</v>
      </c>
    </row>
    <row r="3162" spans="1:11">
      <c r="A3162" t="s">
        <v>68</v>
      </c>
      <c r="B3162" t="s">
        <v>5</v>
      </c>
      <c r="C3162" t="s">
        <v>18</v>
      </c>
      <c r="D3162" t="s">
        <v>279</v>
      </c>
      <c r="E3162" t="s">
        <v>12</v>
      </c>
      <c r="F3162">
        <v>2045</v>
      </c>
      <c r="G3162" t="s">
        <v>250</v>
      </c>
      <c r="H3162">
        <v>7.5809757954135302</v>
      </c>
      <c r="I3162">
        <f>IF(K3162="N2O",H3162*About!$B$66,IF('EPA non-CO2 Data'!K3162="CH4",'EPA non-CO2 Data'!H3162*About!$B$65,'EPA non-CO2 Data'!H3162))</f>
        <v>6.7414717643778035</v>
      </c>
      <c r="J3162" s="4" t="str">
        <f>VLOOKUP(CONCATENATE(B3162,C3162,D3162),'EPA Source to Industry Map'!$D$2:$E$35,2,FALSE)</f>
        <v>waste management</v>
      </c>
      <c r="K3162" s="4" t="str">
        <f t="shared" si="49"/>
        <v>N2O</v>
      </c>
    </row>
    <row r="3163" spans="1:11">
      <c r="A3163" t="s">
        <v>68</v>
      </c>
      <c r="B3163" t="s">
        <v>5</v>
      </c>
      <c r="C3163" t="s">
        <v>18</v>
      </c>
      <c r="D3163" t="s">
        <v>280</v>
      </c>
      <c r="E3163" t="s">
        <v>12</v>
      </c>
      <c r="F3163">
        <v>2045</v>
      </c>
      <c r="G3163" t="s">
        <v>250</v>
      </c>
      <c r="H3163">
        <v>21.930764298846601</v>
      </c>
      <c r="I3163">
        <f>IF(K3163="N2O",H3163*About!$B$66,IF('EPA non-CO2 Data'!K3163="CH4",'EPA non-CO2 Data'!H3163*About!$B$65,'EPA non-CO2 Data'!H3163))</f>
        <v>19.502189728840097</v>
      </c>
      <c r="J3163" s="4" t="str">
        <f>VLOOKUP(CONCATENATE(B3163,C3163,D3163),'EPA Source to Industry Map'!$D$2:$E$35,2,FALSE)</f>
        <v>waste management</v>
      </c>
      <c r="K3163" s="4" t="str">
        <f t="shared" si="49"/>
        <v>N2O</v>
      </c>
    </row>
    <row r="3164" spans="1:11">
      <c r="A3164" t="s">
        <v>68</v>
      </c>
      <c r="B3164" t="s">
        <v>5</v>
      </c>
      <c r="C3164" t="s">
        <v>18</v>
      </c>
      <c r="D3164" t="s">
        <v>279</v>
      </c>
      <c r="E3164" t="s">
        <v>12</v>
      </c>
      <c r="F3164">
        <v>2046</v>
      </c>
      <c r="G3164" t="s">
        <v>250</v>
      </c>
      <c r="H3164">
        <v>7.4649296774167802</v>
      </c>
      <c r="I3164">
        <f>IF(K3164="N2O",H3164*About!$B$66,IF('EPA non-CO2 Data'!K3164="CH4",'EPA non-CO2 Data'!H3164*About!$B$65,'EPA non-CO2 Data'!H3164))</f>
        <v>6.6382763909914324</v>
      </c>
      <c r="J3164" s="4" t="str">
        <f>VLOOKUP(CONCATENATE(B3164,C3164,D3164),'EPA Source to Industry Map'!$D$2:$E$35,2,FALSE)</f>
        <v>waste management</v>
      </c>
      <c r="K3164" s="4" t="str">
        <f t="shared" si="49"/>
        <v>N2O</v>
      </c>
    </row>
    <row r="3165" spans="1:11">
      <c r="A3165" t="s">
        <v>68</v>
      </c>
      <c r="B3165" t="s">
        <v>5</v>
      </c>
      <c r="C3165" t="s">
        <v>18</v>
      </c>
      <c r="D3165" t="s">
        <v>280</v>
      </c>
      <c r="E3165" t="s">
        <v>12</v>
      </c>
      <c r="F3165">
        <v>2046</v>
      </c>
      <c r="G3165" t="s">
        <v>250</v>
      </c>
      <c r="H3165">
        <v>21.9325940271188</v>
      </c>
      <c r="I3165">
        <f>IF(K3165="N2O",H3165*About!$B$66,IF('EPA non-CO2 Data'!K3165="CH4",'EPA non-CO2 Data'!H3165*About!$B$65,'EPA non-CO2 Data'!H3165))</f>
        <v>19.503816836196247</v>
      </c>
      <c r="J3165" s="4" t="str">
        <f>VLOOKUP(CONCATENATE(B3165,C3165,D3165),'EPA Source to Industry Map'!$D$2:$E$35,2,FALSE)</f>
        <v>waste management</v>
      </c>
      <c r="K3165" s="4" t="str">
        <f t="shared" si="49"/>
        <v>N2O</v>
      </c>
    </row>
    <row r="3166" spans="1:11">
      <c r="A3166" t="s">
        <v>68</v>
      </c>
      <c r="B3166" t="s">
        <v>5</v>
      </c>
      <c r="C3166" t="s">
        <v>18</v>
      </c>
      <c r="D3166" t="s">
        <v>279</v>
      </c>
      <c r="E3166" t="s">
        <v>12</v>
      </c>
      <c r="F3166">
        <v>2047</v>
      </c>
      <c r="G3166" t="s">
        <v>250</v>
      </c>
      <c r="H3166">
        <v>7.3488835594200204</v>
      </c>
      <c r="I3166">
        <f>IF(K3166="N2O",H3166*About!$B$66,IF('EPA non-CO2 Data'!K3166="CH4",'EPA non-CO2 Data'!H3166*About!$B$65,'EPA non-CO2 Data'!H3166))</f>
        <v>6.5350810176050516</v>
      </c>
      <c r="J3166" s="4" t="str">
        <f>VLOOKUP(CONCATENATE(B3166,C3166,D3166),'EPA Source to Industry Map'!$D$2:$E$35,2,FALSE)</f>
        <v>waste management</v>
      </c>
      <c r="K3166" s="4" t="str">
        <f t="shared" si="49"/>
        <v>N2O</v>
      </c>
    </row>
    <row r="3167" spans="1:11">
      <c r="A3167" t="s">
        <v>68</v>
      </c>
      <c r="B3167" t="s">
        <v>5</v>
      </c>
      <c r="C3167" t="s">
        <v>18</v>
      </c>
      <c r="D3167" t="s">
        <v>280</v>
      </c>
      <c r="E3167" t="s">
        <v>12</v>
      </c>
      <c r="F3167">
        <v>2047</v>
      </c>
      <c r="G3167" t="s">
        <v>250</v>
      </c>
      <c r="H3167">
        <v>21.934423755391101</v>
      </c>
      <c r="I3167">
        <f>IF(K3167="N2O",H3167*About!$B$66,IF('EPA non-CO2 Data'!K3167="CH4",'EPA non-CO2 Data'!H3167*About!$B$65,'EPA non-CO2 Data'!H3167))</f>
        <v>19.505443943552489</v>
      </c>
      <c r="J3167" s="4" t="str">
        <f>VLOOKUP(CONCATENATE(B3167,C3167,D3167),'EPA Source to Industry Map'!$D$2:$E$35,2,FALSE)</f>
        <v>waste management</v>
      </c>
      <c r="K3167" s="4" t="str">
        <f t="shared" si="49"/>
        <v>N2O</v>
      </c>
    </row>
    <row r="3168" spans="1:11">
      <c r="A3168" t="s">
        <v>68</v>
      </c>
      <c r="B3168" t="s">
        <v>5</v>
      </c>
      <c r="C3168" t="s">
        <v>18</v>
      </c>
      <c r="D3168" t="s">
        <v>279</v>
      </c>
      <c r="E3168" t="s">
        <v>12</v>
      </c>
      <c r="F3168">
        <v>2048</v>
      </c>
      <c r="G3168" t="s">
        <v>250</v>
      </c>
      <c r="H3168">
        <v>7.2328374414232703</v>
      </c>
      <c r="I3168">
        <f>IF(K3168="N2O",H3168*About!$B$66,IF('EPA non-CO2 Data'!K3168="CH4",'EPA non-CO2 Data'!H3168*About!$B$65,'EPA non-CO2 Data'!H3168))</f>
        <v>6.4318856442186796</v>
      </c>
      <c r="J3168" s="4" t="str">
        <f>VLOOKUP(CONCATENATE(B3168,C3168,D3168),'EPA Source to Industry Map'!$D$2:$E$35,2,FALSE)</f>
        <v>waste management</v>
      </c>
      <c r="K3168" s="4" t="str">
        <f t="shared" si="49"/>
        <v>N2O</v>
      </c>
    </row>
    <row r="3169" spans="1:11">
      <c r="A3169" t="s">
        <v>68</v>
      </c>
      <c r="B3169" t="s">
        <v>5</v>
      </c>
      <c r="C3169" t="s">
        <v>18</v>
      </c>
      <c r="D3169" t="s">
        <v>280</v>
      </c>
      <c r="E3169" t="s">
        <v>12</v>
      </c>
      <c r="F3169">
        <v>2048</v>
      </c>
      <c r="G3169" t="s">
        <v>250</v>
      </c>
      <c r="H3169">
        <v>21.9362534836634</v>
      </c>
      <c r="I3169">
        <f>IF(K3169="N2O",H3169*About!$B$66,IF('EPA non-CO2 Data'!K3169="CH4",'EPA non-CO2 Data'!H3169*About!$B$65,'EPA non-CO2 Data'!H3169))</f>
        <v>19.507071050908728</v>
      </c>
      <c r="J3169" s="4" t="str">
        <f>VLOOKUP(CONCATENATE(B3169,C3169,D3169),'EPA Source to Industry Map'!$D$2:$E$35,2,FALSE)</f>
        <v>waste management</v>
      </c>
      <c r="K3169" s="4" t="str">
        <f t="shared" si="49"/>
        <v>N2O</v>
      </c>
    </row>
    <row r="3170" spans="1:11">
      <c r="A3170" t="s">
        <v>68</v>
      </c>
      <c r="B3170" t="s">
        <v>5</v>
      </c>
      <c r="C3170" t="s">
        <v>18</v>
      </c>
      <c r="D3170" t="s">
        <v>279</v>
      </c>
      <c r="E3170" t="s">
        <v>12</v>
      </c>
      <c r="F3170">
        <v>2049</v>
      </c>
      <c r="G3170" t="s">
        <v>250</v>
      </c>
      <c r="H3170">
        <v>7.1167913234265097</v>
      </c>
      <c r="I3170">
        <f>IF(K3170="N2O",H3170*About!$B$66,IF('EPA non-CO2 Data'!K3170="CH4",'EPA non-CO2 Data'!H3170*About!$B$65,'EPA non-CO2 Data'!H3170))</f>
        <v>6.3286902708322987</v>
      </c>
      <c r="J3170" s="4" t="str">
        <f>VLOOKUP(CONCATENATE(B3170,C3170,D3170),'EPA Source to Industry Map'!$D$2:$E$35,2,FALSE)</f>
        <v>waste management</v>
      </c>
      <c r="K3170" s="4" t="str">
        <f t="shared" si="49"/>
        <v>N2O</v>
      </c>
    </row>
    <row r="3171" spans="1:11">
      <c r="A3171" t="s">
        <v>68</v>
      </c>
      <c r="B3171" t="s">
        <v>5</v>
      </c>
      <c r="C3171" t="s">
        <v>18</v>
      </c>
      <c r="D3171" t="s">
        <v>280</v>
      </c>
      <c r="E3171" t="s">
        <v>12</v>
      </c>
      <c r="F3171">
        <v>2049</v>
      </c>
      <c r="G3171" t="s">
        <v>250</v>
      </c>
      <c r="H3171">
        <v>21.938083211935702</v>
      </c>
      <c r="I3171">
        <f>IF(K3171="N2O",H3171*About!$B$66,IF('EPA non-CO2 Data'!K3171="CH4",'EPA non-CO2 Data'!H3171*About!$B$65,'EPA non-CO2 Data'!H3171))</f>
        <v>19.50869815826497</v>
      </c>
      <c r="J3171" s="4" t="str">
        <f>VLOOKUP(CONCATENATE(B3171,C3171,D3171),'EPA Source to Industry Map'!$D$2:$E$35,2,FALSE)</f>
        <v>waste management</v>
      </c>
      <c r="K3171" s="4" t="str">
        <f t="shared" si="49"/>
        <v>N2O</v>
      </c>
    </row>
    <row r="3172" spans="1:11">
      <c r="A3172" t="s">
        <v>68</v>
      </c>
      <c r="B3172" t="s">
        <v>5</v>
      </c>
      <c r="C3172" t="s">
        <v>18</v>
      </c>
      <c r="D3172" t="s">
        <v>279</v>
      </c>
      <c r="E3172" t="s">
        <v>12</v>
      </c>
      <c r="F3172">
        <v>2050</v>
      </c>
      <c r="G3172" t="s">
        <v>250</v>
      </c>
      <c r="H3172">
        <v>7.0007452054297596</v>
      </c>
      <c r="I3172">
        <f>IF(K3172="N2O",H3172*About!$B$66,IF('EPA non-CO2 Data'!K3172="CH4",'EPA non-CO2 Data'!H3172*About!$B$65,'EPA non-CO2 Data'!H3172))</f>
        <v>6.2254948974459268</v>
      </c>
      <c r="J3172" s="4" t="str">
        <f>VLOOKUP(CONCATENATE(B3172,C3172,D3172),'EPA Source to Industry Map'!$D$2:$E$35,2,FALSE)</f>
        <v>waste management</v>
      </c>
      <c r="K3172" s="4" t="str">
        <f t="shared" si="49"/>
        <v>N2O</v>
      </c>
    </row>
    <row r="3173" spans="1:11">
      <c r="A3173" t="s">
        <v>68</v>
      </c>
      <c r="B3173" t="s">
        <v>5</v>
      </c>
      <c r="C3173" t="s">
        <v>18</v>
      </c>
      <c r="D3173" t="s">
        <v>280</v>
      </c>
      <c r="E3173" t="s">
        <v>12</v>
      </c>
      <c r="F3173">
        <v>2050</v>
      </c>
      <c r="G3173" t="s">
        <v>250</v>
      </c>
      <c r="H3173">
        <v>21.939912940207901</v>
      </c>
      <c r="I3173">
        <f>IF(K3173="N2O",H3173*About!$B$66,IF('EPA non-CO2 Data'!K3173="CH4",'EPA non-CO2 Data'!H3173*About!$B$65,'EPA non-CO2 Data'!H3173))</f>
        <v>19.51032526562112</v>
      </c>
      <c r="J3173" s="4" t="str">
        <f>VLOOKUP(CONCATENATE(B3173,C3173,D3173),'EPA Source to Industry Map'!$D$2:$E$35,2,FALSE)</f>
        <v>waste management</v>
      </c>
      <c r="K3173" s="4" t="str">
        <f t="shared" si="49"/>
        <v>N2O</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A38" sqref="A38"/>
    </sheetView>
  </sheetViews>
  <sheetFormatPr defaultColWidth="8.86328125" defaultRowHeight="14.25"/>
  <cols>
    <col min="1" max="1" width="22.1328125" customWidth="1"/>
    <col min="2" max="2" width="13.73046875" customWidth="1"/>
    <col min="3" max="3" width="14.1328125" customWidth="1"/>
    <col min="4" max="4" width="39.3984375" customWidth="1"/>
    <col min="5" max="5" width="35.3984375" customWidth="1"/>
    <col min="6" max="6" width="59.73046875" style="10" customWidth="1"/>
  </cols>
  <sheetData>
    <row r="1" spans="1:6">
      <c r="A1" s="3" t="s">
        <v>27</v>
      </c>
      <c r="B1" s="3" t="s">
        <v>28</v>
      </c>
      <c r="C1" s="3" t="s">
        <v>246</v>
      </c>
      <c r="D1" s="16" t="s">
        <v>286</v>
      </c>
      <c r="E1" s="16" t="s">
        <v>237</v>
      </c>
      <c r="F1" s="40" t="s">
        <v>283</v>
      </c>
    </row>
    <row r="2" spans="1:6">
      <c r="A2" t="s">
        <v>4</v>
      </c>
      <c r="B2" t="s">
        <v>249</v>
      </c>
      <c r="D2" t="str">
        <f>CONCATENATE(A2,B2,C2)</f>
        <v>AgricultureAgSoils</v>
      </c>
      <c r="E2" t="s">
        <v>239</v>
      </c>
    </row>
    <row r="3" spans="1:6">
      <c r="A3" t="s">
        <v>4</v>
      </c>
      <c r="B3" t="s">
        <v>251</v>
      </c>
      <c r="C3" t="s">
        <v>252</v>
      </c>
      <c r="D3" t="str">
        <f t="shared" ref="D3:D35" si="0">CONCATENATE(A3,B3,C3)</f>
        <v>AgricultureLivestockEnteric</v>
      </c>
      <c r="E3" t="s">
        <v>239</v>
      </c>
    </row>
    <row r="4" spans="1:6">
      <c r="A4" t="s">
        <v>4</v>
      </c>
      <c r="B4" t="s">
        <v>251</v>
      </c>
      <c r="C4" t="s">
        <v>253</v>
      </c>
      <c r="D4" t="str">
        <f t="shared" si="0"/>
        <v>AgricultureLivestockManure</v>
      </c>
      <c r="E4" t="s">
        <v>239</v>
      </c>
    </row>
    <row r="5" spans="1:6">
      <c r="A5" t="s">
        <v>4</v>
      </c>
      <c r="B5" t="s">
        <v>227</v>
      </c>
      <c r="D5" t="str">
        <f t="shared" si="0"/>
        <v>AgricultureOtherAg</v>
      </c>
      <c r="E5" t="s">
        <v>239</v>
      </c>
    </row>
    <row r="6" spans="1:6">
      <c r="A6" t="s">
        <v>4</v>
      </c>
      <c r="B6" t="s">
        <v>9</v>
      </c>
      <c r="D6" t="str">
        <f t="shared" si="0"/>
        <v>AgricultureRice</v>
      </c>
      <c r="E6" t="s">
        <v>239</v>
      </c>
    </row>
    <row r="7" spans="1:6">
      <c r="A7" t="s">
        <v>2</v>
      </c>
      <c r="B7" t="s">
        <v>254</v>
      </c>
      <c r="C7" t="s">
        <v>228</v>
      </c>
      <c r="D7" t="str">
        <f t="shared" si="0"/>
        <v>EnergyCombustionBiomass</v>
      </c>
      <c r="E7" s="4" t="s">
        <v>243</v>
      </c>
      <c r="F7" s="10" t="s">
        <v>284</v>
      </c>
    </row>
    <row r="8" spans="1:6">
      <c r="A8" t="s">
        <v>2</v>
      </c>
      <c r="B8" t="s">
        <v>255</v>
      </c>
      <c r="C8" t="s">
        <v>256</v>
      </c>
      <c r="D8" t="str">
        <f t="shared" si="0"/>
        <v>EnergyCoalSurface</v>
      </c>
      <c r="E8" t="s">
        <v>241</v>
      </c>
    </row>
    <row r="9" spans="1:6">
      <c r="A9" t="s">
        <v>2</v>
      </c>
      <c r="B9" t="s">
        <v>255</v>
      </c>
      <c r="C9" t="s">
        <v>257</v>
      </c>
      <c r="D9" t="str">
        <f t="shared" si="0"/>
        <v>EnergyCoalUnder</v>
      </c>
      <c r="E9" t="s">
        <v>241</v>
      </c>
    </row>
    <row r="10" spans="1:6">
      <c r="A10" t="s">
        <v>2</v>
      </c>
      <c r="B10" t="s">
        <v>258</v>
      </c>
      <c r="C10" t="s">
        <v>259</v>
      </c>
      <c r="D10" t="str">
        <f t="shared" si="0"/>
        <v>EnergyNGOGas Product</v>
      </c>
      <c r="E10" t="s">
        <v>238</v>
      </c>
    </row>
    <row r="11" spans="1:6">
      <c r="A11" t="s">
        <v>2</v>
      </c>
      <c r="B11" t="s">
        <v>258</v>
      </c>
      <c r="C11" t="s">
        <v>260</v>
      </c>
      <c r="D11" t="str">
        <f t="shared" si="0"/>
        <v>EnergyNGOGas TSD</v>
      </c>
      <c r="E11" t="s">
        <v>238</v>
      </c>
    </row>
    <row r="12" spans="1:6">
      <c r="A12" t="s">
        <v>2</v>
      </c>
      <c r="B12" t="s">
        <v>258</v>
      </c>
      <c r="C12" t="s">
        <v>261</v>
      </c>
      <c r="D12" t="str">
        <f t="shared" si="0"/>
        <v>EnergyNGOOil Product</v>
      </c>
      <c r="E12" t="s">
        <v>238</v>
      </c>
    </row>
    <row r="13" spans="1:6">
      <c r="A13" t="s">
        <v>2</v>
      </c>
      <c r="B13" t="s">
        <v>258</v>
      </c>
      <c r="C13" t="s">
        <v>262</v>
      </c>
      <c r="D13" t="str">
        <f t="shared" si="0"/>
        <v>EnergyNGOOil Refining</v>
      </c>
      <c r="E13" t="s">
        <v>238</v>
      </c>
    </row>
    <row r="14" spans="1:6">
      <c r="A14" t="s">
        <v>2</v>
      </c>
      <c r="B14" t="s">
        <v>229</v>
      </c>
      <c r="D14" t="str">
        <f t="shared" si="0"/>
        <v>EnergyOtherEnergy</v>
      </c>
      <c r="E14" s="4" t="s">
        <v>243</v>
      </c>
      <c r="F14" s="10" t="s">
        <v>284</v>
      </c>
    </row>
    <row r="15" spans="1:6">
      <c r="A15" t="s">
        <v>2</v>
      </c>
      <c r="B15" t="s">
        <v>254</v>
      </c>
      <c r="C15" t="s">
        <v>230</v>
      </c>
      <c r="D15" t="str">
        <f t="shared" si="0"/>
        <v>EnergyCombustionStatMob</v>
      </c>
      <c r="E15" s="4" t="s">
        <v>243</v>
      </c>
      <c r="F15" s="10" t="s">
        <v>284</v>
      </c>
    </row>
    <row r="16" spans="1:6" ht="28.5">
      <c r="A16" t="s">
        <v>3</v>
      </c>
      <c r="B16" t="s">
        <v>263</v>
      </c>
      <c r="C16" t="s">
        <v>264</v>
      </c>
      <c r="D16" t="str">
        <f t="shared" si="0"/>
        <v>Industrial ProcessesMetalsAluminum</v>
      </c>
      <c r="E16" t="s">
        <v>244</v>
      </c>
      <c r="F16" s="10" t="s">
        <v>644</v>
      </c>
    </row>
    <row r="17" spans="1:6" ht="28.5">
      <c r="A17" t="s">
        <v>3</v>
      </c>
      <c r="B17" t="s">
        <v>231</v>
      </c>
      <c r="D17" t="str">
        <f t="shared" si="0"/>
        <v>Industrial ProcessesEPS</v>
      </c>
      <c r="E17" t="s">
        <v>244</v>
      </c>
      <c r="F17" s="10" t="s">
        <v>645</v>
      </c>
    </row>
    <row r="18" spans="1:6" ht="28.5">
      <c r="A18" t="s">
        <v>3</v>
      </c>
      <c r="B18" t="s">
        <v>265</v>
      </c>
      <c r="C18" t="s">
        <v>232</v>
      </c>
      <c r="D18" t="str">
        <f t="shared" si="0"/>
        <v>Industrial ProcessesElectronicsFPD</v>
      </c>
      <c r="E18" t="s">
        <v>244</v>
      </c>
      <c r="F18" s="10" t="s">
        <v>646</v>
      </c>
    </row>
    <row r="19" spans="1:6">
      <c r="A19" t="s">
        <v>3</v>
      </c>
      <c r="B19" t="s">
        <v>266</v>
      </c>
      <c r="D19" t="str">
        <f t="shared" si="0"/>
        <v>Industrial ProcessesHCFC22</v>
      </c>
      <c r="E19" t="s">
        <v>244</v>
      </c>
    </row>
    <row r="20" spans="1:6" ht="28.5">
      <c r="A20" t="s">
        <v>3</v>
      </c>
      <c r="B20" t="s">
        <v>263</v>
      </c>
      <c r="C20" t="s">
        <v>267</v>
      </c>
      <c r="D20" t="str">
        <f t="shared" si="0"/>
        <v>Industrial ProcessesMetalsMagnesium</v>
      </c>
      <c r="E20" t="s">
        <v>244</v>
      </c>
      <c r="F20" s="10" t="s">
        <v>644</v>
      </c>
    </row>
    <row r="21" spans="1:6">
      <c r="A21" t="s">
        <v>3</v>
      </c>
      <c r="B21" t="s">
        <v>268</v>
      </c>
      <c r="C21" t="s">
        <v>269</v>
      </c>
      <c r="D21" t="str">
        <f t="shared" si="0"/>
        <v>Industrial ProcessesNitricAdipicAdipic</v>
      </c>
      <c r="E21" t="s">
        <v>244</v>
      </c>
    </row>
    <row r="22" spans="1:6">
      <c r="A22" t="s">
        <v>3</v>
      </c>
      <c r="B22" t="s">
        <v>268</v>
      </c>
      <c r="C22" t="s">
        <v>270</v>
      </c>
      <c r="D22" t="str">
        <f t="shared" si="0"/>
        <v>Industrial ProcessesNitricAdipicNitric</v>
      </c>
      <c r="E22" t="s">
        <v>244</v>
      </c>
    </row>
    <row r="23" spans="1:6">
      <c r="A23" t="s">
        <v>3</v>
      </c>
      <c r="B23" t="s">
        <v>271</v>
      </c>
      <c r="C23" t="s">
        <v>272</v>
      </c>
      <c r="D23" t="str">
        <f t="shared" si="0"/>
        <v>Industrial ProcessesODSSubsAerosols</v>
      </c>
      <c r="E23" t="s">
        <v>244</v>
      </c>
    </row>
    <row r="24" spans="1:6">
      <c r="A24" t="s">
        <v>3</v>
      </c>
      <c r="B24" t="s">
        <v>271</v>
      </c>
      <c r="C24" t="s">
        <v>273</v>
      </c>
      <c r="D24" t="str">
        <f t="shared" si="0"/>
        <v>Industrial ProcessesODSSubsFire Ext</v>
      </c>
      <c r="E24" t="s">
        <v>244</v>
      </c>
    </row>
    <row r="25" spans="1:6">
      <c r="A25" t="s">
        <v>3</v>
      </c>
      <c r="B25" t="s">
        <v>271</v>
      </c>
      <c r="C25" t="s">
        <v>274</v>
      </c>
      <c r="D25" t="str">
        <f t="shared" si="0"/>
        <v>Industrial ProcessesODSSubsFoams</v>
      </c>
      <c r="E25" t="s">
        <v>244</v>
      </c>
    </row>
    <row r="26" spans="1:6">
      <c r="A26" t="s">
        <v>3</v>
      </c>
      <c r="B26" t="s">
        <v>271</v>
      </c>
      <c r="C26" t="s">
        <v>275</v>
      </c>
      <c r="D26" t="str">
        <f t="shared" si="0"/>
        <v>Industrial ProcessesODSSubsRefAC</v>
      </c>
      <c r="E26" t="s">
        <v>244</v>
      </c>
    </row>
    <row r="27" spans="1:6">
      <c r="A27" t="s">
        <v>3</v>
      </c>
      <c r="B27" t="s">
        <v>271</v>
      </c>
      <c r="C27" t="s">
        <v>276</v>
      </c>
      <c r="D27" t="str">
        <f t="shared" si="0"/>
        <v>Industrial ProcessesODSSubsSolvents</v>
      </c>
      <c r="E27" t="s">
        <v>244</v>
      </c>
    </row>
    <row r="28" spans="1:6">
      <c r="A28" t="s">
        <v>3</v>
      </c>
      <c r="B28" t="s">
        <v>233</v>
      </c>
      <c r="D28" t="str">
        <f t="shared" si="0"/>
        <v>Industrial ProcessesOtherIPPU</v>
      </c>
      <c r="E28" s="11" t="s">
        <v>242</v>
      </c>
      <c r="F28" s="10" t="s">
        <v>647</v>
      </c>
    </row>
    <row r="29" spans="1:6" ht="28.5">
      <c r="A29" t="s">
        <v>3</v>
      </c>
      <c r="B29" t="s">
        <v>265</v>
      </c>
      <c r="C29" t="s">
        <v>234</v>
      </c>
      <c r="D29" t="str">
        <f t="shared" si="0"/>
        <v>Industrial ProcessesElectronicsPV</v>
      </c>
      <c r="E29" t="s">
        <v>244</v>
      </c>
      <c r="F29" s="10" t="s">
        <v>643</v>
      </c>
    </row>
    <row r="30" spans="1:6" ht="28.5">
      <c r="A30" t="s">
        <v>3</v>
      </c>
      <c r="B30" t="s">
        <v>265</v>
      </c>
      <c r="C30" t="s">
        <v>277</v>
      </c>
      <c r="D30" t="str">
        <f t="shared" si="0"/>
        <v>Industrial ProcessesElectronicsSemi</v>
      </c>
      <c r="E30" t="s">
        <v>244</v>
      </c>
      <c r="F30" s="10" t="s">
        <v>644</v>
      </c>
    </row>
    <row r="31" spans="1:6">
      <c r="A31" t="s">
        <v>5</v>
      </c>
      <c r="B31" t="s">
        <v>6</v>
      </c>
      <c r="C31" t="s">
        <v>17</v>
      </c>
      <c r="D31" t="str">
        <f t="shared" si="0"/>
        <v>WasteLandfillsIndustrial</v>
      </c>
      <c r="E31" t="s">
        <v>240</v>
      </c>
    </row>
    <row r="32" spans="1:6">
      <c r="A32" t="s">
        <v>5</v>
      </c>
      <c r="B32" t="s">
        <v>6</v>
      </c>
      <c r="C32" t="s">
        <v>278</v>
      </c>
      <c r="D32" t="str">
        <f t="shared" si="0"/>
        <v>WasteLandfillsMSW</v>
      </c>
      <c r="E32" t="s">
        <v>240</v>
      </c>
    </row>
    <row r="33" spans="1:5">
      <c r="A33" t="s">
        <v>5</v>
      </c>
      <c r="B33" t="s">
        <v>235</v>
      </c>
      <c r="D33" t="str">
        <f t="shared" si="0"/>
        <v>WasteOtherWaste</v>
      </c>
      <c r="E33" t="s">
        <v>240</v>
      </c>
    </row>
    <row r="34" spans="1:5">
      <c r="A34" t="s">
        <v>5</v>
      </c>
      <c r="B34" t="s">
        <v>18</v>
      </c>
      <c r="C34" t="s">
        <v>279</v>
      </c>
      <c r="D34" t="str">
        <f t="shared" si="0"/>
        <v>WasteWastewaterRural</v>
      </c>
      <c r="E34" t="s">
        <v>240</v>
      </c>
    </row>
    <row r="35" spans="1:5">
      <c r="A35" t="s">
        <v>5</v>
      </c>
      <c r="B35" t="s">
        <v>18</v>
      </c>
      <c r="C35" t="s">
        <v>280</v>
      </c>
      <c r="D35" t="str">
        <f t="shared" si="0"/>
        <v>WasteWastewaterUrban</v>
      </c>
      <c r="E35" t="s">
        <v>240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workbookViewId="0">
      <pane ySplit="1" topLeftCell="A2" activePane="bottomLeft" state="frozen"/>
      <selection pane="bottomLeft" activeCell="A18" sqref="A18"/>
    </sheetView>
  </sheetViews>
  <sheetFormatPr defaultColWidth="8.86328125" defaultRowHeight="14.25"/>
  <sheetData>
    <row r="1" spans="1:22">
      <c r="A1" t="s">
        <v>292</v>
      </c>
      <c r="B1" t="s">
        <v>29</v>
      </c>
      <c r="C1" t="s">
        <v>293</v>
      </c>
      <c r="D1" t="s">
        <v>294</v>
      </c>
      <c r="E1" t="s">
        <v>247</v>
      </c>
      <c r="F1">
        <v>2000</v>
      </c>
      <c r="G1">
        <v>2001</v>
      </c>
      <c r="H1">
        <v>2002</v>
      </c>
      <c r="I1">
        <v>2003</v>
      </c>
      <c r="J1">
        <v>2004</v>
      </c>
      <c r="K1">
        <v>2005</v>
      </c>
      <c r="L1">
        <v>2006</v>
      </c>
      <c r="M1">
        <v>2007</v>
      </c>
      <c r="N1">
        <v>2008</v>
      </c>
      <c r="O1">
        <v>2009</v>
      </c>
      <c r="P1">
        <v>2010</v>
      </c>
      <c r="Q1">
        <v>2011</v>
      </c>
      <c r="R1">
        <v>2012</v>
      </c>
      <c r="S1">
        <v>2013</v>
      </c>
      <c r="T1">
        <v>2014</v>
      </c>
      <c r="U1">
        <v>2015</v>
      </c>
      <c r="V1">
        <v>2016</v>
      </c>
    </row>
    <row r="2" spans="1:22">
      <c r="A2" t="s">
        <v>295</v>
      </c>
      <c r="B2" t="s">
        <v>330</v>
      </c>
      <c r="C2" t="s">
        <v>296</v>
      </c>
      <c r="D2" t="s">
        <v>10</v>
      </c>
      <c r="E2" t="s">
        <v>297</v>
      </c>
      <c r="F2" s="5">
        <v>3110000</v>
      </c>
      <c r="G2" s="5">
        <v>3170000</v>
      </c>
      <c r="H2" s="5">
        <v>3500000</v>
      </c>
      <c r="I2" s="5">
        <v>4130000</v>
      </c>
      <c r="J2" s="5">
        <v>4780000</v>
      </c>
      <c r="K2" s="5">
        <v>5400000</v>
      </c>
      <c r="L2" s="5">
        <v>5910000</v>
      </c>
      <c r="M2" s="5">
        <v>6310000</v>
      </c>
      <c r="N2" s="5">
        <v>6780000</v>
      </c>
      <c r="O2" s="5">
        <v>7070000</v>
      </c>
      <c r="P2" s="5">
        <v>7710000</v>
      </c>
      <c r="Q2" s="5">
        <v>8480000</v>
      </c>
      <c r="R2" s="5">
        <v>8690000</v>
      </c>
      <c r="S2" s="5">
        <v>8810000</v>
      </c>
      <c r="T2" s="5">
        <v>8810000</v>
      </c>
      <c r="U2" s="5">
        <v>8770000</v>
      </c>
      <c r="V2" s="5">
        <v>8720000</v>
      </c>
    </row>
    <row r="3" spans="1:22">
      <c r="A3" t="s">
        <v>295</v>
      </c>
      <c r="B3" t="s">
        <v>330</v>
      </c>
      <c r="C3" t="s">
        <v>492</v>
      </c>
      <c r="D3" t="s">
        <v>10</v>
      </c>
      <c r="E3" t="s">
        <v>297</v>
      </c>
      <c r="F3" s="5">
        <v>39700</v>
      </c>
      <c r="G3" s="5">
        <v>29200</v>
      </c>
      <c r="H3" s="5">
        <v>28700</v>
      </c>
      <c r="I3" s="5">
        <v>48500</v>
      </c>
      <c r="J3" s="5">
        <v>50400</v>
      </c>
      <c r="K3" s="5">
        <v>38900</v>
      </c>
      <c r="L3" s="5">
        <v>52300</v>
      </c>
      <c r="M3" s="5">
        <v>61800</v>
      </c>
      <c r="N3" s="5">
        <v>67600</v>
      </c>
      <c r="O3" s="5">
        <v>77200</v>
      </c>
      <c r="P3" s="5">
        <v>95200</v>
      </c>
      <c r="Q3" s="5">
        <v>94700</v>
      </c>
      <c r="R3" s="5">
        <v>121000</v>
      </c>
      <c r="S3" s="5">
        <v>109000</v>
      </c>
      <c r="T3" s="5">
        <v>116000</v>
      </c>
      <c r="U3" s="5">
        <v>123000</v>
      </c>
      <c r="V3" s="5">
        <v>130000</v>
      </c>
    </row>
    <row r="4" spans="1:22">
      <c r="A4" t="s">
        <v>295</v>
      </c>
      <c r="B4" t="s">
        <v>330</v>
      </c>
      <c r="C4" t="s">
        <v>493</v>
      </c>
      <c r="D4" t="s">
        <v>10</v>
      </c>
      <c r="E4" t="s">
        <v>297</v>
      </c>
      <c r="F4" s="5">
        <v>0</v>
      </c>
      <c r="G4" s="5">
        <v>0</v>
      </c>
      <c r="H4" s="5">
        <v>0</v>
      </c>
      <c r="I4" s="5">
        <v>0</v>
      </c>
      <c r="J4" s="5">
        <v>0</v>
      </c>
      <c r="K4" s="5">
        <v>0</v>
      </c>
      <c r="L4" s="5">
        <v>0</v>
      </c>
      <c r="M4" s="5">
        <v>0</v>
      </c>
      <c r="N4" s="5">
        <v>0</v>
      </c>
      <c r="O4" s="5">
        <v>0</v>
      </c>
      <c r="P4" s="5">
        <v>0</v>
      </c>
      <c r="Q4" s="5">
        <v>0</v>
      </c>
      <c r="R4" s="5">
        <v>0</v>
      </c>
      <c r="S4" s="5">
        <v>0</v>
      </c>
      <c r="T4" s="5">
        <v>0</v>
      </c>
      <c r="U4" s="5">
        <v>0</v>
      </c>
      <c r="V4" s="5">
        <v>0</v>
      </c>
    </row>
    <row r="5" spans="1:22">
      <c r="A5" t="s">
        <v>295</v>
      </c>
      <c r="B5" t="s">
        <v>330</v>
      </c>
      <c r="C5" t="s">
        <v>495</v>
      </c>
      <c r="D5" t="s">
        <v>10</v>
      </c>
      <c r="E5" t="s">
        <v>297</v>
      </c>
      <c r="F5" s="5">
        <v>39700</v>
      </c>
      <c r="G5" s="5">
        <v>29200</v>
      </c>
      <c r="H5" s="5">
        <v>28700</v>
      </c>
      <c r="I5" s="5">
        <v>48500</v>
      </c>
      <c r="J5" s="5">
        <v>50400</v>
      </c>
      <c r="K5" s="5">
        <v>38900</v>
      </c>
      <c r="L5" s="5">
        <v>52300</v>
      </c>
      <c r="M5" s="5">
        <v>61800</v>
      </c>
      <c r="N5" s="5">
        <v>67600</v>
      </c>
      <c r="O5" s="5">
        <v>77200</v>
      </c>
      <c r="P5" s="5">
        <v>95200</v>
      </c>
      <c r="Q5" s="5">
        <v>94700</v>
      </c>
      <c r="R5" s="5">
        <v>121000</v>
      </c>
      <c r="S5" s="5">
        <v>109000</v>
      </c>
      <c r="T5" s="5">
        <v>116000</v>
      </c>
      <c r="U5" s="5">
        <v>123000</v>
      </c>
      <c r="V5" s="5">
        <v>130000</v>
      </c>
    </row>
    <row r="6" spans="1:22">
      <c r="A6" t="s">
        <v>295</v>
      </c>
      <c r="B6" t="s">
        <v>330</v>
      </c>
      <c r="C6" t="s">
        <v>496</v>
      </c>
      <c r="D6" t="s">
        <v>10</v>
      </c>
      <c r="E6" t="s">
        <v>297</v>
      </c>
      <c r="F6" s="5">
        <v>3150000</v>
      </c>
      <c r="G6" s="5">
        <v>3200000</v>
      </c>
      <c r="H6" s="5">
        <v>3530000</v>
      </c>
      <c r="I6" s="5">
        <v>4180000</v>
      </c>
      <c r="J6" s="5">
        <v>4830000</v>
      </c>
      <c r="K6" s="5">
        <v>5440000</v>
      </c>
      <c r="L6" s="5">
        <v>5970000</v>
      </c>
      <c r="M6" s="5">
        <v>6370000</v>
      </c>
      <c r="N6" s="5">
        <v>6840000</v>
      </c>
      <c r="O6" s="5">
        <v>7140000</v>
      </c>
      <c r="P6" s="5">
        <v>7800000</v>
      </c>
      <c r="Q6" s="5">
        <v>8580000</v>
      </c>
      <c r="R6" s="5">
        <v>8810000</v>
      </c>
      <c r="S6" s="5">
        <v>8920000</v>
      </c>
      <c r="T6" s="5">
        <v>8920000</v>
      </c>
      <c r="U6" s="5">
        <v>8890000</v>
      </c>
      <c r="V6" s="5">
        <v>8850000</v>
      </c>
    </row>
    <row r="7" spans="1:22">
      <c r="A7" t="s">
        <v>295</v>
      </c>
      <c r="B7" t="s">
        <v>330</v>
      </c>
      <c r="C7" t="s">
        <v>497</v>
      </c>
      <c r="D7" t="s">
        <v>10</v>
      </c>
      <c r="E7" t="s">
        <v>297</v>
      </c>
      <c r="F7" s="5">
        <v>318000</v>
      </c>
      <c r="G7" s="5">
        <v>349000</v>
      </c>
      <c r="H7" s="5">
        <v>378000</v>
      </c>
      <c r="I7" s="5">
        <v>437000</v>
      </c>
      <c r="J7" s="5">
        <v>476000</v>
      </c>
      <c r="K7" s="5">
        <v>511000</v>
      </c>
      <c r="L7" s="5">
        <v>576000</v>
      </c>
      <c r="M7" s="5">
        <v>624000</v>
      </c>
      <c r="N7" s="5">
        <v>631000</v>
      </c>
      <c r="O7" s="5">
        <v>694000</v>
      </c>
      <c r="P7" s="5">
        <v>755000</v>
      </c>
      <c r="Q7" s="5">
        <v>831000</v>
      </c>
      <c r="R7" s="5">
        <v>834000</v>
      </c>
      <c r="S7" s="5">
        <v>873000</v>
      </c>
      <c r="T7" s="5">
        <v>909000</v>
      </c>
      <c r="U7" s="5">
        <v>856000</v>
      </c>
      <c r="V7" s="5">
        <v>883000</v>
      </c>
    </row>
    <row r="8" spans="1:22">
      <c r="A8" t="s">
        <v>295</v>
      </c>
      <c r="B8" t="s">
        <v>330</v>
      </c>
      <c r="C8" t="s">
        <v>498</v>
      </c>
      <c r="D8" t="s">
        <v>10</v>
      </c>
      <c r="E8" t="s">
        <v>297</v>
      </c>
      <c r="F8" s="5">
        <v>6500</v>
      </c>
      <c r="G8" s="5">
        <v>6740</v>
      </c>
      <c r="H8" s="5">
        <v>7430</v>
      </c>
      <c r="I8" s="5">
        <v>8000</v>
      </c>
      <c r="J8" s="5">
        <v>8920</v>
      </c>
      <c r="K8" s="5">
        <v>10300</v>
      </c>
      <c r="L8" s="5">
        <v>28000</v>
      </c>
      <c r="M8" s="5">
        <v>46000</v>
      </c>
      <c r="N8" s="5">
        <v>61300</v>
      </c>
      <c r="O8" s="5">
        <v>78200</v>
      </c>
      <c r="P8" s="5">
        <v>93700</v>
      </c>
      <c r="Q8" s="5">
        <v>114000</v>
      </c>
      <c r="R8" s="5">
        <v>131000</v>
      </c>
      <c r="S8" s="5">
        <v>112000</v>
      </c>
      <c r="T8" s="5">
        <v>121000</v>
      </c>
      <c r="U8" s="5">
        <v>130000</v>
      </c>
      <c r="V8" s="5">
        <v>139000</v>
      </c>
    </row>
    <row r="9" spans="1:22">
      <c r="A9" t="s">
        <v>295</v>
      </c>
      <c r="B9" t="s">
        <v>330</v>
      </c>
      <c r="C9" t="s">
        <v>499</v>
      </c>
      <c r="D9" t="s">
        <v>10</v>
      </c>
      <c r="E9" t="s">
        <v>297</v>
      </c>
      <c r="F9" s="5">
        <v>17500</v>
      </c>
      <c r="G9" s="5">
        <v>19800</v>
      </c>
      <c r="H9" s="5">
        <v>23200</v>
      </c>
      <c r="I9" s="5">
        <v>30200</v>
      </c>
      <c r="J9" s="5">
        <v>38900</v>
      </c>
      <c r="K9" s="5">
        <v>47000</v>
      </c>
      <c r="L9" s="5">
        <v>75500</v>
      </c>
      <c r="M9" s="5">
        <v>107000</v>
      </c>
      <c r="N9" s="5">
        <v>126000</v>
      </c>
      <c r="O9" s="5">
        <v>152000</v>
      </c>
      <c r="P9" s="5">
        <v>185000</v>
      </c>
      <c r="Q9" s="5">
        <v>211000</v>
      </c>
      <c r="R9" s="5">
        <v>228000</v>
      </c>
      <c r="S9" s="5">
        <v>216000</v>
      </c>
      <c r="T9" s="5">
        <v>232000</v>
      </c>
      <c r="U9" s="5">
        <v>248000</v>
      </c>
      <c r="V9" s="5">
        <v>264000</v>
      </c>
    </row>
    <row r="10" spans="1:22">
      <c r="A10" t="s">
        <v>295</v>
      </c>
      <c r="B10" t="s">
        <v>330</v>
      </c>
      <c r="C10" t="s">
        <v>500</v>
      </c>
      <c r="D10" t="s">
        <v>10</v>
      </c>
      <c r="E10" t="s">
        <v>297</v>
      </c>
      <c r="F10" s="5">
        <v>5420</v>
      </c>
      <c r="G10" s="5">
        <v>5880</v>
      </c>
      <c r="H10" s="5">
        <v>6350</v>
      </c>
      <c r="I10" s="5">
        <v>6820</v>
      </c>
      <c r="J10" s="5">
        <v>7290</v>
      </c>
      <c r="K10" s="5">
        <v>7750</v>
      </c>
      <c r="L10" s="5">
        <v>8210</v>
      </c>
      <c r="M10" s="5">
        <v>8690</v>
      </c>
      <c r="N10" s="5">
        <v>9160</v>
      </c>
      <c r="O10" s="5">
        <v>9630</v>
      </c>
      <c r="P10" s="5">
        <v>10100</v>
      </c>
      <c r="Q10" s="5">
        <v>10600</v>
      </c>
      <c r="R10" s="5">
        <v>11000</v>
      </c>
      <c r="S10" s="5">
        <v>11500</v>
      </c>
      <c r="T10" s="5">
        <v>12000</v>
      </c>
      <c r="U10" s="5">
        <v>12500</v>
      </c>
      <c r="V10" s="5">
        <v>13000</v>
      </c>
    </row>
    <row r="11" spans="1:22">
      <c r="A11" t="s">
        <v>295</v>
      </c>
      <c r="B11" t="s">
        <v>330</v>
      </c>
      <c r="C11" t="s">
        <v>501</v>
      </c>
      <c r="D11" t="s">
        <v>10</v>
      </c>
      <c r="E11" t="s">
        <v>297</v>
      </c>
      <c r="F11" s="5">
        <v>4780</v>
      </c>
      <c r="G11" s="5">
        <v>4830</v>
      </c>
      <c r="H11" s="5">
        <v>4890</v>
      </c>
      <c r="I11" s="5">
        <v>4970</v>
      </c>
      <c r="J11" s="5">
        <v>5010</v>
      </c>
      <c r="K11" s="5">
        <v>5050</v>
      </c>
      <c r="L11" s="5">
        <v>5050</v>
      </c>
      <c r="M11" s="5">
        <v>5110</v>
      </c>
      <c r="N11" s="5">
        <v>5160</v>
      </c>
      <c r="O11" s="5">
        <v>5250</v>
      </c>
      <c r="P11" s="5">
        <v>5290</v>
      </c>
      <c r="Q11" s="5">
        <v>5360</v>
      </c>
      <c r="R11" s="5">
        <v>5400</v>
      </c>
      <c r="S11" s="5">
        <v>5470</v>
      </c>
      <c r="T11" s="5">
        <v>5530</v>
      </c>
      <c r="U11" s="5">
        <v>5580</v>
      </c>
      <c r="V11" s="5">
        <v>5640</v>
      </c>
    </row>
    <row r="12" spans="1:22">
      <c r="A12" t="s">
        <v>295</v>
      </c>
      <c r="B12" t="s">
        <v>330</v>
      </c>
      <c r="C12" t="s">
        <v>502</v>
      </c>
      <c r="D12" t="s">
        <v>10</v>
      </c>
      <c r="E12" t="s">
        <v>297</v>
      </c>
      <c r="F12" s="5">
        <v>2440</v>
      </c>
      <c r="G12" s="5">
        <v>2460</v>
      </c>
      <c r="H12" s="5">
        <v>2710</v>
      </c>
      <c r="I12" s="5">
        <v>3030</v>
      </c>
      <c r="J12" s="5">
        <v>4330</v>
      </c>
      <c r="K12" s="5">
        <v>4540</v>
      </c>
      <c r="L12" s="5">
        <v>4850</v>
      </c>
      <c r="M12" s="5">
        <v>5130</v>
      </c>
      <c r="N12" s="5">
        <v>5330</v>
      </c>
      <c r="O12" s="5">
        <v>5800</v>
      </c>
      <c r="P12" s="5">
        <v>6540</v>
      </c>
      <c r="Q12" s="5">
        <v>6760</v>
      </c>
      <c r="R12" s="5">
        <v>6760</v>
      </c>
      <c r="S12" s="5">
        <v>7330</v>
      </c>
      <c r="T12" s="5">
        <v>7700</v>
      </c>
      <c r="U12" s="5">
        <v>8070</v>
      </c>
      <c r="V12" s="5">
        <v>8440</v>
      </c>
    </row>
    <row r="13" spans="1:22">
      <c r="A13" t="s">
        <v>295</v>
      </c>
      <c r="B13" t="s">
        <v>330</v>
      </c>
      <c r="C13" t="s">
        <v>503</v>
      </c>
      <c r="D13" t="s">
        <v>10</v>
      </c>
      <c r="E13" t="s">
        <v>297</v>
      </c>
      <c r="F13" s="5">
        <v>355000</v>
      </c>
      <c r="G13" s="5">
        <v>388000</v>
      </c>
      <c r="H13" s="5">
        <v>423000</v>
      </c>
      <c r="I13" s="5">
        <v>490000</v>
      </c>
      <c r="J13" s="5">
        <v>541000</v>
      </c>
      <c r="K13" s="5">
        <v>586000</v>
      </c>
      <c r="L13" s="5">
        <v>698000</v>
      </c>
      <c r="M13" s="5">
        <v>796000</v>
      </c>
      <c r="N13" s="5">
        <v>837000</v>
      </c>
      <c r="O13" s="5">
        <v>945000</v>
      </c>
      <c r="P13" s="5">
        <v>1060000</v>
      </c>
      <c r="Q13" s="5">
        <v>1180000</v>
      </c>
      <c r="R13" s="5">
        <v>1220000</v>
      </c>
      <c r="S13" s="5">
        <v>1230000</v>
      </c>
      <c r="T13" s="5">
        <v>1290000</v>
      </c>
      <c r="U13" s="5">
        <v>1260000</v>
      </c>
      <c r="V13" s="5">
        <v>1310000</v>
      </c>
    </row>
    <row r="14" spans="1:22">
      <c r="A14" t="s">
        <v>295</v>
      </c>
      <c r="B14" t="s">
        <v>330</v>
      </c>
      <c r="C14" t="s">
        <v>504</v>
      </c>
      <c r="D14" t="s">
        <v>10</v>
      </c>
      <c r="E14" t="s">
        <v>297</v>
      </c>
      <c r="F14" s="5">
        <v>521</v>
      </c>
      <c r="G14" s="5">
        <v>553</v>
      </c>
      <c r="H14" s="5">
        <v>588</v>
      </c>
      <c r="I14" s="5">
        <v>628</v>
      </c>
      <c r="J14" s="5">
        <v>669</v>
      </c>
      <c r="K14" s="5">
        <v>713</v>
      </c>
      <c r="L14" s="5">
        <v>746</v>
      </c>
      <c r="M14" s="5">
        <v>785</v>
      </c>
      <c r="N14" s="5">
        <v>823</v>
      </c>
      <c r="O14" s="5">
        <v>862</v>
      </c>
      <c r="P14" s="5">
        <v>900</v>
      </c>
      <c r="Q14" s="5">
        <v>939</v>
      </c>
      <c r="R14" s="5">
        <v>978</v>
      </c>
      <c r="S14" s="5">
        <v>1010</v>
      </c>
      <c r="T14" s="5">
        <v>1050</v>
      </c>
      <c r="U14" s="5">
        <v>1090</v>
      </c>
      <c r="V14" s="5">
        <v>1120</v>
      </c>
    </row>
    <row r="15" spans="1:22">
      <c r="A15" t="s">
        <v>295</v>
      </c>
      <c r="B15" t="s">
        <v>330</v>
      </c>
      <c r="C15" t="s">
        <v>505</v>
      </c>
      <c r="D15" t="s">
        <v>10</v>
      </c>
      <c r="E15" t="s">
        <v>297</v>
      </c>
      <c r="F15" s="5">
        <v>0</v>
      </c>
      <c r="G15" s="5">
        <v>0</v>
      </c>
      <c r="H15" s="5">
        <v>0</v>
      </c>
      <c r="I15" s="5">
        <v>0</v>
      </c>
      <c r="J15" s="5">
        <v>0</v>
      </c>
      <c r="K15" s="5">
        <v>0</v>
      </c>
      <c r="L15" s="5">
        <v>0</v>
      </c>
      <c r="M15" s="5">
        <v>0</v>
      </c>
      <c r="N15" s="5">
        <v>0</v>
      </c>
      <c r="O15" s="5">
        <v>0</v>
      </c>
      <c r="P15" s="5">
        <v>0</v>
      </c>
      <c r="Q15" s="5">
        <v>0</v>
      </c>
      <c r="R15" s="5">
        <v>0</v>
      </c>
      <c r="S15" s="5">
        <v>0</v>
      </c>
      <c r="T15" s="5">
        <v>0</v>
      </c>
      <c r="U15" s="5">
        <v>0</v>
      </c>
      <c r="V15" s="5">
        <v>0</v>
      </c>
    </row>
    <row r="16" spans="1:22">
      <c r="A16" t="s">
        <v>295</v>
      </c>
      <c r="B16" t="s">
        <v>330</v>
      </c>
      <c r="C16" t="s">
        <v>506</v>
      </c>
      <c r="D16" t="s">
        <v>10</v>
      </c>
      <c r="E16" t="s">
        <v>297</v>
      </c>
      <c r="F16" s="5">
        <v>3530000</v>
      </c>
      <c r="G16" s="5">
        <v>3610000</v>
      </c>
      <c r="H16" s="5">
        <v>3980000</v>
      </c>
      <c r="I16" s="5">
        <v>4700000</v>
      </c>
      <c r="J16" s="5">
        <v>5400000</v>
      </c>
      <c r="K16" s="5">
        <v>6060000</v>
      </c>
      <c r="L16" s="5">
        <v>6700000</v>
      </c>
      <c r="M16" s="5">
        <v>7210000</v>
      </c>
      <c r="N16" s="5">
        <v>7720000</v>
      </c>
      <c r="O16" s="5">
        <v>8130000</v>
      </c>
      <c r="P16" s="5">
        <v>8900000</v>
      </c>
      <c r="Q16" s="5">
        <v>9790000</v>
      </c>
      <c r="R16" s="5">
        <v>10100000</v>
      </c>
      <c r="S16" s="5">
        <v>10100000</v>
      </c>
      <c r="T16" s="5">
        <v>10200000</v>
      </c>
      <c r="U16" s="5">
        <v>10200000</v>
      </c>
      <c r="V16" s="5">
        <v>10200000</v>
      </c>
    </row>
    <row r="17" spans="1:22">
      <c r="A17" t="s">
        <v>295</v>
      </c>
      <c r="B17" t="s">
        <v>330</v>
      </c>
      <c r="C17" t="s">
        <v>507</v>
      </c>
      <c r="D17" t="s">
        <v>10</v>
      </c>
      <c r="E17" t="s">
        <v>297</v>
      </c>
      <c r="F17" s="5">
        <v>22600</v>
      </c>
      <c r="G17" s="5">
        <v>23300</v>
      </c>
      <c r="H17" s="5">
        <v>27700</v>
      </c>
      <c r="I17" s="5">
        <v>26100</v>
      </c>
      <c r="J17" s="5">
        <v>28300</v>
      </c>
      <c r="K17" s="5">
        <v>29900</v>
      </c>
      <c r="L17" s="5">
        <v>33100</v>
      </c>
      <c r="M17" s="5">
        <v>35000</v>
      </c>
      <c r="N17" s="5">
        <v>37400</v>
      </c>
      <c r="O17" s="5">
        <v>38100</v>
      </c>
      <c r="P17" s="5">
        <v>36900</v>
      </c>
      <c r="Q17" s="5">
        <v>38400</v>
      </c>
      <c r="R17" s="5">
        <v>38500</v>
      </c>
      <c r="S17" s="103" cm="1">
        <f t="array" ref="S17">TREND($N17:$R17,$N$1:$R$1,S$1)</f>
        <v>38610</v>
      </c>
      <c r="T17" s="103" cm="1">
        <f t="array" ref="T17">TREND($N17:$R17,$N$1:$R$1,T$1)</f>
        <v>38860</v>
      </c>
      <c r="U17" s="103" cm="1">
        <f t="array" ref="U17">TREND($N17:$R17,$N$1:$R$1,U$1)</f>
        <v>39110</v>
      </c>
      <c r="V17" s="103" cm="1">
        <f t="array" ref="V17">TREND($N17:$R17,$N$1:$R$1,V$1)</f>
        <v>39360</v>
      </c>
    </row>
    <row r="18" spans="1:22">
      <c r="A18" t="s">
        <v>295</v>
      </c>
      <c r="B18" t="s">
        <v>330</v>
      </c>
      <c r="C18" t="s">
        <v>508</v>
      </c>
      <c r="D18" t="s">
        <v>10</v>
      </c>
      <c r="E18" t="s">
        <v>297</v>
      </c>
      <c r="F18" s="5">
        <v>22600</v>
      </c>
      <c r="G18" s="5">
        <v>23300</v>
      </c>
      <c r="H18" s="5">
        <v>27700</v>
      </c>
      <c r="I18" s="5">
        <v>26100</v>
      </c>
      <c r="J18" s="5">
        <v>28300</v>
      </c>
      <c r="K18" s="5">
        <v>29900</v>
      </c>
      <c r="L18" s="5">
        <v>33100</v>
      </c>
      <c r="M18" s="5">
        <v>35000</v>
      </c>
      <c r="N18" s="5">
        <v>37400</v>
      </c>
      <c r="O18" s="5">
        <v>38100</v>
      </c>
      <c r="P18" s="5">
        <v>36900</v>
      </c>
      <c r="Q18" s="5">
        <v>38400</v>
      </c>
      <c r="R18" s="5">
        <v>38500</v>
      </c>
      <c r="S18" s="103" cm="1">
        <f t="array" ref="S18">TREND($N18:$R18,$N$1:$R$1,S$1)</f>
        <v>38610</v>
      </c>
      <c r="T18" s="103" cm="1">
        <f t="array" ref="T18">TREND($N18:$R18,$N$1:$R$1,T$1)</f>
        <v>38860</v>
      </c>
      <c r="U18" s="103" cm="1">
        <f t="array" ref="U18">TREND($N18:$R18,$N$1:$R$1,U$1)</f>
        <v>39110</v>
      </c>
      <c r="V18" s="103" cm="1">
        <f t="array" ref="V18">TREND($N18:$R18,$N$1:$R$1,V$1)</f>
        <v>39360</v>
      </c>
    </row>
    <row r="19" spans="1:22">
      <c r="A19" t="s">
        <v>509</v>
      </c>
      <c r="B19" t="s">
        <v>330</v>
      </c>
      <c r="C19" t="s">
        <v>296</v>
      </c>
      <c r="D19" t="s">
        <v>10</v>
      </c>
      <c r="E19" t="s">
        <v>297</v>
      </c>
      <c r="F19" s="5">
        <v>3110000</v>
      </c>
      <c r="G19" s="5">
        <v>3160000</v>
      </c>
      <c r="H19" s="5">
        <v>3490000</v>
      </c>
      <c r="I19" s="5">
        <v>4110000</v>
      </c>
      <c r="J19" s="5">
        <v>4750000</v>
      </c>
      <c r="K19" s="5">
        <v>5360000</v>
      </c>
      <c r="L19" s="5">
        <v>5910000</v>
      </c>
      <c r="M19" s="5">
        <v>6350000</v>
      </c>
      <c r="N19" s="5">
        <v>6850000</v>
      </c>
      <c r="O19" s="5">
        <v>7180000</v>
      </c>
      <c r="P19" s="5">
        <v>7870000</v>
      </c>
      <c r="Q19" s="5">
        <v>8690000</v>
      </c>
      <c r="R19" s="5">
        <v>8930000</v>
      </c>
      <c r="S19" s="5">
        <v>9050000</v>
      </c>
      <c r="T19" s="5">
        <v>9050000</v>
      </c>
      <c r="U19" s="5">
        <v>9010000</v>
      </c>
      <c r="V19" s="5">
        <v>8960000</v>
      </c>
    </row>
    <row r="20" spans="1:22">
      <c r="A20" t="s">
        <v>509</v>
      </c>
      <c r="B20" t="s">
        <v>330</v>
      </c>
      <c r="C20" t="s">
        <v>492</v>
      </c>
      <c r="D20" t="s">
        <v>10</v>
      </c>
      <c r="E20" t="s">
        <v>297</v>
      </c>
      <c r="F20" s="5">
        <v>39700</v>
      </c>
      <c r="G20" s="5">
        <v>29200</v>
      </c>
      <c r="H20" s="5">
        <v>28700</v>
      </c>
      <c r="I20" s="5">
        <v>48500</v>
      </c>
      <c r="J20" s="5">
        <v>50400</v>
      </c>
      <c r="K20" s="5">
        <v>38900</v>
      </c>
      <c r="L20" s="5">
        <v>52300</v>
      </c>
      <c r="M20" s="5">
        <v>61800</v>
      </c>
      <c r="N20" s="5">
        <v>67600</v>
      </c>
      <c r="O20" s="5">
        <v>77200</v>
      </c>
      <c r="P20" s="5">
        <v>95200</v>
      </c>
      <c r="Q20" s="5">
        <v>94700</v>
      </c>
      <c r="R20" s="5">
        <v>121000</v>
      </c>
      <c r="S20" s="5">
        <v>109000</v>
      </c>
      <c r="T20" s="5">
        <v>116000</v>
      </c>
      <c r="U20" s="5">
        <v>123000</v>
      </c>
      <c r="V20" s="5">
        <v>130000</v>
      </c>
    </row>
    <row r="21" spans="1:22">
      <c r="A21" t="s">
        <v>509</v>
      </c>
      <c r="B21" t="s">
        <v>330</v>
      </c>
      <c r="C21" t="s">
        <v>493</v>
      </c>
      <c r="D21" t="s">
        <v>10</v>
      </c>
      <c r="E21" t="s">
        <v>297</v>
      </c>
      <c r="F21" s="5">
        <v>0</v>
      </c>
      <c r="G21" s="5">
        <v>0</v>
      </c>
      <c r="H21" s="5">
        <v>0</v>
      </c>
      <c r="I21" s="5">
        <v>0</v>
      </c>
      <c r="J21" s="5">
        <v>0</v>
      </c>
      <c r="K21" s="5">
        <v>0</v>
      </c>
      <c r="L21" s="5">
        <v>0</v>
      </c>
      <c r="M21" s="5">
        <v>0</v>
      </c>
      <c r="N21" s="5">
        <v>0</v>
      </c>
      <c r="O21" s="5">
        <v>0</v>
      </c>
      <c r="P21" s="5">
        <v>0</v>
      </c>
      <c r="Q21" s="5">
        <v>0</v>
      </c>
      <c r="R21" s="5">
        <v>0</v>
      </c>
      <c r="S21" s="5">
        <v>0</v>
      </c>
      <c r="T21" s="5">
        <v>0</v>
      </c>
      <c r="U21" s="5">
        <v>0</v>
      </c>
      <c r="V21" s="5">
        <v>0</v>
      </c>
    </row>
    <row r="22" spans="1:22">
      <c r="A22" t="s">
        <v>509</v>
      </c>
      <c r="B22" t="s">
        <v>330</v>
      </c>
      <c r="C22" t="s">
        <v>495</v>
      </c>
      <c r="D22" t="s">
        <v>10</v>
      </c>
      <c r="E22" t="s">
        <v>297</v>
      </c>
      <c r="F22" s="5">
        <v>39700</v>
      </c>
      <c r="G22" s="5">
        <v>29200</v>
      </c>
      <c r="H22" s="5">
        <v>28700</v>
      </c>
      <c r="I22" s="5">
        <v>48500</v>
      </c>
      <c r="J22" s="5">
        <v>50400</v>
      </c>
      <c r="K22" s="5">
        <v>38900</v>
      </c>
      <c r="L22" s="5">
        <v>52300</v>
      </c>
      <c r="M22" s="5">
        <v>61800</v>
      </c>
      <c r="N22" s="5">
        <v>67600</v>
      </c>
      <c r="O22" s="5">
        <v>77200</v>
      </c>
      <c r="P22" s="5">
        <v>95200</v>
      </c>
      <c r="Q22" s="5">
        <v>94700</v>
      </c>
      <c r="R22" s="5">
        <v>121000</v>
      </c>
      <c r="S22" s="5">
        <v>109000</v>
      </c>
      <c r="T22" s="5">
        <v>116000</v>
      </c>
      <c r="U22" s="5">
        <v>123000</v>
      </c>
      <c r="V22" s="5">
        <v>130000</v>
      </c>
    </row>
    <row r="23" spans="1:22">
      <c r="A23" t="s">
        <v>509</v>
      </c>
      <c r="B23" t="s">
        <v>330</v>
      </c>
      <c r="C23" t="s">
        <v>496</v>
      </c>
      <c r="D23" t="s">
        <v>10</v>
      </c>
      <c r="E23" t="s">
        <v>297</v>
      </c>
      <c r="F23" s="5">
        <v>3150000</v>
      </c>
      <c r="G23" s="5">
        <v>3190000</v>
      </c>
      <c r="H23" s="5">
        <v>3520000</v>
      </c>
      <c r="I23" s="5">
        <v>4160000</v>
      </c>
      <c r="J23" s="5">
        <v>4800000</v>
      </c>
      <c r="K23" s="5">
        <v>5400000</v>
      </c>
      <c r="L23" s="5">
        <v>5960000</v>
      </c>
      <c r="M23" s="5">
        <v>6410000</v>
      </c>
      <c r="N23" s="5">
        <v>6920000</v>
      </c>
      <c r="O23" s="5">
        <v>7260000</v>
      </c>
      <c r="P23" s="5">
        <v>7960000</v>
      </c>
      <c r="Q23" s="5">
        <v>8780000</v>
      </c>
      <c r="R23" s="5">
        <v>9050000</v>
      </c>
      <c r="S23" s="5">
        <v>9160000</v>
      </c>
      <c r="T23" s="5">
        <v>9160000</v>
      </c>
      <c r="U23" s="5">
        <v>9130000</v>
      </c>
      <c r="V23" s="5">
        <v>9090000</v>
      </c>
    </row>
    <row r="24" spans="1:22">
      <c r="A24" t="s">
        <v>509</v>
      </c>
      <c r="B24" t="s">
        <v>330</v>
      </c>
      <c r="C24" t="s">
        <v>497</v>
      </c>
      <c r="D24" t="s">
        <v>10</v>
      </c>
      <c r="E24" t="s">
        <v>297</v>
      </c>
      <c r="F24" s="5">
        <v>244000</v>
      </c>
      <c r="G24" s="5">
        <v>271000</v>
      </c>
      <c r="H24" s="5">
        <v>297000</v>
      </c>
      <c r="I24" s="5">
        <v>345000</v>
      </c>
      <c r="J24" s="5">
        <v>380000</v>
      </c>
      <c r="K24" s="5">
        <v>412000</v>
      </c>
      <c r="L24" s="5">
        <v>470000</v>
      </c>
      <c r="M24" s="5">
        <v>515000</v>
      </c>
      <c r="N24" s="5">
        <v>526000</v>
      </c>
      <c r="O24" s="5">
        <v>584000</v>
      </c>
      <c r="P24" s="5">
        <v>640000</v>
      </c>
      <c r="Q24" s="5">
        <v>709000</v>
      </c>
      <c r="R24" s="5">
        <v>715000</v>
      </c>
      <c r="S24" s="5">
        <v>748000</v>
      </c>
      <c r="T24" s="5">
        <v>779000</v>
      </c>
      <c r="U24" s="5">
        <v>734000</v>
      </c>
      <c r="V24" s="5">
        <v>756000</v>
      </c>
    </row>
    <row r="25" spans="1:22">
      <c r="A25" t="s">
        <v>509</v>
      </c>
      <c r="B25" t="s">
        <v>330</v>
      </c>
      <c r="C25" t="s">
        <v>498</v>
      </c>
      <c r="D25" t="s">
        <v>10</v>
      </c>
      <c r="E25" t="s">
        <v>297</v>
      </c>
      <c r="F25" s="5">
        <v>87300</v>
      </c>
      <c r="G25" s="5">
        <v>89400</v>
      </c>
      <c r="H25" s="5">
        <v>97700</v>
      </c>
      <c r="I25" s="5">
        <v>104000</v>
      </c>
      <c r="J25" s="5">
        <v>115000</v>
      </c>
      <c r="K25" s="5">
        <v>132000</v>
      </c>
      <c r="L25" s="5">
        <v>149000</v>
      </c>
      <c r="M25" s="5">
        <v>162000</v>
      </c>
      <c r="N25" s="5">
        <v>165000</v>
      </c>
      <c r="O25" s="5">
        <v>177000</v>
      </c>
      <c r="P25" s="5">
        <v>186000</v>
      </c>
      <c r="Q25" s="5">
        <v>205000</v>
      </c>
      <c r="R25" s="5">
        <v>216000</v>
      </c>
      <c r="S25" s="5">
        <v>219000</v>
      </c>
      <c r="T25" s="5">
        <v>229000</v>
      </c>
      <c r="U25" s="5">
        <v>239000</v>
      </c>
      <c r="V25" s="5">
        <v>250000</v>
      </c>
    </row>
    <row r="26" spans="1:22">
      <c r="A26" t="s">
        <v>509</v>
      </c>
      <c r="B26" t="s">
        <v>330</v>
      </c>
      <c r="C26" t="s">
        <v>499</v>
      </c>
      <c r="D26" t="s">
        <v>10</v>
      </c>
      <c r="E26" t="s">
        <v>297</v>
      </c>
      <c r="F26" s="5">
        <v>31200</v>
      </c>
      <c r="G26" s="5">
        <v>35200</v>
      </c>
      <c r="H26" s="5">
        <v>40600</v>
      </c>
      <c r="I26" s="5">
        <v>51900</v>
      </c>
      <c r="J26" s="5">
        <v>67300</v>
      </c>
      <c r="K26" s="5">
        <v>83000</v>
      </c>
      <c r="L26" s="5">
        <v>102000</v>
      </c>
      <c r="M26" s="5">
        <v>123000</v>
      </c>
      <c r="N26" s="5">
        <v>127000</v>
      </c>
      <c r="O26" s="5">
        <v>142000</v>
      </c>
      <c r="P26" s="5">
        <v>162000</v>
      </c>
      <c r="Q26" s="5">
        <v>176000</v>
      </c>
      <c r="R26" s="5">
        <v>183000</v>
      </c>
      <c r="S26" s="5">
        <v>192000</v>
      </c>
      <c r="T26" s="5">
        <v>205000</v>
      </c>
      <c r="U26" s="5">
        <v>218000</v>
      </c>
      <c r="V26" s="5">
        <v>230000</v>
      </c>
    </row>
    <row r="27" spans="1:22">
      <c r="A27" t="s">
        <v>509</v>
      </c>
      <c r="B27" t="s">
        <v>330</v>
      </c>
      <c r="C27" t="s">
        <v>500</v>
      </c>
      <c r="D27" t="s">
        <v>10</v>
      </c>
      <c r="E27" t="s">
        <v>297</v>
      </c>
      <c r="F27" s="5">
        <v>5420</v>
      </c>
      <c r="G27" s="5">
        <v>5880</v>
      </c>
      <c r="H27" s="5">
        <v>6350</v>
      </c>
      <c r="I27" s="5">
        <v>6820</v>
      </c>
      <c r="J27" s="5">
        <v>7290</v>
      </c>
      <c r="K27" s="5">
        <v>7750</v>
      </c>
      <c r="L27" s="5">
        <v>8210</v>
      </c>
      <c r="M27" s="5">
        <v>8690</v>
      </c>
      <c r="N27" s="5">
        <v>9160</v>
      </c>
      <c r="O27" s="5">
        <v>9630</v>
      </c>
      <c r="P27" s="5">
        <v>10100</v>
      </c>
      <c r="Q27" s="5">
        <v>10600</v>
      </c>
      <c r="R27" s="5">
        <v>11000</v>
      </c>
      <c r="S27" s="5">
        <v>11500</v>
      </c>
      <c r="T27" s="5">
        <v>12000</v>
      </c>
      <c r="U27" s="5">
        <v>12500</v>
      </c>
      <c r="V27" s="5">
        <v>13000</v>
      </c>
    </row>
    <row r="28" spans="1:22">
      <c r="A28" t="s">
        <v>509</v>
      </c>
      <c r="B28" t="s">
        <v>330</v>
      </c>
      <c r="C28" t="s">
        <v>501</v>
      </c>
      <c r="D28" t="s">
        <v>10</v>
      </c>
      <c r="E28" t="s">
        <v>297</v>
      </c>
      <c r="F28" s="5">
        <v>4780</v>
      </c>
      <c r="G28" s="5">
        <v>4830</v>
      </c>
      <c r="H28" s="5">
        <v>4890</v>
      </c>
      <c r="I28" s="5">
        <v>4970</v>
      </c>
      <c r="J28" s="5">
        <v>5010</v>
      </c>
      <c r="K28" s="5">
        <v>5050</v>
      </c>
      <c r="L28" s="5">
        <v>5050</v>
      </c>
      <c r="M28" s="5">
        <v>5110</v>
      </c>
      <c r="N28" s="5">
        <v>5160</v>
      </c>
      <c r="O28" s="5">
        <v>5250</v>
      </c>
      <c r="P28" s="5">
        <v>5290</v>
      </c>
      <c r="Q28" s="5">
        <v>5360</v>
      </c>
      <c r="R28" s="5">
        <v>5400</v>
      </c>
      <c r="S28" s="5">
        <v>5470</v>
      </c>
      <c r="T28" s="5">
        <v>5530</v>
      </c>
      <c r="U28" s="5">
        <v>5580</v>
      </c>
      <c r="V28" s="5">
        <v>5640</v>
      </c>
    </row>
    <row r="29" spans="1:22">
      <c r="A29" t="s">
        <v>509</v>
      </c>
      <c r="B29" t="s">
        <v>330</v>
      </c>
      <c r="C29" t="s">
        <v>502</v>
      </c>
      <c r="D29" t="s">
        <v>10</v>
      </c>
      <c r="E29" t="s">
        <v>297</v>
      </c>
      <c r="F29" s="5">
        <v>2440</v>
      </c>
      <c r="G29" s="5">
        <v>2460</v>
      </c>
      <c r="H29" s="5">
        <v>2710</v>
      </c>
      <c r="I29" s="5">
        <v>3030</v>
      </c>
      <c r="J29" s="5">
        <v>4330</v>
      </c>
      <c r="K29" s="5">
        <v>4540</v>
      </c>
      <c r="L29" s="5">
        <v>4850</v>
      </c>
      <c r="M29" s="5">
        <v>5130</v>
      </c>
      <c r="N29" s="5">
        <v>5330</v>
      </c>
      <c r="O29" s="5">
        <v>5800</v>
      </c>
      <c r="P29" s="5">
        <v>6540</v>
      </c>
      <c r="Q29" s="5">
        <v>6760</v>
      </c>
      <c r="R29" s="5">
        <v>6760</v>
      </c>
      <c r="S29" s="5">
        <v>7330</v>
      </c>
      <c r="T29" s="5">
        <v>7700</v>
      </c>
      <c r="U29" s="5">
        <v>8070</v>
      </c>
      <c r="V29" s="5">
        <v>8440</v>
      </c>
    </row>
    <row r="30" spans="1:22">
      <c r="A30" t="s">
        <v>509</v>
      </c>
      <c r="B30" t="s">
        <v>330</v>
      </c>
      <c r="C30" t="s">
        <v>503</v>
      </c>
      <c r="D30" t="s">
        <v>10</v>
      </c>
      <c r="E30" t="s">
        <v>297</v>
      </c>
      <c r="F30" s="5">
        <v>376000</v>
      </c>
      <c r="G30" s="5">
        <v>409000</v>
      </c>
      <c r="H30" s="5">
        <v>449000</v>
      </c>
      <c r="I30" s="5">
        <v>516000</v>
      </c>
      <c r="J30" s="5">
        <v>579000</v>
      </c>
      <c r="K30" s="5">
        <v>644000</v>
      </c>
      <c r="L30" s="5">
        <v>739000</v>
      </c>
      <c r="M30" s="5">
        <v>819000</v>
      </c>
      <c r="N30" s="5">
        <v>838000</v>
      </c>
      <c r="O30" s="5">
        <v>923000</v>
      </c>
      <c r="P30" s="5">
        <v>1010000</v>
      </c>
      <c r="Q30" s="5">
        <v>1110000</v>
      </c>
      <c r="R30" s="5">
        <v>1140000</v>
      </c>
      <c r="S30" s="5">
        <v>1180000</v>
      </c>
      <c r="T30" s="5">
        <v>1240000</v>
      </c>
      <c r="U30" s="5">
        <v>1220000</v>
      </c>
      <c r="V30" s="5">
        <v>1260000</v>
      </c>
    </row>
    <row r="31" spans="1:22">
      <c r="A31" t="s">
        <v>509</v>
      </c>
      <c r="B31" t="s">
        <v>330</v>
      </c>
      <c r="C31" t="s">
        <v>504</v>
      </c>
      <c r="D31" t="s">
        <v>10</v>
      </c>
      <c r="E31" t="s">
        <v>297</v>
      </c>
      <c r="F31" s="5">
        <v>521</v>
      </c>
      <c r="G31" s="5">
        <v>553</v>
      </c>
      <c r="H31" s="5">
        <v>588</v>
      </c>
      <c r="I31" s="5">
        <v>628</v>
      </c>
      <c r="J31" s="5">
        <v>669</v>
      </c>
      <c r="K31" s="5">
        <v>713</v>
      </c>
      <c r="L31" s="5">
        <v>746</v>
      </c>
      <c r="M31" s="5">
        <v>785</v>
      </c>
      <c r="N31" s="5">
        <v>823</v>
      </c>
      <c r="O31" s="5">
        <v>862</v>
      </c>
      <c r="P31" s="5">
        <v>900</v>
      </c>
      <c r="Q31" s="5">
        <v>939</v>
      </c>
      <c r="R31" s="5">
        <v>978</v>
      </c>
      <c r="S31" s="5">
        <v>1010</v>
      </c>
      <c r="T31" s="5">
        <v>1050</v>
      </c>
      <c r="U31" s="5">
        <v>1090</v>
      </c>
      <c r="V31" s="5">
        <v>1120</v>
      </c>
    </row>
    <row r="32" spans="1:22">
      <c r="A32" t="s">
        <v>509</v>
      </c>
      <c r="B32" t="s">
        <v>330</v>
      </c>
      <c r="C32" t="s">
        <v>505</v>
      </c>
      <c r="D32" t="s">
        <v>10</v>
      </c>
      <c r="E32" t="s">
        <v>297</v>
      </c>
      <c r="F32" s="5">
        <v>0</v>
      </c>
      <c r="G32" s="5">
        <v>0</v>
      </c>
      <c r="H32" s="5">
        <v>0</v>
      </c>
      <c r="I32" s="5">
        <v>0</v>
      </c>
      <c r="J32" s="5">
        <v>0</v>
      </c>
      <c r="K32" s="5">
        <v>0</v>
      </c>
      <c r="L32" s="5">
        <v>0</v>
      </c>
      <c r="M32" s="5">
        <v>0</v>
      </c>
      <c r="N32" s="5">
        <v>0</v>
      </c>
      <c r="O32" s="5">
        <v>0</v>
      </c>
      <c r="P32" s="5">
        <v>0</v>
      </c>
      <c r="Q32" s="5">
        <v>0</v>
      </c>
      <c r="R32" s="5">
        <v>0</v>
      </c>
      <c r="S32" s="5">
        <v>0</v>
      </c>
      <c r="T32" s="5">
        <v>0</v>
      </c>
      <c r="U32" s="5">
        <v>0</v>
      </c>
      <c r="V32" s="5">
        <v>0</v>
      </c>
    </row>
    <row r="33" spans="1:22">
      <c r="A33" t="s">
        <v>509</v>
      </c>
      <c r="B33" t="s">
        <v>330</v>
      </c>
      <c r="C33" t="s">
        <v>506</v>
      </c>
      <c r="D33" t="s">
        <v>10</v>
      </c>
      <c r="E33" t="s">
        <v>297</v>
      </c>
      <c r="F33" s="5">
        <v>3550000</v>
      </c>
      <c r="G33" s="5">
        <v>3620000</v>
      </c>
      <c r="H33" s="5">
        <v>3990000</v>
      </c>
      <c r="I33" s="5">
        <v>4700000</v>
      </c>
      <c r="J33" s="5">
        <v>5410000</v>
      </c>
      <c r="K33" s="5">
        <v>6080000</v>
      </c>
      <c r="L33" s="5">
        <v>6740000</v>
      </c>
      <c r="M33" s="5">
        <v>7270000</v>
      </c>
      <c r="N33" s="5">
        <v>7800000</v>
      </c>
      <c r="O33" s="5">
        <v>8220000</v>
      </c>
      <c r="P33" s="5">
        <v>9010000</v>
      </c>
      <c r="Q33" s="5">
        <v>9930000</v>
      </c>
      <c r="R33" s="5">
        <v>10200000</v>
      </c>
      <c r="S33" s="5">
        <v>10300000</v>
      </c>
      <c r="T33" s="5">
        <v>10400000</v>
      </c>
      <c r="U33" s="5">
        <v>10300000</v>
      </c>
      <c r="V33" s="5">
        <v>10400000</v>
      </c>
    </row>
    <row r="34" spans="1:22">
      <c r="A34" t="s">
        <v>509</v>
      </c>
      <c r="B34" t="s">
        <v>330</v>
      </c>
      <c r="C34" t="s">
        <v>507</v>
      </c>
      <c r="D34" t="s">
        <v>10</v>
      </c>
      <c r="E34" t="s">
        <v>297</v>
      </c>
      <c r="F34" s="5">
        <v>22600</v>
      </c>
      <c r="G34" s="5">
        <v>23300</v>
      </c>
      <c r="H34" s="5">
        <v>27700</v>
      </c>
      <c r="I34" s="5">
        <v>26100</v>
      </c>
      <c r="J34" s="5">
        <v>28300</v>
      </c>
      <c r="K34" s="5">
        <v>29900</v>
      </c>
      <c r="L34" s="5">
        <v>33100</v>
      </c>
      <c r="M34" s="5">
        <v>35000</v>
      </c>
      <c r="N34" s="5">
        <v>37400</v>
      </c>
      <c r="O34" s="5">
        <v>38100</v>
      </c>
      <c r="P34" s="5">
        <v>36900</v>
      </c>
      <c r="Q34" s="5">
        <v>38400</v>
      </c>
      <c r="R34" s="5">
        <v>38500</v>
      </c>
      <c r="S34" s="103" cm="1">
        <f t="array" ref="S34">TREND($N34:$R34,$N$1:$R$1,S$1)</f>
        <v>38610</v>
      </c>
      <c r="T34" s="103" cm="1">
        <f t="array" ref="T34">TREND($N34:$R34,$N$1:$R$1,T$1)</f>
        <v>38860</v>
      </c>
      <c r="U34" s="103" cm="1">
        <f t="array" ref="U34">TREND($N34:$R34,$N$1:$R$1,U$1)</f>
        <v>39110</v>
      </c>
      <c r="V34" s="103" cm="1">
        <f t="array" ref="V34">TREND($N34:$R34,$N$1:$R$1,V$1)</f>
        <v>39360</v>
      </c>
    </row>
    <row r="35" spans="1:22">
      <c r="A35" t="s">
        <v>509</v>
      </c>
      <c r="B35" t="s">
        <v>330</v>
      </c>
      <c r="C35" t="s">
        <v>508</v>
      </c>
      <c r="D35" t="s">
        <v>10</v>
      </c>
      <c r="E35" t="s">
        <v>297</v>
      </c>
      <c r="F35" s="5">
        <v>22600</v>
      </c>
      <c r="G35" s="5">
        <v>23300</v>
      </c>
      <c r="H35" s="5">
        <v>27700</v>
      </c>
      <c r="I35" s="5">
        <v>26100</v>
      </c>
      <c r="J35" s="5">
        <v>28300</v>
      </c>
      <c r="K35" s="5">
        <v>29900</v>
      </c>
      <c r="L35" s="5">
        <v>33100</v>
      </c>
      <c r="M35" s="5">
        <v>35000</v>
      </c>
      <c r="N35" s="5">
        <v>37400</v>
      </c>
      <c r="O35" s="5">
        <v>38100</v>
      </c>
      <c r="P35" s="5">
        <v>36900</v>
      </c>
      <c r="Q35" s="5">
        <v>38400</v>
      </c>
      <c r="R35" s="5">
        <v>38500</v>
      </c>
      <c r="S35" s="103" cm="1">
        <f t="array" ref="S35">TREND($N35:$R35,$N$1:$R$1,S$1)</f>
        <v>38610</v>
      </c>
      <c r="T35" s="103" cm="1">
        <f t="array" ref="T35">TREND($N35:$R35,$N$1:$R$1,T$1)</f>
        <v>38860</v>
      </c>
      <c r="U35" s="103" cm="1">
        <f t="array" ref="U35">TREND($N35:$R35,$N$1:$R$1,U$1)</f>
        <v>39110</v>
      </c>
      <c r="V35" s="103" cm="1">
        <f t="array" ref="V35">TREND($N35:$R35,$N$1:$R$1,V$1)</f>
        <v>39360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zoomScaleNormal="100" workbookViewId="0">
      <selection activeCell="C43" sqref="C43"/>
    </sheetView>
  </sheetViews>
  <sheetFormatPr defaultColWidth="8.86328125" defaultRowHeight="14.25"/>
  <cols>
    <col min="1" max="1" width="33.73046875" customWidth="1"/>
    <col min="2" max="2" width="44.3984375" customWidth="1"/>
    <col min="3" max="3" width="46.265625" customWidth="1"/>
    <col min="4" max="4" width="36.86328125" customWidth="1"/>
  </cols>
  <sheetData>
    <row r="1" spans="1:4">
      <c r="A1" s="3" t="s">
        <v>544</v>
      </c>
      <c r="B1" s="3" t="s">
        <v>524</v>
      </c>
      <c r="C1" s="3" t="s">
        <v>525</v>
      </c>
      <c r="D1" s="3" t="s">
        <v>283</v>
      </c>
    </row>
    <row r="2" spans="1:4">
      <c r="B2" t="s">
        <v>506</v>
      </c>
      <c r="C2" t="s">
        <v>529</v>
      </c>
    </row>
    <row r="3" spans="1:4">
      <c r="B3" t="s">
        <v>496</v>
      </c>
      <c r="C3" t="s">
        <v>2</v>
      </c>
    </row>
    <row r="4" spans="1:4">
      <c r="B4" t="s">
        <v>296</v>
      </c>
      <c r="C4" t="s">
        <v>530</v>
      </c>
    </row>
    <row r="5" spans="1:4">
      <c r="B5" t="s">
        <v>495</v>
      </c>
      <c r="C5" t="s">
        <v>531</v>
      </c>
    </row>
    <row r="6" spans="1:4">
      <c r="B6" t="s">
        <v>492</v>
      </c>
      <c r="C6" t="s">
        <v>532</v>
      </c>
    </row>
    <row r="7" spans="1:4">
      <c r="A7" s="17" t="s">
        <v>238</v>
      </c>
      <c r="B7" t="s">
        <v>493</v>
      </c>
      <c r="C7" t="s">
        <v>533</v>
      </c>
      <c r="D7" t="s">
        <v>545</v>
      </c>
    </row>
    <row r="8" spans="1:4">
      <c r="B8" t="s">
        <v>494</v>
      </c>
      <c r="C8" t="s">
        <v>534</v>
      </c>
    </row>
    <row r="9" spans="1:4">
      <c r="B9" t="s">
        <v>526</v>
      </c>
      <c r="C9" t="s">
        <v>535</v>
      </c>
    </row>
    <row r="10" spans="1:4">
      <c r="B10" t="s">
        <v>503</v>
      </c>
      <c r="C10" t="s">
        <v>536</v>
      </c>
    </row>
    <row r="11" spans="1:4">
      <c r="A11" s="17" t="s">
        <v>287</v>
      </c>
      <c r="B11" t="s">
        <v>497</v>
      </c>
      <c r="C11" t="s">
        <v>537</v>
      </c>
      <c r="D11" t="s">
        <v>546</v>
      </c>
    </row>
    <row r="12" spans="1:4">
      <c r="A12" s="17" t="s">
        <v>244</v>
      </c>
      <c r="B12" t="s">
        <v>498</v>
      </c>
      <c r="C12" t="s">
        <v>538</v>
      </c>
      <c r="D12" t="s">
        <v>546</v>
      </c>
    </row>
    <row r="13" spans="1:4">
      <c r="A13" s="17" t="s">
        <v>288</v>
      </c>
      <c r="B13" t="s">
        <v>499</v>
      </c>
      <c r="C13" t="s">
        <v>539</v>
      </c>
      <c r="D13" t="s">
        <v>546</v>
      </c>
    </row>
    <row r="14" spans="1:4">
      <c r="B14" t="s">
        <v>500</v>
      </c>
      <c r="C14" t="s">
        <v>540</v>
      </c>
    </row>
    <row r="15" spans="1:4">
      <c r="B15" t="s">
        <v>527</v>
      </c>
      <c r="C15" t="s">
        <v>552</v>
      </c>
    </row>
    <row r="16" spans="1:4">
      <c r="B16" t="s">
        <v>553</v>
      </c>
      <c r="C16" t="s">
        <v>554</v>
      </c>
    </row>
    <row r="17" spans="1:3">
      <c r="B17" t="s">
        <v>501</v>
      </c>
      <c r="C17" t="s">
        <v>541</v>
      </c>
    </row>
    <row r="18" spans="1:3">
      <c r="B18" t="s">
        <v>502</v>
      </c>
      <c r="C18" t="s">
        <v>8</v>
      </c>
    </row>
    <row r="19" spans="1:3">
      <c r="A19" s="17" t="s">
        <v>239</v>
      </c>
      <c r="B19" t="s">
        <v>508</v>
      </c>
      <c r="C19" t="s">
        <v>542</v>
      </c>
    </row>
    <row r="20" spans="1:3">
      <c r="B20" t="s">
        <v>528</v>
      </c>
      <c r="C20" t="s">
        <v>251</v>
      </c>
    </row>
    <row r="21" spans="1:3">
      <c r="B21" t="s">
        <v>507</v>
      </c>
      <c r="C21" t="s">
        <v>543</v>
      </c>
    </row>
    <row r="22" spans="1:3">
      <c r="A22" s="17" t="s">
        <v>240</v>
      </c>
      <c r="B22" t="s">
        <v>504</v>
      </c>
      <c r="C22" t="s">
        <v>5</v>
      </c>
    </row>
    <row r="23" spans="1:3">
      <c r="B23" t="s">
        <v>505</v>
      </c>
      <c r="C23" t="s">
        <v>8</v>
      </c>
    </row>
    <row r="25" spans="1:3">
      <c r="A25" s="3" t="s">
        <v>547</v>
      </c>
      <c r="B25" s="4"/>
    </row>
    <row r="26" spans="1:3" ht="42.75">
      <c r="A26" t="s">
        <v>295</v>
      </c>
      <c r="B26" s="10" t="s">
        <v>548</v>
      </c>
    </row>
    <row r="27" spans="1:3" ht="43.15" thickBot="1">
      <c r="A27" t="s">
        <v>509</v>
      </c>
      <c r="B27" s="10" t="s">
        <v>549</v>
      </c>
    </row>
    <row r="28" spans="1:3" ht="14.65" thickBot="1">
      <c r="A28" t="s">
        <v>550</v>
      </c>
      <c r="B28" s="15" t="s">
        <v>295</v>
      </c>
    </row>
    <row r="30" spans="1:3">
      <c r="A30" s="3" t="s">
        <v>556</v>
      </c>
    </row>
    <row r="31" spans="1:3">
      <c r="A31" t="str">
        <f>VLOOKUP('Country Selector'!$A$2,'Country Selector'!$C$2:$E$196,3,FALSE)</f>
        <v>CHN</v>
      </c>
    </row>
    <row r="35" spans="1:4">
      <c r="A35" s="3" t="s">
        <v>551</v>
      </c>
      <c r="B35" s="4"/>
      <c r="C35" s="4"/>
    </row>
    <row r="36" spans="1:4">
      <c r="A36" s="28" t="s">
        <v>555</v>
      </c>
      <c r="B36" s="2" t="s">
        <v>524</v>
      </c>
      <c r="C36" s="2">
        <v>2016</v>
      </c>
    </row>
    <row r="37" spans="1:4">
      <c r="A37" s="25" t="s">
        <v>287</v>
      </c>
      <c r="B37" t="str">
        <f>VLOOKUP($A37,$A$2:$B$23,2,FALSE)</f>
        <v>IPC2A</v>
      </c>
      <c r="C37">
        <f>SUMIFS('PRIMAP Historical CO2 Data'!V:V,'PRIMAP Historical CO2 Data'!A:A,$B$28,'PRIMAP Historical CO2 Data'!B:B,$A$31,'PRIMAP Historical CO2 Data'!C:C,$B37,'PRIMAP Historical CO2 Data'!D:D,"CO2")</f>
        <v>883000</v>
      </c>
    </row>
    <row r="38" spans="1:4">
      <c r="A38" s="7" t="s">
        <v>238</v>
      </c>
      <c r="B38" t="str">
        <f t="shared" ref="B38:B43" si="0">VLOOKUP($A38,$A$2:$B$23,2,FALSE)</f>
        <v>IPC1B2</v>
      </c>
      <c r="C38">
        <f>SUMIFS('PRIMAP Historical CO2 Data'!V:V,'PRIMAP Historical CO2 Data'!A:A,$B$28,'PRIMAP Historical CO2 Data'!B:B,$A$31,'PRIMAP Historical CO2 Data'!C:C,$B38,'PRIMAP Historical CO2 Data'!D:D,"CO2")</f>
        <v>0</v>
      </c>
    </row>
    <row r="39" spans="1:4">
      <c r="A39" s="25" t="s">
        <v>288</v>
      </c>
      <c r="B39" t="str">
        <f t="shared" si="0"/>
        <v>IPC2C</v>
      </c>
      <c r="C39">
        <f>SUMIFS('PRIMAP Historical CO2 Data'!V:V,'PRIMAP Historical CO2 Data'!A:A,$B$28,'PRIMAP Historical CO2 Data'!B:B,$A$31,'PRIMAP Historical CO2 Data'!C:C,$B39,'PRIMAP Historical CO2 Data'!D:D,"CO2")</f>
        <v>264000</v>
      </c>
    </row>
    <row r="40" spans="1:4">
      <c r="A40" s="25" t="s">
        <v>244</v>
      </c>
      <c r="B40" t="str">
        <f t="shared" si="0"/>
        <v>IPC2B</v>
      </c>
      <c r="C40">
        <f>SUMIFS('PRIMAP Historical CO2 Data'!V:V,'PRIMAP Historical CO2 Data'!A:A,$B$28,'PRIMAP Historical CO2 Data'!B:B,$A$31,'PRIMAP Historical CO2 Data'!C:C,$B40,'PRIMAP Historical CO2 Data'!D:D,"CO2")</f>
        <v>139000</v>
      </c>
    </row>
    <row r="41" spans="1:4">
      <c r="A41" s="25" t="s">
        <v>241</v>
      </c>
      <c r="B41" t="e">
        <f t="shared" si="0"/>
        <v>#N/A</v>
      </c>
      <c r="D41" t="s">
        <v>666</v>
      </c>
    </row>
    <row r="42" spans="1:4">
      <c r="A42" s="25" t="s">
        <v>240</v>
      </c>
      <c r="B42" t="str">
        <f t="shared" si="0"/>
        <v>IPC4</v>
      </c>
      <c r="C42">
        <f>SUMIFS('PRIMAP Historical CO2 Data'!V:V,'PRIMAP Historical CO2 Data'!A:A,$B$28,'PRIMAP Historical CO2 Data'!B:B,$A$31,'PRIMAP Historical CO2 Data'!C:C,$B42,'PRIMAP Historical CO2 Data'!D:D,"CO2")</f>
        <v>1120</v>
      </c>
    </row>
    <row r="43" spans="1:4">
      <c r="A43" s="25" t="s">
        <v>239</v>
      </c>
      <c r="B43" t="str">
        <f t="shared" si="0"/>
        <v>IPCMAG</v>
      </c>
      <c r="C43">
        <f>SUMIFS('PRIMAP Historical CO2 Data'!V:V,'PRIMAP Historical CO2 Data'!A:A,$B$28,'PRIMAP Historical CO2 Data'!B:B,$A$31,'PRIMAP Historical CO2 Data'!C:C,$B43,'PRIMAP Historical CO2 Data'!D:D,"CO2")</f>
        <v>39360</v>
      </c>
    </row>
    <row r="44" spans="1:4">
      <c r="A44" s="25" t="s">
        <v>242</v>
      </c>
      <c r="B44" s="30" t="s">
        <v>503</v>
      </c>
      <c r="C44" s="30">
        <f>SUMIFS('PRIMAP Historical CO2 Data'!V:V,'PRIMAP Historical CO2 Data'!A:A,$B$28,'PRIMAP Historical CO2 Data'!B:B,$A$31,'PRIMAP Historical CO2 Data'!C:C,$B44,'PRIMAP Historical CO2 Data'!D:D,"CO2")-SUM(C38:C40)</f>
        <v>907000</v>
      </c>
    </row>
  </sheetData>
  <dataValidations count="1">
    <dataValidation type="list" allowBlank="1" showInputMessage="1" showErrorMessage="1" sqref="B28">
      <formula1>$A$26:$A$27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306"/>
  <sheetViews>
    <sheetView workbookViewId="0">
      <pane ySplit="17" topLeftCell="A18" activePane="bottomLeft" state="frozen"/>
      <selection pane="bottomLeft" sqref="A1:M1"/>
    </sheetView>
  </sheetViews>
  <sheetFormatPr defaultColWidth="10.265625" defaultRowHeight="10.5"/>
  <cols>
    <col min="1" max="1" width="6.73046875" style="57" customWidth="1"/>
    <col min="2" max="2" width="25.3984375" style="57" customWidth="1"/>
    <col min="3" max="3" width="53" style="57" customWidth="1"/>
    <col min="4" max="4" width="7.3984375" style="57" customWidth="1"/>
    <col min="5" max="5" width="8.3984375" style="57" customWidth="1"/>
    <col min="6" max="6" width="17" style="57" customWidth="1"/>
    <col min="7" max="7" width="8.3984375" style="57" customWidth="1"/>
    <col min="8" max="93" width="11.86328125" style="57" customWidth="1"/>
    <col min="94" max="16384" width="10.265625" style="57"/>
  </cols>
  <sheetData>
    <row r="1" spans="1:93" ht="11.65">
      <c r="A1" s="128"/>
      <c r="B1" s="128"/>
      <c r="C1" s="128"/>
      <c r="D1" s="128"/>
      <c r="E1" s="128"/>
      <c r="F1" s="128"/>
      <c r="G1" s="128"/>
      <c r="H1" s="128"/>
      <c r="I1" s="128"/>
      <c r="J1" s="128"/>
      <c r="K1" s="128"/>
      <c r="L1" s="128"/>
      <c r="M1" s="128"/>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row>
    <row r="2" spans="1:93" ht="11.65">
      <c r="A2" s="128"/>
      <c r="B2" s="128"/>
      <c r="C2" s="128"/>
      <c r="D2" s="128"/>
      <c r="E2" s="128"/>
      <c r="F2" s="128"/>
      <c r="G2" s="128"/>
      <c r="H2" s="128"/>
      <c r="I2" s="128"/>
      <c r="J2" s="128"/>
      <c r="K2" s="128"/>
      <c r="L2" s="128"/>
      <c r="M2" s="128"/>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row>
    <row r="3" spans="1:93" ht="11.65">
      <c r="A3" s="128"/>
      <c r="B3" s="128"/>
      <c r="C3" s="128"/>
      <c r="D3" s="128"/>
      <c r="E3" s="128"/>
      <c r="F3" s="128"/>
      <c r="G3" s="128"/>
      <c r="H3" s="128"/>
      <c r="I3" s="128"/>
      <c r="J3" s="128"/>
      <c r="K3" s="128"/>
      <c r="L3" s="128"/>
      <c r="M3" s="128"/>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row>
    <row r="4" spans="1:93" ht="11.65">
      <c r="A4" s="128"/>
      <c r="B4" s="128"/>
      <c r="C4" s="128"/>
      <c r="D4" s="128"/>
      <c r="E4" s="128"/>
      <c r="F4" s="128"/>
      <c r="G4" s="128"/>
      <c r="H4" s="128"/>
      <c r="I4" s="128"/>
      <c r="J4" s="128"/>
      <c r="K4" s="128"/>
      <c r="L4" s="128"/>
      <c r="M4" s="128"/>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row>
    <row r="5" spans="1:93" ht="15">
      <c r="A5" s="132" t="s">
        <v>669</v>
      </c>
      <c r="B5" s="132"/>
      <c r="C5" s="132"/>
      <c r="D5" s="132"/>
      <c r="E5" s="132"/>
      <c r="F5" s="132"/>
      <c r="G5" s="132"/>
      <c r="H5" s="132"/>
      <c r="I5" s="132"/>
      <c r="J5" s="132"/>
      <c r="K5" s="132"/>
      <c r="L5" s="132"/>
      <c r="M5" s="132"/>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row>
    <row r="6" spans="1:93" ht="13.15">
      <c r="A6" s="127" t="s">
        <v>670</v>
      </c>
      <c r="B6" s="127"/>
      <c r="C6" s="127"/>
      <c r="D6" s="127"/>
      <c r="E6" s="127"/>
      <c r="F6" s="127"/>
      <c r="G6" s="127"/>
      <c r="H6" s="127"/>
      <c r="I6" s="127"/>
      <c r="J6" s="127"/>
      <c r="K6" s="127"/>
      <c r="L6" s="127"/>
      <c r="M6" s="127"/>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row>
    <row r="7" spans="1:93" ht="13.15">
      <c r="A7" s="127" t="s">
        <v>671</v>
      </c>
      <c r="B7" s="127"/>
      <c r="C7" s="127"/>
      <c r="D7" s="127"/>
      <c r="E7" s="127"/>
      <c r="F7" s="127"/>
      <c r="G7" s="127"/>
      <c r="H7" s="127"/>
      <c r="I7" s="127"/>
      <c r="J7" s="127"/>
      <c r="K7" s="127"/>
      <c r="L7" s="127"/>
      <c r="M7" s="127"/>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row>
    <row r="8" spans="1:93" ht="11.65">
      <c r="A8" s="128"/>
      <c r="B8" s="128"/>
      <c r="C8" s="128"/>
      <c r="D8" s="128"/>
      <c r="E8" s="128"/>
      <c r="F8" s="128"/>
      <c r="G8" s="128"/>
      <c r="H8" s="128"/>
      <c r="I8" s="128"/>
      <c r="J8" s="128"/>
      <c r="K8" s="128"/>
      <c r="L8" s="128"/>
      <c r="M8" s="128"/>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row>
    <row r="9" spans="1:93" ht="12.75">
      <c r="A9" s="129" t="s">
        <v>672</v>
      </c>
      <c r="B9" s="129"/>
      <c r="C9" s="129"/>
      <c r="D9" s="129"/>
      <c r="E9" s="129"/>
      <c r="F9" s="129"/>
      <c r="G9" s="129"/>
      <c r="H9" s="129"/>
      <c r="I9" s="129"/>
      <c r="J9" s="129"/>
      <c r="K9" s="129"/>
      <c r="L9" s="129"/>
      <c r="M9" s="129"/>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c r="BP9" s="56"/>
      <c r="BQ9" s="56"/>
      <c r="BR9" s="56"/>
      <c r="BS9" s="56"/>
      <c r="BT9" s="56"/>
      <c r="BU9" s="56"/>
      <c r="BV9" s="56"/>
      <c r="BW9" s="56"/>
      <c r="BX9" s="56"/>
      <c r="BY9" s="56"/>
      <c r="BZ9" s="56"/>
      <c r="CA9" s="56"/>
      <c r="CB9" s="56"/>
      <c r="CC9" s="56"/>
      <c r="CD9" s="56"/>
      <c r="CE9" s="56"/>
      <c r="CF9" s="56"/>
      <c r="CG9" s="56"/>
      <c r="CH9" s="56"/>
      <c r="CI9" s="56"/>
      <c r="CJ9" s="56"/>
      <c r="CK9" s="56"/>
      <c r="CL9" s="56"/>
      <c r="CM9" s="56"/>
      <c r="CN9" s="56"/>
      <c r="CO9" s="56"/>
    </row>
    <row r="10" spans="1:93" ht="13.15">
      <c r="A10" s="127" t="s">
        <v>673</v>
      </c>
      <c r="B10" s="127"/>
      <c r="C10" s="127"/>
      <c r="D10" s="127"/>
      <c r="E10" s="127"/>
      <c r="F10" s="127"/>
      <c r="G10" s="127"/>
      <c r="H10" s="127"/>
      <c r="I10" s="127"/>
      <c r="J10" s="127"/>
      <c r="K10" s="127"/>
      <c r="L10" s="127"/>
      <c r="M10" s="127"/>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c r="BR10" s="56"/>
      <c r="BS10" s="56"/>
      <c r="BT10" s="56"/>
      <c r="BU10" s="56"/>
      <c r="BV10" s="56"/>
      <c r="BW10" s="56"/>
      <c r="BX10" s="56"/>
      <c r="BY10" s="56"/>
      <c r="BZ10" s="56"/>
      <c r="CA10" s="56"/>
      <c r="CB10" s="56"/>
      <c r="CC10" s="56"/>
      <c r="CD10" s="56"/>
      <c r="CE10" s="56"/>
      <c r="CF10" s="56"/>
      <c r="CG10" s="56"/>
      <c r="CH10" s="56"/>
      <c r="CI10" s="56"/>
      <c r="CJ10" s="56"/>
      <c r="CK10" s="56"/>
      <c r="CL10" s="56"/>
      <c r="CM10" s="56"/>
      <c r="CN10" s="56"/>
      <c r="CO10" s="56"/>
    </row>
    <row r="11" spans="1:93" ht="11.65">
      <c r="A11" s="130" t="s">
        <v>674</v>
      </c>
      <c r="B11" s="130"/>
      <c r="C11" s="130"/>
      <c r="D11" s="130"/>
      <c r="E11" s="130"/>
      <c r="F11" s="130"/>
      <c r="G11" s="130"/>
      <c r="H11" s="130"/>
      <c r="I11" s="130"/>
      <c r="J11" s="130"/>
      <c r="K11" s="130"/>
      <c r="L11" s="130"/>
      <c r="M11" s="130"/>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c r="BP11" s="56"/>
      <c r="BQ11" s="56"/>
      <c r="BR11" s="56"/>
      <c r="BS11" s="56"/>
      <c r="BT11" s="56"/>
      <c r="BU11" s="56"/>
      <c r="BV11" s="56"/>
      <c r="BW11" s="56"/>
      <c r="BX11" s="56"/>
      <c r="BY11" s="56"/>
      <c r="BZ11" s="56"/>
      <c r="CA11" s="56"/>
      <c r="CB11" s="56"/>
      <c r="CC11" s="56"/>
      <c r="CD11" s="56"/>
      <c r="CE11" s="56"/>
      <c r="CF11" s="56"/>
      <c r="CG11" s="56"/>
      <c r="CH11" s="56"/>
      <c r="CI11" s="56"/>
      <c r="CJ11" s="56"/>
      <c r="CK11" s="56"/>
      <c r="CL11" s="56"/>
      <c r="CM11" s="56"/>
      <c r="CN11" s="56"/>
      <c r="CO11" s="56"/>
    </row>
    <row r="12" spans="1:93" ht="11.65">
      <c r="A12" s="131" t="s">
        <v>675</v>
      </c>
      <c r="B12" s="131"/>
      <c r="C12" s="131"/>
      <c r="D12" s="131"/>
      <c r="E12" s="131"/>
      <c r="F12" s="131"/>
      <c r="G12" s="131"/>
      <c r="H12" s="131"/>
      <c r="I12" s="131"/>
      <c r="J12" s="131"/>
      <c r="K12" s="131"/>
      <c r="L12" s="131"/>
      <c r="M12" s="131"/>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6"/>
      <c r="BI12" s="56"/>
      <c r="BJ12" s="56"/>
      <c r="BK12" s="56"/>
      <c r="BL12" s="56"/>
      <c r="BM12" s="56"/>
      <c r="BN12" s="56"/>
      <c r="BO12" s="56"/>
      <c r="BP12" s="56"/>
      <c r="BQ12" s="56"/>
      <c r="BR12" s="56"/>
      <c r="BS12" s="56"/>
      <c r="BT12" s="56"/>
      <c r="BU12" s="56"/>
      <c r="BV12" s="56"/>
      <c r="BW12" s="56"/>
      <c r="BX12" s="56"/>
      <c r="BY12" s="56"/>
      <c r="BZ12" s="56"/>
      <c r="CA12" s="56"/>
      <c r="CB12" s="56"/>
      <c r="CC12" s="56"/>
      <c r="CD12" s="56"/>
      <c r="CE12" s="56"/>
      <c r="CF12" s="56"/>
      <c r="CG12" s="56"/>
      <c r="CH12" s="56"/>
      <c r="CI12" s="56"/>
      <c r="CJ12" s="56"/>
      <c r="CK12" s="56"/>
      <c r="CL12" s="56"/>
      <c r="CM12" s="56"/>
      <c r="CN12" s="56"/>
      <c r="CO12" s="56"/>
    </row>
    <row r="13" spans="1:93" ht="11.65">
      <c r="A13" s="124" t="s">
        <v>676</v>
      </c>
      <c r="B13" s="124"/>
      <c r="C13" s="124"/>
      <c r="D13" s="124"/>
      <c r="E13" s="124"/>
      <c r="F13" s="124"/>
      <c r="G13" s="124"/>
      <c r="H13" s="124"/>
      <c r="I13" s="124"/>
      <c r="J13" s="124"/>
      <c r="K13" s="124"/>
      <c r="L13" s="124"/>
      <c r="M13" s="124"/>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row>
    <row r="14" spans="1:93" ht="11.65">
      <c r="A14" s="125" t="s">
        <v>677</v>
      </c>
      <c r="B14" s="125"/>
      <c r="C14" s="125"/>
      <c r="D14" s="125"/>
      <c r="E14" s="125"/>
      <c r="F14" s="125"/>
      <c r="G14" s="125"/>
      <c r="H14" s="125"/>
      <c r="I14" s="125"/>
      <c r="J14" s="125"/>
      <c r="K14" s="125"/>
      <c r="L14" s="125"/>
      <c r="M14" s="125"/>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c r="CK14" s="56"/>
      <c r="CL14" s="56"/>
      <c r="CM14" s="56"/>
      <c r="CN14" s="56"/>
      <c r="CO14" s="56"/>
    </row>
    <row r="15" spans="1:93" ht="11.65">
      <c r="A15" s="126"/>
      <c r="B15" s="126"/>
      <c r="C15" s="126"/>
      <c r="D15" s="126"/>
      <c r="E15" s="126"/>
      <c r="F15" s="126"/>
      <c r="G15" s="126"/>
      <c r="H15" s="126"/>
      <c r="I15" s="126"/>
      <c r="J15" s="126"/>
      <c r="K15" s="126"/>
      <c r="L15" s="126"/>
      <c r="M15" s="12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row>
    <row r="16" spans="1:93" ht="11.65">
      <c r="A16" s="58"/>
      <c r="B16" s="58"/>
      <c r="C16" s="58"/>
      <c r="D16" s="58"/>
      <c r="E16" s="58"/>
      <c r="F16" s="58"/>
      <c r="G16" s="58"/>
      <c r="H16" s="59" t="s">
        <v>678</v>
      </c>
      <c r="I16" s="96"/>
      <c r="J16" s="96"/>
      <c r="K16" s="96"/>
      <c r="L16" s="96"/>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0"/>
      <c r="BS16" s="60"/>
      <c r="BT16" s="60"/>
      <c r="BU16" s="60"/>
      <c r="BV16" s="60"/>
      <c r="BW16" s="60"/>
      <c r="BX16" s="60"/>
      <c r="BY16" s="60"/>
      <c r="BZ16" s="60"/>
      <c r="CA16" s="60"/>
      <c r="CB16" s="60"/>
      <c r="CC16" s="60"/>
      <c r="CD16" s="60"/>
      <c r="CE16" s="60"/>
      <c r="CF16" s="60"/>
      <c r="CG16" s="60"/>
      <c r="CH16" s="60"/>
      <c r="CI16" s="60"/>
      <c r="CJ16" s="60"/>
      <c r="CK16" s="60"/>
      <c r="CL16" s="60"/>
      <c r="CM16" s="60"/>
      <c r="CN16" s="60"/>
      <c r="CO16" s="61"/>
    </row>
    <row r="17" spans="1:93" ht="23.25">
      <c r="A17" s="62" t="s">
        <v>679</v>
      </c>
      <c r="B17" s="62" t="s">
        <v>680</v>
      </c>
      <c r="C17" s="63" t="s">
        <v>681</v>
      </c>
      <c r="D17" s="63" t="s">
        <v>283</v>
      </c>
      <c r="E17" s="64" t="s">
        <v>682</v>
      </c>
      <c r="F17" s="63" t="s">
        <v>683</v>
      </c>
      <c r="G17" s="64" t="s">
        <v>684</v>
      </c>
      <c r="H17" s="65">
        <v>2015</v>
      </c>
      <c r="I17" s="65">
        <v>2016</v>
      </c>
      <c r="J17" s="65">
        <v>2017</v>
      </c>
      <c r="K17" s="65">
        <v>2018</v>
      </c>
      <c r="L17" s="65">
        <v>2019</v>
      </c>
      <c r="M17" s="65">
        <v>2020</v>
      </c>
      <c r="N17" s="65">
        <v>2021</v>
      </c>
      <c r="O17" s="65">
        <v>2022</v>
      </c>
      <c r="P17" s="65">
        <v>2023</v>
      </c>
      <c r="Q17" s="65">
        <v>2024</v>
      </c>
      <c r="R17" s="65">
        <v>2025</v>
      </c>
      <c r="S17" s="65">
        <v>2026</v>
      </c>
      <c r="T17" s="65">
        <v>2027</v>
      </c>
      <c r="U17" s="65">
        <v>2028</v>
      </c>
      <c r="V17" s="65">
        <v>2029</v>
      </c>
      <c r="W17" s="65">
        <v>2030</v>
      </c>
      <c r="X17" s="65">
        <v>2031</v>
      </c>
      <c r="Y17" s="65">
        <v>2032</v>
      </c>
      <c r="Z17" s="65">
        <v>2033</v>
      </c>
      <c r="AA17" s="65">
        <v>2034</v>
      </c>
      <c r="AB17" s="65">
        <v>2035</v>
      </c>
      <c r="AC17" s="65">
        <v>2036</v>
      </c>
      <c r="AD17" s="65">
        <v>2037</v>
      </c>
      <c r="AE17" s="65">
        <v>2038</v>
      </c>
      <c r="AF17" s="65">
        <v>2039</v>
      </c>
      <c r="AG17" s="65">
        <v>2040</v>
      </c>
      <c r="AH17" s="65">
        <v>2041</v>
      </c>
      <c r="AI17" s="65">
        <v>2042</v>
      </c>
      <c r="AJ17" s="65">
        <v>2043</v>
      </c>
      <c r="AK17" s="65">
        <v>2044</v>
      </c>
      <c r="AL17" s="65">
        <v>2045</v>
      </c>
      <c r="AM17" s="65">
        <v>2046</v>
      </c>
      <c r="AN17" s="65">
        <v>2047</v>
      </c>
      <c r="AO17" s="65">
        <v>2048</v>
      </c>
      <c r="AP17" s="65">
        <v>2049</v>
      </c>
      <c r="AQ17" s="65">
        <v>2050</v>
      </c>
      <c r="AR17" s="65">
        <v>2051</v>
      </c>
      <c r="AS17" s="65">
        <v>2052</v>
      </c>
      <c r="AT17" s="65">
        <v>2053</v>
      </c>
      <c r="AU17" s="65">
        <v>2054</v>
      </c>
      <c r="AV17" s="65">
        <v>2055</v>
      </c>
      <c r="AW17" s="65">
        <v>2056</v>
      </c>
      <c r="AX17" s="65">
        <v>2057</v>
      </c>
      <c r="AY17" s="65">
        <v>2058</v>
      </c>
      <c r="AZ17" s="65">
        <v>2059</v>
      </c>
      <c r="BA17" s="65">
        <v>2060</v>
      </c>
      <c r="BB17" s="65">
        <v>2061</v>
      </c>
      <c r="BC17" s="65">
        <v>2062</v>
      </c>
      <c r="BD17" s="65">
        <v>2063</v>
      </c>
      <c r="BE17" s="65">
        <v>2064</v>
      </c>
      <c r="BF17" s="65">
        <v>2065</v>
      </c>
      <c r="BG17" s="65">
        <v>2066</v>
      </c>
      <c r="BH17" s="65">
        <v>2067</v>
      </c>
      <c r="BI17" s="65">
        <v>2068</v>
      </c>
      <c r="BJ17" s="65">
        <v>2069</v>
      </c>
      <c r="BK17" s="65">
        <v>2070</v>
      </c>
      <c r="BL17" s="65">
        <v>2071</v>
      </c>
      <c r="BM17" s="65">
        <v>2072</v>
      </c>
      <c r="BN17" s="65">
        <v>2073</v>
      </c>
      <c r="BO17" s="65">
        <v>2074</v>
      </c>
      <c r="BP17" s="65">
        <v>2075</v>
      </c>
      <c r="BQ17" s="65">
        <v>2076</v>
      </c>
      <c r="BR17" s="65">
        <v>2077</v>
      </c>
      <c r="BS17" s="65">
        <v>2078</v>
      </c>
      <c r="BT17" s="65">
        <v>2079</v>
      </c>
      <c r="BU17" s="65">
        <v>2080</v>
      </c>
      <c r="BV17" s="65">
        <v>2081</v>
      </c>
      <c r="BW17" s="65">
        <v>2082</v>
      </c>
      <c r="BX17" s="65">
        <v>2083</v>
      </c>
      <c r="BY17" s="65">
        <v>2084</v>
      </c>
      <c r="BZ17" s="65">
        <v>2085</v>
      </c>
      <c r="CA17" s="65">
        <v>2086</v>
      </c>
      <c r="CB17" s="65">
        <v>2087</v>
      </c>
      <c r="CC17" s="65">
        <v>2088</v>
      </c>
      <c r="CD17" s="65">
        <v>2089</v>
      </c>
      <c r="CE17" s="65">
        <v>2090</v>
      </c>
      <c r="CF17" s="65">
        <v>2091</v>
      </c>
      <c r="CG17" s="65">
        <v>2092</v>
      </c>
      <c r="CH17" s="65">
        <v>2093</v>
      </c>
      <c r="CI17" s="65">
        <v>2094</v>
      </c>
      <c r="CJ17" s="65">
        <v>2095</v>
      </c>
      <c r="CK17" s="65">
        <v>2096</v>
      </c>
      <c r="CL17" s="65">
        <v>2097</v>
      </c>
      <c r="CM17" s="65">
        <v>2098</v>
      </c>
      <c r="CN17" s="65">
        <v>2099</v>
      </c>
      <c r="CO17" s="65">
        <v>2100</v>
      </c>
    </row>
    <row r="18" spans="1:93" ht="11.65">
      <c r="A18" s="66">
        <v>1</v>
      </c>
      <c r="B18" s="67" t="s">
        <v>685</v>
      </c>
      <c r="C18" s="68" t="s">
        <v>686</v>
      </c>
      <c r="D18" s="69"/>
      <c r="E18" s="69">
        <v>900</v>
      </c>
      <c r="F18" s="67" t="s">
        <v>687</v>
      </c>
      <c r="G18" s="69">
        <v>0</v>
      </c>
      <c r="H18" s="97">
        <v>7379796.9670000002</v>
      </c>
      <c r="I18" s="97">
        <v>7464021.9340000004</v>
      </c>
      <c r="J18" s="97">
        <v>7547858.9000000004</v>
      </c>
      <c r="K18" s="97">
        <v>7631091.1129999999</v>
      </c>
      <c r="L18" s="97">
        <v>7713468.2050000103</v>
      </c>
      <c r="M18" s="97">
        <v>7794798.7290000003</v>
      </c>
      <c r="N18" s="70">
        <v>7874965.7319999896</v>
      </c>
      <c r="O18" s="70">
        <v>7953952.5769999996</v>
      </c>
      <c r="P18" s="70">
        <v>8031800.3380000005</v>
      </c>
      <c r="Q18" s="70">
        <v>8108605.2549999999</v>
      </c>
      <c r="R18" s="70">
        <v>8184437.4529999997</v>
      </c>
      <c r="S18" s="70">
        <v>8259276.6509999903</v>
      </c>
      <c r="T18" s="70">
        <v>8333078.318</v>
      </c>
      <c r="U18" s="70">
        <v>8405863.3010000009</v>
      </c>
      <c r="V18" s="70">
        <v>8477660.7230000105</v>
      </c>
      <c r="W18" s="70">
        <v>8548487.3709999993</v>
      </c>
      <c r="X18" s="70">
        <v>8618349.4539999906</v>
      </c>
      <c r="Y18" s="70">
        <v>8687227.8729999997</v>
      </c>
      <c r="Z18" s="70">
        <v>8755083.5120000001</v>
      </c>
      <c r="AA18" s="70">
        <v>8821862.7050000001</v>
      </c>
      <c r="AB18" s="70">
        <v>8887524.2290000003</v>
      </c>
      <c r="AC18" s="70">
        <v>8952048.8850000091</v>
      </c>
      <c r="AD18" s="70">
        <v>9015437.6160000004</v>
      </c>
      <c r="AE18" s="70">
        <v>9077693.6450000107</v>
      </c>
      <c r="AF18" s="70">
        <v>9138828.5620000102</v>
      </c>
      <c r="AG18" s="70">
        <v>9198847.3819999993</v>
      </c>
      <c r="AH18" s="70">
        <v>9257745.4829999991</v>
      </c>
      <c r="AI18" s="70">
        <v>9315508.1530000009</v>
      </c>
      <c r="AJ18" s="70">
        <v>9372118.2470000107</v>
      </c>
      <c r="AK18" s="70">
        <v>9427555.3819999993</v>
      </c>
      <c r="AL18" s="70">
        <v>9481803.2719999999</v>
      </c>
      <c r="AM18" s="70">
        <v>9534854.6730000004</v>
      </c>
      <c r="AN18" s="70">
        <v>9586707.7489999998</v>
      </c>
      <c r="AO18" s="70">
        <v>9637357.3200000003</v>
      </c>
      <c r="AP18" s="70">
        <v>9686800.1459999997</v>
      </c>
      <c r="AQ18" s="70">
        <v>9735033.9000000004</v>
      </c>
      <c r="AR18" s="70">
        <v>9782061.7579999994</v>
      </c>
      <c r="AS18" s="70">
        <v>9827885.4409999996</v>
      </c>
      <c r="AT18" s="70">
        <v>9872501.5620000008</v>
      </c>
      <c r="AU18" s="70">
        <v>9915905.2510000095</v>
      </c>
      <c r="AV18" s="70">
        <v>9958098.7459999993</v>
      </c>
      <c r="AW18" s="70">
        <v>9999085.1669999994</v>
      </c>
      <c r="AX18" s="70">
        <v>10038881.262</v>
      </c>
      <c r="AY18" s="70">
        <v>10077518.08</v>
      </c>
      <c r="AZ18" s="70">
        <v>10115036.359999999</v>
      </c>
      <c r="BA18" s="70">
        <v>10151469.683</v>
      </c>
      <c r="BB18" s="70">
        <v>10186837.209000001</v>
      </c>
      <c r="BC18" s="70">
        <v>10221149.039999999</v>
      </c>
      <c r="BD18" s="70">
        <v>10254419.004000001</v>
      </c>
      <c r="BE18" s="70">
        <v>10286658.354</v>
      </c>
      <c r="BF18" s="70">
        <v>10317879.314999999</v>
      </c>
      <c r="BG18" s="70">
        <v>10348098.079</v>
      </c>
      <c r="BH18" s="70">
        <v>10377330.83</v>
      </c>
      <c r="BI18" s="70">
        <v>10405590.532</v>
      </c>
      <c r="BJ18" s="70">
        <v>10432889.136</v>
      </c>
      <c r="BK18" s="70">
        <v>10459239.501</v>
      </c>
      <c r="BL18" s="70">
        <v>10484654.857999999</v>
      </c>
      <c r="BM18" s="70">
        <v>10509150.402000001</v>
      </c>
      <c r="BN18" s="70">
        <v>10532742.861</v>
      </c>
      <c r="BO18" s="70">
        <v>10555450.003</v>
      </c>
      <c r="BP18" s="70">
        <v>10577288.195</v>
      </c>
      <c r="BQ18" s="70">
        <v>10598274.172</v>
      </c>
      <c r="BR18" s="70">
        <v>10618420.909</v>
      </c>
      <c r="BS18" s="70">
        <v>10637736.819</v>
      </c>
      <c r="BT18" s="70">
        <v>10656228.232999999</v>
      </c>
      <c r="BU18" s="70">
        <v>10673904.454</v>
      </c>
      <c r="BV18" s="70">
        <v>10690773.335000001</v>
      </c>
      <c r="BW18" s="70">
        <v>10706852.426000001</v>
      </c>
      <c r="BX18" s="70">
        <v>10722171.375</v>
      </c>
      <c r="BY18" s="70">
        <v>10736765.444</v>
      </c>
      <c r="BZ18" s="70">
        <v>10750662.353</v>
      </c>
      <c r="CA18" s="70">
        <v>10763874.023</v>
      </c>
      <c r="CB18" s="70">
        <v>10776402.018999999</v>
      </c>
      <c r="CC18" s="70">
        <v>10788248.948000001</v>
      </c>
      <c r="CD18" s="70">
        <v>10799413.366</v>
      </c>
      <c r="CE18" s="70">
        <v>10809892.302999999</v>
      </c>
      <c r="CF18" s="70">
        <v>10819682.642999999</v>
      </c>
      <c r="CG18" s="70">
        <v>10828780.959000001</v>
      </c>
      <c r="CH18" s="70">
        <v>10837182.077</v>
      </c>
      <c r="CI18" s="70">
        <v>10844878.798</v>
      </c>
      <c r="CJ18" s="70">
        <v>10851860.145</v>
      </c>
      <c r="CK18" s="70">
        <v>10858111.586999999</v>
      </c>
      <c r="CL18" s="70">
        <v>10863614.776000001</v>
      </c>
      <c r="CM18" s="70">
        <v>10868347.636</v>
      </c>
      <c r="CN18" s="70">
        <v>10872284.134</v>
      </c>
      <c r="CO18" s="70">
        <v>10875393.719000001</v>
      </c>
    </row>
    <row r="19" spans="1:93" ht="11.65">
      <c r="A19" s="71">
        <v>2</v>
      </c>
      <c r="B19" s="72" t="s">
        <v>685</v>
      </c>
      <c r="C19" s="73" t="s">
        <v>688</v>
      </c>
      <c r="D19" s="74" t="s">
        <v>689</v>
      </c>
      <c r="E19" s="74">
        <v>1803</v>
      </c>
      <c r="F19" s="72" t="s">
        <v>690</v>
      </c>
      <c r="G19" s="74">
        <v>900</v>
      </c>
      <c r="H19" s="98" t="s">
        <v>691</v>
      </c>
      <c r="I19" s="98" t="s">
        <v>691</v>
      </c>
      <c r="J19" s="98" t="s">
        <v>691</v>
      </c>
      <c r="K19" s="98" t="s">
        <v>691</v>
      </c>
      <c r="L19" s="98" t="s">
        <v>691</v>
      </c>
      <c r="M19" s="98" t="s">
        <v>691</v>
      </c>
      <c r="N19" s="75" t="s">
        <v>691</v>
      </c>
      <c r="O19" s="75" t="s">
        <v>691</v>
      </c>
      <c r="P19" s="75" t="s">
        <v>691</v>
      </c>
      <c r="Q19" s="75" t="s">
        <v>691</v>
      </c>
      <c r="R19" s="75" t="s">
        <v>691</v>
      </c>
      <c r="S19" s="75" t="s">
        <v>691</v>
      </c>
      <c r="T19" s="75" t="s">
        <v>691</v>
      </c>
      <c r="U19" s="75" t="s">
        <v>691</v>
      </c>
      <c r="V19" s="75" t="s">
        <v>691</v>
      </c>
      <c r="W19" s="75" t="s">
        <v>691</v>
      </c>
      <c r="X19" s="75" t="s">
        <v>691</v>
      </c>
      <c r="Y19" s="75" t="s">
        <v>691</v>
      </c>
      <c r="Z19" s="75" t="s">
        <v>691</v>
      </c>
      <c r="AA19" s="75" t="s">
        <v>691</v>
      </c>
      <c r="AB19" s="75" t="s">
        <v>691</v>
      </c>
      <c r="AC19" s="75" t="s">
        <v>691</v>
      </c>
      <c r="AD19" s="75" t="s">
        <v>691</v>
      </c>
      <c r="AE19" s="75" t="s">
        <v>691</v>
      </c>
      <c r="AF19" s="75" t="s">
        <v>691</v>
      </c>
      <c r="AG19" s="75" t="s">
        <v>691</v>
      </c>
      <c r="AH19" s="75" t="s">
        <v>691</v>
      </c>
      <c r="AI19" s="75" t="s">
        <v>691</v>
      </c>
      <c r="AJ19" s="75" t="s">
        <v>691</v>
      </c>
      <c r="AK19" s="75" t="s">
        <v>691</v>
      </c>
      <c r="AL19" s="75" t="s">
        <v>691</v>
      </c>
      <c r="AM19" s="75" t="s">
        <v>691</v>
      </c>
      <c r="AN19" s="75" t="s">
        <v>691</v>
      </c>
      <c r="AO19" s="75" t="s">
        <v>691</v>
      </c>
      <c r="AP19" s="75" t="s">
        <v>691</v>
      </c>
      <c r="AQ19" s="75" t="s">
        <v>691</v>
      </c>
      <c r="AR19" s="75" t="s">
        <v>691</v>
      </c>
      <c r="AS19" s="75" t="s">
        <v>691</v>
      </c>
      <c r="AT19" s="75" t="s">
        <v>691</v>
      </c>
      <c r="AU19" s="75" t="s">
        <v>691</v>
      </c>
      <c r="AV19" s="75" t="s">
        <v>691</v>
      </c>
      <c r="AW19" s="75" t="s">
        <v>691</v>
      </c>
      <c r="AX19" s="75" t="s">
        <v>691</v>
      </c>
      <c r="AY19" s="75" t="s">
        <v>691</v>
      </c>
      <c r="AZ19" s="75" t="s">
        <v>691</v>
      </c>
      <c r="BA19" s="75" t="s">
        <v>691</v>
      </c>
      <c r="BB19" s="75" t="s">
        <v>691</v>
      </c>
      <c r="BC19" s="75" t="s">
        <v>691</v>
      </c>
      <c r="BD19" s="75" t="s">
        <v>691</v>
      </c>
      <c r="BE19" s="75" t="s">
        <v>691</v>
      </c>
      <c r="BF19" s="75" t="s">
        <v>691</v>
      </c>
      <c r="BG19" s="75" t="s">
        <v>691</v>
      </c>
      <c r="BH19" s="75" t="s">
        <v>691</v>
      </c>
      <c r="BI19" s="75" t="s">
        <v>691</v>
      </c>
      <c r="BJ19" s="75" t="s">
        <v>691</v>
      </c>
      <c r="BK19" s="75" t="s">
        <v>691</v>
      </c>
      <c r="BL19" s="75" t="s">
        <v>691</v>
      </c>
      <c r="BM19" s="75" t="s">
        <v>691</v>
      </c>
      <c r="BN19" s="75" t="s">
        <v>691</v>
      </c>
      <c r="BO19" s="75" t="s">
        <v>691</v>
      </c>
      <c r="BP19" s="75" t="s">
        <v>691</v>
      </c>
      <c r="BQ19" s="75" t="s">
        <v>691</v>
      </c>
      <c r="BR19" s="75" t="s">
        <v>691</v>
      </c>
      <c r="BS19" s="75" t="s">
        <v>691</v>
      </c>
      <c r="BT19" s="75" t="s">
        <v>691</v>
      </c>
      <c r="BU19" s="75" t="s">
        <v>691</v>
      </c>
      <c r="BV19" s="75" t="s">
        <v>691</v>
      </c>
      <c r="BW19" s="75" t="s">
        <v>691</v>
      </c>
      <c r="BX19" s="75" t="s">
        <v>691</v>
      </c>
      <c r="BY19" s="75" t="s">
        <v>691</v>
      </c>
      <c r="BZ19" s="75" t="s">
        <v>691</v>
      </c>
      <c r="CA19" s="75" t="s">
        <v>691</v>
      </c>
      <c r="CB19" s="75" t="s">
        <v>691</v>
      </c>
      <c r="CC19" s="75" t="s">
        <v>691</v>
      </c>
      <c r="CD19" s="75" t="s">
        <v>691</v>
      </c>
      <c r="CE19" s="75" t="s">
        <v>691</v>
      </c>
      <c r="CF19" s="75" t="s">
        <v>691</v>
      </c>
      <c r="CG19" s="75" t="s">
        <v>691</v>
      </c>
      <c r="CH19" s="75" t="s">
        <v>691</v>
      </c>
      <c r="CI19" s="75" t="s">
        <v>691</v>
      </c>
      <c r="CJ19" s="75" t="s">
        <v>691</v>
      </c>
      <c r="CK19" s="75" t="s">
        <v>691</v>
      </c>
      <c r="CL19" s="75" t="s">
        <v>691</v>
      </c>
      <c r="CM19" s="75" t="s">
        <v>691</v>
      </c>
      <c r="CN19" s="75" t="s">
        <v>691</v>
      </c>
      <c r="CO19" s="75" t="s">
        <v>691</v>
      </c>
    </row>
    <row r="20" spans="1:93" ht="11.65">
      <c r="A20" s="66">
        <v>3</v>
      </c>
      <c r="B20" s="67" t="s">
        <v>685</v>
      </c>
      <c r="C20" s="76" t="s">
        <v>692</v>
      </c>
      <c r="D20" s="69" t="s">
        <v>693</v>
      </c>
      <c r="E20" s="69">
        <v>901</v>
      </c>
      <c r="F20" s="67" t="s">
        <v>694</v>
      </c>
      <c r="G20" s="69">
        <v>1803</v>
      </c>
      <c r="H20" s="97">
        <v>1256622.1880000001</v>
      </c>
      <c r="I20" s="97">
        <v>1260478.6669999999</v>
      </c>
      <c r="J20" s="97">
        <v>1264146.3799999999</v>
      </c>
      <c r="K20" s="97">
        <v>1267558.9040000001</v>
      </c>
      <c r="L20" s="97">
        <v>1270630.32</v>
      </c>
      <c r="M20" s="97">
        <v>1273304.2609999999</v>
      </c>
      <c r="N20" s="70">
        <v>1275554.7690000001</v>
      </c>
      <c r="O20" s="70">
        <v>1277414.0179999999</v>
      </c>
      <c r="P20" s="70">
        <v>1278957.4939999999</v>
      </c>
      <c r="Q20" s="70">
        <v>1280293.42</v>
      </c>
      <c r="R20" s="70">
        <v>1281504.463</v>
      </c>
      <c r="S20" s="70">
        <v>1282616.3389999999</v>
      </c>
      <c r="T20" s="70">
        <v>1283619.801</v>
      </c>
      <c r="U20" s="70">
        <v>1284521.4790000001</v>
      </c>
      <c r="V20" s="70">
        <v>1285318.7409999999</v>
      </c>
      <c r="W20" s="70">
        <v>1286009.879</v>
      </c>
      <c r="X20" s="70">
        <v>1286607.5589999999</v>
      </c>
      <c r="Y20" s="70">
        <v>1287121.4550000001</v>
      </c>
      <c r="Z20" s="70">
        <v>1287541.9509999999</v>
      </c>
      <c r="AA20" s="70">
        <v>1287853.0970000001</v>
      </c>
      <c r="AB20" s="70">
        <v>1288044.1040000001</v>
      </c>
      <c r="AC20" s="70">
        <v>1288114.5020000001</v>
      </c>
      <c r="AD20" s="70">
        <v>1288071.6669999999</v>
      </c>
      <c r="AE20" s="70">
        <v>1287923.331</v>
      </c>
      <c r="AF20" s="70">
        <v>1287679.7709999999</v>
      </c>
      <c r="AG20" s="70">
        <v>1287349.716</v>
      </c>
      <c r="AH20" s="70">
        <v>1286936.8970000001</v>
      </c>
      <c r="AI20" s="70">
        <v>1286442.6939999999</v>
      </c>
      <c r="AJ20" s="70">
        <v>1285870.044</v>
      </c>
      <c r="AK20" s="70">
        <v>1285221.6240000001</v>
      </c>
      <c r="AL20" s="70">
        <v>1284500.1440000001</v>
      </c>
      <c r="AM20" s="70">
        <v>1283709.199</v>
      </c>
      <c r="AN20" s="70">
        <v>1282852.483</v>
      </c>
      <c r="AO20" s="70">
        <v>1281932.4620000001</v>
      </c>
      <c r="AP20" s="70">
        <v>1280951.6839999999</v>
      </c>
      <c r="AQ20" s="70">
        <v>1279912.6310000001</v>
      </c>
      <c r="AR20" s="70">
        <v>1278819.4129999999</v>
      </c>
      <c r="AS20" s="70">
        <v>1277676.156</v>
      </c>
      <c r="AT20" s="70">
        <v>1276485.6359999999</v>
      </c>
      <c r="AU20" s="70">
        <v>1275250.5290000001</v>
      </c>
      <c r="AV20" s="70">
        <v>1273974.2180000001</v>
      </c>
      <c r="AW20" s="70">
        <v>1272661.0190000001</v>
      </c>
      <c r="AX20" s="70">
        <v>1271316.8319999999</v>
      </c>
      <c r="AY20" s="70">
        <v>1269948.7069999999</v>
      </c>
      <c r="AZ20" s="70">
        <v>1268564.8319999999</v>
      </c>
      <c r="BA20" s="70">
        <v>1267172.9639999999</v>
      </c>
      <c r="BB20" s="70">
        <v>1265778.1740000001</v>
      </c>
      <c r="BC20" s="70">
        <v>1264386.105</v>
      </c>
      <c r="BD20" s="70">
        <v>1263005.25</v>
      </c>
      <c r="BE20" s="70">
        <v>1261644.868</v>
      </c>
      <c r="BF20" s="70">
        <v>1260312.77</v>
      </c>
      <c r="BG20" s="70">
        <v>1259014.9040000001</v>
      </c>
      <c r="BH20" s="70">
        <v>1257754.825</v>
      </c>
      <c r="BI20" s="70">
        <v>1256535.9040000001</v>
      </c>
      <c r="BJ20" s="70">
        <v>1255360.196</v>
      </c>
      <c r="BK20" s="70">
        <v>1254230.2169999999</v>
      </c>
      <c r="BL20" s="70">
        <v>1253148.4010000001</v>
      </c>
      <c r="BM20" s="70">
        <v>1252118.058</v>
      </c>
      <c r="BN20" s="70">
        <v>1251142.189</v>
      </c>
      <c r="BO20" s="70">
        <v>1250223.7949999999</v>
      </c>
      <c r="BP20" s="70">
        <v>1249364.892</v>
      </c>
      <c r="BQ20" s="70">
        <v>1248567.3489999999</v>
      </c>
      <c r="BR20" s="70">
        <v>1247831.3060000001</v>
      </c>
      <c r="BS20" s="70">
        <v>1247155.8899999999</v>
      </c>
      <c r="BT20" s="70">
        <v>1246539.281</v>
      </c>
      <c r="BU20" s="70">
        <v>1245979.858</v>
      </c>
      <c r="BV20" s="70">
        <v>1245476.7150000001</v>
      </c>
      <c r="BW20" s="70">
        <v>1245029.577</v>
      </c>
      <c r="BX20" s="70">
        <v>1244637.8870000001</v>
      </c>
      <c r="BY20" s="70">
        <v>1244301.247</v>
      </c>
      <c r="BZ20" s="70">
        <v>1244018.6200000001</v>
      </c>
      <c r="CA20" s="70">
        <v>1243788.3959999999</v>
      </c>
      <c r="CB20" s="70">
        <v>1243608.1370000001</v>
      </c>
      <c r="CC20" s="70">
        <v>1243475.075</v>
      </c>
      <c r="CD20" s="70">
        <v>1243386.355</v>
      </c>
      <c r="CE20" s="70">
        <v>1243338.4820000001</v>
      </c>
      <c r="CF20" s="70">
        <v>1243328.2890000001</v>
      </c>
      <c r="CG20" s="70">
        <v>1243352.5349999999</v>
      </c>
      <c r="CH20" s="70">
        <v>1243407.6359999999</v>
      </c>
      <c r="CI20" s="70">
        <v>1243489.6740000001</v>
      </c>
      <c r="CJ20" s="70">
        <v>1243594.7760000001</v>
      </c>
      <c r="CK20" s="70">
        <v>1243718.3060000001</v>
      </c>
      <c r="CL20" s="70">
        <v>1243855.5460000001</v>
      </c>
      <c r="CM20" s="70">
        <v>1244001.2590000001</v>
      </c>
      <c r="CN20" s="70">
        <v>1244149.969</v>
      </c>
      <c r="CO20" s="70">
        <v>1244295.6200000001</v>
      </c>
    </row>
    <row r="21" spans="1:93" ht="11.65">
      <c r="A21" s="66">
        <v>4</v>
      </c>
      <c r="B21" s="67" t="s">
        <v>685</v>
      </c>
      <c r="C21" s="76" t="s">
        <v>695</v>
      </c>
      <c r="D21" s="69" t="s">
        <v>696</v>
      </c>
      <c r="E21" s="69">
        <v>902</v>
      </c>
      <c r="F21" s="67" t="s">
        <v>694</v>
      </c>
      <c r="G21" s="69">
        <v>1803</v>
      </c>
      <c r="H21" s="97">
        <v>6123174.7790000001</v>
      </c>
      <c r="I21" s="97">
        <v>6203543.267</v>
      </c>
      <c r="J21" s="97">
        <v>6283712.5199999996</v>
      </c>
      <c r="K21" s="97">
        <v>6363532.2089999896</v>
      </c>
      <c r="L21" s="97">
        <v>6442837.88500001</v>
      </c>
      <c r="M21" s="97">
        <v>6521494.4680000003</v>
      </c>
      <c r="N21" s="70">
        <v>6599410.9629999902</v>
      </c>
      <c r="O21" s="70">
        <v>6676538.5590000004</v>
      </c>
      <c r="P21" s="70">
        <v>6752842.8439999996</v>
      </c>
      <c r="Q21" s="70">
        <v>6828311.835</v>
      </c>
      <c r="R21" s="70">
        <v>6902932.9900000002</v>
      </c>
      <c r="S21" s="70">
        <v>6976660.3119999999</v>
      </c>
      <c r="T21" s="70">
        <v>7049458.517</v>
      </c>
      <c r="U21" s="70">
        <v>7121341.8219999997</v>
      </c>
      <c r="V21" s="70">
        <v>7192341.9820000101</v>
      </c>
      <c r="W21" s="70">
        <v>7262477.4919999996</v>
      </c>
      <c r="X21" s="70">
        <v>7331741.8949999902</v>
      </c>
      <c r="Y21" s="70">
        <v>7400106.4179999996</v>
      </c>
      <c r="Z21" s="70">
        <v>7467541.5609999998</v>
      </c>
      <c r="AA21" s="70">
        <v>7534009.608</v>
      </c>
      <c r="AB21" s="70">
        <v>7599480.125</v>
      </c>
      <c r="AC21" s="70">
        <v>7663934.3830000097</v>
      </c>
      <c r="AD21" s="70">
        <v>7727365.9490000103</v>
      </c>
      <c r="AE21" s="70">
        <v>7789770.3140000002</v>
      </c>
      <c r="AF21" s="70">
        <v>7851148.7910000104</v>
      </c>
      <c r="AG21" s="70">
        <v>7911497.6660000002</v>
      </c>
      <c r="AH21" s="70">
        <v>7970808.5860000001</v>
      </c>
      <c r="AI21" s="70">
        <v>8029065.4589999998</v>
      </c>
      <c r="AJ21" s="70">
        <v>8086248.2029999997</v>
      </c>
      <c r="AK21" s="70">
        <v>8142333.7580000004</v>
      </c>
      <c r="AL21" s="70">
        <v>8197303.1279999996</v>
      </c>
      <c r="AM21" s="70">
        <v>8251145.4740000004</v>
      </c>
      <c r="AN21" s="70">
        <v>8303855.2659999998</v>
      </c>
      <c r="AO21" s="70">
        <v>8355424.858</v>
      </c>
      <c r="AP21" s="70">
        <v>8405848.4619999994</v>
      </c>
      <c r="AQ21" s="70">
        <v>8455121.2689999994</v>
      </c>
      <c r="AR21" s="70">
        <v>8503242.3450000007</v>
      </c>
      <c r="AS21" s="70">
        <v>8550209.2850000001</v>
      </c>
      <c r="AT21" s="70">
        <v>8596015.9260000102</v>
      </c>
      <c r="AU21" s="70">
        <v>8640654.7219999991</v>
      </c>
      <c r="AV21" s="70">
        <v>8684124.5280000009</v>
      </c>
      <c r="AW21" s="70">
        <v>8726424.148</v>
      </c>
      <c r="AX21" s="70">
        <v>8767564.4299999997</v>
      </c>
      <c r="AY21" s="70">
        <v>8807569.3729999997</v>
      </c>
      <c r="AZ21" s="70">
        <v>8846471.5280000009</v>
      </c>
      <c r="BA21" s="70">
        <v>8884296.7190000005</v>
      </c>
      <c r="BB21" s="70">
        <v>8921059.0350000001</v>
      </c>
      <c r="BC21" s="70">
        <v>8956762.9350000005</v>
      </c>
      <c r="BD21" s="70">
        <v>8991413.7540000007</v>
      </c>
      <c r="BE21" s="70">
        <v>9025013.4859999996</v>
      </c>
      <c r="BF21" s="70">
        <v>9057566.5449999999</v>
      </c>
      <c r="BG21" s="70">
        <v>9089083.1750000007</v>
      </c>
      <c r="BH21" s="70">
        <v>9119576.0050000008</v>
      </c>
      <c r="BI21" s="70">
        <v>9149054.6280000098</v>
      </c>
      <c r="BJ21" s="70">
        <v>9177528.9399999995</v>
      </c>
      <c r="BK21" s="70">
        <v>9205009.284</v>
      </c>
      <c r="BL21" s="70">
        <v>9231506.4570000004</v>
      </c>
      <c r="BM21" s="70">
        <v>9257032.3440000098</v>
      </c>
      <c r="BN21" s="70">
        <v>9281600.6720000003</v>
      </c>
      <c r="BO21" s="70">
        <v>9305226.2080000006</v>
      </c>
      <c r="BP21" s="70">
        <v>9327923.3029999994</v>
      </c>
      <c r="BQ21" s="70">
        <v>9349706.8230000008</v>
      </c>
      <c r="BR21" s="70">
        <v>9370589.6030000001</v>
      </c>
      <c r="BS21" s="70">
        <v>9390580.9289999995</v>
      </c>
      <c r="BT21" s="70">
        <v>9409688.9519999996</v>
      </c>
      <c r="BU21" s="70">
        <v>9427924.5960000008</v>
      </c>
      <c r="BV21" s="70">
        <v>9445296.6199999992</v>
      </c>
      <c r="BW21" s="70">
        <v>9461822.8489999995</v>
      </c>
      <c r="BX21" s="70">
        <v>9477533.4879999999</v>
      </c>
      <c r="BY21" s="70">
        <v>9492464.1970000006</v>
      </c>
      <c r="BZ21" s="70">
        <v>9506643.7329999991</v>
      </c>
      <c r="CA21" s="70">
        <v>9520085.6270000003</v>
      </c>
      <c r="CB21" s="70">
        <v>9532793.8819999993</v>
      </c>
      <c r="CC21" s="70">
        <v>9544773.8729999997</v>
      </c>
      <c r="CD21" s="70">
        <v>9556027.0109999999</v>
      </c>
      <c r="CE21" s="70">
        <v>9566553.8210000005</v>
      </c>
      <c r="CF21" s="70">
        <v>9576354.3540000096</v>
      </c>
      <c r="CG21" s="70">
        <v>9585428.4240000006</v>
      </c>
      <c r="CH21" s="70">
        <v>9593774.4409999996</v>
      </c>
      <c r="CI21" s="70">
        <v>9601389.1239999905</v>
      </c>
      <c r="CJ21" s="70">
        <v>9608265.3690000009</v>
      </c>
      <c r="CK21" s="70">
        <v>9614393.2809999995</v>
      </c>
      <c r="CL21" s="70">
        <v>9619759.2300000004</v>
      </c>
      <c r="CM21" s="70">
        <v>9624346.3770000003</v>
      </c>
      <c r="CN21" s="70">
        <v>9628134.1650000103</v>
      </c>
      <c r="CO21" s="70">
        <v>9631098.0989999995</v>
      </c>
    </row>
    <row r="22" spans="1:93" ht="11.65">
      <c r="A22" s="66">
        <v>5</v>
      </c>
      <c r="B22" s="67" t="s">
        <v>685</v>
      </c>
      <c r="C22" s="77" t="s">
        <v>697</v>
      </c>
      <c r="D22" s="69" t="s">
        <v>698</v>
      </c>
      <c r="E22" s="69">
        <v>941</v>
      </c>
      <c r="F22" s="67" t="s">
        <v>694</v>
      </c>
      <c r="G22" s="69">
        <v>902</v>
      </c>
      <c r="H22" s="97">
        <v>941131.31700000097</v>
      </c>
      <c r="I22" s="97">
        <v>963519.71799999999</v>
      </c>
      <c r="J22" s="97">
        <v>986385.402</v>
      </c>
      <c r="K22" s="97">
        <v>1009691.252</v>
      </c>
      <c r="L22" s="97">
        <v>1033388.868</v>
      </c>
      <c r="M22" s="97">
        <v>1057438.1629999999</v>
      </c>
      <c r="N22" s="70">
        <v>1081819.2679999999</v>
      </c>
      <c r="O22" s="70">
        <v>1106521.9339999999</v>
      </c>
      <c r="P22" s="70">
        <v>1131526.9779999999</v>
      </c>
      <c r="Q22" s="70">
        <v>1156817.24</v>
      </c>
      <c r="R22" s="70">
        <v>1182376.585</v>
      </c>
      <c r="S22" s="70">
        <v>1208187.504</v>
      </c>
      <c r="T22" s="70">
        <v>1234236.1540000001</v>
      </c>
      <c r="U22" s="70">
        <v>1260516.5430000001</v>
      </c>
      <c r="V22" s="70">
        <v>1287025.79</v>
      </c>
      <c r="W22" s="70">
        <v>1313758.882</v>
      </c>
      <c r="X22" s="70">
        <v>1340705.1939999999</v>
      </c>
      <c r="Y22" s="70">
        <v>1367850.7509999999</v>
      </c>
      <c r="Z22" s="70">
        <v>1395183.35</v>
      </c>
      <c r="AA22" s="70">
        <v>1422689.983</v>
      </c>
      <c r="AB22" s="70">
        <v>1450358.0589999999</v>
      </c>
      <c r="AC22" s="70">
        <v>1478175.568</v>
      </c>
      <c r="AD22" s="70">
        <v>1506131.547</v>
      </c>
      <c r="AE22" s="70">
        <v>1534215.183</v>
      </c>
      <c r="AF22" s="70">
        <v>1562416.1769999999</v>
      </c>
      <c r="AG22" s="70">
        <v>1590723.514</v>
      </c>
      <c r="AH22" s="70">
        <v>1619125.574</v>
      </c>
      <c r="AI22" s="70">
        <v>1647609.6529999999</v>
      </c>
      <c r="AJ22" s="70">
        <v>1676161.865</v>
      </c>
      <c r="AK22" s="70">
        <v>1704767.5009999999</v>
      </c>
      <c r="AL22" s="70">
        <v>1733412.649</v>
      </c>
      <c r="AM22" s="70">
        <v>1762084.6569999999</v>
      </c>
      <c r="AN22" s="70">
        <v>1790771.848</v>
      </c>
      <c r="AO22" s="70">
        <v>1819461.4210000001</v>
      </c>
      <c r="AP22" s="70">
        <v>1848140.888</v>
      </c>
      <c r="AQ22" s="70">
        <v>1876797.781</v>
      </c>
      <c r="AR22" s="70">
        <v>1905419.8489999999</v>
      </c>
      <c r="AS22" s="70">
        <v>1933995.5390000001</v>
      </c>
      <c r="AT22" s="70">
        <v>1962514.0819999999</v>
      </c>
      <c r="AU22" s="70">
        <v>1990964.9709999999</v>
      </c>
      <c r="AV22" s="70">
        <v>2019337.702</v>
      </c>
      <c r="AW22" s="70">
        <v>2047620.5889999999</v>
      </c>
      <c r="AX22" s="70">
        <v>2075801.9509999999</v>
      </c>
      <c r="AY22" s="70">
        <v>2103870.8429999999</v>
      </c>
      <c r="AZ22" s="70">
        <v>2131816.5869999998</v>
      </c>
      <c r="BA22" s="70">
        <v>2159628.1880000001</v>
      </c>
      <c r="BB22" s="70">
        <v>2187294.557</v>
      </c>
      <c r="BC22" s="70">
        <v>2214803.7409999999</v>
      </c>
      <c r="BD22" s="70">
        <v>2242142.463</v>
      </c>
      <c r="BE22" s="70">
        <v>2269296.8450000002</v>
      </c>
      <c r="BF22" s="70">
        <v>2296253.54</v>
      </c>
      <c r="BG22" s="70">
        <v>2323001.2459999998</v>
      </c>
      <c r="BH22" s="70">
        <v>2349529.2059999998</v>
      </c>
      <c r="BI22" s="70">
        <v>2375826.091</v>
      </c>
      <c r="BJ22" s="70">
        <v>2401880.733</v>
      </c>
      <c r="BK22" s="70">
        <v>2427682.2370000002</v>
      </c>
      <c r="BL22" s="70">
        <v>2453220.318</v>
      </c>
      <c r="BM22" s="70">
        <v>2478485.023</v>
      </c>
      <c r="BN22" s="70">
        <v>2503466.872</v>
      </c>
      <c r="BO22" s="70">
        <v>2528156.7349999999</v>
      </c>
      <c r="BP22" s="70">
        <v>2552545.8050000002</v>
      </c>
      <c r="BQ22" s="70">
        <v>2576626.13</v>
      </c>
      <c r="BR22" s="70">
        <v>2600389.17</v>
      </c>
      <c r="BS22" s="70">
        <v>2623824.943</v>
      </c>
      <c r="BT22" s="70">
        <v>2646923.19</v>
      </c>
      <c r="BU22" s="70">
        <v>2669675.0329999998</v>
      </c>
      <c r="BV22" s="70">
        <v>2692073.4350000001</v>
      </c>
      <c r="BW22" s="70">
        <v>2714113.4909999999</v>
      </c>
      <c r="BX22" s="70">
        <v>2735791.7429999998</v>
      </c>
      <c r="BY22" s="70">
        <v>2757106.06</v>
      </c>
      <c r="BZ22" s="70">
        <v>2778054.09</v>
      </c>
      <c r="CA22" s="70">
        <v>2798632.446</v>
      </c>
      <c r="CB22" s="70">
        <v>2818837.2110000001</v>
      </c>
      <c r="CC22" s="70">
        <v>2838665.8760000002</v>
      </c>
      <c r="CD22" s="70">
        <v>2858116.3739999998</v>
      </c>
      <c r="CE22" s="70">
        <v>2877186.7590000001</v>
      </c>
      <c r="CF22" s="70">
        <v>2895875.4279999998</v>
      </c>
      <c r="CG22" s="70">
        <v>2914181.02</v>
      </c>
      <c r="CH22" s="70">
        <v>2932102.4130000002</v>
      </c>
      <c r="CI22" s="70">
        <v>2949639.0819999999</v>
      </c>
      <c r="CJ22" s="70">
        <v>2966790.3560000001</v>
      </c>
      <c r="CK22" s="70">
        <v>2983556.335</v>
      </c>
      <c r="CL22" s="70">
        <v>2999937.37</v>
      </c>
      <c r="CM22" s="70">
        <v>3015933.9870000002</v>
      </c>
      <c r="CN22" s="70">
        <v>3031547.3760000002</v>
      </c>
      <c r="CO22" s="70">
        <v>3046778.7829999998</v>
      </c>
    </row>
    <row r="23" spans="1:93" ht="11.65">
      <c r="A23" s="66">
        <v>6</v>
      </c>
      <c r="B23" s="67" t="s">
        <v>685</v>
      </c>
      <c r="C23" s="77" t="s">
        <v>699</v>
      </c>
      <c r="D23" s="69" t="s">
        <v>700</v>
      </c>
      <c r="E23" s="69">
        <v>934</v>
      </c>
      <c r="F23" s="67" t="s">
        <v>694</v>
      </c>
      <c r="G23" s="69">
        <v>902</v>
      </c>
      <c r="H23" s="97">
        <v>5182043.4620000003</v>
      </c>
      <c r="I23" s="97">
        <v>5240023.5489999996</v>
      </c>
      <c r="J23" s="97">
        <v>5297327.11800001</v>
      </c>
      <c r="K23" s="97">
        <v>5353840.9570000004</v>
      </c>
      <c r="L23" s="97">
        <v>5409449.017</v>
      </c>
      <c r="M23" s="97">
        <v>5464056.3049999997</v>
      </c>
      <c r="N23" s="70">
        <v>5517591.6950000003</v>
      </c>
      <c r="O23" s="70">
        <v>5570016.625</v>
      </c>
      <c r="P23" s="70">
        <v>5621315.8660000004</v>
      </c>
      <c r="Q23" s="70">
        <v>5671494.5949999997</v>
      </c>
      <c r="R23" s="70">
        <v>5720556.4050000003</v>
      </c>
      <c r="S23" s="70">
        <v>5768472.8080000002</v>
      </c>
      <c r="T23" s="70">
        <v>5815222.3629999999</v>
      </c>
      <c r="U23" s="70">
        <v>5860825.2790000001</v>
      </c>
      <c r="V23" s="70">
        <v>5905316.1919999998</v>
      </c>
      <c r="W23" s="70">
        <v>5948718.6100000003</v>
      </c>
      <c r="X23" s="70">
        <v>5991036.7010000004</v>
      </c>
      <c r="Y23" s="70">
        <v>6032255.6670000004</v>
      </c>
      <c r="Z23" s="70">
        <v>6072358.2110000001</v>
      </c>
      <c r="AA23" s="70">
        <v>6111319.625</v>
      </c>
      <c r="AB23" s="70">
        <v>6149122.0659999996</v>
      </c>
      <c r="AC23" s="70">
        <v>6185758.8150000097</v>
      </c>
      <c r="AD23" s="70">
        <v>6221234.4019999998</v>
      </c>
      <c r="AE23" s="70">
        <v>6255555.1310000001</v>
      </c>
      <c r="AF23" s="70">
        <v>6288732.6140000001</v>
      </c>
      <c r="AG23" s="70">
        <v>6320774.1519999998</v>
      </c>
      <c r="AH23" s="70">
        <v>6351683.0120000001</v>
      </c>
      <c r="AI23" s="70">
        <v>6381455.8059999999</v>
      </c>
      <c r="AJ23" s="70">
        <v>6410086.3380000005</v>
      </c>
      <c r="AK23" s="70">
        <v>6437566.2570000002</v>
      </c>
      <c r="AL23" s="70">
        <v>6463890.4790000003</v>
      </c>
      <c r="AM23" s="70">
        <v>6489060.8169999998</v>
      </c>
      <c r="AN23" s="70">
        <v>6513083.4179999996</v>
      </c>
      <c r="AO23" s="70">
        <v>6535963.4369999999</v>
      </c>
      <c r="AP23" s="70">
        <v>6557707.574</v>
      </c>
      <c r="AQ23" s="70">
        <v>6578323.4879999999</v>
      </c>
      <c r="AR23" s="70">
        <v>6597822.4960000003</v>
      </c>
      <c r="AS23" s="70">
        <v>6616213.7460000003</v>
      </c>
      <c r="AT23" s="70">
        <v>6633501.8439999996</v>
      </c>
      <c r="AU23" s="70">
        <v>6649689.7510000002</v>
      </c>
      <c r="AV23" s="70">
        <v>6664786.8260000004</v>
      </c>
      <c r="AW23" s="70">
        <v>6678803.5590000004</v>
      </c>
      <c r="AX23" s="70">
        <v>6691762.4790000003</v>
      </c>
      <c r="AY23" s="70">
        <v>6703698.5300000003</v>
      </c>
      <c r="AZ23" s="70">
        <v>6714654.9409999996</v>
      </c>
      <c r="BA23" s="70">
        <v>6724668.5310000004</v>
      </c>
      <c r="BB23" s="70">
        <v>6733764.4780000001</v>
      </c>
      <c r="BC23" s="70">
        <v>6741959.1940000001</v>
      </c>
      <c r="BD23" s="70">
        <v>6749271.2910000002</v>
      </c>
      <c r="BE23" s="70">
        <v>6755716.6409999998</v>
      </c>
      <c r="BF23" s="70">
        <v>6761313.0049999999</v>
      </c>
      <c r="BG23" s="70">
        <v>6766081.9289999995</v>
      </c>
      <c r="BH23" s="70">
        <v>6770046.7989999996</v>
      </c>
      <c r="BI23" s="70">
        <v>6773228.5369999995</v>
      </c>
      <c r="BJ23" s="70">
        <v>6775648.2070000004</v>
      </c>
      <c r="BK23" s="70">
        <v>6777327.0470000003</v>
      </c>
      <c r="BL23" s="70">
        <v>6778286.1390000004</v>
      </c>
      <c r="BM23" s="70">
        <v>6778547.3210000005</v>
      </c>
      <c r="BN23" s="70">
        <v>6778133.7999999998</v>
      </c>
      <c r="BO23" s="70">
        <v>6777069.4730000002</v>
      </c>
      <c r="BP23" s="70">
        <v>6775377.4979999997</v>
      </c>
      <c r="BQ23" s="70">
        <v>6773080.693</v>
      </c>
      <c r="BR23" s="70">
        <v>6770200.4330000002</v>
      </c>
      <c r="BS23" s="70">
        <v>6766755.9859999996</v>
      </c>
      <c r="BT23" s="70">
        <v>6762765.7620000001</v>
      </c>
      <c r="BU23" s="70">
        <v>6758249.5630000001</v>
      </c>
      <c r="BV23" s="70">
        <v>6753223.1849999996</v>
      </c>
      <c r="BW23" s="70">
        <v>6747709.358</v>
      </c>
      <c r="BX23" s="70">
        <v>6741741.7450000001</v>
      </c>
      <c r="BY23" s="70">
        <v>6735358.1370000001</v>
      </c>
      <c r="BZ23" s="70">
        <v>6728589.6430000002</v>
      </c>
      <c r="CA23" s="70">
        <v>6721453.1809999999</v>
      </c>
      <c r="CB23" s="70">
        <v>6713956.6710000001</v>
      </c>
      <c r="CC23" s="70">
        <v>6706107.9970000004</v>
      </c>
      <c r="CD23" s="70">
        <v>6697910.6370000001</v>
      </c>
      <c r="CE23" s="70">
        <v>6689367.0619999999</v>
      </c>
      <c r="CF23" s="70">
        <v>6680478.9260000102</v>
      </c>
      <c r="CG23" s="70">
        <v>6671247.4040000001</v>
      </c>
      <c r="CH23" s="70">
        <v>6661672.0279999999</v>
      </c>
      <c r="CI23" s="70">
        <v>6651750.0420000004</v>
      </c>
      <c r="CJ23" s="70">
        <v>6641475.0130000003</v>
      </c>
      <c r="CK23" s="70">
        <v>6630836.9460000005</v>
      </c>
      <c r="CL23" s="70">
        <v>6619821.8600000003</v>
      </c>
      <c r="CM23" s="70">
        <v>6608412.3899999997</v>
      </c>
      <c r="CN23" s="70">
        <v>6596586.7889999999</v>
      </c>
      <c r="CO23" s="70">
        <v>6584319.3159999996</v>
      </c>
    </row>
    <row r="24" spans="1:93" ht="11.65">
      <c r="A24" s="66">
        <v>7</v>
      </c>
      <c r="B24" s="67" t="s">
        <v>685</v>
      </c>
      <c r="C24" s="76" t="s">
        <v>701</v>
      </c>
      <c r="D24" s="69"/>
      <c r="E24" s="69">
        <v>948</v>
      </c>
      <c r="F24" s="67" t="s">
        <v>694</v>
      </c>
      <c r="G24" s="69">
        <v>1803</v>
      </c>
      <c r="H24" s="97">
        <v>4684981.3530000001</v>
      </c>
      <c r="I24" s="97">
        <v>4758019.3480000002</v>
      </c>
      <c r="J24" s="97">
        <v>4831087.2869999995</v>
      </c>
      <c r="K24" s="97">
        <v>4904154.5989999902</v>
      </c>
      <c r="L24" s="97">
        <v>4977203.7089999998</v>
      </c>
      <c r="M24" s="97">
        <v>5050207.5889999997</v>
      </c>
      <c r="N24" s="70">
        <v>5123128.6619999995</v>
      </c>
      <c r="O24" s="70">
        <v>5195906.7570000002</v>
      </c>
      <c r="P24" s="70">
        <v>5268467.3289999999</v>
      </c>
      <c r="Q24" s="70">
        <v>5340725.0820000004</v>
      </c>
      <c r="R24" s="70">
        <v>5412610.1569999997</v>
      </c>
      <c r="S24" s="70">
        <v>5484071.4299999997</v>
      </c>
      <c r="T24" s="70">
        <v>5555084.6260000002</v>
      </c>
      <c r="U24" s="70">
        <v>5625639.0060000001</v>
      </c>
      <c r="V24" s="70">
        <v>5695737.6330000004</v>
      </c>
      <c r="W24" s="70">
        <v>5765375.5350000001</v>
      </c>
      <c r="X24" s="70">
        <v>5834529.2939999998</v>
      </c>
      <c r="Y24" s="70">
        <v>5903162.4500000002</v>
      </c>
      <c r="Z24" s="70">
        <v>5971242.7390000001</v>
      </c>
      <c r="AA24" s="70">
        <v>6038734.5279999999</v>
      </c>
      <c r="AB24" s="70">
        <v>6105606.4340000004</v>
      </c>
      <c r="AC24" s="70">
        <v>6171832.8200000096</v>
      </c>
      <c r="AD24" s="70">
        <v>6237395.0420000004</v>
      </c>
      <c r="AE24" s="70">
        <v>6302276.2929999996</v>
      </c>
      <c r="AF24" s="70">
        <v>6366463.7699999996</v>
      </c>
      <c r="AG24" s="70">
        <v>6429941.9670000002</v>
      </c>
      <c r="AH24" s="70">
        <v>6492691.9009999996</v>
      </c>
      <c r="AI24" s="70">
        <v>6554692.3689999999</v>
      </c>
      <c r="AJ24" s="70">
        <v>6615923.6050000004</v>
      </c>
      <c r="AK24" s="70">
        <v>6676366.0180000002</v>
      </c>
      <c r="AL24" s="70">
        <v>6736000.6330000004</v>
      </c>
      <c r="AM24" s="70">
        <v>6794808.4800000004</v>
      </c>
      <c r="AN24" s="70">
        <v>6852771.7620000001</v>
      </c>
      <c r="AO24" s="70">
        <v>6909873.2379999999</v>
      </c>
      <c r="AP24" s="70">
        <v>6966096.2410000004</v>
      </c>
      <c r="AQ24" s="70">
        <v>7021423.7039999999</v>
      </c>
      <c r="AR24" s="70">
        <v>7075842.193</v>
      </c>
      <c r="AS24" s="70">
        <v>7129334.5029999996</v>
      </c>
      <c r="AT24" s="70">
        <v>7181876.1330000004</v>
      </c>
      <c r="AU24" s="70">
        <v>7233439.1849999996</v>
      </c>
      <c r="AV24" s="70">
        <v>7284002.2800000003</v>
      </c>
      <c r="AW24" s="70">
        <v>7333549.04</v>
      </c>
      <c r="AX24" s="70">
        <v>7382072.9000000004</v>
      </c>
      <c r="AY24" s="70">
        <v>7429572.2699999996</v>
      </c>
      <c r="AZ24" s="70">
        <v>7476051.3890000004</v>
      </c>
      <c r="BA24" s="70">
        <v>7521511.3909999998</v>
      </c>
      <c r="BB24" s="70">
        <v>7565950.8459999999</v>
      </c>
      <c r="BC24" s="70">
        <v>7609361.5970000001</v>
      </c>
      <c r="BD24" s="70">
        <v>7651731.773</v>
      </c>
      <c r="BE24" s="70">
        <v>7693046.5810000002</v>
      </c>
      <c r="BF24" s="70">
        <v>7733297.023</v>
      </c>
      <c r="BG24" s="70">
        <v>7772481.3420000002</v>
      </c>
      <c r="BH24" s="70">
        <v>7810606.3130000001</v>
      </c>
      <c r="BI24" s="70">
        <v>7847682.8629999999</v>
      </c>
      <c r="BJ24" s="70">
        <v>7883726.665</v>
      </c>
      <c r="BK24" s="70">
        <v>7918751.949</v>
      </c>
      <c r="BL24" s="70">
        <v>7952764.6720000003</v>
      </c>
      <c r="BM24" s="70">
        <v>7985771.6210000003</v>
      </c>
      <c r="BN24" s="70">
        <v>8017789.8470000001</v>
      </c>
      <c r="BO24" s="70">
        <v>8048839.5020000003</v>
      </c>
      <c r="BP24" s="70">
        <v>8078937.25</v>
      </c>
      <c r="BQ24" s="70">
        <v>8108095.5310000004</v>
      </c>
      <c r="BR24" s="70">
        <v>8136320.2549999999</v>
      </c>
      <c r="BS24" s="70">
        <v>8163612.7779999999</v>
      </c>
      <c r="BT24" s="70">
        <v>8189971.0480000004</v>
      </c>
      <c r="BU24" s="70">
        <v>8215396.1679999996</v>
      </c>
      <c r="BV24" s="70">
        <v>8239892.557</v>
      </c>
      <c r="BW24" s="70">
        <v>8263471.5329999998</v>
      </c>
      <c r="BX24" s="70">
        <v>8286148.5109999999</v>
      </c>
      <c r="BY24" s="70">
        <v>8307941.6150000002</v>
      </c>
      <c r="BZ24" s="70">
        <v>8328865.8799999999</v>
      </c>
      <c r="CA24" s="70">
        <v>8348931.7860000003</v>
      </c>
      <c r="CB24" s="70">
        <v>8368142.5439999998</v>
      </c>
      <c r="CC24" s="70">
        <v>8386495.9939999999</v>
      </c>
      <c r="CD24" s="70">
        <v>8403985.943</v>
      </c>
      <c r="CE24" s="70">
        <v>8420610.1129999999</v>
      </c>
      <c r="CF24" s="70">
        <v>8436372.28800001</v>
      </c>
      <c r="CG24" s="70">
        <v>8451281.9039999992</v>
      </c>
      <c r="CH24" s="70">
        <v>8465351.5380000006</v>
      </c>
      <c r="CI24" s="70">
        <v>8478595</v>
      </c>
      <c r="CJ24" s="70">
        <v>8491023.841</v>
      </c>
      <c r="CK24" s="70">
        <v>8502647.7709999997</v>
      </c>
      <c r="CL24" s="70">
        <v>8513473.4800000004</v>
      </c>
      <c r="CM24" s="70">
        <v>8523505.0600000005</v>
      </c>
      <c r="CN24" s="70">
        <v>8532743.6079999991</v>
      </c>
      <c r="CO24" s="70">
        <v>8541186.9370000008</v>
      </c>
    </row>
    <row r="25" spans="1:93" ht="11.65">
      <c r="A25" s="66">
        <v>8</v>
      </c>
      <c r="B25" s="67" t="s">
        <v>685</v>
      </c>
      <c r="C25" s="76" t="s">
        <v>702</v>
      </c>
      <c r="D25" s="69" t="s">
        <v>703</v>
      </c>
      <c r="E25" s="69">
        <v>1636</v>
      </c>
      <c r="F25" s="67" t="s">
        <v>704</v>
      </c>
      <c r="G25" s="69">
        <v>1803</v>
      </c>
      <c r="H25" s="97">
        <v>473816.85800000001</v>
      </c>
      <c r="I25" s="97">
        <v>485276.85800000001</v>
      </c>
      <c r="J25" s="97">
        <v>496988.24599999998</v>
      </c>
      <c r="K25" s="97">
        <v>508906.03499999997</v>
      </c>
      <c r="L25" s="97">
        <v>520972.69099999999</v>
      </c>
      <c r="M25" s="97">
        <v>533143.39800000004</v>
      </c>
      <c r="N25" s="70">
        <v>545397.12199999997</v>
      </c>
      <c r="O25" s="70">
        <v>557731.04799999995</v>
      </c>
      <c r="P25" s="70">
        <v>570142.4</v>
      </c>
      <c r="Q25" s="70">
        <v>582635.64199999999</v>
      </c>
      <c r="R25" s="70">
        <v>595213.30599999998</v>
      </c>
      <c r="S25" s="70">
        <v>607867.16799999995</v>
      </c>
      <c r="T25" s="70">
        <v>620588.19499999995</v>
      </c>
      <c r="U25" s="70">
        <v>633378.43700000003</v>
      </c>
      <c r="V25" s="70">
        <v>646242.36699999997</v>
      </c>
      <c r="W25" s="70">
        <v>659182.78399999999</v>
      </c>
      <c r="X25" s="70">
        <v>672196.24300000002</v>
      </c>
      <c r="Y25" s="70">
        <v>685277.74899999995</v>
      </c>
      <c r="Z25" s="70">
        <v>698426.59499999997</v>
      </c>
      <c r="AA25" s="70">
        <v>711642.1</v>
      </c>
      <c r="AB25" s="70">
        <v>724922.11499999999</v>
      </c>
      <c r="AC25" s="70">
        <v>738262.30500000005</v>
      </c>
      <c r="AD25" s="70">
        <v>751656.27399999998</v>
      </c>
      <c r="AE25" s="70">
        <v>765095.69799999997</v>
      </c>
      <c r="AF25" s="70">
        <v>778571.00300000003</v>
      </c>
      <c r="AG25" s="70">
        <v>792072.505</v>
      </c>
      <c r="AH25" s="70">
        <v>805593.74100000004</v>
      </c>
      <c r="AI25" s="70">
        <v>819126.96699999995</v>
      </c>
      <c r="AJ25" s="70">
        <v>832659.47600000002</v>
      </c>
      <c r="AK25" s="70">
        <v>846177.01899999997</v>
      </c>
      <c r="AL25" s="70">
        <v>859667.40599999996</v>
      </c>
      <c r="AM25" s="70">
        <v>873121.29700000002</v>
      </c>
      <c r="AN25" s="70">
        <v>886532.69900000002</v>
      </c>
      <c r="AO25" s="70">
        <v>899895.53099999996</v>
      </c>
      <c r="AP25" s="70">
        <v>913205.36699999997</v>
      </c>
      <c r="AQ25" s="70">
        <v>926456.97199999995</v>
      </c>
      <c r="AR25" s="70">
        <v>939644.14099999995</v>
      </c>
      <c r="AS25" s="70">
        <v>952759.97199999995</v>
      </c>
      <c r="AT25" s="70">
        <v>965798.25399999996</v>
      </c>
      <c r="AU25" s="70">
        <v>978752.98300000001</v>
      </c>
      <c r="AV25" s="70">
        <v>991618.54399999999</v>
      </c>
      <c r="AW25" s="70">
        <v>1004388.589</v>
      </c>
      <c r="AX25" s="70">
        <v>1017058.122</v>
      </c>
      <c r="AY25" s="70">
        <v>1029623.616</v>
      </c>
      <c r="AZ25" s="70">
        <v>1042082.841</v>
      </c>
      <c r="BA25" s="70">
        <v>1054432.362</v>
      </c>
      <c r="BB25" s="70">
        <v>1066667.5020000001</v>
      </c>
      <c r="BC25" s="70">
        <v>1078781.8799999999</v>
      </c>
      <c r="BD25" s="70">
        <v>1090768.2709999999</v>
      </c>
      <c r="BE25" s="70">
        <v>1102618.4550000001</v>
      </c>
      <c r="BF25" s="70">
        <v>1114324.977</v>
      </c>
      <c r="BG25" s="70">
        <v>1125882.6310000001</v>
      </c>
      <c r="BH25" s="70">
        <v>1137286.5660000001</v>
      </c>
      <c r="BI25" s="70">
        <v>1148530.2779999999</v>
      </c>
      <c r="BJ25" s="70">
        <v>1159607.0360000001</v>
      </c>
      <c r="BK25" s="70">
        <v>1170510.9010000001</v>
      </c>
      <c r="BL25" s="70">
        <v>1181237.0209999999</v>
      </c>
      <c r="BM25" s="70">
        <v>1191781.9010000001</v>
      </c>
      <c r="BN25" s="70">
        <v>1202142.7919999999</v>
      </c>
      <c r="BO25" s="70">
        <v>1212317.737</v>
      </c>
      <c r="BP25" s="70">
        <v>1222304.784</v>
      </c>
      <c r="BQ25" s="70">
        <v>1232101.075</v>
      </c>
      <c r="BR25" s="70">
        <v>1241703.6540000001</v>
      </c>
      <c r="BS25" s="70">
        <v>1251110.429</v>
      </c>
      <c r="BT25" s="70">
        <v>1260319.8049999999</v>
      </c>
      <c r="BU25" s="70">
        <v>1269330.054</v>
      </c>
      <c r="BV25" s="70">
        <v>1278139.4450000001</v>
      </c>
      <c r="BW25" s="70">
        <v>1286746.1640000001</v>
      </c>
      <c r="BX25" s="70">
        <v>1295148.6869999999</v>
      </c>
      <c r="BY25" s="70">
        <v>1303345.18</v>
      </c>
      <c r="BZ25" s="70">
        <v>1311334.4620000001</v>
      </c>
      <c r="CA25" s="70">
        <v>1319115.371</v>
      </c>
      <c r="CB25" s="70">
        <v>1326687.2</v>
      </c>
      <c r="CC25" s="70">
        <v>1334049.077</v>
      </c>
      <c r="CD25" s="70">
        <v>1341200.3899999999</v>
      </c>
      <c r="CE25" s="70">
        <v>1348140.7080000001</v>
      </c>
      <c r="CF25" s="70">
        <v>1354869.8060000001</v>
      </c>
      <c r="CG25" s="70">
        <v>1361387.841</v>
      </c>
      <c r="CH25" s="70">
        <v>1367694.966</v>
      </c>
      <c r="CI25" s="70">
        <v>1373791.6740000001</v>
      </c>
      <c r="CJ25" s="70">
        <v>1379678.5249999999</v>
      </c>
      <c r="CK25" s="70">
        <v>1385356.33</v>
      </c>
      <c r="CL25" s="70">
        <v>1390826.0989999999</v>
      </c>
      <c r="CM25" s="70">
        <v>1396088.8389999999</v>
      </c>
      <c r="CN25" s="70">
        <v>1401145.8559999999</v>
      </c>
      <c r="CO25" s="70">
        <v>1405998.426</v>
      </c>
    </row>
    <row r="26" spans="1:93" ht="11.65">
      <c r="A26" s="66">
        <v>9</v>
      </c>
      <c r="B26" s="67" t="s">
        <v>685</v>
      </c>
      <c r="C26" s="76" t="s">
        <v>705</v>
      </c>
      <c r="D26" s="69" t="s">
        <v>706</v>
      </c>
      <c r="E26" s="69">
        <v>1637</v>
      </c>
      <c r="F26" s="67" t="s">
        <v>704</v>
      </c>
      <c r="G26" s="69">
        <v>1803</v>
      </c>
      <c r="H26" s="97">
        <v>68855.520000000004</v>
      </c>
      <c r="I26" s="97">
        <v>69514.960999999996</v>
      </c>
      <c r="J26" s="97">
        <v>70157.517999999996</v>
      </c>
      <c r="K26" s="97">
        <v>70791.835999999996</v>
      </c>
      <c r="L26" s="97">
        <v>71428.827000000005</v>
      </c>
      <c r="M26" s="97">
        <v>72076.097999999998</v>
      </c>
      <c r="N26" s="70">
        <v>72737.307000000001</v>
      </c>
      <c r="O26" s="70">
        <v>73409.740999999995</v>
      </c>
      <c r="P26" s="70">
        <v>74086.701000000001</v>
      </c>
      <c r="Q26" s="70">
        <v>74758.141000000003</v>
      </c>
      <c r="R26" s="70">
        <v>75416.445999999996</v>
      </c>
      <c r="S26" s="70">
        <v>76059.657999999996</v>
      </c>
      <c r="T26" s="70">
        <v>76689.335000000006</v>
      </c>
      <c r="U26" s="70">
        <v>77304.231</v>
      </c>
      <c r="V26" s="70">
        <v>77903.956000000006</v>
      </c>
      <c r="W26" s="70">
        <v>78488.176999999996</v>
      </c>
      <c r="X26" s="70">
        <v>79055.892999999996</v>
      </c>
      <c r="Y26" s="70">
        <v>79606.498000000007</v>
      </c>
      <c r="Z26" s="70">
        <v>80141.373000000007</v>
      </c>
      <c r="AA26" s="70">
        <v>80662.320999999996</v>
      </c>
      <c r="AB26" s="70">
        <v>81171.017000000007</v>
      </c>
      <c r="AC26" s="70">
        <v>81667.73</v>
      </c>
      <c r="AD26" s="70">
        <v>82151.811000000002</v>
      </c>
      <c r="AE26" s="70">
        <v>82622.872000000003</v>
      </c>
      <c r="AF26" s="70">
        <v>83080.345000000001</v>
      </c>
      <c r="AG26" s="70">
        <v>83523.376999999993</v>
      </c>
      <c r="AH26" s="70">
        <v>83952.198000000004</v>
      </c>
      <c r="AI26" s="70">
        <v>84366.739000000001</v>
      </c>
      <c r="AJ26" s="70">
        <v>84766.963000000003</v>
      </c>
      <c r="AK26" s="70">
        <v>85152.692999999999</v>
      </c>
      <c r="AL26" s="70">
        <v>85523.81</v>
      </c>
      <c r="AM26" s="70">
        <v>85880.354999999996</v>
      </c>
      <c r="AN26" s="70">
        <v>86222.232999999993</v>
      </c>
      <c r="AO26" s="70">
        <v>86549.468999999997</v>
      </c>
      <c r="AP26" s="70">
        <v>86861.648000000001</v>
      </c>
      <c r="AQ26" s="70">
        <v>87158.698999999993</v>
      </c>
      <c r="AR26" s="70">
        <v>87440.714999999997</v>
      </c>
      <c r="AS26" s="70">
        <v>87707.936000000002</v>
      </c>
      <c r="AT26" s="70">
        <v>87960.828999999998</v>
      </c>
      <c r="AU26" s="70">
        <v>88199.812999999995</v>
      </c>
      <c r="AV26" s="70">
        <v>88425.72</v>
      </c>
      <c r="AW26" s="70">
        <v>88638.714999999997</v>
      </c>
      <c r="AX26" s="70">
        <v>88838.941000000006</v>
      </c>
      <c r="AY26" s="70">
        <v>89026.558999999994</v>
      </c>
      <c r="AZ26" s="70">
        <v>89201.899000000005</v>
      </c>
      <c r="BA26" s="70">
        <v>89364.983999999997</v>
      </c>
      <c r="BB26" s="70">
        <v>89516.072</v>
      </c>
      <c r="BC26" s="70">
        <v>89655.445999999996</v>
      </c>
      <c r="BD26" s="70">
        <v>89783.534</v>
      </c>
      <c r="BE26" s="70">
        <v>89900.642000000007</v>
      </c>
      <c r="BF26" s="70">
        <v>90007.263000000006</v>
      </c>
      <c r="BG26" s="70">
        <v>90103.55</v>
      </c>
      <c r="BH26" s="70">
        <v>90189.547000000006</v>
      </c>
      <c r="BI26" s="70">
        <v>90265.125</v>
      </c>
      <c r="BJ26" s="70">
        <v>90329.907999999996</v>
      </c>
      <c r="BK26" s="70">
        <v>90383.792000000001</v>
      </c>
      <c r="BL26" s="70">
        <v>90426.641000000003</v>
      </c>
      <c r="BM26" s="70">
        <v>90458.736000000004</v>
      </c>
      <c r="BN26" s="70">
        <v>90480.292000000001</v>
      </c>
      <c r="BO26" s="70">
        <v>90491.683000000005</v>
      </c>
      <c r="BP26" s="70">
        <v>90493.135999999999</v>
      </c>
      <c r="BQ26" s="70">
        <v>90484.847999999998</v>
      </c>
      <c r="BR26" s="70">
        <v>90466.842000000004</v>
      </c>
      <c r="BS26" s="70">
        <v>90438.847999999998</v>
      </c>
      <c r="BT26" s="70">
        <v>90400.513000000006</v>
      </c>
      <c r="BU26" s="70">
        <v>90351.706999999995</v>
      </c>
      <c r="BV26" s="70">
        <v>90292.464000000007</v>
      </c>
      <c r="BW26" s="70">
        <v>90223.115000000005</v>
      </c>
      <c r="BX26" s="70">
        <v>90143.928</v>
      </c>
      <c r="BY26" s="70">
        <v>90055.065999999904</v>
      </c>
      <c r="BZ26" s="70">
        <v>89957.130999999994</v>
      </c>
      <c r="CA26" s="70">
        <v>89850.1</v>
      </c>
      <c r="CB26" s="70">
        <v>89734.326000000001</v>
      </c>
      <c r="CC26" s="70">
        <v>89610.290999999997</v>
      </c>
      <c r="CD26" s="70">
        <v>89478.573999999993</v>
      </c>
      <c r="CE26" s="70">
        <v>89339.627999999997</v>
      </c>
      <c r="CF26" s="70">
        <v>89193.899000000005</v>
      </c>
      <c r="CG26" s="70">
        <v>89041.502999999997</v>
      </c>
      <c r="CH26" s="70">
        <v>88882.441000000006</v>
      </c>
      <c r="CI26" s="70">
        <v>88717.115000000005</v>
      </c>
      <c r="CJ26" s="70">
        <v>88545.288</v>
      </c>
      <c r="CK26" s="70">
        <v>88367.370999999999</v>
      </c>
      <c r="CL26" s="70">
        <v>88183.392000000007</v>
      </c>
      <c r="CM26" s="70">
        <v>87993.745000000097</v>
      </c>
      <c r="CN26" s="70">
        <v>87798.808999999994</v>
      </c>
      <c r="CO26" s="70">
        <v>87598.837</v>
      </c>
    </row>
    <row r="27" spans="1:93" ht="11.65">
      <c r="A27" s="71">
        <v>10</v>
      </c>
      <c r="B27" s="72" t="s">
        <v>685</v>
      </c>
      <c r="C27" s="73" t="s">
        <v>707</v>
      </c>
      <c r="D27" s="74"/>
      <c r="E27" s="74">
        <v>1802</v>
      </c>
      <c r="F27" s="72" t="s">
        <v>690</v>
      </c>
      <c r="G27" s="74">
        <v>900</v>
      </c>
      <c r="H27" s="98" t="s">
        <v>691</v>
      </c>
      <c r="I27" s="98" t="s">
        <v>691</v>
      </c>
      <c r="J27" s="98" t="s">
        <v>691</v>
      </c>
      <c r="K27" s="98" t="s">
        <v>691</v>
      </c>
      <c r="L27" s="98" t="s">
        <v>691</v>
      </c>
      <c r="M27" s="98" t="s">
        <v>691</v>
      </c>
      <c r="N27" s="75" t="s">
        <v>691</v>
      </c>
      <c r="O27" s="75" t="s">
        <v>691</v>
      </c>
      <c r="P27" s="75" t="s">
        <v>691</v>
      </c>
      <c r="Q27" s="75" t="s">
        <v>691</v>
      </c>
      <c r="R27" s="75" t="s">
        <v>691</v>
      </c>
      <c r="S27" s="75" t="s">
        <v>691</v>
      </c>
      <c r="T27" s="75" t="s">
        <v>691</v>
      </c>
      <c r="U27" s="75" t="s">
        <v>691</v>
      </c>
      <c r="V27" s="75" t="s">
        <v>691</v>
      </c>
      <c r="W27" s="75" t="s">
        <v>691</v>
      </c>
      <c r="X27" s="75" t="s">
        <v>691</v>
      </c>
      <c r="Y27" s="75" t="s">
        <v>691</v>
      </c>
      <c r="Z27" s="75" t="s">
        <v>691</v>
      </c>
      <c r="AA27" s="75" t="s">
        <v>691</v>
      </c>
      <c r="AB27" s="75" t="s">
        <v>691</v>
      </c>
      <c r="AC27" s="75" t="s">
        <v>691</v>
      </c>
      <c r="AD27" s="75" t="s">
        <v>691</v>
      </c>
      <c r="AE27" s="75" t="s">
        <v>691</v>
      </c>
      <c r="AF27" s="75" t="s">
        <v>691</v>
      </c>
      <c r="AG27" s="75" t="s">
        <v>691</v>
      </c>
      <c r="AH27" s="75" t="s">
        <v>691</v>
      </c>
      <c r="AI27" s="75" t="s">
        <v>691</v>
      </c>
      <c r="AJ27" s="75" t="s">
        <v>691</v>
      </c>
      <c r="AK27" s="75" t="s">
        <v>691</v>
      </c>
      <c r="AL27" s="75" t="s">
        <v>691</v>
      </c>
      <c r="AM27" s="75" t="s">
        <v>691</v>
      </c>
      <c r="AN27" s="75" t="s">
        <v>691</v>
      </c>
      <c r="AO27" s="75" t="s">
        <v>691</v>
      </c>
      <c r="AP27" s="75" t="s">
        <v>691</v>
      </c>
      <c r="AQ27" s="75" t="s">
        <v>691</v>
      </c>
      <c r="AR27" s="75" t="s">
        <v>691</v>
      </c>
      <c r="AS27" s="75" t="s">
        <v>691</v>
      </c>
      <c r="AT27" s="75" t="s">
        <v>691</v>
      </c>
      <c r="AU27" s="75" t="s">
        <v>691</v>
      </c>
      <c r="AV27" s="75" t="s">
        <v>691</v>
      </c>
      <c r="AW27" s="75" t="s">
        <v>691</v>
      </c>
      <c r="AX27" s="75" t="s">
        <v>691</v>
      </c>
      <c r="AY27" s="75" t="s">
        <v>691</v>
      </c>
      <c r="AZ27" s="75" t="s">
        <v>691</v>
      </c>
      <c r="BA27" s="75" t="s">
        <v>691</v>
      </c>
      <c r="BB27" s="75" t="s">
        <v>691</v>
      </c>
      <c r="BC27" s="75" t="s">
        <v>691</v>
      </c>
      <c r="BD27" s="75" t="s">
        <v>691</v>
      </c>
      <c r="BE27" s="75" t="s">
        <v>691</v>
      </c>
      <c r="BF27" s="75" t="s">
        <v>691</v>
      </c>
      <c r="BG27" s="75" t="s">
        <v>691</v>
      </c>
      <c r="BH27" s="75" t="s">
        <v>691</v>
      </c>
      <c r="BI27" s="75" t="s">
        <v>691</v>
      </c>
      <c r="BJ27" s="75" t="s">
        <v>691</v>
      </c>
      <c r="BK27" s="75" t="s">
        <v>691</v>
      </c>
      <c r="BL27" s="75" t="s">
        <v>691</v>
      </c>
      <c r="BM27" s="75" t="s">
        <v>691</v>
      </c>
      <c r="BN27" s="75" t="s">
        <v>691</v>
      </c>
      <c r="BO27" s="75" t="s">
        <v>691</v>
      </c>
      <c r="BP27" s="75" t="s">
        <v>691</v>
      </c>
      <c r="BQ27" s="75" t="s">
        <v>691</v>
      </c>
      <c r="BR27" s="75" t="s">
        <v>691</v>
      </c>
      <c r="BS27" s="75" t="s">
        <v>691</v>
      </c>
      <c r="BT27" s="75" t="s">
        <v>691</v>
      </c>
      <c r="BU27" s="75" t="s">
        <v>691</v>
      </c>
      <c r="BV27" s="75" t="s">
        <v>691</v>
      </c>
      <c r="BW27" s="75" t="s">
        <v>691</v>
      </c>
      <c r="BX27" s="75" t="s">
        <v>691</v>
      </c>
      <c r="BY27" s="75" t="s">
        <v>691</v>
      </c>
      <c r="BZ27" s="75" t="s">
        <v>691</v>
      </c>
      <c r="CA27" s="75" t="s">
        <v>691</v>
      </c>
      <c r="CB27" s="75" t="s">
        <v>691</v>
      </c>
      <c r="CC27" s="75" t="s">
        <v>691</v>
      </c>
      <c r="CD27" s="75" t="s">
        <v>691</v>
      </c>
      <c r="CE27" s="75" t="s">
        <v>691</v>
      </c>
      <c r="CF27" s="75" t="s">
        <v>691</v>
      </c>
      <c r="CG27" s="75" t="s">
        <v>691</v>
      </c>
      <c r="CH27" s="75" t="s">
        <v>691</v>
      </c>
      <c r="CI27" s="75" t="s">
        <v>691</v>
      </c>
      <c r="CJ27" s="75" t="s">
        <v>691</v>
      </c>
      <c r="CK27" s="75" t="s">
        <v>691</v>
      </c>
      <c r="CL27" s="75" t="s">
        <v>691</v>
      </c>
      <c r="CM27" s="75" t="s">
        <v>691</v>
      </c>
      <c r="CN27" s="75" t="s">
        <v>691</v>
      </c>
      <c r="CO27" s="75" t="s">
        <v>691</v>
      </c>
    </row>
    <row r="28" spans="1:93" ht="11.65">
      <c r="A28" s="66">
        <v>11</v>
      </c>
      <c r="B28" s="67" t="s">
        <v>685</v>
      </c>
      <c r="C28" s="76" t="s">
        <v>708</v>
      </c>
      <c r="D28" s="69" t="s">
        <v>709</v>
      </c>
      <c r="E28" s="69">
        <v>1503</v>
      </c>
      <c r="F28" s="67" t="s">
        <v>710</v>
      </c>
      <c r="G28" s="69">
        <v>1802</v>
      </c>
      <c r="H28" s="97">
        <v>1233934.6499999999</v>
      </c>
      <c r="I28" s="97">
        <v>1240426.308</v>
      </c>
      <c r="J28" s="97">
        <v>1246648.46</v>
      </c>
      <c r="K28" s="97">
        <v>1252546.331</v>
      </c>
      <c r="L28" s="97">
        <v>1258043.4839999999</v>
      </c>
      <c r="M28" s="97">
        <v>1263092.9339999999</v>
      </c>
      <c r="N28" s="70">
        <v>1267675.2250000001</v>
      </c>
      <c r="O28" s="70">
        <v>1271832.699</v>
      </c>
      <c r="P28" s="70">
        <v>1275656.1399999999</v>
      </c>
      <c r="Q28" s="70">
        <v>1279271.088</v>
      </c>
      <c r="R28" s="70">
        <v>1282771.7520000001</v>
      </c>
      <c r="S28" s="70">
        <v>1286190.608</v>
      </c>
      <c r="T28" s="70">
        <v>1289514.173</v>
      </c>
      <c r="U28" s="70">
        <v>1292734.058</v>
      </c>
      <c r="V28" s="70">
        <v>1295825.743</v>
      </c>
      <c r="W28" s="70">
        <v>1298769.7139999999</v>
      </c>
      <c r="X28" s="70">
        <v>1301574.0279999999</v>
      </c>
      <c r="Y28" s="70">
        <v>1304247.936</v>
      </c>
      <c r="Z28" s="70">
        <v>1306773.69</v>
      </c>
      <c r="AA28" s="70">
        <v>1309126.8459999999</v>
      </c>
      <c r="AB28" s="70">
        <v>1311290.159</v>
      </c>
      <c r="AC28" s="70">
        <v>1313258.5859999999</v>
      </c>
      <c r="AD28" s="70">
        <v>1315037.68</v>
      </c>
      <c r="AE28" s="70">
        <v>1316635.2949999999</v>
      </c>
      <c r="AF28" s="70">
        <v>1318063.6810000001</v>
      </c>
      <c r="AG28" s="70">
        <v>1319333.0209999999</v>
      </c>
      <c r="AH28" s="70">
        <v>1320447.4550000001</v>
      </c>
      <c r="AI28" s="70">
        <v>1321408.277</v>
      </c>
      <c r="AJ28" s="70">
        <v>1322219.8940000001</v>
      </c>
      <c r="AK28" s="70">
        <v>1322887.111</v>
      </c>
      <c r="AL28" s="70">
        <v>1323414.838</v>
      </c>
      <c r="AM28" s="70">
        <v>1323808.4669999999</v>
      </c>
      <c r="AN28" s="70">
        <v>1324074.5279999999</v>
      </c>
      <c r="AO28" s="70">
        <v>1324221.7290000001</v>
      </c>
      <c r="AP28" s="70">
        <v>1324259.899</v>
      </c>
      <c r="AQ28" s="70">
        <v>1324197.8559999999</v>
      </c>
      <c r="AR28" s="70">
        <v>1324043.152</v>
      </c>
      <c r="AS28" s="70">
        <v>1323801.706</v>
      </c>
      <c r="AT28" s="70">
        <v>1323479.098</v>
      </c>
      <c r="AU28" s="70">
        <v>1323079.929</v>
      </c>
      <c r="AV28" s="70">
        <v>1322609.8829999999</v>
      </c>
      <c r="AW28" s="70">
        <v>1322074.932</v>
      </c>
      <c r="AX28" s="70">
        <v>1321482.8289999999</v>
      </c>
      <c r="AY28" s="70">
        <v>1320842.4369999999</v>
      </c>
      <c r="AZ28" s="70">
        <v>1320163.689</v>
      </c>
      <c r="BA28" s="70">
        <v>1319455.442</v>
      </c>
      <c r="BB28" s="70">
        <v>1318723.652</v>
      </c>
      <c r="BC28" s="70">
        <v>1317973.8</v>
      </c>
      <c r="BD28" s="70">
        <v>1317213.1059999999</v>
      </c>
      <c r="BE28" s="70">
        <v>1316449.081</v>
      </c>
      <c r="BF28" s="70">
        <v>1315687.69</v>
      </c>
      <c r="BG28" s="70">
        <v>1314934.5249999999</v>
      </c>
      <c r="BH28" s="70">
        <v>1314192.5549999999</v>
      </c>
      <c r="BI28" s="70">
        <v>1313462.9950000001</v>
      </c>
      <c r="BJ28" s="70">
        <v>1312745.564</v>
      </c>
      <c r="BK28" s="70">
        <v>1312040.5549999999</v>
      </c>
      <c r="BL28" s="70">
        <v>1311349.8999999999</v>
      </c>
      <c r="BM28" s="70">
        <v>1310676.6839999999</v>
      </c>
      <c r="BN28" s="70">
        <v>1310023.0179999999</v>
      </c>
      <c r="BO28" s="70">
        <v>1309391.0930000001</v>
      </c>
      <c r="BP28" s="70">
        <v>1308782.551</v>
      </c>
      <c r="BQ28" s="70">
        <v>1308199.3130000001</v>
      </c>
      <c r="BR28" s="70">
        <v>1307642.4839999999</v>
      </c>
      <c r="BS28" s="70">
        <v>1307112.6259999999</v>
      </c>
      <c r="BT28" s="70">
        <v>1306609.7350000001</v>
      </c>
      <c r="BU28" s="70">
        <v>1306134.3670000001</v>
      </c>
      <c r="BV28" s="70">
        <v>1305687.1429999999</v>
      </c>
      <c r="BW28" s="70">
        <v>1305269.4069999999</v>
      </c>
      <c r="BX28" s="70">
        <v>1304882.78</v>
      </c>
      <c r="BY28" s="70">
        <v>1304529.2009999999</v>
      </c>
      <c r="BZ28" s="70">
        <v>1304210.2890000001</v>
      </c>
      <c r="CA28" s="70">
        <v>1303926.5209999999</v>
      </c>
      <c r="CB28" s="70">
        <v>1303678.101</v>
      </c>
      <c r="CC28" s="70">
        <v>1303465.4739999999</v>
      </c>
      <c r="CD28" s="70">
        <v>1303289.3030000001</v>
      </c>
      <c r="CE28" s="70">
        <v>1303149.598</v>
      </c>
      <c r="CF28" s="70">
        <v>1303046.1810000001</v>
      </c>
      <c r="CG28" s="70">
        <v>1302978.2309999999</v>
      </c>
      <c r="CH28" s="70">
        <v>1302944.7749999999</v>
      </c>
      <c r="CI28" s="70">
        <v>1302944.3330000001</v>
      </c>
      <c r="CJ28" s="70">
        <v>1302975.514</v>
      </c>
      <c r="CK28" s="70">
        <v>1303036.51</v>
      </c>
      <c r="CL28" s="70">
        <v>1303125.5430000001</v>
      </c>
      <c r="CM28" s="70">
        <v>1303240.817</v>
      </c>
      <c r="CN28" s="70">
        <v>1303380.183</v>
      </c>
      <c r="CO28" s="70">
        <v>1303541.3189999999</v>
      </c>
    </row>
    <row r="29" spans="1:93" ht="11.65">
      <c r="A29" s="66">
        <v>12</v>
      </c>
      <c r="B29" s="67" t="s">
        <v>685</v>
      </c>
      <c r="C29" s="76" t="s">
        <v>711</v>
      </c>
      <c r="D29" s="69" t="s">
        <v>709</v>
      </c>
      <c r="E29" s="69">
        <v>1517</v>
      </c>
      <c r="F29" s="67" t="s">
        <v>710</v>
      </c>
      <c r="G29" s="69">
        <v>1802</v>
      </c>
      <c r="H29" s="97">
        <v>5460515.5870000003</v>
      </c>
      <c r="I29" s="97">
        <v>5520843.4380000001</v>
      </c>
      <c r="J29" s="97">
        <v>5580422.6540000001</v>
      </c>
      <c r="K29" s="97">
        <v>5639084.2000000002</v>
      </c>
      <c r="L29" s="97">
        <v>5696667.3140000002</v>
      </c>
      <c r="M29" s="97">
        <v>5753051.6150000002</v>
      </c>
      <c r="N29" s="70">
        <v>5808122.3150000004</v>
      </c>
      <c r="O29" s="70">
        <v>5861849.892</v>
      </c>
      <c r="P29" s="70">
        <v>5914318.2949999999</v>
      </c>
      <c r="Q29" s="70">
        <v>5965675.5319999997</v>
      </c>
      <c r="R29" s="70">
        <v>6016031.6840000004</v>
      </c>
      <c r="S29" s="70">
        <v>6065390.0590000004</v>
      </c>
      <c r="T29" s="70">
        <v>6113709.9249999998</v>
      </c>
      <c r="U29" s="70">
        <v>6161006.5020000003</v>
      </c>
      <c r="V29" s="70">
        <v>6207293.4450000003</v>
      </c>
      <c r="W29" s="70">
        <v>6252578.2510000002</v>
      </c>
      <c r="X29" s="70">
        <v>6296872.2249999996</v>
      </c>
      <c r="Y29" s="70">
        <v>6340169.6569999997</v>
      </c>
      <c r="Z29" s="70">
        <v>6382438.7510000002</v>
      </c>
      <c r="AA29" s="70">
        <v>6423634.3880000003</v>
      </c>
      <c r="AB29" s="70">
        <v>6463722.8169999998</v>
      </c>
      <c r="AC29" s="70">
        <v>6502691.4850000003</v>
      </c>
      <c r="AD29" s="70">
        <v>6540545.9510000097</v>
      </c>
      <c r="AE29" s="70">
        <v>6577292.3219999997</v>
      </c>
      <c r="AF29" s="70">
        <v>6612944.0020000003</v>
      </c>
      <c r="AG29" s="70">
        <v>6647509.6220000004</v>
      </c>
      <c r="AH29" s="70">
        <v>6680988.8619999997</v>
      </c>
      <c r="AI29" s="70">
        <v>6713374.6279999996</v>
      </c>
      <c r="AJ29" s="70">
        <v>6744660.9199999999</v>
      </c>
      <c r="AK29" s="70">
        <v>6774839.9119999995</v>
      </c>
      <c r="AL29" s="70">
        <v>6803906.3119999999</v>
      </c>
      <c r="AM29" s="70">
        <v>6831860.2939999998</v>
      </c>
      <c r="AN29" s="70">
        <v>6858704.6150000002</v>
      </c>
      <c r="AO29" s="70">
        <v>6884438.1050000004</v>
      </c>
      <c r="AP29" s="70">
        <v>6909060.1509999996</v>
      </c>
      <c r="AQ29" s="70">
        <v>6932572.1119999997</v>
      </c>
      <c r="AR29" s="70">
        <v>6954981.75</v>
      </c>
      <c r="AS29" s="70">
        <v>6976296.8490000004</v>
      </c>
      <c r="AT29" s="70">
        <v>6996520.2000000002</v>
      </c>
      <c r="AU29" s="70">
        <v>7015654.1469999999</v>
      </c>
      <c r="AV29" s="70">
        <v>7033706.5010000002</v>
      </c>
      <c r="AW29" s="70">
        <v>7050686.3300000001</v>
      </c>
      <c r="AX29" s="70">
        <v>7066613.8049999997</v>
      </c>
      <c r="AY29" s="70">
        <v>7081521.5029999996</v>
      </c>
      <c r="AZ29" s="70">
        <v>7095449.8650000002</v>
      </c>
      <c r="BA29" s="70">
        <v>7108433.7989999996</v>
      </c>
      <c r="BB29" s="70">
        <v>7120497.2829999998</v>
      </c>
      <c r="BC29" s="70">
        <v>7131656.2340000002</v>
      </c>
      <c r="BD29" s="70">
        <v>7141929.4689999996</v>
      </c>
      <c r="BE29" s="70">
        <v>7151333.4110000003</v>
      </c>
      <c r="BF29" s="70">
        <v>7159886.3830000004</v>
      </c>
      <c r="BG29" s="70">
        <v>7167609.4589999998</v>
      </c>
      <c r="BH29" s="70">
        <v>7174525.9500000002</v>
      </c>
      <c r="BI29" s="70">
        <v>7180658.5990000004</v>
      </c>
      <c r="BJ29" s="70">
        <v>7186030.523</v>
      </c>
      <c r="BK29" s="70">
        <v>7190664.7719999999</v>
      </c>
      <c r="BL29" s="70">
        <v>7194582.3789999997</v>
      </c>
      <c r="BM29" s="70">
        <v>7197804.5719999997</v>
      </c>
      <c r="BN29" s="70">
        <v>7200353.8880000003</v>
      </c>
      <c r="BO29" s="70">
        <v>7202253.1780000003</v>
      </c>
      <c r="BP29" s="70">
        <v>7203524.5889999997</v>
      </c>
      <c r="BQ29" s="70">
        <v>7204190.5650000004</v>
      </c>
      <c r="BR29" s="70">
        <v>7204271.4280000003</v>
      </c>
      <c r="BS29" s="70">
        <v>7203784.2180000003</v>
      </c>
      <c r="BT29" s="70">
        <v>7202744.9079999998</v>
      </c>
      <c r="BU29" s="70">
        <v>7201170.8530000001</v>
      </c>
      <c r="BV29" s="70">
        <v>7199076.3569999998</v>
      </c>
      <c r="BW29" s="70">
        <v>7196483.2189999996</v>
      </c>
      <c r="BX29" s="70">
        <v>7193424.6749999998</v>
      </c>
      <c r="BY29" s="70">
        <v>7189938.4919999996</v>
      </c>
      <c r="BZ29" s="70">
        <v>7186055.2420000099</v>
      </c>
      <c r="CA29" s="70">
        <v>7181790.5060000001</v>
      </c>
      <c r="CB29" s="70">
        <v>7177150.4100000001</v>
      </c>
      <c r="CC29" s="70">
        <v>7172141.3710000003</v>
      </c>
      <c r="CD29" s="70">
        <v>7166765.4029999999</v>
      </c>
      <c r="CE29" s="70">
        <v>7161023.1809999999</v>
      </c>
      <c r="CF29" s="70">
        <v>7154914.3370000003</v>
      </c>
      <c r="CG29" s="70">
        <v>7148438.2439999999</v>
      </c>
      <c r="CH29" s="70">
        <v>7141592.1069999998</v>
      </c>
      <c r="CI29" s="70">
        <v>7134370.801</v>
      </c>
      <c r="CJ29" s="70">
        <v>7126765.4850000003</v>
      </c>
      <c r="CK29" s="70">
        <v>7118763.4979999997</v>
      </c>
      <c r="CL29" s="70">
        <v>7110348.3619999997</v>
      </c>
      <c r="CM29" s="70">
        <v>7101499.5520000001</v>
      </c>
      <c r="CN29" s="70">
        <v>7092192.6349999998</v>
      </c>
      <c r="CO29" s="70">
        <v>7082398.8059999999</v>
      </c>
    </row>
    <row r="30" spans="1:93" ht="11.65">
      <c r="A30" s="66">
        <v>13</v>
      </c>
      <c r="B30" s="67" t="s">
        <v>685</v>
      </c>
      <c r="C30" s="77" t="s">
        <v>712</v>
      </c>
      <c r="D30" s="69" t="s">
        <v>709</v>
      </c>
      <c r="E30" s="69">
        <v>1502</v>
      </c>
      <c r="F30" s="67" t="s">
        <v>710</v>
      </c>
      <c r="G30" s="69">
        <v>1517</v>
      </c>
      <c r="H30" s="97">
        <v>2566519.3059999999</v>
      </c>
      <c r="I30" s="97">
        <v>2585693.5929999999</v>
      </c>
      <c r="J30" s="97">
        <v>2604262.4679999999</v>
      </c>
      <c r="K30" s="97">
        <v>2622069.7549999999</v>
      </c>
      <c r="L30" s="97">
        <v>2638958.4300000002</v>
      </c>
      <c r="M30" s="97">
        <v>2654816.3309999998</v>
      </c>
      <c r="N30" s="70">
        <v>2669550.7999999998</v>
      </c>
      <c r="O30" s="70">
        <v>2683160.003</v>
      </c>
      <c r="P30" s="70">
        <v>2695747.3820000002</v>
      </c>
      <c r="Q30" s="70">
        <v>2707479.9959999998</v>
      </c>
      <c r="R30" s="70">
        <v>2718487.352</v>
      </c>
      <c r="S30" s="70">
        <v>2728794.8629999999</v>
      </c>
      <c r="T30" s="70">
        <v>2738382.6039999998</v>
      </c>
      <c r="U30" s="70">
        <v>2747283.085</v>
      </c>
      <c r="V30" s="70">
        <v>2755526.2790000001</v>
      </c>
      <c r="W30" s="70">
        <v>2763137.977</v>
      </c>
      <c r="X30" s="70">
        <v>2770145.7069999999</v>
      </c>
      <c r="Y30" s="70">
        <v>2776568.0210000002</v>
      </c>
      <c r="Z30" s="70">
        <v>2782409.767</v>
      </c>
      <c r="AA30" s="70">
        <v>2787668.2579999999</v>
      </c>
      <c r="AB30" s="70">
        <v>2792344.787</v>
      </c>
      <c r="AC30" s="70">
        <v>2796448.3309999998</v>
      </c>
      <c r="AD30" s="70">
        <v>2799995.1690000002</v>
      </c>
      <c r="AE30" s="70">
        <v>2803000.844</v>
      </c>
      <c r="AF30" s="70">
        <v>2805483.14</v>
      </c>
      <c r="AG30" s="70">
        <v>2807455.87</v>
      </c>
      <c r="AH30" s="70">
        <v>2808929.378</v>
      </c>
      <c r="AI30" s="70">
        <v>2809907.0109999999</v>
      </c>
      <c r="AJ30" s="70">
        <v>2810386.2140000002</v>
      </c>
      <c r="AK30" s="70">
        <v>2810360.605</v>
      </c>
      <c r="AL30" s="70">
        <v>2809826.6150000002</v>
      </c>
      <c r="AM30" s="70">
        <v>2808790.4279999998</v>
      </c>
      <c r="AN30" s="70">
        <v>2807259.5860000001</v>
      </c>
      <c r="AO30" s="70">
        <v>2805233.338</v>
      </c>
      <c r="AP30" s="70">
        <v>2802709.48</v>
      </c>
      <c r="AQ30" s="70">
        <v>2799689.6269999999</v>
      </c>
      <c r="AR30" s="70">
        <v>2796182.5589999999</v>
      </c>
      <c r="AS30" s="70">
        <v>2792201.2489999998</v>
      </c>
      <c r="AT30" s="70">
        <v>2787758.2510000002</v>
      </c>
      <c r="AU30" s="70">
        <v>2782868.4190000002</v>
      </c>
      <c r="AV30" s="70">
        <v>2777548.61</v>
      </c>
      <c r="AW30" s="70">
        <v>2771813.1830000002</v>
      </c>
      <c r="AX30" s="70">
        <v>2765681.4270000001</v>
      </c>
      <c r="AY30" s="70">
        <v>2759181.8539999998</v>
      </c>
      <c r="AZ30" s="70">
        <v>2752347.605</v>
      </c>
      <c r="BA30" s="70">
        <v>2745208.7030000002</v>
      </c>
      <c r="BB30" s="70">
        <v>2737785.3489999999</v>
      </c>
      <c r="BC30" s="70">
        <v>2730096.4750000001</v>
      </c>
      <c r="BD30" s="70">
        <v>2722169.0830000001</v>
      </c>
      <c r="BE30" s="70">
        <v>2714031.3309999998</v>
      </c>
      <c r="BF30" s="70">
        <v>2705708.2749999999</v>
      </c>
      <c r="BG30" s="70">
        <v>2697219.8990000002</v>
      </c>
      <c r="BH30" s="70">
        <v>2688581.0180000002</v>
      </c>
      <c r="BI30" s="70">
        <v>2679803.8459999999</v>
      </c>
      <c r="BJ30" s="70">
        <v>2670897.3650000002</v>
      </c>
      <c r="BK30" s="70">
        <v>2661871.2859999998</v>
      </c>
      <c r="BL30" s="70">
        <v>2652739.6880000001</v>
      </c>
      <c r="BM30" s="70">
        <v>2643515.7990000001</v>
      </c>
      <c r="BN30" s="70">
        <v>2634206.1150000002</v>
      </c>
      <c r="BO30" s="70">
        <v>2624815.1039999998</v>
      </c>
      <c r="BP30" s="70">
        <v>2615349.0630000001</v>
      </c>
      <c r="BQ30" s="70">
        <v>2605817.483</v>
      </c>
      <c r="BR30" s="70">
        <v>2596233.1069999998</v>
      </c>
      <c r="BS30" s="70">
        <v>2586608.932</v>
      </c>
      <c r="BT30" s="70">
        <v>2576959.4810000001</v>
      </c>
      <c r="BU30" s="70">
        <v>2567298.1340000001</v>
      </c>
      <c r="BV30" s="70">
        <v>2557632.767</v>
      </c>
      <c r="BW30" s="70">
        <v>2547972.531</v>
      </c>
      <c r="BX30" s="70">
        <v>2538333.3280000002</v>
      </c>
      <c r="BY30" s="70">
        <v>2528732.5869999998</v>
      </c>
      <c r="BZ30" s="70">
        <v>2519184.09</v>
      </c>
      <c r="CA30" s="70">
        <v>2509691.8659999999</v>
      </c>
      <c r="CB30" s="70">
        <v>2500256.8420000002</v>
      </c>
      <c r="CC30" s="70">
        <v>2490883.5070000002</v>
      </c>
      <c r="CD30" s="70">
        <v>2481575.321</v>
      </c>
      <c r="CE30" s="70">
        <v>2472331.648</v>
      </c>
      <c r="CF30" s="70">
        <v>2463147.1710000001</v>
      </c>
      <c r="CG30" s="70">
        <v>2454012.1970000002</v>
      </c>
      <c r="CH30" s="70">
        <v>2444913.051</v>
      </c>
      <c r="CI30" s="70">
        <v>2435833.3650000002</v>
      </c>
      <c r="CJ30" s="70">
        <v>2426754.7420000001</v>
      </c>
      <c r="CK30" s="70">
        <v>2417656.8879999998</v>
      </c>
      <c r="CL30" s="70">
        <v>2408517.9709999999</v>
      </c>
      <c r="CM30" s="70">
        <v>2399314.665</v>
      </c>
      <c r="CN30" s="70">
        <v>2390021.9890000001</v>
      </c>
      <c r="CO30" s="70">
        <v>2380613.2570000002</v>
      </c>
    </row>
    <row r="31" spans="1:93" ht="11.65">
      <c r="A31" s="66">
        <v>14</v>
      </c>
      <c r="B31" s="67" t="s">
        <v>685</v>
      </c>
      <c r="C31" s="77" t="s">
        <v>713</v>
      </c>
      <c r="D31" s="69" t="s">
        <v>709</v>
      </c>
      <c r="E31" s="69">
        <v>1501</v>
      </c>
      <c r="F31" s="67" t="s">
        <v>710</v>
      </c>
      <c r="G31" s="69">
        <v>1517</v>
      </c>
      <c r="H31" s="97">
        <v>2893996.281</v>
      </c>
      <c r="I31" s="97">
        <v>2935149.8450000002</v>
      </c>
      <c r="J31" s="97">
        <v>2976160.1860000002</v>
      </c>
      <c r="K31" s="97">
        <v>3017014.4449999998</v>
      </c>
      <c r="L31" s="97">
        <v>3057708.8840000001</v>
      </c>
      <c r="M31" s="97">
        <v>3098235.284</v>
      </c>
      <c r="N31" s="70">
        <v>3138571.5150000001</v>
      </c>
      <c r="O31" s="70">
        <v>3178689.889</v>
      </c>
      <c r="P31" s="70">
        <v>3218570.9130000002</v>
      </c>
      <c r="Q31" s="70">
        <v>3258195.5359999998</v>
      </c>
      <c r="R31" s="70">
        <v>3297544.3319999999</v>
      </c>
      <c r="S31" s="70">
        <v>3336595.196</v>
      </c>
      <c r="T31" s="70">
        <v>3375327.321</v>
      </c>
      <c r="U31" s="70">
        <v>3413723.4169999999</v>
      </c>
      <c r="V31" s="70">
        <v>3451767.1660000002</v>
      </c>
      <c r="W31" s="70">
        <v>3489440.2740000002</v>
      </c>
      <c r="X31" s="70">
        <v>3526726.5180000002</v>
      </c>
      <c r="Y31" s="70">
        <v>3563601.6359999999</v>
      </c>
      <c r="Z31" s="70">
        <v>3600028.9840000002</v>
      </c>
      <c r="AA31" s="70">
        <v>3635966.13</v>
      </c>
      <c r="AB31" s="70">
        <v>3671378.03</v>
      </c>
      <c r="AC31" s="70">
        <v>3706243.1540000001</v>
      </c>
      <c r="AD31" s="70">
        <v>3740550.7820000001</v>
      </c>
      <c r="AE31" s="70">
        <v>3774291.4780000001</v>
      </c>
      <c r="AF31" s="70">
        <v>3807460.8620000002</v>
      </c>
      <c r="AG31" s="70">
        <v>3840053.7519999999</v>
      </c>
      <c r="AH31" s="70">
        <v>3872059.4840000002</v>
      </c>
      <c r="AI31" s="70">
        <v>3903467.6170000001</v>
      </c>
      <c r="AJ31" s="70">
        <v>3934274.7059999998</v>
      </c>
      <c r="AK31" s="70">
        <v>3964479.307</v>
      </c>
      <c r="AL31" s="70">
        <v>3994079.6970000002</v>
      </c>
      <c r="AM31" s="70">
        <v>4023069.8659999999</v>
      </c>
      <c r="AN31" s="70">
        <v>4051445.0290000001</v>
      </c>
      <c r="AO31" s="70">
        <v>4079204.767</v>
      </c>
      <c r="AP31" s="70">
        <v>4106350.6710000001</v>
      </c>
      <c r="AQ31" s="70">
        <v>4132882.4849999999</v>
      </c>
      <c r="AR31" s="70">
        <v>4158799.1910000001</v>
      </c>
      <c r="AS31" s="70">
        <v>4184095.6</v>
      </c>
      <c r="AT31" s="70">
        <v>4208761.949</v>
      </c>
      <c r="AU31" s="70">
        <v>4232785.7280000001</v>
      </c>
      <c r="AV31" s="70">
        <v>4256157.8909999998</v>
      </c>
      <c r="AW31" s="70">
        <v>4278873.1469999999</v>
      </c>
      <c r="AX31" s="70">
        <v>4300932.3779999996</v>
      </c>
      <c r="AY31" s="70">
        <v>4322339.6490000002</v>
      </c>
      <c r="AZ31" s="70">
        <v>4343102.26</v>
      </c>
      <c r="BA31" s="70">
        <v>4363225.0959999999</v>
      </c>
      <c r="BB31" s="70">
        <v>4382711.9340000004</v>
      </c>
      <c r="BC31" s="70">
        <v>4401559.7589999996</v>
      </c>
      <c r="BD31" s="70">
        <v>4419760.3859999999</v>
      </c>
      <c r="BE31" s="70">
        <v>4437302.08</v>
      </c>
      <c r="BF31" s="70">
        <v>4454178.108</v>
      </c>
      <c r="BG31" s="70">
        <v>4470389.5599999996</v>
      </c>
      <c r="BH31" s="70">
        <v>4485944.932</v>
      </c>
      <c r="BI31" s="70">
        <v>4500854.7529999996</v>
      </c>
      <c r="BJ31" s="70">
        <v>4515133.1579999998</v>
      </c>
      <c r="BK31" s="70">
        <v>4528793.4859999996</v>
      </c>
      <c r="BL31" s="70">
        <v>4541842.6909999996</v>
      </c>
      <c r="BM31" s="70">
        <v>4554288.773</v>
      </c>
      <c r="BN31" s="70">
        <v>4566147.773</v>
      </c>
      <c r="BO31" s="70">
        <v>4577438.074</v>
      </c>
      <c r="BP31" s="70">
        <v>4588175.5259999996</v>
      </c>
      <c r="BQ31" s="70">
        <v>4598373.0820000004</v>
      </c>
      <c r="BR31" s="70">
        <v>4608038.3210000005</v>
      </c>
      <c r="BS31" s="70">
        <v>4617175.2860000003</v>
      </c>
      <c r="BT31" s="70">
        <v>4625785.4270000001</v>
      </c>
      <c r="BU31" s="70">
        <v>4633872.7189999996</v>
      </c>
      <c r="BV31" s="70">
        <v>4641443.59</v>
      </c>
      <c r="BW31" s="70">
        <v>4648510.6880000001</v>
      </c>
      <c r="BX31" s="70">
        <v>4655091.3470000001</v>
      </c>
      <c r="BY31" s="70">
        <v>4661205.9050000003</v>
      </c>
      <c r="BZ31" s="70">
        <v>4666871.1519999998</v>
      </c>
      <c r="CA31" s="70">
        <v>4672098.6399999997</v>
      </c>
      <c r="CB31" s="70">
        <v>4676893.568</v>
      </c>
      <c r="CC31" s="70">
        <v>4681257.8640000001</v>
      </c>
      <c r="CD31" s="70">
        <v>4685190.0820000004</v>
      </c>
      <c r="CE31" s="70">
        <v>4688691.5329999998</v>
      </c>
      <c r="CF31" s="70">
        <v>4691767.1660000002</v>
      </c>
      <c r="CG31" s="70">
        <v>4694426.0470000003</v>
      </c>
      <c r="CH31" s="70">
        <v>4696679.0559999999</v>
      </c>
      <c r="CI31" s="70">
        <v>4698537.4359999998</v>
      </c>
      <c r="CJ31" s="70">
        <v>4700010.7429999998</v>
      </c>
      <c r="CK31" s="70">
        <v>4701106.6100000003</v>
      </c>
      <c r="CL31" s="70">
        <v>4701830.3909999998</v>
      </c>
      <c r="CM31" s="70">
        <v>4702184.8870000001</v>
      </c>
      <c r="CN31" s="70">
        <v>4702170.6459999997</v>
      </c>
      <c r="CO31" s="70">
        <v>4701785.5489999996</v>
      </c>
    </row>
    <row r="32" spans="1:93" ht="11.65">
      <c r="A32" s="66">
        <v>15</v>
      </c>
      <c r="B32" s="67" t="s">
        <v>685</v>
      </c>
      <c r="C32" s="76" t="s">
        <v>714</v>
      </c>
      <c r="D32" s="69" t="s">
        <v>709</v>
      </c>
      <c r="E32" s="69">
        <v>1500</v>
      </c>
      <c r="F32" s="67" t="s">
        <v>710</v>
      </c>
      <c r="G32" s="69">
        <v>1802</v>
      </c>
      <c r="H32" s="97">
        <v>682575.69900000002</v>
      </c>
      <c r="I32" s="97">
        <v>699950.58</v>
      </c>
      <c r="J32" s="97">
        <v>717952.42500000005</v>
      </c>
      <c r="K32" s="97">
        <v>736589.37899999996</v>
      </c>
      <c r="L32" s="97">
        <v>755849.74100000004</v>
      </c>
      <c r="M32" s="97">
        <v>775710.61199999996</v>
      </c>
      <c r="N32" s="70">
        <v>796189.59699999995</v>
      </c>
      <c r="O32" s="70">
        <v>817256.92099999997</v>
      </c>
      <c r="P32" s="70">
        <v>838778.67700000003</v>
      </c>
      <c r="Q32" s="70">
        <v>860577.41399999999</v>
      </c>
      <c r="R32" s="70">
        <v>882518.54</v>
      </c>
      <c r="S32" s="70">
        <v>904546.13699999999</v>
      </c>
      <c r="T32" s="70">
        <v>926670.04299999995</v>
      </c>
      <c r="U32" s="70">
        <v>948904.277</v>
      </c>
      <c r="V32" s="70">
        <v>971288.93</v>
      </c>
      <c r="W32" s="70">
        <v>993852.81700000004</v>
      </c>
      <c r="X32" s="70">
        <v>1016582.858</v>
      </c>
      <c r="Y32" s="70">
        <v>1039456.412</v>
      </c>
      <c r="Z32" s="70">
        <v>1062484.0209999999</v>
      </c>
      <c r="AA32" s="70">
        <v>1085681.716</v>
      </c>
      <c r="AB32" s="70">
        <v>1109059.32</v>
      </c>
      <c r="AC32" s="70">
        <v>1132615.277</v>
      </c>
      <c r="AD32" s="70">
        <v>1156339.422</v>
      </c>
      <c r="AE32" s="70">
        <v>1180221.1189999999</v>
      </c>
      <c r="AF32" s="70">
        <v>1204246.2520000001</v>
      </c>
      <c r="AG32" s="70">
        <v>1228401.1359999999</v>
      </c>
      <c r="AH32" s="70">
        <v>1252677.2660000001</v>
      </c>
      <c r="AI32" s="70">
        <v>1277065.7420000001</v>
      </c>
      <c r="AJ32" s="70">
        <v>1301551.0090000001</v>
      </c>
      <c r="AK32" s="70">
        <v>1326115.6610000001</v>
      </c>
      <c r="AL32" s="70">
        <v>1350743.7409999999</v>
      </c>
      <c r="AM32" s="70">
        <v>1375422.4439999999</v>
      </c>
      <c r="AN32" s="70">
        <v>1400140.6229999999</v>
      </c>
      <c r="AO32" s="70">
        <v>1424885.5460000001</v>
      </c>
      <c r="AP32" s="70">
        <v>1449644.737</v>
      </c>
      <c r="AQ32" s="70">
        <v>1474405.673</v>
      </c>
      <c r="AR32" s="70">
        <v>1499156.2109999999</v>
      </c>
      <c r="AS32" s="70">
        <v>1523884.3119999999</v>
      </c>
      <c r="AT32" s="70">
        <v>1548578.1510000001</v>
      </c>
      <c r="AU32" s="70">
        <v>1573225.952</v>
      </c>
      <c r="AV32" s="70">
        <v>1597816.3640000001</v>
      </c>
      <c r="AW32" s="70">
        <v>1622337.4380000001</v>
      </c>
      <c r="AX32" s="70">
        <v>1646777.956</v>
      </c>
      <c r="AY32" s="70">
        <v>1671127.5419999999</v>
      </c>
      <c r="AZ32" s="70">
        <v>1695376.4909999999</v>
      </c>
      <c r="BA32" s="70">
        <v>1719514.66</v>
      </c>
      <c r="BB32" s="70">
        <v>1743531.25</v>
      </c>
      <c r="BC32" s="70">
        <v>1767414.933</v>
      </c>
      <c r="BD32" s="70">
        <v>1791153.45</v>
      </c>
      <c r="BE32" s="70">
        <v>1814734.1680000001</v>
      </c>
      <c r="BF32" s="70">
        <v>1838144.952</v>
      </c>
      <c r="BG32" s="70">
        <v>1861375.3959999999</v>
      </c>
      <c r="BH32" s="70">
        <v>1884415.3770000001</v>
      </c>
      <c r="BI32" s="70">
        <v>1907253.871</v>
      </c>
      <c r="BJ32" s="70">
        <v>1929880.047</v>
      </c>
      <c r="BK32" s="70">
        <v>1952283.442</v>
      </c>
      <c r="BL32" s="70">
        <v>1974454.274</v>
      </c>
      <c r="BM32" s="70">
        <v>1996383.531</v>
      </c>
      <c r="BN32" s="70">
        <v>2018063.2109999999</v>
      </c>
      <c r="BO32" s="70">
        <v>2039486.095</v>
      </c>
      <c r="BP32" s="70">
        <v>2060644.7220000001</v>
      </c>
      <c r="BQ32" s="70">
        <v>2081531.585</v>
      </c>
      <c r="BR32" s="70">
        <v>2102138.1910000001</v>
      </c>
      <c r="BS32" s="70">
        <v>2122455.3420000002</v>
      </c>
      <c r="BT32" s="70">
        <v>2142473.5109999999</v>
      </c>
      <c r="BU32" s="70">
        <v>2162183.9890000001</v>
      </c>
      <c r="BV32" s="70">
        <v>2181579.8450000002</v>
      </c>
      <c r="BW32" s="70">
        <v>2200655.423</v>
      </c>
      <c r="BX32" s="70">
        <v>2219405.5419999999</v>
      </c>
      <c r="BY32" s="70">
        <v>2237825.7719999999</v>
      </c>
      <c r="BZ32" s="70">
        <v>2255911.6910000001</v>
      </c>
      <c r="CA32" s="70">
        <v>2273659.1519999998</v>
      </c>
      <c r="CB32" s="70">
        <v>2291063.4160000002</v>
      </c>
      <c r="CC32" s="70">
        <v>2308120.2080000001</v>
      </c>
      <c r="CD32" s="70">
        <v>2324825.4720000001</v>
      </c>
      <c r="CE32" s="70">
        <v>2341175.5240000002</v>
      </c>
      <c r="CF32" s="70">
        <v>2357167.798</v>
      </c>
      <c r="CG32" s="70">
        <v>2372800.3509999998</v>
      </c>
      <c r="CH32" s="70">
        <v>2388071.83</v>
      </c>
      <c r="CI32" s="70">
        <v>2402981.4939999999</v>
      </c>
      <c r="CJ32" s="70">
        <v>2417528.6970000002</v>
      </c>
      <c r="CK32" s="70">
        <v>2431713.341</v>
      </c>
      <c r="CL32" s="70">
        <v>2445535.3760000002</v>
      </c>
      <c r="CM32" s="70">
        <v>2458995.0109999999</v>
      </c>
      <c r="CN32" s="70">
        <v>2472092.7560000001</v>
      </c>
      <c r="CO32" s="70">
        <v>2484829.25</v>
      </c>
    </row>
    <row r="33" spans="1:93" ht="11.65">
      <c r="A33" s="66">
        <v>16</v>
      </c>
      <c r="B33" s="67" t="s">
        <v>685</v>
      </c>
      <c r="C33" s="76" t="s">
        <v>715</v>
      </c>
      <c r="D33" s="69"/>
      <c r="E33" s="69">
        <v>1518</v>
      </c>
      <c r="F33" s="67" t="s">
        <v>710</v>
      </c>
      <c r="G33" s="69">
        <v>1802</v>
      </c>
      <c r="H33" s="97">
        <v>2771.0309999999999</v>
      </c>
      <c r="I33" s="97">
        <v>2801.6080000000002</v>
      </c>
      <c r="J33" s="97">
        <v>2835.3609999999999</v>
      </c>
      <c r="K33" s="97">
        <v>2871.203</v>
      </c>
      <c r="L33" s="97">
        <v>2907.6660000000002</v>
      </c>
      <c r="M33" s="97">
        <v>2943.5680000000002</v>
      </c>
      <c r="N33" s="70">
        <v>2978.5949999999998</v>
      </c>
      <c r="O33" s="70">
        <v>3013.0650000000001</v>
      </c>
      <c r="P33" s="70">
        <v>3047.2260000000001</v>
      </c>
      <c r="Q33" s="70">
        <v>3081.221</v>
      </c>
      <c r="R33" s="70">
        <v>3115.4769999999999</v>
      </c>
      <c r="S33" s="70">
        <v>3149.8470000000002</v>
      </c>
      <c r="T33" s="70">
        <v>3184.1770000000001</v>
      </c>
      <c r="U33" s="70">
        <v>3218.4639999999999</v>
      </c>
      <c r="V33" s="70">
        <v>3252.605</v>
      </c>
      <c r="W33" s="70">
        <v>3286.5889999999999</v>
      </c>
      <c r="X33" s="70">
        <v>3320.3429999999998</v>
      </c>
      <c r="Y33" s="70">
        <v>3353.8679999999999</v>
      </c>
      <c r="Z33" s="70">
        <v>3387.05</v>
      </c>
      <c r="AA33" s="70">
        <v>3419.7550000000001</v>
      </c>
      <c r="AB33" s="70">
        <v>3451.933</v>
      </c>
      <c r="AC33" s="70">
        <v>3483.5369999999998</v>
      </c>
      <c r="AD33" s="70">
        <v>3514.5630000000001</v>
      </c>
      <c r="AE33" s="70">
        <v>3544.9090000000001</v>
      </c>
      <c r="AF33" s="70">
        <v>3574.627</v>
      </c>
      <c r="AG33" s="70">
        <v>3603.6030000000001</v>
      </c>
      <c r="AH33" s="70">
        <v>3631.9</v>
      </c>
      <c r="AI33" s="70">
        <v>3659.5059999999999</v>
      </c>
      <c r="AJ33" s="70">
        <v>3686.424</v>
      </c>
      <c r="AK33" s="70">
        <v>3712.6979999999999</v>
      </c>
      <c r="AL33" s="70">
        <v>3738.3809999999999</v>
      </c>
      <c r="AM33" s="70">
        <v>3763.4679999999998</v>
      </c>
      <c r="AN33" s="70">
        <v>3787.9830000000002</v>
      </c>
      <c r="AO33" s="70">
        <v>3811.94</v>
      </c>
      <c r="AP33" s="70">
        <v>3835.3589999999999</v>
      </c>
      <c r="AQ33" s="70">
        <v>3858.259</v>
      </c>
      <c r="AR33" s="70">
        <v>3880.645</v>
      </c>
      <c r="AS33" s="70">
        <v>3902.5740000000001</v>
      </c>
      <c r="AT33" s="70">
        <v>3924.1129999999998</v>
      </c>
      <c r="AU33" s="70">
        <v>3945.223</v>
      </c>
      <c r="AV33" s="70">
        <v>3965.998</v>
      </c>
      <c r="AW33" s="70">
        <v>3986.4670000000001</v>
      </c>
      <c r="AX33" s="70">
        <v>4006.672</v>
      </c>
      <c r="AY33" s="70">
        <v>4026.598</v>
      </c>
      <c r="AZ33" s="70">
        <v>4046.3150000000001</v>
      </c>
      <c r="BA33" s="70">
        <v>4065.7820000000002</v>
      </c>
      <c r="BB33" s="70">
        <v>4085.0239999999999</v>
      </c>
      <c r="BC33" s="70">
        <v>4104.0730000000003</v>
      </c>
      <c r="BD33" s="70">
        <v>4122.9790000000003</v>
      </c>
      <c r="BE33" s="70">
        <v>4141.6940000000004</v>
      </c>
      <c r="BF33" s="70">
        <v>4160.29</v>
      </c>
      <c r="BG33" s="70">
        <v>4178.6989999999996</v>
      </c>
      <c r="BH33" s="70">
        <v>4196.9480000000003</v>
      </c>
      <c r="BI33" s="70">
        <v>4215.067</v>
      </c>
      <c r="BJ33" s="70">
        <v>4233.0020000000004</v>
      </c>
      <c r="BK33" s="70">
        <v>4250.732</v>
      </c>
      <c r="BL33" s="70">
        <v>4268.3050000000003</v>
      </c>
      <c r="BM33" s="70">
        <v>4285.6149999999998</v>
      </c>
      <c r="BN33" s="70">
        <v>4302.7439999999997</v>
      </c>
      <c r="BO33" s="70">
        <v>4319.6369999999997</v>
      </c>
      <c r="BP33" s="70">
        <v>4336.3329999999996</v>
      </c>
      <c r="BQ33" s="70">
        <v>4352.7089999999998</v>
      </c>
      <c r="BR33" s="70">
        <v>4368.8059999999996</v>
      </c>
      <c r="BS33" s="70">
        <v>4384.6329999999998</v>
      </c>
      <c r="BT33" s="70">
        <v>4400.0789999999997</v>
      </c>
      <c r="BU33" s="70">
        <v>4415.2449999999999</v>
      </c>
      <c r="BV33" s="70">
        <v>4429.99</v>
      </c>
      <c r="BW33" s="70">
        <v>4444.3770000000004</v>
      </c>
      <c r="BX33" s="70">
        <v>4458.3779999999997</v>
      </c>
      <c r="BY33" s="70">
        <v>4471.9790000000003</v>
      </c>
      <c r="BZ33" s="70">
        <v>4485.1310000000003</v>
      </c>
      <c r="CA33" s="70">
        <v>4497.8440000000001</v>
      </c>
      <c r="CB33" s="70">
        <v>4510.0919999999996</v>
      </c>
      <c r="CC33" s="70">
        <v>4521.8950000000004</v>
      </c>
      <c r="CD33" s="70">
        <v>4533.1880000000001</v>
      </c>
      <c r="CE33" s="70">
        <v>4544</v>
      </c>
      <c r="CF33" s="70">
        <v>4554.3270000000002</v>
      </c>
      <c r="CG33" s="70">
        <v>4564.1329999999998</v>
      </c>
      <c r="CH33" s="70">
        <v>4573.3649999999998</v>
      </c>
      <c r="CI33" s="70">
        <v>4582.17</v>
      </c>
      <c r="CJ33" s="70">
        <v>4590.4489999999996</v>
      </c>
      <c r="CK33" s="70">
        <v>4598.2380000000003</v>
      </c>
      <c r="CL33" s="70">
        <v>4605.4949999999999</v>
      </c>
      <c r="CM33" s="70">
        <v>4612.2560000000003</v>
      </c>
      <c r="CN33" s="70">
        <v>4618.5600000000004</v>
      </c>
      <c r="CO33" s="70">
        <v>4624.3440000000001</v>
      </c>
    </row>
    <row r="34" spans="1:93" ht="11.65">
      <c r="A34" s="71">
        <v>17</v>
      </c>
      <c r="B34" s="72" t="s">
        <v>685</v>
      </c>
      <c r="C34" s="73" t="s">
        <v>716</v>
      </c>
      <c r="D34" s="74" t="s">
        <v>717</v>
      </c>
      <c r="E34" s="74">
        <v>1840</v>
      </c>
      <c r="F34" s="72" t="s">
        <v>690</v>
      </c>
      <c r="G34" s="74">
        <v>900</v>
      </c>
      <c r="H34" s="98" t="s">
        <v>691</v>
      </c>
      <c r="I34" s="98" t="s">
        <v>691</v>
      </c>
      <c r="J34" s="98" t="s">
        <v>691</v>
      </c>
      <c r="K34" s="98" t="s">
        <v>691</v>
      </c>
      <c r="L34" s="98" t="s">
        <v>691</v>
      </c>
      <c r="M34" s="98" t="s">
        <v>691</v>
      </c>
      <c r="N34" s="75" t="s">
        <v>691</v>
      </c>
      <c r="O34" s="75" t="s">
        <v>691</v>
      </c>
      <c r="P34" s="75" t="s">
        <v>691</v>
      </c>
      <c r="Q34" s="75" t="s">
        <v>691</v>
      </c>
      <c r="R34" s="75" t="s">
        <v>691</v>
      </c>
      <c r="S34" s="75" t="s">
        <v>691</v>
      </c>
      <c r="T34" s="75" t="s">
        <v>691</v>
      </c>
      <c r="U34" s="75" t="s">
        <v>691</v>
      </c>
      <c r="V34" s="75" t="s">
        <v>691</v>
      </c>
      <c r="W34" s="75" t="s">
        <v>691</v>
      </c>
      <c r="X34" s="75" t="s">
        <v>691</v>
      </c>
      <c r="Y34" s="75" t="s">
        <v>691</v>
      </c>
      <c r="Z34" s="75" t="s">
        <v>691</v>
      </c>
      <c r="AA34" s="75" t="s">
        <v>691</v>
      </c>
      <c r="AB34" s="75" t="s">
        <v>691</v>
      </c>
      <c r="AC34" s="75" t="s">
        <v>691</v>
      </c>
      <c r="AD34" s="75" t="s">
        <v>691</v>
      </c>
      <c r="AE34" s="75" t="s">
        <v>691</v>
      </c>
      <c r="AF34" s="75" t="s">
        <v>691</v>
      </c>
      <c r="AG34" s="75" t="s">
        <v>691</v>
      </c>
      <c r="AH34" s="75" t="s">
        <v>691</v>
      </c>
      <c r="AI34" s="75" t="s">
        <v>691</v>
      </c>
      <c r="AJ34" s="75" t="s">
        <v>691</v>
      </c>
      <c r="AK34" s="75" t="s">
        <v>691</v>
      </c>
      <c r="AL34" s="75" t="s">
        <v>691</v>
      </c>
      <c r="AM34" s="75" t="s">
        <v>691</v>
      </c>
      <c r="AN34" s="75" t="s">
        <v>691</v>
      </c>
      <c r="AO34" s="75" t="s">
        <v>691</v>
      </c>
      <c r="AP34" s="75" t="s">
        <v>691</v>
      </c>
      <c r="AQ34" s="75" t="s">
        <v>691</v>
      </c>
      <c r="AR34" s="75" t="s">
        <v>691</v>
      </c>
      <c r="AS34" s="75" t="s">
        <v>691</v>
      </c>
      <c r="AT34" s="75" t="s">
        <v>691</v>
      </c>
      <c r="AU34" s="75" t="s">
        <v>691</v>
      </c>
      <c r="AV34" s="75" t="s">
        <v>691</v>
      </c>
      <c r="AW34" s="75" t="s">
        <v>691</v>
      </c>
      <c r="AX34" s="75" t="s">
        <v>691</v>
      </c>
      <c r="AY34" s="75" t="s">
        <v>691</v>
      </c>
      <c r="AZ34" s="75" t="s">
        <v>691</v>
      </c>
      <c r="BA34" s="75" t="s">
        <v>691</v>
      </c>
      <c r="BB34" s="75" t="s">
        <v>691</v>
      </c>
      <c r="BC34" s="75" t="s">
        <v>691</v>
      </c>
      <c r="BD34" s="75" t="s">
        <v>691</v>
      </c>
      <c r="BE34" s="75" t="s">
        <v>691</v>
      </c>
      <c r="BF34" s="75" t="s">
        <v>691</v>
      </c>
      <c r="BG34" s="75" t="s">
        <v>691</v>
      </c>
      <c r="BH34" s="75" t="s">
        <v>691</v>
      </c>
      <c r="BI34" s="75" t="s">
        <v>691</v>
      </c>
      <c r="BJ34" s="75" t="s">
        <v>691</v>
      </c>
      <c r="BK34" s="75" t="s">
        <v>691</v>
      </c>
      <c r="BL34" s="75" t="s">
        <v>691</v>
      </c>
      <c r="BM34" s="75" t="s">
        <v>691</v>
      </c>
      <c r="BN34" s="75" t="s">
        <v>691</v>
      </c>
      <c r="BO34" s="75" t="s">
        <v>691</v>
      </c>
      <c r="BP34" s="75" t="s">
        <v>691</v>
      </c>
      <c r="BQ34" s="75" t="s">
        <v>691</v>
      </c>
      <c r="BR34" s="75" t="s">
        <v>691</v>
      </c>
      <c r="BS34" s="75" t="s">
        <v>691</v>
      </c>
      <c r="BT34" s="75" t="s">
        <v>691</v>
      </c>
      <c r="BU34" s="75" t="s">
        <v>691</v>
      </c>
      <c r="BV34" s="75" t="s">
        <v>691</v>
      </c>
      <c r="BW34" s="75" t="s">
        <v>691</v>
      </c>
      <c r="BX34" s="75" t="s">
        <v>691</v>
      </c>
      <c r="BY34" s="75" t="s">
        <v>691</v>
      </c>
      <c r="BZ34" s="75" t="s">
        <v>691</v>
      </c>
      <c r="CA34" s="75" t="s">
        <v>691</v>
      </c>
      <c r="CB34" s="75" t="s">
        <v>691</v>
      </c>
      <c r="CC34" s="75" t="s">
        <v>691</v>
      </c>
      <c r="CD34" s="75" t="s">
        <v>691</v>
      </c>
      <c r="CE34" s="75" t="s">
        <v>691</v>
      </c>
      <c r="CF34" s="75" t="s">
        <v>691</v>
      </c>
      <c r="CG34" s="75" t="s">
        <v>691</v>
      </c>
      <c r="CH34" s="75" t="s">
        <v>691</v>
      </c>
      <c r="CI34" s="75" t="s">
        <v>691</v>
      </c>
      <c r="CJ34" s="75" t="s">
        <v>691</v>
      </c>
      <c r="CK34" s="75" t="s">
        <v>691</v>
      </c>
      <c r="CL34" s="75" t="s">
        <v>691</v>
      </c>
      <c r="CM34" s="75" t="s">
        <v>691</v>
      </c>
      <c r="CN34" s="75" t="s">
        <v>691</v>
      </c>
      <c r="CO34" s="75" t="s">
        <v>691</v>
      </c>
    </row>
    <row r="35" spans="1:93" ht="11.65">
      <c r="A35" s="66">
        <v>18</v>
      </c>
      <c r="B35" s="67" t="s">
        <v>685</v>
      </c>
      <c r="C35" s="76" t="s">
        <v>514</v>
      </c>
      <c r="D35" s="69" t="s">
        <v>718</v>
      </c>
      <c r="E35" s="69">
        <v>903</v>
      </c>
      <c r="F35" s="67" t="s">
        <v>719</v>
      </c>
      <c r="G35" s="69">
        <v>1840</v>
      </c>
      <c r="H35" s="97">
        <v>1182438.8030000001</v>
      </c>
      <c r="I35" s="97">
        <v>1213040.5419999999</v>
      </c>
      <c r="J35" s="97">
        <v>1244222.2690000001</v>
      </c>
      <c r="K35" s="97">
        <v>1275921.014</v>
      </c>
      <c r="L35" s="97">
        <v>1308064.176</v>
      </c>
      <c r="M35" s="97">
        <v>1340598.1129999999</v>
      </c>
      <c r="N35" s="70">
        <v>1373486.4720000001</v>
      </c>
      <c r="O35" s="70">
        <v>1406728.76</v>
      </c>
      <c r="P35" s="70">
        <v>1440353.36</v>
      </c>
      <c r="Q35" s="70">
        <v>1474410.4180000001</v>
      </c>
      <c r="R35" s="70">
        <v>1508935.203</v>
      </c>
      <c r="S35" s="70">
        <v>1543926.3729999999</v>
      </c>
      <c r="T35" s="70">
        <v>1579364.7009999999</v>
      </c>
      <c r="U35" s="70">
        <v>1615247.39</v>
      </c>
      <c r="V35" s="70">
        <v>1651568.5730000001</v>
      </c>
      <c r="W35" s="70">
        <v>1688321.1170000001</v>
      </c>
      <c r="X35" s="70">
        <v>1725497.905</v>
      </c>
      <c r="Y35" s="70">
        <v>1763089.294</v>
      </c>
      <c r="Z35" s="70">
        <v>1801080.7890000001</v>
      </c>
      <c r="AA35" s="70">
        <v>1839454.882</v>
      </c>
      <c r="AB35" s="70">
        <v>1878193.7039999999</v>
      </c>
      <c r="AC35" s="70">
        <v>1917281.4269999999</v>
      </c>
      <c r="AD35" s="70">
        <v>1956701.773</v>
      </c>
      <c r="AE35" s="70">
        <v>1996434.436</v>
      </c>
      <c r="AF35" s="70">
        <v>2036457.706</v>
      </c>
      <c r="AG35" s="70">
        <v>2076749.5789999999</v>
      </c>
      <c r="AH35" s="70">
        <v>2117291.2319999998</v>
      </c>
      <c r="AI35" s="70">
        <v>2158061.5529999998</v>
      </c>
      <c r="AJ35" s="70">
        <v>2199032.0359999998</v>
      </c>
      <c r="AK35" s="70">
        <v>2240171.6680000001</v>
      </c>
      <c r="AL35" s="70">
        <v>2281452.503</v>
      </c>
      <c r="AM35" s="70">
        <v>2322851.69</v>
      </c>
      <c r="AN35" s="70">
        <v>2364351.1639999999</v>
      </c>
      <c r="AO35" s="70">
        <v>2405932.5440000002</v>
      </c>
      <c r="AP35" s="70">
        <v>2447579.6529999999</v>
      </c>
      <c r="AQ35" s="70">
        <v>2489275.4389999998</v>
      </c>
      <c r="AR35" s="70">
        <v>2531002.0460000001</v>
      </c>
      <c r="AS35" s="70">
        <v>2572740.284</v>
      </c>
      <c r="AT35" s="70">
        <v>2614471.7689999999</v>
      </c>
      <c r="AU35" s="70">
        <v>2656177.5819999999</v>
      </c>
      <c r="AV35" s="70">
        <v>2697840.372</v>
      </c>
      <c r="AW35" s="70">
        <v>2739441.9019999998</v>
      </c>
      <c r="AX35" s="70">
        <v>2780966.946</v>
      </c>
      <c r="AY35" s="70">
        <v>2822404.2570000002</v>
      </c>
      <c r="AZ35" s="70">
        <v>2863744.77</v>
      </c>
      <c r="BA35" s="70">
        <v>2904977.4339999999</v>
      </c>
      <c r="BB35" s="70">
        <v>2946087.844</v>
      </c>
      <c r="BC35" s="70">
        <v>2987058.1460000002</v>
      </c>
      <c r="BD35" s="70">
        <v>3027869.1359999999</v>
      </c>
      <c r="BE35" s="70">
        <v>3068499.8319999999</v>
      </c>
      <c r="BF35" s="70">
        <v>3108930.7220000001</v>
      </c>
      <c r="BG35" s="70">
        <v>3149144.7749999999</v>
      </c>
      <c r="BH35" s="70">
        <v>3189126.7719999999</v>
      </c>
      <c r="BI35" s="70">
        <v>3228861.2650000001</v>
      </c>
      <c r="BJ35" s="70">
        <v>3268333.35</v>
      </c>
      <c r="BK35" s="70">
        <v>3307527.5929999999</v>
      </c>
      <c r="BL35" s="70">
        <v>3346427.6749999998</v>
      </c>
      <c r="BM35" s="70">
        <v>3385016.6290000002</v>
      </c>
      <c r="BN35" s="70">
        <v>3423278.54</v>
      </c>
      <c r="BO35" s="70">
        <v>3461197.2059999998</v>
      </c>
      <c r="BP35" s="70">
        <v>3498756.6320000002</v>
      </c>
      <c r="BQ35" s="70">
        <v>3535942.1809999999</v>
      </c>
      <c r="BR35" s="70">
        <v>3572737.4440000001</v>
      </c>
      <c r="BS35" s="70">
        <v>3609121.61</v>
      </c>
      <c r="BT35" s="70">
        <v>3645072.6310000001</v>
      </c>
      <c r="BU35" s="70">
        <v>3680570.7250000001</v>
      </c>
      <c r="BV35" s="70">
        <v>3715600.5860000001</v>
      </c>
      <c r="BW35" s="70">
        <v>3750150.6630000002</v>
      </c>
      <c r="BX35" s="70">
        <v>3784210.6349999998</v>
      </c>
      <c r="BY35" s="70">
        <v>3817771.9849999999</v>
      </c>
      <c r="BZ35" s="70">
        <v>3850825.875</v>
      </c>
      <c r="CA35" s="70">
        <v>3883362.4440000001</v>
      </c>
      <c r="CB35" s="70">
        <v>3915370.8960000002</v>
      </c>
      <c r="CC35" s="70">
        <v>3946842.0619999999</v>
      </c>
      <c r="CD35" s="70">
        <v>3977767.0580000002</v>
      </c>
      <c r="CE35" s="70">
        <v>4008137.7390000001</v>
      </c>
      <c r="CF35" s="70">
        <v>4037946.86</v>
      </c>
      <c r="CG35" s="70">
        <v>4067188.2149999999</v>
      </c>
      <c r="CH35" s="70">
        <v>4095856.037</v>
      </c>
      <c r="CI35" s="70">
        <v>4123945.7859999998</v>
      </c>
      <c r="CJ35" s="70">
        <v>4151452.8050000002</v>
      </c>
      <c r="CK35" s="70">
        <v>4178373.2069999999</v>
      </c>
      <c r="CL35" s="70">
        <v>4204703.6210000003</v>
      </c>
      <c r="CM35" s="70">
        <v>4230440.977</v>
      </c>
      <c r="CN35" s="70">
        <v>4255582.9119999995</v>
      </c>
      <c r="CO35" s="70">
        <v>4280127.1310000001</v>
      </c>
    </row>
    <row r="36" spans="1:93" ht="11.65">
      <c r="A36" s="66">
        <v>19</v>
      </c>
      <c r="B36" s="67" t="s">
        <v>685</v>
      </c>
      <c r="C36" s="76" t="s">
        <v>720</v>
      </c>
      <c r="D36" s="69" t="s">
        <v>721</v>
      </c>
      <c r="E36" s="69">
        <v>935</v>
      </c>
      <c r="F36" s="67" t="s">
        <v>719</v>
      </c>
      <c r="G36" s="69">
        <v>1840</v>
      </c>
      <c r="H36" s="97">
        <v>4433475.3219999997</v>
      </c>
      <c r="I36" s="97">
        <v>4476607.7920000004</v>
      </c>
      <c r="J36" s="97">
        <v>4519040.0159999998</v>
      </c>
      <c r="K36" s="97">
        <v>4560667.1370000001</v>
      </c>
      <c r="L36" s="97">
        <v>4601371.2659999998</v>
      </c>
      <c r="M36" s="97">
        <v>4641054.7860000003</v>
      </c>
      <c r="N36" s="70">
        <v>4679660.58</v>
      </c>
      <c r="O36" s="70">
        <v>4717155.6370000001</v>
      </c>
      <c r="P36" s="70">
        <v>4753500.6310000001</v>
      </c>
      <c r="Q36" s="70">
        <v>4788665.9469999997</v>
      </c>
      <c r="R36" s="70">
        <v>4822629.449</v>
      </c>
      <c r="S36" s="70">
        <v>4855356.5039999997</v>
      </c>
      <c r="T36" s="70">
        <v>4886833.0080000004</v>
      </c>
      <c r="U36" s="70">
        <v>4917085.8969999999</v>
      </c>
      <c r="V36" s="70">
        <v>4946161.2889999999</v>
      </c>
      <c r="W36" s="70">
        <v>4974091.892</v>
      </c>
      <c r="X36" s="70">
        <v>5000885.4989999998</v>
      </c>
      <c r="Y36" s="70">
        <v>5026527.2280000001</v>
      </c>
      <c r="Z36" s="70">
        <v>5051001.3760000002</v>
      </c>
      <c r="AA36" s="70">
        <v>5074284.6550000003</v>
      </c>
      <c r="AB36" s="70">
        <v>5096362.0539999995</v>
      </c>
      <c r="AC36" s="70">
        <v>5117232.0539999995</v>
      </c>
      <c r="AD36" s="70">
        <v>5136907.0449999999</v>
      </c>
      <c r="AE36" s="70">
        <v>5155403.449</v>
      </c>
      <c r="AF36" s="70">
        <v>5172744.3789999997</v>
      </c>
      <c r="AG36" s="70">
        <v>5188948.6540000001</v>
      </c>
      <c r="AH36" s="70">
        <v>5204026.6840000004</v>
      </c>
      <c r="AI36" s="70">
        <v>5217983.4589999998</v>
      </c>
      <c r="AJ36" s="70">
        <v>5230826.0559999999</v>
      </c>
      <c r="AK36" s="70">
        <v>5242560.7220000001</v>
      </c>
      <c r="AL36" s="70">
        <v>5253195.0640000002</v>
      </c>
      <c r="AM36" s="70">
        <v>5262739.5970000001</v>
      </c>
      <c r="AN36" s="70">
        <v>5271206.9160000002</v>
      </c>
      <c r="AO36" s="70">
        <v>5278608.3380000005</v>
      </c>
      <c r="AP36" s="70">
        <v>5284956.1900000004</v>
      </c>
      <c r="AQ36" s="70">
        <v>5290263.1189999999</v>
      </c>
      <c r="AR36" s="70">
        <v>5294545.7419999996</v>
      </c>
      <c r="AS36" s="70">
        <v>5297818.6210000003</v>
      </c>
      <c r="AT36" s="70">
        <v>5300089.926</v>
      </c>
      <c r="AU36" s="70">
        <v>5301366.2580000004</v>
      </c>
      <c r="AV36" s="70">
        <v>5301659.2740000002</v>
      </c>
      <c r="AW36" s="70">
        <v>5300984.3679999998</v>
      </c>
      <c r="AX36" s="70">
        <v>5299366.676</v>
      </c>
      <c r="AY36" s="70">
        <v>5296840.1339999996</v>
      </c>
      <c r="AZ36" s="70">
        <v>5293444.6210000003</v>
      </c>
      <c r="BA36" s="70">
        <v>5289216.1909999996</v>
      </c>
      <c r="BB36" s="70">
        <v>5284181.7060000002</v>
      </c>
      <c r="BC36" s="70">
        <v>5278362.6529999999</v>
      </c>
      <c r="BD36" s="70">
        <v>5271783.6720000003</v>
      </c>
      <c r="BE36" s="70">
        <v>5264468.4620000003</v>
      </c>
      <c r="BF36" s="70">
        <v>5256441.2139999997</v>
      </c>
      <c r="BG36" s="70">
        <v>5247728.3969999999</v>
      </c>
      <c r="BH36" s="70">
        <v>5238356.8099999996</v>
      </c>
      <c r="BI36" s="70">
        <v>5228351.6050000004</v>
      </c>
      <c r="BJ36" s="70">
        <v>5217738.1100000003</v>
      </c>
      <c r="BK36" s="70">
        <v>5206541.8389999997</v>
      </c>
      <c r="BL36" s="70">
        <v>5194788.1330000004</v>
      </c>
      <c r="BM36" s="70">
        <v>5182503.7970000003</v>
      </c>
      <c r="BN36" s="70">
        <v>5169717.8959999997</v>
      </c>
      <c r="BO36" s="70">
        <v>5156460.659</v>
      </c>
      <c r="BP36" s="70">
        <v>5142760.8689999999</v>
      </c>
      <c r="BQ36" s="70">
        <v>5128645.7060000002</v>
      </c>
      <c r="BR36" s="70">
        <v>5114140.0259999996</v>
      </c>
      <c r="BS36" s="70">
        <v>5099267.46</v>
      </c>
      <c r="BT36" s="70">
        <v>5084050.4730000002</v>
      </c>
      <c r="BU36" s="70">
        <v>5068512.53</v>
      </c>
      <c r="BV36" s="70">
        <v>5052673.0180000002</v>
      </c>
      <c r="BW36" s="70">
        <v>5036556.9850000003</v>
      </c>
      <c r="BX36" s="70">
        <v>5020199.4879999999</v>
      </c>
      <c r="BY36" s="70">
        <v>5003639.2719999999</v>
      </c>
      <c r="BZ36" s="70">
        <v>4986908.2390000001</v>
      </c>
      <c r="CA36" s="70">
        <v>4970025.2510000002</v>
      </c>
      <c r="CB36" s="70">
        <v>4953000.2230000002</v>
      </c>
      <c r="CC36" s="70">
        <v>4935842.6279999996</v>
      </c>
      <c r="CD36" s="70">
        <v>4918557.7340000002</v>
      </c>
      <c r="CE36" s="70">
        <v>4901149.46</v>
      </c>
      <c r="CF36" s="70">
        <v>4883620.7</v>
      </c>
      <c r="CG36" s="70">
        <v>4865973.5860000001</v>
      </c>
      <c r="CH36" s="70">
        <v>4848208.6840000004</v>
      </c>
      <c r="CI36" s="70">
        <v>4830323.6909999996</v>
      </c>
      <c r="CJ36" s="70">
        <v>4812312.9000000004</v>
      </c>
      <c r="CK36" s="70">
        <v>4794167.0219999999</v>
      </c>
      <c r="CL36" s="70">
        <v>4775872.6069999998</v>
      </c>
      <c r="CM36" s="70">
        <v>4757412.6229999997</v>
      </c>
      <c r="CN36" s="70">
        <v>4738765.7609999999</v>
      </c>
      <c r="CO36" s="70">
        <v>4719906.92</v>
      </c>
    </row>
    <row r="37" spans="1:93" ht="11.65">
      <c r="A37" s="66">
        <v>20</v>
      </c>
      <c r="B37" s="67" t="s">
        <v>685</v>
      </c>
      <c r="C37" s="76" t="s">
        <v>512</v>
      </c>
      <c r="D37" s="69" t="s">
        <v>722</v>
      </c>
      <c r="E37" s="69">
        <v>908</v>
      </c>
      <c r="F37" s="67" t="s">
        <v>719</v>
      </c>
      <c r="G37" s="69">
        <v>1840</v>
      </c>
      <c r="H37" s="97">
        <v>743058.978</v>
      </c>
      <c r="I37" s="97">
        <v>744268.79</v>
      </c>
      <c r="J37" s="97">
        <v>745414.75699999998</v>
      </c>
      <c r="K37" s="97">
        <v>746419.43599999999</v>
      </c>
      <c r="L37" s="97">
        <v>747182.81499999994</v>
      </c>
      <c r="M37" s="97">
        <v>747636.04500000004</v>
      </c>
      <c r="N37" s="70">
        <v>747747.39599999995</v>
      </c>
      <c r="O37" s="70">
        <v>747543.82700000005</v>
      </c>
      <c r="P37" s="70">
        <v>747089.79799999995</v>
      </c>
      <c r="Q37" s="70">
        <v>746481.34</v>
      </c>
      <c r="R37" s="70">
        <v>745791.28</v>
      </c>
      <c r="S37" s="70">
        <v>745041.19400000002</v>
      </c>
      <c r="T37" s="70">
        <v>744219.24800000002</v>
      </c>
      <c r="U37" s="70">
        <v>743326.68700000003</v>
      </c>
      <c r="V37" s="70">
        <v>742355.81700000004</v>
      </c>
      <c r="W37" s="70">
        <v>741302.51899999997</v>
      </c>
      <c r="X37" s="70">
        <v>740174.68799999997</v>
      </c>
      <c r="Y37" s="70">
        <v>738985.03599999996</v>
      </c>
      <c r="Z37" s="70">
        <v>737739.446</v>
      </c>
      <c r="AA37" s="70">
        <v>736443.34600000002</v>
      </c>
      <c r="AB37" s="70">
        <v>735101.25699999998</v>
      </c>
      <c r="AC37" s="70">
        <v>733717.04399999999</v>
      </c>
      <c r="AD37" s="70">
        <v>732293.38</v>
      </c>
      <c r="AE37" s="70">
        <v>730833.18299999996</v>
      </c>
      <c r="AF37" s="70">
        <v>729338.40500000003</v>
      </c>
      <c r="AG37" s="70">
        <v>727810.62899999996</v>
      </c>
      <c r="AH37" s="70">
        <v>726251.52300000004</v>
      </c>
      <c r="AI37" s="70">
        <v>724661.21499999997</v>
      </c>
      <c r="AJ37" s="70">
        <v>723036.74899999995</v>
      </c>
      <c r="AK37" s="70">
        <v>721373.80700000003</v>
      </c>
      <c r="AL37" s="70">
        <v>719668.90500000003</v>
      </c>
      <c r="AM37" s="70">
        <v>717921.75399999996</v>
      </c>
      <c r="AN37" s="70">
        <v>716132.54299999995</v>
      </c>
      <c r="AO37" s="70">
        <v>714298.64199999999</v>
      </c>
      <c r="AP37" s="70">
        <v>712417.27099999995</v>
      </c>
      <c r="AQ37" s="70">
        <v>710486.326</v>
      </c>
      <c r="AR37" s="70">
        <v>708506.62</v>
      </c>
      <c r="AS37" s="70">
        <v>706479.79299999995</v>
      </c>
      <c r="AT37" s="70">
        <v>704406.03599999996</v>
      </c>
      <c r="AU37" s="70">
        <v>702285.80099999998</v>
      </c>
      <c r="AV37" s="70">
        <v>700120.74</v>
      </c>
      <c r="AW37" s="70">
        <v>697913.45900000003</v>
      </c>
      <c r="AX37" s="70">
        <v>695668.95400000003</v>
      </c>
      <c r="AY37" s="70">
        <v>693394.34100000001</v>
      </c>
      <c r="AZ37" s="70">
        <v>691098.72199999995</v>
      </c>
      <c r="BA37" s="70">
        <v>688790.495</v>
      </c>
      <c r="BB37" s="70">
        <v>686474.88</v>
      </c>
      <c r="BC37" s="70">
        <v>684157.66299999994</v>
      </c>
      <c r="BD37" s="70">
        <v>681848.39599999995</v>
      </c>
      <c r="BE37" s="70">
        <v>679557.77</v>
      </c>
      <c r="BF37" s="70">
        <v>677295.00300000003</v>
      </c>
      <c r="BG37" s="70">
        <v>675066.34100000001</v>
      </c>
      <c r="BH37" s="70">
        <v>672876.20799999998</v>
      </c>
      <c r="BI37" s="70">
        <v>670730.32900000003</v>
      </c>
      <c r="BJ37" s="70">
        <v>668633.63500000001</v>
      </c>
      <c r="BK37" s="70">
        <v>666590.75699999998</v>
      </c>
      <c r="BL37" s="70">
        <v>664605.16099999996</v>
      </c>
      <c r="BM37" s="70">
        <v>662679.91599999997</v>
      </c>
      <c r="BN37" s="70">
        <v>660817.05799999996</v>
      </c>
      <c r="BO37" s="70">
        <v>659017.98400000005</v>
      </c>
      <c r="BP37" s="70">
        <v>657283.42000000004</v>
      </c>
      <c r="BQ37" s="70">
        <v>655614.53399999999</v>
      </c>
      <c r="BR37" s="70">
        <v>654011.57999999996</v>
      </c>
      <c r="BS37" s="70">
        <v>652473.93200000003</v>
      </c>
      <c r="BT37" s="70">
        <v>651000.19299999997</v>
      </c>
      <c r="BU37" s="70">
        <v>649588.76100000006</v>
      </c>
      <c r="BV37" s="70">
        <v>648238.03500000003</v>
      </c>
      <c r="BW37" s="70">
        <v>646946.26899999997</v>
      </c>
      <c r="BX37" s="70">
        <v>645711.07799999998</v>
      </c>
      <c r="BY37" s="70">
        <v>644529.66700000002</v>
      </c>
      <c r="BZ37" s="70">
        <v>643398.83400000003</v>
      </c>
      <c r="CA37" s="70">
        <v>642315.99300000002</v>
      </c>
      <c r="CB37" s="70">
        <v>641277.478</v>
      </c>
      <c r="CC37" s="70">
        <v>640277.56499999994</v>
      </c>
      <c r="CD37" s="70">
        <v>639309.95499999996</v>
      </c>
      <c r="CE37" s="70">
        <v>638368.56599999999</v>
      </c>
      <c r="CF37" s="70">
        <v>637448.87</v>
      </c>
      <c r="CG37" s="70">
        <v>636547.35699999996</v>
      </c>
      <c r="CH37" s="70">
        <v>635660.924</v>
      </c>
      <c r="CI37" s="70">
        <v>634786.49100000004</v>
      </c>
      <c r="CJ37" s="70">
        <v>633920.85600000003</v>
      </c>
      <c r="CK37" s="70">
        <v>633059.951</v>
      </c>
      <c r="CL37" s="70">
        <v>632199.28099999996</v>
      </c>
      <c r="CM37" s="70">
        <v>631333.52099999995</v>
      </c>
      <c r="CN37" s="70">
        <v>630456.83299999998</v>
      </c>
      <c r="CO37" s="70">
        <v>629562.56200000003</v>
      </c>
    </row>
    <row r="38" spans="1:93" ht="11.65">
      <c r="A38" s="66">
        <v>21</v>
      </c>
      <c r="B38" s="67" t="s">
        <v>685</v>
      </c>
      <c r="C38" s="76" t="s">
        <v>723</v>
      </c>
      <c r="D38" s="69" t="s">
        <v>724</v>
      </c>
      <c r="E38" s="69">
        <v>904</v>
      </c>
      <c r="F38" s="67" t="s">
        <v>719</v>
      </c>
      <c r="G38" s="69">
        <v>1840</v>
      </c>
      <c r="H38" s="97">
        <v>623934.12600000005</v>
      </c>
      <c r="I38" s="97">
        <v>630144.54399999999</v>
      </c>
      <c r="J38" s="97">
        <v>636233.13199999998</v>
      </c>
      <c r="K38" s="97">
        <v>642216.70900000003</v>
      </c>
      <c r="L38" s="97">
        <v>648120.95600000001</v>
      </c>
      <c r="M38" s="97">
        <v>653962.33200000005</v>
      </c>
      <c r="N38" s="70">
        <v>659743.61199999996</v>
      </c>
      <c r="O38" s="70">
        <v>665450.799</v>
      </c>
      <c r="P38" s="70">
        <v>671063.30599999998</v>
      </c>
      <c r="Q38" s="70">
        <v>676552.48100000003</v>
      </c>
      <c r="R38" s="70">
        <v>681896.01599999995</v>
      </c>
      <c r="S38" s="70">
        <v>687085.745</v>
      </c>
      <c r="T38" s="70">
        <v>692121.53300000005</v>
      </c>
      <c r="U38" s="70">
        <v>696997.39</v>
      </c>
      <c r="V38" s="70">
        <v>701709.35800000001</v>
      </c>
      <c r="W38" s="70">
        <v>706254.02899999998</v>
      </c>
      <c r="X38" s="70">
        <v>710626.97199999995</v>
      </c>
      <c r="Y38" s="70">
        <v>714825.478</v>
      </c>
      <c r="Z38" s="70">
        <v>718850.929</v>
      </c>
      <c r="AA38" s="70">
        <v>722706.60199999996</v>
      </c>
      <c r="AB38" s="70">
        <v>726395.32</v>
      </c>
      <c r="AC38" s="70">
        <v>729917.12699999998</v>
      </c>
      <c r="AD38" s="70">
        <v>733271.56499999994</v>
      </c>
      <c r="AE38" s="70">
        <v>736460.09199999995</v>
      </c>
      <c r="AF38" s="70">
        <v>739484.97100000002</v>
      </c>
      <c r="AG38" s="70">
        <v>742347.826</v>
      </c>
      <c r="AH38" s="70">
        <v>745049.64899999998</v>
      </c>
      <c r="AI38" s="70">
        <v>747591.58900000004</v>
      </c>
      <c r="AJ38" s="70">
        <v>749976.41299999994</v>
      </c>
      <c r="AK38" s="70">
        <v>752207.35999999999</v>
      </c>
      <c r="AL38" s="70">
        <v>754286.99800000002</v>
      </c>
      <c r="AM38" s="70">
        <v>756217.228</v>
      </c>
      <c r="AN38" s="70">
        <v>757998.05299999996</v>
      </c>
      <c r="AO38" s="70">
        <v>759628.74800000002</v>
      </c>
      <c r="AP38" s="70">
        <v>761107.16</v>
      </c>
      <c r="AQ38" s="70">
        <v>762432.299</v>
      </c>
      <c r="AR38" s="70">
        <v>763604.59400000004</v>
      </c>
      <c r="AS38" s="70">
        <v>764625.48199999996</v>
      </c>
      <c r="AT38" s="70">
        <v>765496.18900000001</v>
      </c>
      <c r="AU38" s="70">
        <v>766217.902</v>
      </c>
      <c r="AV38" s="70">
        <v>766792.34900000005</v>
      </c>
      <c r="AW38" s="70">
        <v>767220.56299999997</v>
      </c>
      <c r="AX38" s="70">
        <v>767503.81</v>
      </c>
      <c r="AY38" s="70">
        <v>767642.95</v>
      </c>
      <c r="AZ38" s="70">
        <v>767639.59199999995</v>
      </c>
      <c r="BA38" s="70">
        <v>767494.83100000001</v>
      </c>
      <c r="BB38" s="70">
        <v>767210.48</v>
      </c>
      <c r="BC38" s="70">
        <v>766788.54099999997</v>
      </c>
      <c r="BD38" s="70">
        <v>766230.97400000005</v>
      </c>
      <c r="BE38" s="70">
        <v>765539.70799999998</v>
      </c>
      <c r="BF38" s="70">
        <v>764717.07799999998</v>
      </c>
      <c r="BG38" s="70">
        <v>763765.43400000001</v>
      </c>
      <c r="BH38" s="70">
        <v>762687.33900000004</v>
      </c>
      <c r="BI38" s="70">
        <v>761485.652</v>
      </c>
      <c r="BJ38" s="70">
        <v>760163.299</v>
      </c>
      <c r="BK38" s="70">
        <v>758723.46499999997</v>
      </c>
      <c r="BL38" s="70">
        <v>757169.32700000005</v>
      </c>
      <c r="BM38" s="70">
        <v>755504.06200000003</v>
      </c>
      <c r="BN38" s="70">
        <v>753731.054</v>
      </c>
      <c r="BO38" s="70">
        <v>751853.86499999999</v>
      </c>
      <c r="BP38" s="70">
        <v>749876.00800000003</v>
      </c>
      <c r="BQ38" s="70">
        <v>747801.16200000001</v>
      </c>
      <c r="BR38" s="70">
        <v>745633.27899999998</v>
      </c>
      <c r="BS38" s="70">
        <v>743377.12</v>
      </c>
      <c r="BT38" s="70">
        <v>741037.73899999994</v>
      </c>
      <c r="BU38" s="70">
        <v>738619.99899999995</v>
      </c>
      <c r="BV38" s="70">
        <v>736127.929</v>
      </c>
      <c r="BW38" s="70">
        <v>733565.66799999995</v>
      </c>
      <c r="BX38" s="70">
        <v>730937.69200000004</v>
      </c>
      <c r="BY38" s="70">
        <v>728248.36199999996</v>
      </c>
      <c r="BZ38" s="70">
        <v>725502.28500000003</v>
      </c>
      <c r="CA38" s="70">
        <v>722703.27399999998</v>
      </c>
      <c r="CB38" s="70">
        <v>719855.24</v>
      </c>
      <c r="CC38" s="70">
        <v>716962.16799999995</v>
      </c>
      <c r="CD38" s="70">
        <v>714027.78500000003</v>
      </c>
      <c r="CE38" s="70">
        <v>711055.91200000001</v>
      </c>
      <c r="CF38" s="70">
        <v>708050.09900000005</v>
      </c>
      <c r="CG38" s="70">
        <v>705013.70900000003</v>
      </c>
      <c r="CH38" s="70">
        <v>701950.05</v>
      </c>
      <c r="CI38" s="70">
        <v>698862.22</v>
      </c>
      <c r="CJ38" s="70">
        <v>695753.31099999999</v>
      </c>
      <c r="CK38" s="70">
        <v>692626.22699999996</v>
      </c>
      <c r="CL38" s="70">
        <v>689483.84199999995</v>
      </c>
      <c r="CM38" s="70">
        <v>686329.11800000002</v>
      </c>
      <c r="CN38" s="70">
        <v>683164.66700000002</v>
      </c>
      <c r="CO38" s="70">
        <v>679992.94</v>
      </c>
    </row>
    <row r="39" spans="1:93" ht="11.65">
      <c r="A39" s="66">
        <v>22</v>
      </c>
      <c r="B39" s="67" t="s">
        <v>685</v>
      </c>
      <c r="C39" s="76" t="s">
        <v>725</v>
      </c>
      <c r="D39" s="69" t="s">
        <v>726</v>
      </c>
      <c r="E39" s="69">
        <v>905</v>
      </c>
      <c r="F39" s="67" t="s">
        <v>719</v>
      </c>
      <c r="G39" s="69">
        <v>1840</v>
      </c>
      <c r="H39" s="97">
        <v>357031.04499999998</v>
      </c>
      <c r="I39" s="97">
        <v>359524.63500000001</v>
      </c>
      <c r="J39" s="97">
        <v>361942.24699999997</v>
      </c>
      <c r="K39" s="97">
        <v>364295.99400000001</v>
      </c>
      <c r="L39" s="97">
        <v>366600.94400000002</v>
      </c>
      <c r="M39" s="97">
        <v>368869.64399999997</v>
      </c>
      <c r="N39" s="70">
        <v>371107.71799999999</v>
      </c>
      <c r="O39" s="70">
        <v>373318.35800000001</v>
      </c>
      <c r="P39" s="70">
        <v>375508.33100000001</v>
      </c>
      <c r="Q39" s="70">
        <v>377684.19799999997</v>
      </c>
      <c r="R39" s="70">
        <v>379851</v>
      </c>
      <c r="S39" s="70">
        <v>382010.57699999999</v>
      </c>
      <c r="T39" s="70">
        <v>384163.81400000001</v>
      </c>
      <c r="U39" s="70">
        <v>386312.48599999998</v>
      </c>
      <c r="V39" s="70">
        <v>388457.79399999999</v>
      </c>
      <c r="W39" s="70">
        <v>390598.86300000001</v>
      </c>
      <c r="X39" s="70">
        <v>392737.625</v>
      </c>
      <c r="Y39" s="70">
        <v>394869.43300000002</v>
      </c>
      <c r="Z39" s="70">
        <v>396978.56400000001</v>
      </c>
      <c r="AA39" s="70">
        <v>399044.23800000001</v>
      </c>
      <c r="AB39" s="70">
        <v>401051.04300000001</v>
      </c>
      <c r="AC39" s="70">
        <v>402993.53399999999</v>
      </c>
      <c r="AD39" s="70">
        <v>404874.06300000002</v>
      </c>
      <c r="AE39" s="70">
        <v>406694.80599999998</v>
      </c>
      <c r="AF39" s="70">
        <v>408460.97700000001</v>
      </c>
      <c r="AG39" s="70">
        <v>410177.11599999998</v>
      </c>
      <c r="AH39" s="70">
        <v>411844.03100000002</v>
      </c>
      <c r="AI39" s="70">
        <v>413462.092</v>
      </c>
      <c r="AJ39" s="70">
        <v>415035.58899999998</v>
      </c>
      <c r="AK39" s="70">
        <v>416569.93099999998</v>
      </c>
      <c r="AL39" s="70">
        <v>418070.174</v>
      </c>
      <c r="AM39" s="70">
        <v>419539.65100000001</v>
      </c>
      <c r="AN39" s="70">
        <v>420981.815</v>
      </c>
      <c r="AO39" s="70">
        <v>422402.11800000002</v>
      </c>
      <c r="AP39" s="70">
        <v>423806.50599999999</v>
      </c>
      <c r="AQ39" s="70">
        <v>425200.38299999997</v>
      </c>
      <c r="AR39" s="70">
        <v>426586.96100000001</v>
      </c>
      <c r="AS39" s="70">
        <v>427969.54200000002</v>
      </c>
      <c r="AT39" s="70">
        <v>429353.52100000001</v>
      </c>
      <c r="AU39" s="70">
        <v>430744.72399999999</v>
      </c>
      <c r="AV39" s="70">
        <v>432147.65399999998</v>
      </c>
      <c r="AW39" s="70">
        <v>433564.636</v>
      </c>
      <c r="AX39" s="70">
        <v>434996.33100000001</v>
      </c>
      <c r="AY39" s="70">
        <v>436443.11599999998</v>
      </c>
      <c r="AZ39" s="70">
        <v>437904.37699999998</v>
      </c>
      <c r="BA39" s="70">
        <v>439379.23100000003</v>
      </c>
      <c r="BB39" s="70">
        <v>440867.30499999999</v>
      </c>
      <c r="BC39" s="70">
        <v>442367.37599999999</v>
      </c>
      <c r="BD39" s="70">
        <v>443876.14600000001</v>
      </c>
      <c r="BE39" s="70">
        <v>445389.30599999998</v>
      </c>
      <c r="BF39" s="70">
        <v>446902.74800000002</v>
      </c>
      <c r="BG39" s="70">
        <v>448414.66899999999</v>
      </c>
      <c r="BH39" s="70">
        <v>449922.70199999999</v>
      </c>
      <c r="BI39" s="70">
        <v>451421.66899999999</v>
      </c>
      <c r="BJ39" s="70">
        <v>452905.51</v>
      </c>
      <c r="BK39" s="70">
        <v>454369.36200000002</v>
      </c>
      <c r="BL39" s="70">
        <v>455810.87699999998</v>
      </c>
      <c r="BM39" s="70">
        <v>457229.01199999999</v>
      </c>
      <c r="BN39" s="70">
        <v>458622.14199999999</v>
      </c>
      <c r="BO39" s="70">
        <v>459989.08299999998</v>
      </c>
      <c r="BP39" s="70">
        <v>461329.18400000001</v>
      </c>
      <c r="BQ39" s="70">
        <v>462641.799</v>
      </c>
      <c r="BR39" s="70">
        <v>463927.14899999998</v>
      </c>
      <c r="BS39" s="70">
        <v>465186.85399999999</v>
      </c>
      <c r="BT39" s="70">
        <v>466423.315</v>
      </c>
      <c r="BU39" s="70">
        <v>467638.87199999997</v>
      </c>
      <c r="BV39" s="70">
        <v>468834.90399999998</v>
      </c>
      <c r="BW39" s="70">
        <v>470012.83199999999</v>
      </c>
      <c r="BX39" s="70">
        <v>471175.09100000001</v>
      </c>
      <c r="BY39" s="70">
        <v>472324.53600000002</v>
      </c>
      <c r="BZ39" s="70">
        <v>473463.924</v>
      </c>
      <c r="CA39" s="70">
        <v>474594.90700000001</v>
      </c>
      <c r="CB39" s="70">
        <v>475719.61</v>
      </c>
      <c r="CC39" s="70">
        <v>476841.95799999998</v>
      </c>
      <c r="CD39" s="70">
        <v>477966.45699999999</v>
      </c>
      <c r="CE39" s="70">
        <v>479096.64399999997</v>
      </c>
      <c r="CF39" s="70">
        <v>480234.67499999999</v>
      </c>
      <c r="CG39" s="70">
        <v>481381.54499999998</v>
      </c>
      <c r="CH39" s="70">
        <v>482537.39399999997</v>
      </c>
      <c r="CI39" s="70">
        <v>483701.97200000001</v>
      </c>
      <c r="CJ39" s="70">
        <v>484875.21</v>
      </c>
      <c r="CK39" s="70">
        <v>486057.23700000002</v>
      </c>
      <c r="CL39" s="70">
        <v>487248.55599999998</v>
      </c>
      <c r="CM39" s="70">
        <v>488450.03200000001</v>
      </c>
      <c r="CN39" s="70">
        <v>489662.84899999999</v>
      </c>
      <c r="CO39" s="70">
        <v>490888.55599999998</v>
      </c>
    </row>
    <row r="40" spans="1:93" ht="11.65">
      <c r="A40" s="66">
        <v>23</v>
      </c>
      <c r="B40" s="67" t="s">
        <v>685</v>
      </c>
      <c r="C40" s="76" t="s">
        <v>727</v>
      </c>
      <c r="D40" s="69" t="s">
        <v>728</v>
      </c>
      <c r="E40" s="69">
        <v>909</v>
      </c>
      <c r="F40" s="67" t="s">
        <v>719</v>
      </c>
      <c r="G40" s="69">
        <v>1840</v>
      </c>
      <c r="H40" s="97">
        <v>39858.692999999999</v>
      </c>
      <c r="I40" s="97">
        <v>40435.631000000001</v>
      </c>
      <c r="J40" s="97">
        <v>41006.478999999999</v>
      </c>
      <c r="K40" s="97">
        <v>41570.822999999997</v>
      </c>
      <c r="L40" s="97">
        <v>42128.048000000003</v>
      </c>
      <c r="M40" s="97">
        <v>42677.809000000001</v>
      </c>
      <c r="N40" s="70">
        <v>43219.953999999998</v>
      </c>
      <c r="O40" s="70">
        <v>43755.196000000004</v>
      </c>
      <c r="P40" s="70">
        <v>44284.911999999997</v>
      </c>
      <c r="Q40" s="70">
        <v>44810.870999999999</v>
      </c>
      <c r="R40" s="70">
        <v>45334.504999999997</v>
      </c>
      <c r="S40" s="70">
        <v>45856.258000000002</v>
      </c>
      <c r="T40" s="70">
        <v>46376.014000000003</v>
      </c>
      <c r="U40" s="70">
        <v>46893.451000000001</v>
      </c>
      <c r="V40" s="70">
        <v>47407.892</v>
      </c>
      <c r="W40" s="70">
        <v>47918.951000000001</v>
      </c>
      <c r="X40" s="70">
        <v>48426.764999999999</v>
      </c>
      <c r="Y40" s="70">
        <v>48931.404000000002</v>
      </c>
      <c r="Z40" s="70">
        <v>49432.408000000003</v>
      </c>
      <c r="AA40" s="70">
        <v>49928.982000000004</v>
      </c>
      <c r="AB40" s="70">
        <v>50420.851000000002</v>
      </c>
      <c r="AC40" s="70">
        <v>50907.699000000001</v>
      </c>
      <c r="AD40" s="70">
        <v>51389.79</v>
      </c>
      <c r="AE40" s="70">
        <v>51867.678999999996</v>
      </c>
      <c r="AF40" s="70">
        <v>52342.124000000003</v>
      </c>
      <c r="AG40" s="70">
        <v>52813.578000000001</v>
      </c>
      <c r="AH40" s="70">
        <v>53282.364000000001</v>
      </c>
      <c r="AI40" s="70">
        <v>53748.245000000003</v>
      </c>
      <c r="AJ40" s="70">
        <v>54211.404000000002</v>
      </c>
      <c r="AK40" s="70">
        <v>54671.894</v>
      </c>
      <c r="AL40" s="70">
        <v>55129.627999999997</v>
      </c>
      <c r="AM40" s="70">
        <v>55584.752999999997</v>
      </c>
      <c r="AN40" s="70">
        <v>56037.258000000002</v>
      </c>
      <c r="AO40" s="70">
        <v>56486.93</v>
      </c>
      <c r="AP40" s="70">
        <v>56933.366000000002</v>
      </c>
      <c r="AQ40" s="70">
        <v>57376.334000000003</v>
      </c>
      <c r="AR40" s="70">
        <v>57815.794999999998</v>
      </c>
      <c r="AS40" s="70">
        <v>58251.718999999997</v>
      </c>
      <c r="AT40" s="70">
        <v>58684.120999999999</v>
      </c>
      <c r="AU40" s="70">
        <v>59112.983999999997</v>
      </c>
      <c r="AV40" s="70">
        <v>59538.357000000004</v>
      </c>
      <c r="AW40" s="70">
        <v>59960.239000000001</v>
      </c>
      <c r="AX40" s="70">
        <v>60378.544999999998</v>
      </c>
      <c r="AY40" s="70">
        <v>60793.281999999999</v>
      </c>
      <c r="AZ40" s="70">
        <v>61204.277999999998</v>
      </c>
      <c r="BA40" s="70">
        <v>61611.500999999997</v>
      </c>
      <c r="BB40" s="70">
        <v>62014.993999999999</v>
      </c>
      <c r="BC40" s="70">
        <v>62414.661</v>
      </c>
      <c r="BD40" s="70">
        <v>62810.68</v>
      </c>
      <c r="BE40" s="70">
        <v>63203.275999999998</v>
      </c>
      <c r="BF40" s="70">
        <v>63592.55</v>
      </c>
      <c r="BG40" s="70">
        <v>63978.463000000003</v>
      </c>
      <c r="BH40" s="70">
        <v>64360.999000000003</v>
      </c>
      <c r="BI40" s="70">
        <v>64740.012000000002</v>
      </c>
      <c r="BJ40" s="70">
        <v>65115.232000000004</v>
      </c>
      <c r="BK40" s="70">
        <v>65486.485000000001</v>
      </c>
      <c r="BL40" s="70">
        <v>65853.684999999998</v>
      </c>
      <c r="BM40" s="70">
        <v>66216.986000000004</v>
      </c>
      <c r="BN40" s="70">
        <v>66576.171000000002</v>
      </c>
      <c r="BO40" s="70">
        <v>66931.206000000006</v>
      </c>
      <c r="BP40" s="70">
        <v>67282.081999999995</v>
      </c>
      <c r="BQ40" s="70">
        <v>67628.789999999994</v>
      </c>
      <c r="BR40" s="70">
        <v>67971.430999999997</v>
      </c>
      <c r="BS40" s="70">
        <v>68309.842999999993</v>
      </c>
      <c r="BT40" s="70">
        <v>68643.881999999998</v>
      </c>
      <c r="BU40" s="70">
        <v>68973.566999999995</v>
      </c>
      <c r="BV40" s="70">
        <v>69298.862999999998</v>
      </c>
      <c r="BW40" s="70">
        <v>69620.009000000005</v>
      </c>
      <c r="BX40" s="70">
        <v>69937.391000000003</v>
      </c>
      <c r="BY40" s="70">
        <v>70251.622000000003</v>
      </c>
      <c r="BZ40" s="70">
        <v>70563.195999999996</v>
      </c>
      <c r="CA40" s="70">
        <v>70872.153999999995</v>
      </c>
      <c r="CB40" s="70">
        <v>71178.572</v>
      </c>
      <c r="CC40" s="70">
        <v>71482.566999999995</v>
      </c>
      <c r="CD40" s="70">
        <v>71784.376999999993</v>
      </c>
      <c r="CE40" s="70">
        <v>72083.982000000004</v>
      </c>
      <c r="CF40" s="70">
        <v>72381.438999999998</v>
      </c>
      <c r="CG40" s="70">
        <v>72676.547000000006</v>
      </c>
      <c r="CH40" s="70">
        <v>72968.987999999998</v>
      </c>
      <c r="CI40" s="70">
        <v>73258.638000000006</v>
      </c>
      <c r="CJ40" s="70">
        <v>73545.062999999995</v>
      </c>
      <c r="CK40" s="70">
        <v>73827.942999999999</v>
      </c>
      <c r="CL40" s="70">
        <v>74106.869000000006</v>
      </c>
      <c r="CM40" s="70">
        <v>74381.365000000005</v>
      </c>
      <c r="CN40" s="70">
        <v>74651.111999999994</v>
      </c>
      <c r="CO40" s="70">
        <v>74915.61</v>
      </c>
    </row>
    <row r="41" spans="1:93" ht="11.65">
      <c r="A41" s="71">
        <v>24</v>
      </c>
      <c r="B41" s="72" t="s">
        <v>685</v>
      </c>
      <c r="C41" s="73" t="s">
        <v>729</v>
      </c>
      <c r="D41" s="74" t="s">
        <v>730</v>
      </c>
      <c r="E41" s="74">
        <v>1828</v>
      </c>
      <c r="F41" s="72" t="s">
        <v>690</v>
      </c>
      <c r="G41" s="74">
        <v>900</v>
      </c>
      <c r="H41" s="98" t="s">
        <v>691</v>
      </c>
      <c r="I41" s="98" t="s">
        <v>691</v>
      </c>
      <c r="J41" s="98" t="s">
        <v>691</v>
      </c>
      <c r="K41" s="98" t="s">
        <v>691</v>
      </c>
      <c r="L41" s="98" t="s">
        <v>691</v>
      </c>
      <c r="M41" s="98" t="s">
        <v>691</v>
      </c>
      <c r="N41" s="75" t="s">
        <v>691</v>
      </c>
      <c r="O41" s="75" t="s">
        <v>691</v>
      </c>
      <c r="P41" s="75" t="s">
        <v>691</v>
      </c>
      <c r="Q41" s="75" t="s">
        <v>691</v>
      </c>
      <c r="R41" s="75" t="s">
        <v>691</v>
      </c>
      <c r="S41" s="75" t="s">
        <v>691</v>
      </c>
      <c r="T41" s="75" t="s">
        <v>691</v>
      </c>
      <c r="U41" s="75" t="s">
        <v>691</v>
      </c>
      <c r="V41" s="75" t="s">
        <v>691</v>
      </c>
      <c r="W41" s="75" t="s">
        <v>691</v>
      </c>
      <c r="X41" s="75" t="s">
        <v>691</v>
      </c>
      <c r="Y41" s="75" t="s">
        <v>691</v>
      </c>
      <c r="Z41" s="75" t="s">
        <v>691</v>
      </c>
      <c r="AA41" s="75" t="s">
        <v>691</v>
      </c>
      <c r="AB41" s="75" t="s">
        <v>691</v>
      </c>
      <c r="AC41" s="75" t="s">
        <v>691</v>
      </c>
      <c r="AD41" s="75" t="s">
        <v>691</v>
      </c>
      <c r="AE41" s="75" t="s">
        <v>691</v>
      </c>
      <c r="AF41" s="75" t="s">
        <v>691</v>
      </c>
      <c r="AG41" s="75" t="s">
        <v>691</v>
      </c>
      <c r="AH41" s="75" t="s">
        <v>691</v>
      </c>
      <c r="AI41" s="75" t="s">
        <v>691</v>
      </c>
      <c r="AJ41" s="75" t="s">
        <v>691</v>
      </c>
      <c r="AK41" s="75" t="s">
        <v>691</v>
      </c>
      <c r="AL41" s="75" t="s">
        <v>691</v>
      </c>
      <c r="AM41" s="75" t="s">
        <v>691</v>
      </c>
      <c r="AN41" s="75" t="s">
        <v>691</v>
      </c>
      <c r="AO41" s="75" t="s">
        <v>691</v>
      </c>
      <c r="AP41" s="75" t="s">
        <v>691</v>
      </c>
      <c r="AQ41" s="75" t="s">
        <v>691</v>
      </c>
      <c r="AR41" s="75" t="s">
        <v>691</v>
      </c>
      <c r="AS41" s="75" t="s">
        <v>691</v>
      </c>
      <c r="AT41" s="75" t="s">
        <v>691</v>
      </c>
      <c r="AU41" s="75" t="s">
        <v>691</v>
      </c>
      <c r="AV41" s="75" t="s">
        <v>691</v>
      </c>
      <c r="AW41" s="75" t="s">
        <v>691</v>
      </c>
      <c r="AX41" s="75" t="s">
        <v>691</v>
      </c>
      <c r="AY41" s="75" t="s">
        <v>691</v>
      </c>
      <c r="AZ41" s="75" t="s">
        <v>691</v>
      </c>
      <c r="BA41" s="75" t="s">
        <v>691</v>
      </c>
      <c r="BB41" s="75" t="s">
        <v>691</v>
      </c>
      <c r="BC41" s="75" t="s">
        <v>691</v>
      </c>
      <c r="BD41" s="75" t="s">
        <v>691</v>
      </c>
      <c r="BE41" s="75" t="s">
        <v>691</v>
      </c>
      <c r="BF41" s="75" t="s">
        <v>691</v>
      </c>
      <c r="BG41" s="75" t="s">
        <v>691</v>
      </c>
      <c r="BH41" s="75" t="s">
        <v>691</v>
      </c>
      <c r="BI41" s="75" t="s">
        <v>691</v>
      </c>
      <c r="BJ41" s="75" t="s">
        <v>691</v>
      </c>
      <c r="BK41" s="75" t="s">
        <v>691</v>
      </c>
      <c r="BL41" s="75" t="s">
        <v>691</v>
      </c>
      <c r="BM41" s="75" t="s">
        <v>691</v>
      </c>
      <c r="BN41" s="75" t="s">
        <v>691</v>
      </c>
      <c r="BO41" s="75" t="s">
        <v>691</v>
      </c>
      <c r="BP41" s="75" t="s">
        <v>691</v>
      </c>
      <c r="BQ41" s="75" t="s">
        <v>691</v>
      </c>
      <c r="BR41" s="75" t="s">
        <v>691</v>
      </c>
      <c r="BS41" s="75" t="s">
        <v>691</v>
      </c>
      <c r="BT41" s="75" t="s">
        <v>691</v>
      </c>
      <c r="BU41" s="75" t="s">
        <v>691</v>
      </c>
      <c r="BV41" s="75" t="s">
        <v>691</v>
      </c>
      <c r="BW41" s="75" t="s">
        <v>691</v>
      </c>
      <c r="BX41" s="75" t="s">
        <v>691</v>
      </c>
      <c r="BY41" s="75" t="s">
        <v>691</v>
      </c>
      <c r="BZ41" s="75" t="s">
        <v>691</v>
      </c>
      <c r="CA41" s="75" t="s">
        <v>691</v>
      </c>
      <c r="CB41" s="75" t="s">
        <v>691</v>
      </c>
      <c r="CC41" s="75" t="s">
        <v>691</v>
      </c>
      <c r="CD41" s="75" t="s">
        <v>691</v>
      </c>
      <c r="CE41" s="75" t="s">
        <v>691</v>
      </c>
      <c r="CF41" s="75" t="s">
        <v>691</v>
      </c>
      <c r="CG41" s="75" t="s">
        <v>691</v>
      </c>
      <c r="CH41" s="75" t="s">
        <v>691</v>
      </c>
      <c r="CI41" s="75" t="s">
        <v>691</v>
      </c>
      <c r="CJ41" s="75" t="s">
        <v>691</v>
      </c>
      <c r="CK41" s="75" t="s">
        <v>691</v>
      </c>
      <c r="CL41" s="75" t="s">
        <v>691</v>
      </c>
      <c r="CM41" s="75" t="s">
        <v>691</v>
      </c>
      <c r="CN41" s="75" t="s">
        <v>691</v>
      </c>
      <c r="CO41" s="75" t="s">
        <v>691</v>
      </c>
    </row>
    <row r="42" spans="1:93" ht="11.65">
      <c r="A42" s="78">
        <v>25</v>
      </c>
      <c r="B42" s="79" t="s">
        <v>685</v>
      </c>
      <c r="C42" s="80" t="s">
        <v>731</v>
      </c>
      <c r="D42" s="81"/>
      <c r="E42" s="81">
        <v>947</v>
      </c>
      <c r="F42" s="79" t="s">
        <v>732</v>
      </c>
      <c r="G42" s="81">
        <v>1828</v>
      </c>
      <c r="H42" s="99">
        <v>958577.201</v>
      </c>
      <c r="I42" s="99">
        <v>984733.52</v>
      </c>
      <c r="J42" s="99">
        <v>1011429.072</v>
      </c>
      <c r="K42" s="99">
        <v>1038627.2120000001</v>
      </c>
      <c r="L42" s="99">
        <v>1066283.4110000001</v>
      </c>
      <c r="M42" s="99">
        <v>1094365.605</v>
      </c>
      <c r="N42" s="82">
        <v>1122851.2069999999</v>
      </c>
      <c r="O42" s="82">
        <v>1151743.5789999999</v>
      </c>
      <c r="P42" s="82">
        <v>1181069.0330000001</v>
      </c>
      <c r="Q42" s="82">
        <v>1210869.7379999999</v>
      </c>
      <c r="R42" s="82">
        <v>1241173.7390000001</v>
      </c>
      <c r="S42" s="82">
        <v>1271981.682</v>
      </c>
      <c r="T42" s="82">
        <v>1303274.6170000001</v>
      </c>
      <c r="U42" s="82">
        <v>1335037.635</v>
      </c>
      <c r="V42" s="82">
        <v>1367248.879</v>
      </c>
      <c r="W42" s="82">
        <v>1399888.4709999999</v>
      </c>
      <c r="X42" s="82">
        <v>1432945.5020000001</v>
      </c>
      <c r="Y42" s="82">
        <v>1466409.9739999999</v>
      </c>
      <c r="Z42" s="82">
        <v>1500262.5330000001</v>
      </c>
      <c r="AA42" s="82">
        <v>1534481.2120000001</v>
      </c>
      <c r="AB42" s="82">
        <v>1569045.5630000001</v>
      </c>
      <c r="AC42" s="82">
        <v>1603937.9790000001</v>
      </c>
      <c r="AD42" s="82">
        <v>1639143.665</v>
      </c>
      <c r="AE42" s="82">
        <v>1674647.9269999999</v>
      </c>
      <c r="AF42" s="82">
        <v>1710437.027</v>
      </c>
      <c r="AG42" s="82">
        <v>1746496.1029999999</v>
      </c>
      <c r="AH42" s="82">
        <v>1782809.4779999999</v>
      </c>
      <c r="AI42" s="82">
        <v>1819358.601</v>
      </c>
      <c r="AJ42" s="82">
        <v>1856120.9709999999</v>
      </c>
      <c r="AK42" s="82">
        <v>1893072.29</v>
      </c>
      <c r="AL42" s="82">
        <v>1930190.6159999999</v>
      </c>
      <c r="AM42" s="82">
        <v>1967456.7339999999</v>
      </c>
      <c r="AN42" s="82">
        <v>2004856.0060000001</v>
      </c>
      <c r="AO42" s="82">
        <v>2042375.4820000001</v>
      </c>
      <c r="AP42" s="82">
        <v>2080004.629</v>
      </c>
      <c r="AQ42" s="82">
        <v>2117730.8859999999</v>
      </c>
      <c r="AR42" s="82">
        <v>2155539.713</v>
      </c>
      <c r="AS42" s="82">
        <v>2193413.2030000002</v>
      </c>
      <c r="AT42" s="82">
        <v>2231332.73</v>
      </c>
      <c r="AU42" s="82">
        <v>2269277.824</v>
      </c>
      <c r="AV42" s="82">
        <v>2307230.0669999998</v>
      </c>
      <c r="AW42" s="82">
        <v>2345171.966</v>
      </c>
      <c r="AX42" s="82">
        <v>2383089.3640000001</v>
      </c>
      <c r="AY42" s="82">
        <v>2420970.5210000002</v>
      </c>
      <c r="AZ42" s="82">
        <v>2458805.5819999999</v>
      </c>
      <c r="BA42" s="82">
        <v>2496582.852</v>
      </c>
      <c r="BB42" s="82">
        <v>2534287.7940000002</v>
      </c>
      <c r="BC42" s="82">
        <v>2571902.7489999998</v>
      </c>
      <c r="BD42" s="82">
        <v>2609408.6940000001</v>
      </c>
      <c r="BE42" s="82">
        <v>2646784.9840000002</v>
      </c>
      <c r="BF42" s="82">
        <v>2684012.2450000001</v>
      </c>
      <c r="BG42" s="82">
        <v>2721073.321</v>
      </c>
      <c r="BH42" s="82">
        <v>2757952.8149999999</v>
      </c>
      <c r="BI42" s="82">
        <v>2794635.094</v>
      </c>
      <c r="BJ42" s="82">
        <v>2831105.1519999998</v>
      </c>
      <c r="BK42" s="82">
        <v>2867347.3990000002</v>
      </c>
      <c r="BL42" s="82">
        <v>2903345.4130000002</v>
      </c>
      <c r="BM42" s="82">
        <v>2939082.0210000002</v>
      </c>
      <c r="BN42" s="82">
        <v>2974540.406</v>
      </c>
      <c r="BO42" s="82">
        <v>3009703.3790000002</v>
      </c>
      <c r="BP42" s="82">
        <v>3044554.0380000002</v>
      </c>
      <c r="BQ42" s="82">
        <v>3079077.841</v>
      </c>
      <c r="BR42" s="82">
        <v>3113258.4679999999</v>
      </c>
      <c r="BS42" s="82">
        <v>3147075.0440000002</v>
      </c>
      <c r="BT42" s="82">
        <v>3180505.4550000001</v>
      </c>
      <c r="BU42" s="82">
        <v>3213530.1179999998</v>
      </c>
      <c r="BV42" s="82">
        <v>3246134.2080000001</v>
      </c>
      <c r="BW42" s="82">
        <v>3278306.85</v>
      </c>
      <c r="BX42" s="82">
        <v>3310038.4380000001</v>
      </c>
      <c r="BY42" s="82">
        <v>3341321.284</v>
      </c>
      <c r="BZ42" s="82">
        <v>3372147.5729999999</v>
      </c>
      <c r="CA42" s="82">
        <v>3402508.29</v>
      </c>
      <c r="CB42" s="82">
        <v>3432394.0720000002</v>
      </c>
      <c r="CC42" s="82">
        <v>3461797.9739999999</v>
      </c>
      <c r="CD42" s="82">
        <v>3490713.82</v>
      </c>
      <c r="CE42" s="82">
        <v>3519135.875</v>
      </c>
      <c r="CF42" s="82">
        <v>3547058.702</v>
      </c>
      <c r="CG42" s="82">
        <v>3574477.3280000002</v>
      </c>
      <c r="CH42" s="82">
        <v>3601387.0129999998</v>
      </c>
      <c r="CI42" s="82">
        <v>3627784.1039999998</v>
      </c>
      <c r="CJ42" s="82">
        <v>3653665.1340000001</v>
      </c>
      <c r="CK42" s="82">
        <v>3679027.5950000002</v>
      </c>
      <c r="CL42" s="82">
        <v>3703869.818</v>
      </c>
      <c r="CM42" s="82">
        <v>3728190.844</v>
      </c>
      <c r="CN42" s="82">
        <v>3751990.5959999999</v>
      </c>
      <c r="CO42" s="82">
        <v>3775269.514</v>
      </c>
    </row>
    <row r="43" spans="1:93" ht="11.65">
      <c r="A43" s="83">
        <v>26</v>
      </c>
      <c r="B43" s="84" t="s">
        <v>685</v>
      </c>
      <c r="C43" s="85" t="s">
        <v>733</v>
      </c>
      <c r="D43" s="86"/>
      <c r="E43" s="86">
        <v>910</v>
      </c>
      <c r="F43" s="84" t="s">
        <v>734</v>
      </c>
      <c r="G43" s="86">
        <v>947</v>
      </c>
      <c r="H43" s="100">
        <v>389671.29499999998</v>
      </c>
      <c r="I43" s="100">
        <v>400426.777</v>
      </c>
      <c r="J43" s="100">
        <v>411396.72399999999</v>
      </c>
      <c r="K43" s="100">
        <v>422563.39299999998</v>
      </c>
      <c r="L43" s="100">
        <v>433904.94300000003</v>
      </c>
      <c r="M43" s="100">
        <v>445405.57799999998</v>
      </c>
      <c r="N43" s="87">
        <v>457053.26500000001</v>
      </c>
      <c r="O43" s="87">
        <v>468849.23700000002</v>
      </c>
      <c r="P43" s="87">
        <v>480807.57</v>
      </c>
      <c r="Q43" s="87">
        <v>492950.54599999997</v>
      </c>
      <c r="R43" s="87">
        <v>505292.17700000003</v>
      </c>
      <c r="S43" s="87">
        <v>517833.05800000002</v>
      </c>
      <c r="T43" s="87">
        <v>530561.00199999998</v>
      </c>
      <c r="U43" s="87">
        <v>543461.69499999995</v>
      </c>
      <c r="V43" s="87">
        <v>556515.28500000003</v>
      </c>
      <c r="W43" s="87">
        <v>569704.99100000004</v>
      </c>
      <c r="X43" s="87">
        <v>583023.44200000004</v>
      </c>
      <c r="Y43" s="87">
        <v>596466.277</v>
      </c>
      <c r="Z43" s="87">
        <v>610023.18200000003</v>
      </c>
      <c r="AA43" s="87">
        <v>623683.34400000004</v>
      </c>
      <c r="AB43" s="87">
        <v>637437.31599999999</v>
      </c>
      <c r="AC43" s="87">
        <v>651276.32200000004</v>
      </c>
      <c r="AD43" s="87">
        <v>665194.30200000003</v>
      </c>
      <c r="AE43" s="87">
        <v>679187.77399999998</v>
      </c>
      <c r="AF43" s="87">
        <v>693254.89899999998</v>
      </c>
      <c r="AG43" s="87">
        <v>707392.71799999999</v>
      </c>
      <c r="AH43" s="87">
        <v>721595.47499999998</v>
      </c>
      <c r="AI43" s="87">
        <v>735855.848</v>
      </c>
      <c r="AJ43" s="87">
        <v>750167.19499999995</v>
      </c>
      <c r="AK43" s="87">
        <v>764522.66099999996</v>
      </c>
      <c r="AL43" s="87">
        <v>778915.54</v>
      </c>
      <c r="AM43" s="87">
        <v>793339.326</v>
      </c>
      <c r="AN43" s="87">
        <v>807788.13300000003</v>
      </c>
      <c r="AO43" s="87">
        <v>822255.17299999995</v>
      </c>
      <c r="AP43" s="87">
        <v>836733.97699999996</v>
      </c>
      <c r="AQ43" s="87">
        <v>851217.71400000004</v>
      </c>
      <c r="AR43" s="87">
        <v>865700.06799999997</v>
      </c>
      <c r="AS43" s="87">
        <v>880174.49800000002</v>
      </c>
      <c r="AT43" s="87">
        <v>894634.38</v>
      </c>
      <c r="AU43" s="87">
        <v>909072.74800000002</v>
      </c>
      <c r="AV43" s="87">
        <v>923482.92500000005</v>
      </c>
      <c r="AW43" s="87">
        <v>937858.24</v>
      </c>
      <c r="AX43" s="87">
        <v>952192.28700000001</v>
      </c>
      <c r="AY43" s="87">
        <v>966479.11499999999</v>
      </c>
      <c r="AZ43" s="87">
        <v>980712.897</v>
      </c>
      <c r="BA43" s="87">
        <v>994887.71</v>
      </c>
      <c r="BB43" s="87">
        <v>1008997.495</v>
      </c>
      <c r="BC43" s="87">
        <v>1023035.545</v>
      </c>
      <c r="BD43" s="87">
        <v>1036994.263</v>
      </c>
      <c r="BE43" s="87">
        <v>1050865.47</v>
      </c>
      <c r="BF43" s="87">
        <v>1064641.83</v>
      </c>
      <c r="BG43" s="87">
        <v>1078316.8770000001</v>
      </c>
      <c r="BH43" s="87">
        <v>1091885.227</v>
      </c>
      <c r="BI43" s="87">
        <v>1105341.22</v>
      </c>
      <c r="BJ43" s="87">
        <v>1118679.6810000001</v>
      </c>
      <c r="BK43" s="87">
        <v>1131895.3419999999</v>
      </c>
      <c r="BL43" s="87">
        <v>1144983.1040000001</v>
      </c>
      <c r="BM43" s="87">
        <v>1157937.6969999999</v>
      </c>
      <c r="BN43" s="87">
        <v>1170754.1040000001</v>
      </c>
      <c r="BO43" s="87">
        <v>1183427.385</v>
      </c>
      <c r="BP43" s="87">
        <v>1195952.827</v>
      </c>
      <c r="BQ43" s="87">
        <v>1208325.8540000001</v>
      </c>
      <c r="BR43" s="87">
        <v>1220542.48</v>
      </c>
      <c r="BS43" s="87">
        <v>1232598.9879999999</v>
      </c>
      <c r="BT43" s="87">
        <v>1244492.2250000001</v>
      </c>
      <c r="BU43" s="87">
        <v>1256218.82</v>
      </c>
      <c r="BV43" s="87">
        <v>1267775.844</v>
      </c>
      <c r="BW43" s="87">
        <v>1279159.692</v>
      </c>
      <c r="BX43" s="87">
        <v>1290366.1299999999</v>
      </c>
      <c r="BY43" s="87">
        <v>1301390.719</v>
      </c>
      <c r="BZ43" s="87">
        <v>1312229.575</v>
      </c>
      <c r="CA43" s="87">
        <v>1322880.159</v>
      </c>
      <c r="CB43" s="87">
        <v>1333340.9350000001</v>
      </c>
      <c r="CC43" s="87">
        <v>1343610.8829999999</v>
      </c>
      <c r="CD43" s="87">
        <v>1353689.625</v>
      </c>
      <c r="CE43" s="87">
        <v>1363576.8640000001</v>
      </c>
      <c r="CF43" s="87">
        <v>1373272.0090000001</v>
      </c>
      <c r="CG43" s="87">
        <v>1382774.2139999999</v>
      </c>
      <c r="CH43" s="87">
        <v>1392082.781</v>
      </c>
      <c r="CI43" s="87">
        <v>1401197.345</v>
      </c>
      <c r="CJ43" s="87">
        <v>1410117.7150000001</v>
      </c>
      <c r="CK43" s="87">
        <v>1418844.4240000001</v>
      </c>
      <c r="CL43" s="87">
        <v>1427378.371</v>
      </c>
      <c r="CM43" s="87">
        <v>1435721.2450000001</v>
      </c>
      <c r="CN43" s="87">
        <v>1443875.1070000001</v>
      </c>
      <c r="CO43" s="87">
        <v>1451842.4920000001</v>
      </c>
    </row>
    <row r="44" spans="1:93" ht="11.65">
      <c r="A44" s="66">
        <v>27</v>
      </c>
      <c r="B44" s="67" t="s">
        <v>685</v>
      </c>
      <c r="C44" s="88" t="s">
        <v>60</v>
      </c>
      <c r="D44" s="69"/>
      <c r="E44" s="69">
        <v>108</v>
      </c>
      <c r="F44" s="67" t="s">
        <v>735</v>
      </c>
      <c r="G44" s="69">
        <v>910</v>
      </c>
      <c r="H44" s="97">
        <v>10160.034</v>
      </c>
      <c r="I44" s="97">
        <v>10488.002</v>
      </c>
      <c r="J44" s="97">
        <v>10827.01</v>
      </c>
      <c r="K44" s="97">
        <v>11175.379000000001</v>
      </c>
      <c r="L44" s="97">
        <v>11530.576999999999</v>
      </c>
      <c r="M44" s="97">
        <v>11890.781000000001</v>
      </c>
      <c r="N44" s="70">
        <v>12255.429</v>
      </c>
      <c r="O44" s="70">
        <v>12624.844999999999</v>
      </c>
      <c r="P44" s="70">
        <v>12999.141</v>
      </c>
      <c r="Q44" s="70">
        <v>13378.732</v>
      </c>
      <c r="R44" s="70">
        <v>13763.924999999999</v>
      </c>
      <c r="S44" s="70">
        <v>14154.616</v>
      </c>
      <c r="T44" s="70">
        <v>14550.637000000001</v>
      </c>
      <c r="U44" s="70">
        <v>14952.17</v>
      </c>
      <c r="V44" s="70">
        <v>15359.505999999999</v>
      </c>
      <c r="W44" s="70">
        <v>15772.826999999999</v>
      </c>
      <c r="X44" s="70">
        <v>16192.189</v>
      </c>
      <c r="Y44" s="70">
        <v>16617.636999999999</v>
      </c>
      <c r="Z44" s="70">
        <v>17049.319</v>
      </c>
      <c r="AA44" s="70">
        <v>17487.432000000001</v>
      </c>
      <c r="AB44" s="70">
        <v>17932.071</v>
      </c>
      <c r="AC44" s="70">
        <v>18383.280999999999</v>
      </c>
      <c r="AD44" s="70">
        <v>18840.990000000002</v>
      </c>
      <c r="AE44" s="70">
        <v>19305.205000000002</v>
      </c>
      <c r="AF44" s="70">
        <v>19775.883000000002</v>
      </c>
      <c r="AG44" s="70">
        <v>20252.945</v>
      </c>
      <c r="AH44" s="70">
        <v>20736.252</v>
      </c>
      <c r="AI44" s="70">
        <v>21225.657999999999</v>
      </c>
      <c r="AJ44" s="70">
        <v>21720.888999999999</v>
      </c>
      <c r="AK44" s="70">
        <v>22221.668000000001</v>
      </c>
      <c r="AL44" s="70">
        <v>22727.69</v>
      </c>
      <c r="AM44" s="70">
        <v>23238.705000000002</v>
      </c>
      <c r="AN44" s="70">
        <v>23754.432000000001</v>
      </c>
      <c r="AO44" s="70">
        <v>24274.376</v>
      </c>
      <c r="AP44" s="70">
        <v>24797.995999999999</v>
      </c>
      <c r="AQ44" s="70">
        <v>25324.77</v>
      </c>
      <c r="AR44" s="70">
        <v>25854.348000000002</v>
      </c>
      <c r="AS44" s="70">
        <v>26386.467000000001</v>
      </c>
      <c r="AT44" s="70">
        <v>26920.822</v>
      </c>
      <c r="AU44" s="70">
        <v>27457.14</v>
      </c>
      <c r="AV44" s="70">
        <v>27995.149000000001</v>
      </c>
      <c r="AW44" s="70">
        <v>28534.591</v>
      </c>
      <c r="AX44" s="70">
        <v>29075.194</v>
      </c>
      <c r="AY44" s="70">
        <v>29616.617999999999</v>
      </c>
      <c r="AZ44" s="70">
        <v>30158.487000000001</v>
      </c>
      <c r="BA44" s="70">
        <v>30700.524000000001</v>
      </c>
      <c r="BB44" s="70">
        <v>31242.508000000002</v>
      </c>
      <c r="BC44" s="70">
        <v>31784.282999999999</v>
      </c>
      <c r="BD44" s="70">
        <v>32325.832999999999</v>
      </c>
      <c r="BE44" s="70">
        <v>32867.118999999999</v>
      </c>
      <c r="BF44" s="70">
        <v>33408.139000000003</v>
      </c>
      <c r="BG44" s="70">
        <v>33948.728000000003</v>
      </c>
      <c r="BH44" s="70">
        <v>34488.741999999998</v>
      </c>
      <c r="BI44" s="70">
        <v>35028.303</v>
      </c>
      <c r="BJ44" s="70">
        <v>35567.555</v>
      </c>
      <c r="BK44" s="70">
        <v>36106.546999999999</v>
      </c>
      <c r="BL44" s="70">
        <v>36645.250999999997</v>
      </c>
      <c r="BM44" s="70">
        <v>37183.4</v>
      </c>
      <c r="BN44" s="70">
        <v>37720.639999999999</v>
      </c>
      <c r="BO44" s="70">
        <v>38256.485999999997</v>
      </c>
      <c r="BP44" s="70">
        <v>38790.495999999999</v>
      </c>
      <c r="BQ44" s="70">
        <v>39322.428</v>
      </c>
      <c r="BR44" s="70">
        <v>39852.142999999996</v>
      </c>
      <c r="BS44" s="70">
        <v>40379.531999999999</v>
      </c>
      <c r="BT44" s="70">
        <v>40904.565999999999</v>
      </c>
      <c r="BU44" s="70">
        <v>41427.148000000001</v>
      </c>
      <c r="BV44" s="70">
        <v>41947.052000000003</v>
      </c>
      <c r="BW44" s="70">
        <v>42463.972000000002</v>
      </c>
      <c r="BX44" s="70">
        <v>42977.559000000001</v>
      </c>
      <c r="BY44" s="70">
        <v>43487.464</v>
      </c>
      <c r="BZ44" s="70">
        <v>43993.311999999998</v>
      </c>
      <c r="CA44" s="70">
        <v>44494.858999999997</v>
      </c>
      <c r="CB44" s="70">
        <v>44991.864000000001</v>
      </c>
      <c r="CC44" s="70">
        <v>45483.881999999998</v>
      </c>
      <c r="CD44" s="70">
        <v>45970.462</v>
      </c>
      <c r="CE44" s="70">
        <v>46451.209000000003</v>
      </c>
      <c r="CF44" s="70">
        <v>46925.860999999997</v>
      </c>
      <c r="CG44" s="70">
        <v>47394.252999999997</v>
      </c>
      <c r="CH44" s="70">
        <v>47856.266000000003</v>
      </c>
      <c r="CI44" s="70">
        <v>48311.838000000003</v>
      </c>
      <c r="CJ44" s="70">
        <v>48760.887000000002</v>
      </c>
      <c r="CK44" s="70">
        <v>49203.328000000001</v>
      </c>
      <c r="CL44" s="70">
        <v>49639.021999999997</v>
      </c>
      <c r="CM44" s="70">
        <v>50067.824000000001</v>
      </c>
      <c r="CN44" s="70">
        <v>50489.58</v>
      </c>
      <c r="CO44" s="70">
        <v>50904.072</v>
      </c>
    </row>
    <row r="45" spans="1:93" ht="11.65">
      <c r="A45" s="66">
        <v>28</v>
      </c>
      <c r="B45" s="67" t="s">
        <v>685</v>
      </c>
      <c r="C45" s="88" t="s">
        <v>70</v>
      </c>
      <c r="D45" s="69"/>
      <c r="E45" s="69">
        <v>174</v>
      </c>
      <c r="F45" s="67" t="s">
        <v>735</v>
      </c>
      <c r="G45" s="69">
        <v>910</v>
      </c>
      <c r="H45" s="97">
        <v>777.43499999999995</v>
      </c>
      <c r="I45" s="97">
        <v>795.59699999999998</v>
      </c>
      <c r="J45" s="97">
        <v>813.89</v>
      </c>
      <c r="K45" s="97">
        <v>832.322</v>
      </c>
      <c r="L45" s="97">
        <v>850.89099999999996</v>
      </c>
      <c r="M45" s="97">
        <v>869.59500000000003</v>
      </c>
      <c r="N45" s="70">
        <v>888.45600000000002</v>
      </c>
      <c r="O45" s="70">
        <v>907.41099999999994</v>
      </c>
      <c r="P45" s="70">
        <v>926.49199999999996</v>
      </c>
      <c r="Q45" s="70">
        <v>945.69299999999998</v>
      </c>
      <c r="R45" s="70">
        <v>965.00199999999995</v>
      </c>
      <c r="S45" s="70">
        <v>984.41499999999996</v>
      </c>
      <c r="T45" s="70">
        <v>1003.919</v>
      </c>
      <c r="U45" s="70">
        <v>1023.549</v>
      </c>
      <c r="V45" s="70">
        <v>1043.2829999999999</v>
      </c>
      <c r="W45" s="70">
        <v>1063.1110000000001</v>
      </c>
      <c r="X45" s="70">
        <v>1083.057</v>
      </c>
      <c r="Y45" s="70">
        <v>1103.1099999999999</v>
      </c>
      <c r="Z45" s="70">
        <v>1123.2529999999999</v>
      </c>
      <c r="AA45" s="70">
        <v>1143.4929999999999</v>
      </c>
      <c r="AB45" s="70">
        <v>1163.8050000000001</v>
      </c>
      <c r="AC45" s="70">
        <v>1184.19</v>
      </c>
      <c r="AD45" s="70">
        <v>1204.643</v>
      </c>
      <c r="AE45" s="70">
        <v>1225.1679999999999</v>
      </c>
      <c r="AF45" s="70">
        <v>1245.731</v>
      </c>
      <c r="AG45" s="70">
        <v>1266.3330000000001</v>
      </c>
      <c r="AH45" s="70">
        <v>1286.9760000000001</v>
      </c>
      <c r="AI45" s="70">
        <v>1307.6400000000001</v>
      </c>
      <c r="AJ45" s="70">
        <v>1328.308</v>
      </c>
      <c r="AK45" s="70">
        <v>1348.9580000000001</v>
      </c>
      <c r="AL45" s="70">
        <v>1369.59</v>
      </c>
      <c r="AM45" s="70">
        <v>1390.174</v>
      </c>
      <c r="AN45" s="70">
        <v>1410.7090000000001</v>
      </c>
      <c r="AO45" s="70">
        <v>1431.154</v>
      </c>
      <c r="AP45" s="70">
        <v>1451.5160000000001</v>
      </c>
      <c r="AQ45" s="70">
        <v>1471.7380000000001</v>
      </c>
      <c r="AR45" s="70">
        <v>1491.8219999999999</v>
      </c>
      <c r="AS45" s="70">
        <v>1511.7660000000001</v>
      </c>
      <c r="AT45" s="70">
        <v>1531.5630000000001</v>
      </c>
      <c r="AU45" s="70">
        <v>1551.2159999999999</v>
      </c>
      <c r="AV45" s="70">
        <v>1570.7439999999999</v>
      </c>
      <c r="AW45" s="70">
        <v>1590.1189999999999</v>
      </c>
      <c r="AX45" s="70">
        <v>1609.3389999999999</v>
      </c>
      <c r="AY45" s="70">
        <v>1628.4110000000001</v>
      </c>
      <c r="AZ45" s="70">
        <v>1647.258</v>
      </c>
      <c r="BA45" s="70">
        <v>1665.915</v>
      </c>
      <c r="BB45" s="70">
        <v>1684.3610000000001</v>
      </c>
      <c r="BC45" s="70">
        <v>1702.5719999999999</v>
      </c>
      <c r="BD45" s="70">
        <v>1720.587</v>
      </c>
      <c r="BE45" s="70">
        <v>1738.384</v>
      </c>
      <c r="BF45" s="70">
        <v>1755.9870000000001</v>
      </c>
      <c r="BG45" s="70">
        <v>1773.3889999999999</v>
      </c>
      <c r="BH45" s="70">
        <v>1790.577</v>
      </c>
      <c r="BI45" s="70">
        <v>1807.5450000000001</v>
      </c>
      <c r="BJ45" s="70">
        <v>1824.271</v>
      </c>
      <c r="BK45" s="70">
        <v>1840.7439999999999</v>
      </c>
      <c r="BL45" s="70">
        <v>1856.952</v>
      </c>
      <c r="BM45" s="70">
        <v>1872.886</v>
      </c>
      <c r="BN45" s="70">
        <v>1888.547</v>
      </c>
      <c r="BO45" s="70">
        <v>1903.92</v>
      </c>
      <c r="BP45" s="70">
        <v>1918.9880000000001</v>
      </c>
      <c r="BQ45" s="70">
        <v>1933.75</v>
      </c>
      <c r="BR45" s="70">
        <v>1948.191</v>
      </c>
      <c r="BS45" s="70">
        <v>1962.3209999999999</v>
      </c>
      <c r="BT45" s="70">
        <v>1976.1369999999999</v>
      </c>
      <c r="BU45" s="70">
        <v>1989.6369999999999</v>
      </c>
      <c r="BV45" s="70">
        <v>2002.8440000000001</v>
      </c>
      <c r="BW45" s="70">
        <v>2015.7249999999999</v>
      </c>
      <c r="BX45" s="70">
        <v>2028.277</v>
      </c>
      <c r="BY45" s="70">
        <v>2040.4739999999999</v>
      </c>
      <c r="BZ45" s="70">
        <v>2052.3119999999999</v>
      </c>
      <c r="CA45" s="70">
        <v>2063.7919999999999</v>
      </c>
      <c r="CB45" s="70">
        <v>2074.9009999999998</v>
      </c>
      <c r="CC45" s="70">
        <v>2085.6329999999998</v>
      </c>
      <c r="CD45" s="70">
        <v>2096.0259999999998</v>
      </c>
      <c r="CE45" s="70">
        <v>2106.038</v>
      </c>
      <c r="CF45" s="70">
        <v>2115.7069999999999</v>
      </c>
      <c r="CG45" s="70">
        <v>2125.0100000000002</v>
      </c>
      <c r="CH45" s="70">
        <v>2133.9549999999999</v>
      </c>
      <c r="CI45" s="70">
        <v>2142.5360000000001</v>
      </c>
      <c r="CJ45" s="70">
        <v>2150.7559999999999</v>
      </c>
      <c r="CK45" s="70">
        <v>2158.6089999999999</v>
      </c>
      <c r="CL45" s="70">
        <v>2166.0990000000002</v>
      </c>
      <c r="CM45" s="70">
        <v>2173.239</v>
      </c>
      <c r="CN45" s="70">
        <v>2180.0369999999998</v>
      </c>
      <c r="CO45" s="70">
        <v>2186.509</v>
      </c>
    </row>
    <row r="46" spans="1:93" ht="11.65">
      <c r="A46" s="66">
        <v>29</v>
      </c>
      <c r="B46" s="67" t="s">
        <v>685</v>
      </c>
      <c r="C46" s="88" t="s">
        <v>80</v>
      </c>
      <c r="D46" s="69"/>
      <c r="E46" s="69">
        <v>262</v>
      </c>
      <c r="F46" s="67" t="s">
        <v>735</v>
      </c>
      <c r="G46" s="69">
        <v>910</v>
      </c>
      <c r="H46" s="97">
        <v>913.99800000000005</v>
      </c>
      <c r="I46" s="97">
        <v>929.11699999999996</v>
      </c>
      <c r="J46" s="97">
        <v>944.1</v>
      </c>
      <c r="K46" s="97">
        <v>958.923</v>
      </c>
      <c r="L46" s="97">
        <v>973.55700000000002</v>
      </c>
      <c r="M46" s="97">
        <v>988.00199999999995</v>
      </c>
      <c r="N46" s="70">
        <v>1002.197</v>
      </c>
      <c r="O46" s="70">
        <v>1016.098</v>
      </c>
      <c r="P46" s="70">
        <v>1029.701</v>
      </c>
      <c r="Q46" s="70">
        <v>1043.0160000000001</v>
      </c>
      <c r="R46" s="70">
        <v>1056.058</v>
      </c>
      <c r="S46" s="70">
        <v>1068.8019999999999</v>
      </c>
      <c r="T46" s="70">
        <v>1081.2370000000001</v>
      </c>
      <c r="U46" s="70">
        <v>1093.376</v>
      </c>
      <c r="V46" s="70">
        <v>1105.1969999999999</v>
      </c>
      <c r="W46" s="70">
        <v>1116.713</v>
      </c>
      <c r="X46" s="70">
        <v>1127.9390000000001</v>
      </c>
      <c r="Y46" s="70">
        <v>1138.874</v>
      </c>
      <c r="Z46" s="70">
        <v>1149.5060000000001</v>
      </c>
      <c r="AA46" s="70">
        <v>1159.874</v>
      </c>
      <c r="AB46" s="70">
        <v>1169.9829999999999</v>
      </c>
      <c r="AC46" s="70">
        <v>1179.8399999999999</v>
      </c>
      <c r="AD46" s="70">
        <v>1189.442</v>
      </c>
      <c r="AE46" s="70">
        <v>1198.8230000000001</v>
      </c>
      <c r="AF46" s="70">
        <v>1207.9849999999999</v>
      </c>
      <c r="AG46" s="70">
        <v>1216.933</v>
      </c>
      <c r="AH46" s="70">
        <v>1225.675</v>
      </c>
      <c r="AI46" s="70">
        <v>1234.2139999999999</v>
      </c>
      <c r="AJ46" s="70">
        <v>1242.5519999999999</v>
      </c>
      <c r="AK46" s="70">
        <v>1250.7080000000001</v>
      </c>
      <c r="AL46" s="70">
        <v>1258.684</v>
      </c>
      <c r="AM46" s="70">
        <v>1266.4659999999999</v>
      </c>
      <c r="AN46" s="70">
        <v>1274.0530000000001</v>
      </c>
      <c r="AO46" s="70">
        <v>1281.4169999999999</v>
      </c>
      <c r="AP46" s="70">
        <v>1288.5429999999999</v>
      </c>
      <c r="AQ46" s="70">
        <v>1295.3679999999999</v>
      </c>
      <c r="AR46" s="70">
        <v>1301.914</v>
      </c>
      <c r="AS46" s="70">
        <v>1308.1659999999999</v>
      </c>
      <c r="AT46" s="70">
        <v>1314.104</v>
      </c>
      <c r="AU46" s="70">
        <v>1319.701</v>
      </c>
      <c r="AV46" s="70">
        <v>1324.9380000000001</v>
      </c>
      <c r="AW46" s="70">
        <v>1329.826</v>
      </c>
      <c r="AX46" s="70">
        <v>1334.3510000000001</v>
      </c>
      <c r="AY46" s="70">
        <v>1338.52</v>
      </c>
      <c r="AZ46" s="70">
        <v>1342.346</v>
      </c>
      <c r="BA46" s="70">
        <v>1345.828</v>
      </c>
      <c r="BB46" s="70">
        <v>1348.9749999999999</v>
      </c>
      <c r="BC46" s="70">
        <v>1351.8030000000001</v>
      </c>
      <c r="BD46" s="70">
        <v>1354.298</v>
      </c>
      <c r="BE46" s="70">
        <v>1356.502</v>
      </c>
      <c r="BF46" s="70">
        <v>1358.4079999999999</v>
      </c>
      <c r="BG46" s="70">
        <v>1360.0360000000001</v>
      </c>
      <c r="BH46" s="70">
        <v>1361.41</v>
      </c>
      <c r="BI46" s="70">
        <v>1362.5329999999999</v>
      </c>
      <c r="BJ46" s="70">
        <v>1363.4380000000001</v>
      </c>
      <c r="BK46" s="70">
        <v>1364.1579999999999</v>
      </c>
      <c r="BL46" s="70">
        <v>1364.674</v>
      </c>
      <c r="BM46" s="70">
        <v>1365.0150000000001</v>
      </c>
      <c r="BN46" s="70">
        <v>1365.2159999999999</v>
      </c>
      <c r="BO46" s="70">
        <v>1365.2719999999999</v>
      </c>
      <c r="BP46" s="70">
        <v>1365.2239999999999</v>
      </c>
      <c r="BQ46" s="70">
        <v>1365.049</v>
      </c>
      <c r="BR46" s="70">
        <v>1364.79</v>
      </c>
      <c r="BS46" s="70">
        <v>1364.431</v>
      </c>
      <c r="BT46" s="70">
        <v>1363.973</v>
      </c>
      <c r="BU46" s="70">
        <v>1363.4290000000001</v>
      </c>
      <c r="BV46" s="70">
        <v>1362.7739999999999</v>
      </c>
      <c r="BW46" s="70">
        <v>1362.0419999999999</v>
      </c>
      <c r="BX46" s="70">
        <v>1361.2180000000001</v>
      </c>
      <c r="BY46" s="70">
        <v>1360.2950000000001</v>
      </c>
      <c r="BZ46" s="70">
        <v>1359.2639999999999</v>
      </c>
      <c r="CA46" s="70">
        <v>1358.134</v>
      </c>
      <c r="CB46" s="70">
        <v>1356.9079999999999</v>
      </c>
      <c r="CC46" s="70">
        <v>1355.5740000000001</v>
      </c>
      <c r="CD46" s="70">
        <v>1354.1220000000001</v>
      </c>
      <c r="CE46" s="70">
        <v>1352.5889999999999</v>
      </c>
      <c r="CF46" s="70">
        <v>1350.931</v>
      </c>
      <c r="CG46" s="70">
        <v>1349.181</v>
      </c>
      <c r="CH46" s="70">
        <v>1347.316</v>
      </c>
      <c r="CI46" s="70">
        <v>1345.354</v>
      </c>
      <c r="CJ46" s="70">
        <v>1343.3009999999999</v>
      </c>
      <c r="CK46" s="70">
        <v>1341.1579999999999</v>
      </c>
      <c r="CL46" s="70">
        <v>1338.905</v>
      </c>
      <c r="CM46" s="70">
        <v>1336.57</v>
      </c>
      <c r="CN46" s="70">
        <v>1334.154</v>
      </c>
      <c r="CO46" s="70">
        <v>1331.6559999999999</v>
      </c>
    </row>
    <row r="47" spans="1:93" ht="11.65">
      <c r="A47" s="66">
        <v>30</v>
      </c>
      <c r="B47" s="67" t="s">
        <v>685</v>
      </c>
      <c r="C47" s="88" t="s">
        <v>87</v>
      </c>
      <c r="D47" s="69"/>
      <c r="E47" s="69">
        <v>232</v>
      </c>
      <c r="F47" s="67" t="s">
        <v>735</v>
      </c>
      <c r="G47" s="69">
        <v>910</v>
      </c>
      <c r="H47" s="97">
        <v>3342.8180000000002</v>
      </c>
      <c r="I47" s="97">
        <v>3376.558</v>
      </c>
      <c r="J47" s="97">
        <v>3412.8939999999998</v>
      </c>
      <c r="K47" s="97">
        <v>3452.797</v>
      </c>
      <c r="L47" s="97">
        <v>3497.1170000000002</v>
      </c>
      <c r="M47" s="97">
        <v>3546.4270000000001</v>
      </c>
      <c r="N47" s="70">
        <v>3601.462</v>
      </c>
      <c r="O47" s="70">
        <v>3662.248</v>
      </c>
      <c r="P47" s="70">
        <v>3727.6559999999999</v>
      </c>
      <c r="Q47" s="70">
        <v>3795.9839999999999</v>
      </c>
      <c r="R47" s="70">
        <v>3865.9639999999999</v>
      </c>
      <c r="S47" s="70">
        <v>3937.1959999999999</v>
      </c>
      <c r="T47" s="70">
        <v>4009.9639999999999</v>
      </c>
      <c r="U47" s="70">
        <v>4084.4690000000001</v>
      </c>
      <c r="V47" s="70">
        <v>4161.1289999999999</v>
      </c>
      <c r="W47" s="70">
        <v>4240.2160000000003</v>
      </c>
      <c r="X47" s="70">
        <v>4321.62</v>
      </c>
      <c r="Y47" s="70">
        <v>4405.0370000000003</v>
      </c>
      <c r="Z47" s="70">
        <v>4490.1890000000003</v>
      </c>
      <c r="AA47" s="70">
        <v>4576.7240000000002</v>
      </c>
      <c r="AB47" s="70">
        <v>4664.3680000000004</v>
      </c>
      <c r="AC47" s="70">
        <v>4752.9160000000002</v>
      </c>
      <c r="AD47" s="70">
        <v>4842.2830000000004</v>
      </c>
      <c r="AE47" s="70">
        <v>4932.2830000000004</v>
      </c>
      <c r="AF47" s="70">
        <v>5022.7560000000003</v>
      </c>
      <c r="AG47" s="70">
        <v>5113.5540000000001</v>
      </c>
      <c r="AH47" s="70">
        <v>5204.5429999999997</v>
      </c>
      <c r="AI47" s="70">
        <v>5295.59</v>
      </c>
      <c r="AJ47" s="70">
        <v>5386.4549999999999</v>
      </c>
      <c r="AK47" s="70">
        <v>5476.9170000000004</v>
      </c>
      <c r="AL47" s="70">
        <v>5566.8140000000003</v>
      </c>
      <c r="AM47" s="70">
        <v>5656.0060000000003</v>
      </c>
      <c r="AN47" s="70">
        <v>5744.4669999999996</v>
      </c>
      <c r="AO47" s="70">
        <v>5832.1909999999998</v>
      </c>
      <c r="AP47" s="70">
        <v>5919.1769999999997</v>
      </c>
      <c r="AQ47" s="70">
        <v>6005.4920000000002</v>
      </c>
      <c r="AR47" s="70">
        <v>6091.067</v>
      </c>
      <c r="AS47" s="70">
        <v>6175.89</v>
      </c>
      <c r="AT47" s="70">
        <v>6260.0649999999996</v>
      </c>
      <c r="AU47" s="70">
        <v>6343.7060000000001</v>
      </c>
      <c r="AV47" s="70">
        <v>6426.9120000000003</v>
      </c>
      <c r="AW47" s="70">
        <v>6509.69</v>
      </c>
      <c r="AX47" s="70">
        <v>6592.0119999999997</v>
      </c>
      <c r="AY47" s="70">
        <v>6673.875</v>
      </c>
      <c r="AZ47" s="70">
        <v>6755.2579999999998</v>
      </c>
      <c r="BA47" s="70">
        <v>6836.1270000000004</v>
      </c>
      <c r="BB47" s="70">
        <v>6916.4750000000004</v>
      </c>
      <c r="BC47" s="70">
        <v>6996.2520000000004</v>
      </c>
      <c r="BD47" s="70">
        <v>7075.3980000000001</v>
      </c>
      <c r="BE47" s="70">
        <v>7153.8329999999996</v>
      </c>
      <c r="BF47" s="70">
        <v>7231.4750000000004</v>
      </c>
      <c r="BG47" s="70">
        <v>7308.2839999999997</v>
      </c>
      <c r="BH47" s="70">
        <v>7384.1980000000003</v>
      </c>
      <c r="BI47" s="70">
        <v>7459.0640000000003</v>
      </c>
      <c r="BJ47" s="70">
        <v>7532.7809999999999</v>
      </c>
      <c r="BK47" s="70">
        <v>7605.1559999999999</v>
      </c>
      <c r="BL47" s="70">
        <v>7676.1639999999998</v>
      </c>
      <c r="BM47" s="70">
        <v>7745.7749999999996</v>
      </c>
      <c r="BN47" s="70">
        <v>7813.9040000000005</v>
      </c>
      <c r="BO47" s="70">
        <v>7880.5630000000001</v>
      </c>
      <c r="BP47" s="70">
        <v>7945.7079999999996</v>
      </c>
      <c r="BQ47" s="70">
        <v>8009.3010000000004</v>
      </c>
      <c r="BR47" s="70">
        <v>8071.3190000000004</v>
      </c>
      <c r="BS47" s="70">
        <v>8131.732</v>
      </c>
      <c r="BT47" s="70">
        <v>8190.5510000000004</v>
      </c>
      <c r="BU47" s="70">
        <v>8247.7690000000002</v>
      </c>
      <c r="BV47" s="70">
        <v>8303.3870000000006</v>
      </c>
      <c r="BW47" s="70">
        <v>8357.3780000000006</v>
      </c>
      <c r="BX47" s="70">
        <v>8409.7389999999996</v>
      </c>
      <c r="BY47" s="70">
        <v>8460.4940000000006</v>
      </c>
      <c r="BZ47" s="70">
        <v>8509.6219999999994</v>
      </c>
      <c r="CA47" s="70">
        <v>8557.1450000000004</v>
      </c>
      <c r="CB47" s="70">
        <v>8603.0660000000007</v>
      </c>
      <c r="CC47" s="70">
        <v>8647.3919999999998</v>
      </c>
      <c r="CD47" s="70">
        <v>8690.1830000000009</v>
      </c>
      <c r="CE47" s="70">
        <v>8731.4570000000003</v>
      </c>
      <c r="CF47" s="70">
        <v>8771.23</v>
      </c>
      <c r="CG47" s="70">
        <v>8809.5059999999994</v>
      </c>
      <c r="CH47" s="70">
        <v>8846.27</v>
      </c>
      <c r="CI47" s="70">
        <v>8881.5349999999999</v>
      </c>
      <c r="CJ47" s="70">
        <v>8915.2939999999999</v>
      </c>
      <c r="CK47" s="70">
        <v>8947.5470000000005</v>
      </c>
      <c r="CL47" s="70">
        <v>8978.2950000000001</v>
      </c>
      <c r="CM47" s="70">
        <v>9007.5740000000005</v>
      </c>
      <c r="CN47" s="70">
        <v>9035.3950000000004</v>
      </c>
      <c r="CO47" s="70">
        <v>9061.777</v>
      </c>
    </row>
    <row r="48" spans="1:93" ht="11.65">
      <c r="A48" s="66">
        <v>31</v>
      </c>
      <c r="B48" s="67" t="s">
        <v>685</v>
      </c>
      <c r="C48" s="88" t="s">
        <v>89</v>
      </c>
      <c r="D48" s="69"/>
      <c r="E48" s="69">
        <v>231</v>
      </c>
      <c r="F48" s="67" t="s">
        <v>735</v>
      </c>
      <c r="G48" s="69">
        <v>910</v>
      </c>
      <c r="H48" s="97">
        <v>100835.45299999999</v>
      </c>
      <c r="I48" s="97">
        <v>103603.461</v>
      </c>
      <c r="J48" s="97">
        <v>106399.92600000001</v>
      </c>
      <c r="K48" s="97">
        <v>109224.41</v>
      </c>
      <c r="L48" s="97">
        <v>112078.727</v>
      </c>
      <c r="M48" s="97">
        <v>114963.583</v>
      </c>
      <c r="N48" s="70">
        <v>117876.226</v>
      </c>
      <c r="O48" s="70">
        <v>120812.698</v>
      </c>
      <c r="P48" s="70">
        <v>123771.387</v>
      </c>
      <c r="Q48" s="70">
        <v>126750.868</v>
      </c>
      <c r="R48" s="70">
        <v>129749.447</v>
      </c>
      <c r="S48" s="70">
        <v>132765.52100000001</v>
      </c>
      <c r="T48" s="70">
        <v>135796.65</v>
      </c>
      <c r="U48" s="70">
        <v>138839.37400000001</v>
      </c>
      <c r="V48" s="70">
        <v>141889.68799999999</v>
      </c>
      <c r="W48" s="70">
        <v>144944.302</v>
      </c>
      <c r="X48" s="70">
        <v>148001.185</v>
      </c>
      <c r="Y48" s="70">
        <v>151059.25200000001</v>
      </c>
      <c r="Z48" s="70">
        <v>154117.367</v>
      </c>
      <c r="AA48" s="70">
        <v>157174.82800000001</v>
      </c>
      <c r="AB48" s="70">
        <v>160230.927</v>
      </c>
      <c r="AC48" s="70">
        <v>163283.946</v>
      </c>
      <c r="AD48" s="70">
        <v>166332.87299999999</v>
      </c>
      <c r="AE48" s="70">
        <v>169378.60200000001</v>
      </c>
      <c r="AF48" s="70">
        <v>172422.72899999999</v>
      </c>
      <c r="AG48" s="70">
        <v>175465.98</v>
      </c>
      <c r="AH48" s="70">
        <v>178507.818</v>
      </c>
      <c r="AI48" s="70">
        <v>181546.16899999999</v>
      </c>
      <c r="AJ48" s="70">
        <v>184578.31599999999</v>
      </c>
      <c r="AK48" s="70">
        <v>187600.77299999999</v>
      </c>
      <c r="AL48" s="70">
        <v>190610.52799999999</v>
      </c>
      <c r="AM48" s="70">
        <v>193605.49600000001</v>
      </c>
      <c r="AN48" s="70">
        <v>196584.361</v>
      </c>
      <c r="AO48" s="70">
        <v>199545.70800000001</v>
      </c>
      <c r="AP48" s="70">
        <v>202488.31099999999</v>
      </c>
      <c r="AQ48" s="70">
        <v>205410.671</v>
      </c>
      <c r="AR48" s="70">
        <v>208311.247</v>
      </c>
      <c r="AS48" s="70">
        <v>211187.73699999999</v>
      </c>
      <c r="AT48" s="70">
        <v>214036.9</v>
      </c>
      <c r="AU48" s="70">
        <v>216855.054</v>
      </c>
      <c r="AV48" s="70">
        <v>219639.09599999999</v>
      </c>
      <c r="AW48" s="70">
        <v>222386.79800000001</v>
      </c>
      <c r="AX48" s="70">
        <v>225096.92</v>
      </c>
      <c r="AY48" s="70">
        <v>227768.549</v>
      </c>
      <c r="AZ48" s="70">
        <v>230401.27799999999</v>
      </c>
      <c r="BA48" s="70">
        <v>232994.39600000001</v>
      </c>
      <c r="BB48" s="70">
        <v>235546.489</v>
      </c>
      <c r="BC48" s="70">
        <v>238055.878</v>
      </c>
      <c r="BD48" s="70">
        <v>240521.35200000001</v>
      </c>
      <c r="BE48" s="70">
        <v>242941.69200000001</v>
      </c>
      <c r="BF48" s="70">
        <v>245315.67199999999</v>
      </c>
      <c r="BG48" s="70">
        <v>247642.43100000001</v>
      </c>
      <c r="BH48" s="70">
        <v>249920.67199999999</v>
      </c>
      <c r="BI48" s="70">
        <v>252148.15400000001</v>
      </c>
      <c r="BJ48" s="70">
        <v>254322.269</v>
      </c>
      <c r="BK48" s="70">
        <v>256441.027</v>
      </c>
      <c r="BL48" s="70">
        <v>258503.139</v>
      </c>
      <c r="BM48" s="70">
        <v>260508.37700000001</v>
      </c>
      <c r="BN48" s="70">
        <v>262457.30200000003</v>
      </c>
      <c r="BO48" s="70">
        <v>264351.07500000001</v>
      </c>
      <c r="BP48" s="70">
        <v>266190.46000000002</v>
      </c>
      <c r="BQ48" s="70">
        <v>267975.37900000002</v>
      </c>
      <c r="BR48" s="70">
        <v>269705.16700000002</v>
      </c>
      <c r="BS48" s="70">
        <v>271379.32400000002</v>
      </c>
      <c r="BT48" s="70">
        <v>272997.21100000001</v>
      </c>
      <c r="BU48" s="70">
        <v>274558.38199999998</v>
      </c>
      <c r="BV48" s="70">
        <v>276062.94500000001</v>
      </c>
      <c r="BW48" s="70">
        <v>277511.03600000002</v>
      </c>
      <c r="BX48" s="70">
        <v>278902.25699999998</v>
      </c>
      <c r="BY48" s="70">
        <v>280236.07500000001</v>
      </c>
      <c r="BZ48" s="70">
        <v>281512.33500000002</v>
      </c>
      <c r="CA48" s="70">
        <v>282731.08199999999</v>
      </c>
      <c r="CB48" s="70">
        <v>283893.09999999998</v>
      </c>
      <c r="CC48" s="70">
        <v>284999.90100000001</v>
      </c>
      <c r="CD48" s="70">
        <v>286053.50599999999</v>
      </c>
      <c r="CE48" s="70">
        <v>287055.56199999998</v>
      </c>
      <c r="CF48" s="70">
        <v>288007.15500000003</v>
      </c>
      <c r="CG48" s="70">
        <v>288908.859</v>
      </c>
      <c r="CH48" s="70">
        <v>289760.92099999997</v>
      </c>
      <c r="CI48" s="70">
        <v>290563.641</v>
      </c>
      <c r="CJ48" s="70">
        <v>291317.47200000001</v>
      </c>
      <c r="CK48" s="70">
        <v>292023.2</v>
      </c>
      <c r="CL48" s="70">
        <v>292681.94900000002</v>
      </c>
      <c r="CM48" s="70">
        <v>293295.20400000003</v>
      </c>
      <c r="CN48" s="70">
        <v>293864.788</v>
      </c>
      <c r="CO48" s="70">
        <v>294392.90299999999</v>
      </c>
    </row>
    <row r="49" spans="1:93" ht="11.65">
      <c r="A49" s="66">
        <v>32</v>
      </c>
      <c r="B49" s="67" t="s">
        <v>685</v>
      </c>
      <c r="C49" s="88" t="s">
        <v>120</v>
      </c>
      <c r="D49" s="69"/>
      <c r="E49" s="69">
        <v>404</v>
      </c>
      <c r="F49" s="67" t="s">
        <v>735</v>
      </c>
      <c r="G49" s="69">
        <v>910</v>
      </c>
      <c r="H49" s="97">
        <v>47878.339</v>
      </c>
      <c r="I49" s="97">
        <v>49051.531000000003</v>
      </c>
      <c r="J49" s="97">
        <v>50221.146000000001</v>
      </c>
      <c r="K49" s="97">
        <v>51392.57</v>
      </c>
      <c r="L49" s="97">
        <v>52573.966999999997</v>
      </c>
      <c r="M49" s="97">
        <v>53771.3</v>
      </c>
      <c r="N49" s="70">
        <v>54985.701999999997</v>
      </c>
      <c r="O49" s="70">
        <v>56215.224000000002</v>
      </c>
      <c r="P49" s="70">
        <v>57458.89</v>
      </c>
      <c r="Q49" s="70">
        <v>58714.809000000001</v>
      </c>
      <c r="R49" s="70">
        <v>59981.315000000002</v>
      </c>
      <c r="S49" s="70">
        <v>61257.805</v>
      </c>
      <c r="T49" s="70">
        <v>62544.006999999998</v>
      </c>
      <c r="U49" s="70">
        <v>63838.873</v>
      </c>
      <c r="V49" s="70">
        <v>65141.207999999999</v>
      </c>
      <c r="W49" s="70">
        <v>66449.654999999999</v>
      </c>
      <c r="X49" s="70">
        <v>67763.327000000005</v>
      </c>
      <c r="Y49" s="70">
        <v>69080.710000000006</v>
      </c>
      <c r="Z49" s="70">
        <v>70399.093999999997</v>
      </c>
      <c r="AA49" s="70">
        <v>71715.179999999993</v>
      </c>
      <c r="AB49" s="70">
        <v>73026.285999999993</v>
      </c>
      <c r="AC49" s="70">
        <v>74330.86</v>
      </c>
      <c r="AD49" s="70">
        <v>75628.137000000002</v>
      </c>
      <c r="AE49" s="70">
        <v>76917.347999999998</v>
      </c>
      <c r="AF49" s="70">
        <v>78198.020999999993</v>
      </c>
      <c r="AG49" s="70">
        <v>79469.672000000006</v>
      </c>
      <c r="AH49" s="70">
        <v>80731.501000000004</v>
      </c>
      <c r="AI49" s="70">
        <v>81982.714000000007</v>
      </c>
      <c r="AJ49" s="70">
        <v>83222.922999999995</v>
      </c>
      <c r="AK49" s="70">
        <v>84451.839000000007</v>
      </c>
      <c r="AL49" s="70">
        <v>85669.262000000002</v>
      </c>
      <c r="AM49" s="70">
        <v>86874.596000000005</v>
      </c>
      <c r="AN49" s="70">
        <v>88067.55</v>
      </c>
      <c r="AO49" s="70">
        <v>89248.341</v>
      </c>
      <c r="AP49" s="70">
        <v>90417.451000000001</v>
      </c>
      <c r="AQ49" s="70">
        <v>91575.092000000004</v>
      </c>
      <c r="AR49" s="70">
        <v>92721.076000000001</v>
      </c>
      <c r="AS49" s="70">
        <v>93854.785000000003</v>
      </c>
      <c r="AT49" s="70">
        <v>94975.542000000001</v>
      </c>
      <c r="AU49" s="70">
        <v>96082.460999999996</v>
      </c>
      <c r="AV49" s="70">
        <v>97174.763000000006</v>
      </c>
      <c r="AW49" s="70">
        <v>98251.903999999995</v>
      </c>
      <c r="AX49" s="70">
        <v>99313.432000000001</v>
      </c>
      <c r="AY49" s="70">
        <v>100358.739</v>
      </c>
      <c r="AZ49" s="70">
        <v>101387.22100000001</v>
      </c>
      <c r="BA49" s="70">
        <v>102398.265</v>
      </c>
      <c r="BB49" s="70">
        <v>103391.39599999999</v>
      </c>
      <c r="BC49" s="70">
        <v>104366.031</v>
      </c>
      <c r="BD49" s="70">
        <v>105321.31</v>
      </c>
      <c r="BE49" s="70">
        <v>106256.27800000001</v>
      </c>
      <c r="BF49" s="70">
        <v>107170.15700000001</v>
      </c>
      <c r="BG49" s="70">
        <v>108062.43</v>
      </c>
      <c r="BH49" s="70">
        <v>108932.874</v>
      </c>
      <c r="BI49" s="70">
        <v>109781.22900000001</v>
      </c>
      <c r="BJ49" s="70">
        <v>110607.416</v>
      </c>
      <c r="BK49" s="70">
        <v>111411.341</v>
      </c>
      <c r="BL49" s="70">
        <v>112192.781</v>
      </c>
      <c r="BM49" s="70">
        <v>112951.558</v>
      </c>
      <c r="BN49" s="70">
        <v>113687.746</v>
      </c>
      <c r="BO49" s="70">
        <v>114401.474</v>
      </c>
      <c r="BP49" s="70">
        <v>115092.855</v>
      </c>
      <c r="BQ49" s="70">
        <v>115761.932</v>
      </c>
      <c r="BR49" s="70">
        <v>116408.65</v>
      </c>
      <c r="BS49" s="70">
        <v>117032.946</v>
      </c>
      <c r="BT49" s="70">
        <v>117634.731</v>
      </c>
      <c r="BU49" s="70">
        <v>118213.96400000001</v>
      </c>
      <c r="BV49" s="70">
        <v>118770.73299999999</v>
      </c>
      <c r="BW49" s="70">
        <v>119305.196</v>
      </c>
      <c r="BX49" s="70">
        <v>119817.567</v>
      </c>
      <c r="BY49" s="70">
        <v>120308.118</v>
      </c>
      <c r="BZ49" s="70">
        <v>120777.09299999999</v>
      </c>
      <c r="CA49" s="70">
        <v>121224.69899999999</v>
      </c>
      <c r="CB49" s="70">
        <v>121651.197</v>
      </c>
      <c r="CC49" s="70">
        <v>122056.86500000001</v>
      </c>
      <c r="CD49" s="70">
        <v>122442.008</v>
      </c>
      <c r="CE49" s="70">
        <v>122806.997</v>
      </c>
      <c r="CF49" s="70">
        <v>123152.11500000001</v>
      </c>
      <c r="CG49" s="70">
        <v>123477.705</v>
      </c>
      <c r="CH49" s="70">
        <v>123784.13099999999</v>
      </c>
      <c r="CI49" s="70">
        <v>124071.711</v>
      </c>
      <c r="CJ49" s="70">
        <v>124340.818</v>
      </c>
      <c r="CK49" s="70">
        <v>124591.84699999999</v>
      </c>
      <c r="CL49" s="70">
        <v>124825.20699999999</v>
      </c>
      <c r="CM49" s="70">
        <v>125041.348</v>
      </c>
      <c r="CN49" s="70">
        <v>125240.73299999999</v>
      </c>
      <c r="CO49" s="70">
        <v>125423.855</v>
      </c>
    </row>
    <row r="50" spans="1:93" ht="11.65">
      <c r="A50" s="66">
        <v>33</v>
      </c>
      <c r="B50" s="67" t="s">
        <v>685</v>
      </c>
      <c r="C50" s="88" t="s">
        <v>135</v>
      </c>
      <c r="D50" s="69"/>
      <c r="E50" s="69">
        <v>450</v>
      </c>
      <c r="F50" s="67" t="s">
        <v>735</v>
      </c>
      <c r="G50" s="69">
        <v>910</v>
      </c>
      <c r="H50" s="97">
        <v>24234.080000000002</v>
      </c>
      <c r="I50" s="97">
        <v>24894.37</v>
      </c>
      <c r="J50" s="97">
        <v>25570.510999999999</v>
      </c>
      <c r="K50" s="97">
        <v>26262.312999999998</v>
      </c>
      <c r="L50" s="97">
        <v>26969.306</v>
      </c>
      <c r="M50" s="97">
        <v>27691.019</v>
      </c>
      <c r="N50" s="70">
        <v>28427.332999999999</v>
      </c>
      <c r="O50" s="70">
        <v>29178.075000000001</v>
      </c>
      <c r="P50" s="70">
        <v>29942.591</v>
      </c>
      <c r="Q50" s="70">
        <v>30720.116999999998</v>
      </c>
      <c r="R50" s="70">
        <v>31509.837</v>
      </c>
      <c r="S50" s="70">
        <v>32311.423999999999</v>
      </c>
      <c r="T50" s="70">
        <v>33124.447999999997</v>
      </c>
      <c r="U50" s="70">
        <v>33947.957000000002</v>
      </c>
      <c r="V50" s="70">
        <v>34780.866000000002</v>
      </c>
      <c r="W50" s="70">
        <v>35622.311999999998</v>
      </c>
      <c r="X50" s="70">
        <v>36471.756000000001</v>
      </c>
      <c r="Y50" s="70">
        <v>37329.01</v>
      </c>
      <c r="Z50" s="70">
        <v>38194.091999999997</v>
      </c>
      <c r="AA50" s="70">
        <v>39067.245999999999</v>
      </c>
      <c r="AB50" s="70">
        <v>39948.584999999999</v>
      </c>
      <c r="AC50" s="70">
        <v>40837.955000000002</v>
      </c>
      <c r="AD50" s="70">
        <v>41735.057999999997</v>
      </c>
      <c r="AE50" s="70">
        <v>42639.747000000003</v>
      </c>
      <c r="AF50" s="70">
        <v>43551.894</v>
      </c>
      <c r="AG50" s="70">
        <v>44471.368999999999</v>
      </c>
      <c r="AH50" s="70">
        <v>45397.908000000003</v>
      </c>
      <c r="AI50" s="70">
        <v>46331.396999999997</v>
      </c>
      <c r="AJ50" s="70">
        <v>47271.942000000003</v>
      </c>
      <c r="AK50" s="70">
        <v>48219.790999999997</v>
      </c>
      <c r="AL50" s="70">
        <v>49174.964</v>
      </c>
      <c r="AM50" s="70">
        <v>50137.290999999997</v>
      </c>
      <c r="AN50" s="70">
        <v>51106.345999999998</v>
      </c>
      <c r="AO50" s="70">
        <v>52081.599000000002</v>
      </c>
      <c r="AP50" s="70">
        <v>53062.409</v>
      </c>
      <c r="AQ50" s="70">
        <v>54048.131000000001</v>
      </c>
      <c r="AR50" s="70">
        <v>55038.413999999997</v>
      </c>
      <c r="AS50" s="70">
        <v>56032.796000000002</v>
      </c>
      <c r="AT50" s="70">
        <v>57030.608</v>
      </c>
      <c r="AU50" s="70">
        <v>58031.038999999997</v>
      </c>
      <c r="AV50" s="70">
        <v>59033.38</v>
      </c>
      <c r="AW50" s="70">
        <v>60037.133999999998</v>
      </c>
      <c r="AX50" s="70">
        <v>61041.881000000001</v>
      </c>
      <c r="AY50" s="70">
        <v>62047.283000000003</v>
      </c>
      <c r="AZ50" s="70">
        <v>63053.042000000001</v>
      </c>
      <c r="BA50" s="70">
        <v>64058.826000000001</v>
      </c>
      <c r="BB50" s="70">
        <v>65064.23</v>
      </c>
      <c r="BC50" s="70">
        <v>66068.823000000004</v>
      </c>
      <c r="BD50" s="70">
        <v>67072.274000000005</v>
      </c>
      <c r="BE50" s="70">
        <v>68074.241999999998</v>
      </c>
      <c r="BF50" s="70">
        <v>69074.428</v>
      </c>
      <c r="BG50" s="70">
        <v>70072.381999999998</v>
      </c>
      <c r="BH50" s="70">
        <v>71067.751999999993</v>
      </c>
      <c r="BI50" s="70">
        <v>72060.25</v>
      </c>
      <c r="BJ50" s="70">
        <v>73049.591</v>
      </c>
      <c r="BK50" s="70">
        <v>74035.474000000002</v>
      </c>
      <c r="BL50" s="70">
        <v>75017.577000000005</v>
      </c>
      <c r="BM50" s="70">
        <v>75995.410999999993</v>
      </c>
      <c r="BN50" s="70">
        <v>76968.395000000004</v>
      </c>
      <c r="BO50" s="70">
        <v>77935.865999999995</v>
      </c>
      <c r="BP50" s="70">
        <v>78897.226999999999</v>
      </c>
      <c r="BQ50" s="70">
        <v>79852.054999999993</v>
      </c>
      <c r="BR50" s="70">
        <v>80800.017000000007</v>
      </c>
      <c r="BS50" s="70">
        <v>81740.665999999997</v>
      </c>
      <c r="BT50" s="70">
        <v>82673.596000000005</v>
      </c>
      <c r="BU50" s="70">
        <v>83598.399999999994</v>
      </c>
      <c r="BV50" s="70">
        <v>84514.680999999997</v>
      </c>
      <c r="BW50" s="70">
        <v>85422.116999999998</v>
      </c>
      <c r="BX50" s="70">
        <v>86320.592999999993</v>
      </c>
      <c r="BY50" s="70">
        <v>87210.099000000002</v>
      </c>
      <c r="BZ50" s="70">
        <v>88090.483999999997</v>
      </c>
      <c r="CA50" s="70">
        <v>88961.543999999994</v>
      </c>
      <c r="CB50" s="70">
        <v>89822.875</v>
      </c>
      <c r="CC50" s="70">
        <v>90673.985000000001</v>
      </c>
      <c r="CD50" s="70">
        <v>91514.308000000005</v>
      </c>
      <c r="CE50" s="70">
        <v>92343.356</v>
      </c>
      <c r="CF50" s="70">
        <v>93160.773000000001</v>
      </c>
      <c r="CG50" s="70">
        <v>93966.289000000004</v>
      </c>
      <c r="CH50" s="70">
        <v>94759.758000000002</v>
      </c>
      <c r="CI50" s="70">
        <v>95540.994000000006</v>
      </c>
      <c r="CJ50" s="70">
        <v>96309.812999999995</v>
      </c>
      <c r="CK50" s="70">
        <v>97065.982999999993</v>
      </c>
      <c r="CL50" s="70">
        <v>97809.197</v>
      </c>
      <c r="CM50" s="70">
        <v>98539.114000000001</v>
      </c>
      <c r="CN50" s="70">
        <v>99255.315000000002</v>
      </c>
      <c r="CO50" s="70">
        <v>99957.34</v>
      </c>
    </row>
    <row r="51" spans="1:93" ht="11.65">
      <c r="A51" s="66">
        <v>34</v>
      </c>
      <c r="B51" s="67" t="s">
        <v>685</v>
      </c>
      <c r="C51" s="88" t="s">
        <v>136</v>
      </c>
      <c r="D51" s="69"/>
      <c r="E51" s="69">
        <v>454</v>
      </c>
      <c r="F51" s="67" t="s">
        <v>735</v>
      </c>
      <c r="G51" s="69">
        <v>910</v>
      </c>
      <c r="H51" s="97">
        <v>16745.305</v>
      </c>
      <c r="I51" s="97">
        <v>17205.253000000001</v>
      </c>
      <c r="J51" s="97">
        <v>17670.192999999999</v>
      </c>
      <c r="K51" s="97">
        <v>18143.215</v>
      </c>
      <c r="L51" s="97">
        <v>18628.749</v>
      </c>
      <c r="M51" s="97">
        <v>19129.955000000002</v>
      </c>
      <c r="N51" s="70">
        <v>19647.681</v>
      </c>
      <c r="O51" s="70">
        <v>20180.838</v>
      </c>
      <c r="P51" s="70">
        <v>20728.156999999999</v>
      </c>
      <c r="Q51" s="70">
        <v>21287.588</v>
      </c>
      <c r="R51" s="70">
        <v>21857.472000000002</v>
      </c>
      <c r="S51" s="70">
        <v>22437.393</v>
      </c>
      <c r="T51" s="70">
        <v>23027.357</v>
      </c>
      <c r="U51" s="70">
        <v>23626.576000000001</v>
      </c>
      <c r="V51" s="70">
        <v>24234.186000000002</v>
      </c>
      <c r="W51" s="70">
        <v>24849.442999999999</v>
      </c>
      <c r="X51" s="70">
        <v>25471.782999999999</v>
      </c>
      <c r="Y51" s="70">
        <v>26100.74</v>
      </c>
      <c r="Z51" s="70">
        <v>26735.781999999999</v>
      </c>
      <c r="AA51" s="70">
        <v>27376.447</v>
      </c>
      <c r="AB51" s="70">
        <v>28022.27</v>
      </c>
      <c r="AC51" s="70">
        <v>28672.797999999999</v>
      </c>
      <c r="AD51" s="70">
        <v>29327.664000000001</v>
      </c>
      <c r="AE51" s="70">
        <v>29986.742999999999</v>
      </c>
      <c r="AF51" s="70">
        <v>30649.995999999999</v>
      </c>
      <c r="AG51" s="70">
        <v>31317.315999999999</v>
      </c>
      <c r="AH51" s="70">
        <v>31988.499</v>
      </c>
      <c r="AI51" s="70">
        <v>32663.162</v>
      </c>
      <c r="AJ51" s="70">
        <v>33340.892999999996</v>
      </c>
      <c r="AK51" s="70">
        <v>34021.235999999997</v>
      </c>
      <c r="AL51" s="70">
        <v>34703.794000000002</v>
      </c>
      <c r="AM51" s="70">
        <v>35388.178</v>
      </c>
      <c r="AN51" s="70">
        <v>36074.192000000003</v>
      </c>
      <c r="AO51" s="70">
        <v>36761.913999999997</v>
      </c>
      <c r="AP51" s="70">
        <v>37451.5</v>
      </c>
      <c r="AQ51" s="70">
        <v>38142.970999999998</v>
      </c>
      <c r="AR51" s="70">
        <v>38836.154999999999</v>
      </c>
      <c r="AS51" s="70">
        <v>39530.582000000002</v>
      </c>
      <c r="AT51" s="70">
        <v>40225.603999999999</v>
      </c>
      <c r="AU51" s="70">
        <v>40920.455999999998</v>
      </c>
      <c r="AV51" s="70">
        <v>41614.438999999998</v>
      </c>
      <c r="AW51" s="70">
        <v>42307.080999999998</v>
      </c>
      <c r="AX51" s="70">
        <v>42998.114000000001</v>
      </c>
      <c r="AY51" s="70">
        <v>43687.332999999999</v>
      </c>
      <c r="AZ51" s="70">
        <v>44374.603000000003</v>
      </c>
      <c r="BA51" s="70">
        <v>45059.724000000002</v>
      </c>
      <c r="BB51" s="70">
        <v>45742.332999999999</v>
      </c>
      <c r="BC51" s="70">
        <v>46421.955000000002</v>
      </c>
      <c r="BD51" s="70">
        <v>47097.974999999999</v>
      </c>
      <c r="BE51" s="70">
        <v>47769.749000000003</v>
      </c>
      <c r="BF51" s="70">
        <v>48436.663999999997</v>
      </c>
      <c r="BG51" s="70">
        <v>49098.321000000004</v>
      </c>
      <c r="BH51" s="70">
        <v>49754.356</v>
      </c>
      <c r="BI51" s="70">
        <v>50404.328000000001</v>
      </c>
      <c r="BJ51" s="70">
        <v>51047.819000000003</v>
      </c>
      <c r="BK51" s="70">
        <v>51684.413999999997</v>
      </c>
      <c r="BL51" s="70">
        <v>52313.760999999999</v>
      </c>
      <c r="BM51" s="70">
        <v>52935.584000000003</v>
      </c>
      <c r="BN51" s="70">
        <v>53549.603000000003</v>
      </c>
      <c r="BO51" s="70">
        <v>54155.612000000001</v>
      </c>
      <c r="BP51" s="70">
        <v>54753.375</v>
      </c>
      <c r="BQ51" s="70">
        <v>55342.654999999999</v>
      </c>
      <c r="BR51" s="70">
        <v>55923.220999999998</v>
      </c>
      <c r="BS51" s="70">
        <v>56494.946000000004</v>
      </c>
      <c r="BT51" s="70">
        <v>57057.773999999998</v>
      </c>
      <c r="BU51" s="70">
        <v>57611.567999999999</v>
      </c>
      <c r="BV51" s="70">
        <v>58156.197999999997</v>
      </c>
      <c r="BW51" s="70">
        <v>58691.451000000001</v>
      </c>
      <c r="BX51" s="70">
        <v>59217.125999999997</v>
      </c>
      <c r="BY51" s="70">
        <v>59733.021000000001</v>
      </c>
      <c r="BZ51" s="70">
        <v>60238.913999999997</v>
      </c>
      <c r="CA51" s="70">
        <v>60734.707999999999</v>
      </c>
      <c r="CB51" s="70">
        <v>61220.271000000001</v>
      </c>
      <c r="CC51" s="70">
        <v>61695.421000000002</v>
      </c>
      <c r="CD51" s="70">
        <v>62159.940999999999</v>
      </c>
      <c r="CE51" s="70">
        <v>62613.677000000003</v>
      </c>
      <c r="CF51" s="70">
        <v>63056.56</v>
      </c>
      <c r="CG51" s="70">
        <v>63488.559000000001</v>
      </c>
      <c r="CH51" s="70">
        <v>63909.71</v>
      </c>
      <c r="CI51" s="70">
        <v>64320.074000000001</v>
      </c>
      <c r="CJ51" s="70">
        <v>64719.712</v>
      </c>
      <c r="CK51" s="70">
        <v>65108.71</v>
      </c>
      <c r="CL51" s="70">
        <v>65487.105000000003</v>
      </c>
      <c r="CM51" s="70">
        <v>65854.994999999995</v>
      </c>
      <c r="CN51" s="70">
        <v>66212.402000000002</v>
      </c>
      <c r="CO51" s="70">
        <v>66559.385999999999</v>
      </c>
    </row>
    <row r="52" spans="1:93" ht="11.65">
      <c r="A52" s="66">
        <v>35</v>
      </c>
      <c r="B52" s="67" t="s">
        <v>685</v>
      </c>
      <c r="C52" s="88" t="s">
        <v>143</v>
      </c>
      <c r="D52" s="69">
        <v>1</v>
      </c>
      <c r="E52" s="69">
        <v>480</v>
      </c>
      <c r="F52" s="67" t="s">
        <v>735</v>
      </c>
      <c r="G52" s="69">
        <v>910</v>
      </c>
      <c r="H52" s="97">
        <v>1259.4570000000001</v>
      </c>
      <c r="I52" s="97">
        <v>1261.8699999999999</v>
      </c>
      <c r="J52" s="97">
        <v>1264.4970000000001</v>
      </c>
      <c r="K52" s="97">
        <v>1267.184</v>
      </c>
      <c r="L52" s="97">
        <v>1269.67</v>
      </c>
      <c r="M52" s="97">
        <v>1271.7670000000001</v>
      </c>
      <c r="N52" s="70">
        <v>1273.4280000000001</v>
      </c>
      <c r="O52" s="70">
        <v>1274.72</v>
      </c>
      <c r="P52" s="70">
        <v>1275.6569999999999</v>
      </c>
      <c r="Q52" s="70">
        <v>1276.2819999999999</v>
      </c>
      <c r="R52" s="70">
        <v>1276.6389999999999</v>
      </c>
      <c r="S52" s="70">
        <v>1276.7159999999999</v>
      </c>
      <c r="T52" s="70">
        <v>1276.4939999999999</v>
      </c>
      <c r="U52" s="70">
        <v>1275.973</v>
      </c>
      <c r="V52" s="70">
        <v>1275.144</v>
      </c>
      <c r="W52" s="70">
        <v>1274.0360000000001</v>
      </c>
      <c r="X52" s="70">
        <v>1272.636</v>
      </c>
      <c r="Y52" s="70">
        <v>1270.925</v>
      </c>
      <c r="Z52" s="70">
        <v>1268.9000000000001</v>
      </c>
      <c r="AA52" s="70">
        <v>1266.539</v>
      </c>
      <c r="AB52" s="70">
        <v>1263.8140000000001</v>
      </c>
      <c r="AC52" s="70">
        <v>1260.7329999999999</v>
      </c>
      <c r="AD52" s="70">
        <v>1257.3009999999999</v>
      </c>
      <c r="AE52" s="70">
        <v>1253.4970000000001</v>
      </c>
      <c r="AF52" s="70">
        <v>1249.3530000000001</v>
      </c>
      <c r="AG52" s="70">
        <v>1244.874</v>
      </c>
      <c r="AH52" s="70">
        <v>1240.047</v>
      </c>
      <c r="AI52" s="70">
        <v>1234.913</v>
      </c>
      <c r="AJ52" s="70">
        <v>1229.4760000000001</v>
      </c>
      <c r="AK52" s="70">
        <v>1223.7750000000001</v>
      </c>
      <c r="AL52" s="70">
        <v>1217.8530000000001</v>
      </c>
      <c r="AM52" s="70">
        <v>1211.7049999999999</v>
      </c>
      <c r="AN52" s="70">
        <v>1205.386</v>
      </c>
      <c r="AO52" s="70">
        <v>1198.883</v>
      </c>
      <c r="AP52" s="70">
        <v>1192.26</v>
      </c>
      <c r="AQ52" s="70">
        <v>1185.5250000000001</v>
      </c>
      <c r="AR52" s="70">
        <v>1178.7180000000001</v>
      </c>
      <c r="AS52" s="70">
        <v>1171.8399999999999</v>
      </c>
      <c r="AT52" s="70">
        <v>1164.925</v>
      </c>
      <c r="AU52" s="70">
        <v>1157.9760000000001</v>
      </c>
      <c r="AV52" s="70">
        <v>1151.009</v>
      </c>
      <c r="AW52" s="70">
        <v>1144.047</v>
      </c>
      <c r="AX52" s="70">
        <v>1137.0930000000001</v>
      </c>
      <c r="AY52" s="70">
        <v>1130.1369999999999</v>
      </c>
      <c r="AZ52" s="70">
        <v>1123.184</v>
      </c>
      <c r="BA52" s="70">
        <v>1116.2339999999999</v>
      </c>
      <c r="BB52" s="70">
        <v>1109.2560000000001</v>
      </c>
      <c r="BC52" s="70">
        <v>1102.296</v>
      </c>
      <c r="BD52" s="70">
        <v>1095.3130000000001</v>
      </c>
      <c r="BE52" s="70">
        <v>1088.3130000000001</v>
      </c>
      <c r="BF52" s="70">
        <v>1081.2840000000001</v>
      </c>
      <c r="BG52" s="70">
        <v>1074.222</v>
      </c>
      <c r="BH52" s="70">
        <v>1067.124</v>
      </c>
      <c r="BI52" s="70">
        <v>1059.989</v>
      </c>
      <c r="BJ52" s="70">
        <v>1052.808</v>
      </c>
      <c r="BK52" s="70">
        <v>1045.5730000000001</v>
      </c>
      <c r="BL52" s="70">
        <v>1038.279</v>
      </c>
      <c r="BM52" s="70">
        <v>1030.941</v>
      </c>
      <c r="BN52" s="70">
        <v>1023.55</v>
      </c>
      <c r="BO52" s="70">
        <v>1016.085</v>
      </c>
      <c r="BP52" s="70">
        <v>1008.563</v>
      </c>
      <c r="BQ52" s="70">
        <v>1000.99</v>
      </c>
      <c r="BR52" s="70">
        <v>993.35500000000002</v>
      </c>
      <c r="BS52" s="70">
        <v>985.66300000000001</v>
      </c>
      <c r="BT52" s="70">
        <v>977.94299999999998</v>
      </c>
      <c r="BU52" s="70">
        <v>970.20799999999997</v>
      </c>
      <c r="BV52" s="70">
        <v>962.44899999999996</v>
      </c>
      <c r="BW52" s="70">
        <v>954.69600000000003</v>
      </c>
      <c r="BX52" s="70">
        <v>946.93899999999996</v>
      </c>
      <c r="BY52" s="70">
        <v>939.202</v>
      </c>
      <c r="BZ52" s="70">
        <v>931.49599999999998</v>
      </c>
      <c r="CA52" s="70">
        <v>923.82799999999997</v>
      </c>
      <c r="CB52" s="70">
        <v>916.20799999999997</v>
      </c>
      <c r="CC52" s="70">
        <v>908.654</v>
      </c>
      <c r="CD52" s="70">
        <v>901.16800000000001</v>
      </c>
      <c r="CE52" s="70">
        <v>893.78499999999997</v>
      </c>
      <c r="CF52" s="70">
        <v>886.50300000000004</v>
      </c>
      <c r="CG52" s="70">
        <v>879.327</v>
      </c>
      <c r="CH52" s="70">
        <v>872.29300000000001</v>
      </c>
      <c r="CI52" s="70">
        <v>865.39</v>
      </c>
      <c r="CJ52" s="70">
        <v>858.61800000000005</v>
      </c>
      <c r="CK52" s="70">
        <v>852.01099999999997</v>
      </c>
      <c r="CL52" s="70">
        <v>845.55799999999999</v>
      </c>
      <c r="CM52" s="70">
        <v>839.28499999999997</v>
      </c>
      <c r="CN52" s="70">
        <v>833.19600000000003</v>
      </c>
      <c r="CO52" s="70">
        <v>827.303</v>
      </c>
    </row>
    <row r="53" spans="1:93" ht="11.65">
      <c r="A53" s="66">
        <v>36</v>
      </c>
      <c r="B53" s="67" t="s">
        <v>685</v>
      </c>
      <c r="C53" s="88" t="s">
        <v>736</v>
      </c>
      <c r="D53" s="69">
        <v>2</v>
      </c>
      <c r="E53" s="69">
        <v>175</v>
      </c>
      <c r="F53" s="67" t="s">
        <v>735</v>
      </c>
      <c r="G53" s="69">
        <v>910</v>
      </c>
      <c r="H53" s="97">
        <v>240.011</v>
      </c>
      <c r="I53" s="97">
        <v>246.46</v>
      </c>
      <c r="J53" s="97">
        <v>252.96199999999999</v>
      </c>
      <c r="K53" s="97">
        <v>259.52600000000001</v>
      </c>
      <c r="L53" s="97">
        <v>266.15300000000002</v>
      </c>
      <c r="M53" s="97">
        <v>272.81299999999999</v>
      </c>
      <c r="N53" s="70">
        <v>279.50700000000001</v>
      </c>
      <c r="O53" s="70">
        <v>286.25400000000002</v>
      </c>
      <c r="P53" s="70">
        <v>293.06400000000002</v>
      </c>
      <c r="Q53" s="70">
        <v>299.93400000000003</v>
      </c>
      <c r="R53" s="70">
        <v>306.88400000000001</v>
      </c>
      <c r="S53" s="70">
        <v>313.92599999999999</v>
      </c>
      <c r="T53" s="70">
        <v>321.03800000000001</v>
      </c>
      <c r="U53" s="70">
        <v>328.22699999999998</v>
      </c>
      <c r="V53" s="70">
        <v>335.52199999999999</v>
      </c>
      <c r="W53" s="70">
        <v>342.899</v>
      </c>
      <c r="X53" s="70">
        <v>350.34399999999999</v>
      </c>
      <c r="Y53" s="70">
        <v>357.87400000000002</v>
      </c>
      <c r="Z53" s="70">
        <v>365.47699999999998</v>
      </c>
      <c r="AA53" s="70">
        <v>373.11200000000002</v>
      </c>
      <c r="AB53" s="70">
        <v>380.80099999999999</v>
      </c>
      <c r="AC53" s="70">
        <v>388.50599999999997</v>
      </c>
      <c r="AD53" s="70">
        <v>396.22699999999998</v>
      </c>
      <c r="AE53" s="70">
        <v>403.95499999999998</v>
      </c>
      <c r="AF53" s="70">
        <v>411.69600000000003</v>
      </c>
      <c r="AG53" s="70">
        <v>419.42599999999999</v>
      </c>
      <c r="AH53" s="70">
        <v>427.13799999999998</v>
      </c>
      <c r="AI53" s="70">
        <v>434.83800000000002</v>
      </c>
      <c r="AJ53" s="70">
        <v>442.50299999999999</v>
      </c>
      <c r="AK53" s="70">
        <v>450.13200000000001</v>
      </c>
      <c r="AL53" s="70">
        <v>457.721</v>
      </c>
      <c r="AM53" s="70">
        <v>465.25099999999998</v>
      </c>
      <c r="AN53" s="70">
        <v>472.73200000000003</v>
      </c>
      <c r="AO53" s="70">
        <v>480.166</v>
      </c>
      <c r="AP53" s="70">
        <v>487.536</v>
      </c>
      <c r="AQ53" s="70">
        <v>494.851</v>
      </c>
      <c r="AR53" s="70">
        <v>502.09399999999999</v>
      </c>
      <c r="AS53" s="70">
        <v>509.267</v>
      </c>
      <c r="AT53" s="70">
        <v>516.39300000000003</v>
      </c>
      <c r="AU53" s="70">
        <v>523.45000000000005</v>
      </c>
      <c r="AV53" s="70">
        <v>530.42499999999995</v>
      </c>
      <c r="AW53" s="70">
        <v>537.34400000000005</v>
      </c>
      <c r="AX53" s="70">
        <v>544.19100000000003</v>
      </c>
      <c r="AY53" s="70">
        <v>550.97799999999995</v>
      </c>
      <c r="AZ53" s="70">
        <v>557.68399999999997</v>
      </c>
      <c r="BA53" s="70">
        <v>564.32600000000002</v>
      </c>
      <c r="BB53" s="70">
        <v>570.88599999999997</v>
      </c>
      <c r="BC53" s="70">
        <v>577.38400000000001</v>
      </c>
      <c r="BD53" s="70">
        <v>583.81100000000004</v>
      </c>
      <c r="BE53" s="70">
        <v>590.14800000000002</v>
      </c>
      <c r="BF53" s="70">
        <v>596.41200000000003</v>
      </c>
      <c r="BG53" s="70">
        <v>602.59299999999996</v>
      </c>
      <c r="BH53" s="70">
        <v>608.67899999999997</v>
      </c>
      <c r="BI53" s="70">
        <v>614.66899999999998</v>
      </c>
      <c r="BJ53" s="70">
        <v>620.58100000000002</v>
      </c>
      <c r="BK53" s="70">
        <v>626.38900000000001</v>
      </c>
      <c r="BL53" s="70">
        <v>632.10699999999997</v>
      </c>
      <c r="BM53" s="70">
        <v>637.71600000000001</v>
      </c>
      <c r="BN53" s="70">
        <v>643.221</v>
      </c>
      <c r="BO53" s="70">
        <v>648.63</v>
      </c>
      <c r="BP53" s="70">
        <v>653.92499999999995</v>
      </c>
      <c r="BQ53" s="70">
        <v>659.11800000000005</v>
      </c>
      <c r="BR53" s="70">
        <v>664.21100000000001</v>
      </c>
      <c r="BS53" s="70">
        <v>669.178</v>
      </c>
      <c r="BT53" s="70">
        <v>674.024</v>
      </c>
      <c r="BU53" s="70">
        <v>678.78</v>
      </c>
      <c r="BV53" s="70">
        <v>683.38499999999999</v>
      </c>
      <c r="BW53" s="70">
        <v>687.88499999999999</v>
      </c>
      <c r="BX53" s="70">
        <v>692.24800000000005</v>
      </c>
      <c r="BY53" s="70">
        <v>696.495</v>
      </c>
      <c r="BZ53" s="70">
        <v>700.61500000000001</v>
      </c>
      <c r="CA53" s="70">
        <v>704.60299999999995</v>
      </c>
      <c r="CB53" s="70">
        <v>708.447</v>
      </c>
      <c r="CC53" s="70">
        <v>712.17100000000005</v>
      </c>
      <c r="CD53" s="70">
        <v>715.73800000000006</v>
      </c>
      <c r="CE53" s="70">
        <v>719.18</v>
      </c>
      <c r="CF53" s="70">
        <v>722.49099999999999</v>
      </c>
      <c r="CG53" s="70">
        <v>725.64</v>
      </c>
      <c r="CH53" s="70">
        <v>728.64099999999996</v>
      </c>
      <c r="CI53" s="70">
        <v>731.51</v>
      </c>
      <c r="CJ53" s="70">
        <v>734.23800000000006</v>
      </c>
      <c r="CK53" s="70">
        <v>736.81500000000005</v>
      </c>
      <c r="CL53" s="70">
        <v>739.245</v>
      </c>
      <c r="CM53" s="70">
        <v>741.54200000000003</v>
      </c>
      <c r="CN53" s="70">
        <v>743.69100000000003</v>
      </c>
      <c r="CO53" s="70">
        <v>745.69100000000003</v>
      </c>
    </row>
    <row r="54" spans="1:93" ht="11.65">
      <c r="A54" s="66">
        <v>37</v>
      </c>
      <c r="B54" s="67" t="s">
        <v>685</v>
      </c>
      <c r="C54" s="88" t="s">
        <v>151</v>
      </c>
      <c r="D54" s="69"/>
      <c r="E54" s="69">
        <v>508</v>
      </c>
      <c r="F54" s="67" t="s">
        <v>735</v>
      </c>
      <c r="G54" s="69">
        <v>910</v>
      </c>
      <c r="H54" s="97">
        <v>27042.001</v>
      </c>
      <c r="I54" s="97">
        <v>27829.93</v>
      </c>
      <c r="J54" s="97">
        <v>28649.007000000001</v>
      </c>
      <c r="K54" s="97">
        <v>29496.008999999998</v>
      </c>
      <c r="L54" s="97">
        <v>30366.043000000001</v>
      </c>
      <c r="M54" s="97">
        <v>31255.435000000001</v>
      </c>
      <c r="N54" s="70">
        <v>32163.044999999998</v>
      </c>
      <c r="O54" s="70">
        <v>33089.463000000003</v>
      </c>
      <c r="P54" s="70">
        <v>34034.811999999998</v>
      </c>
      <c r="Q54" s="70">
        <v>34999.756000000001</v>
      </c>
      <c r="R54" s="70">
        <v>35984.616000000002</v>
      </c>
      <c r="S54" s="70">
        <v>36988.942999999999</v>
      </c>
      <c r="T54" s="70">
        <v>38011.830999999998</v>
      </c>
      <c r="U54" s="70">
        <v>39052.601000000002</v>
      </c>
      <c r="V54" s="70">
        <v>40110.504000000001</v>
      </c>
      <c r="W54" s="70">
        <v>41184.834000000003</v>
      </c>
      <c r="X54" s="70">
        <v>42274.983</v>
      </c>
      <c r="Y54" s="70">
        <v>43380.527000000002</v>
      </c>
      <c r="Z54" s="70">
        <v>44501.118999999999</v>
      </c>
      <c r="AA54" s="70">
        <v>45636.5</v>
      </c>
      <c r="AB54" s="70">
        <v>46786.29</v>
      </c>
      <c r="AC54" s="70">
        <v>47950.019</v>
      </c>
      <c r="AD54" s="70">
        <v>49127.034</v>
      </c>
      <c r="AE54" s="70">
        <v>50316.491000000002</v>
      </c>
      <c r="AF54" s="70">
        <v>51517.502</v>
      </c>
      <c r="AG54" s="70">
        <v>52729.199000000001</v>
      </c>
      <c r="AH54" s="70">
        <v>53950.938999999998</v>
      </c>
      <c r="AI54" s="70">
        <v>55182.196000000004</v>
      </c>
      <c r="AJ54" s="70">
        <v>56422.463000000003</v>
      </c>
      <c r="AK54" s="70">
        <v>57671.322999999997</v>
      </c>
      <c r="AL54" s="70">
        <v>58928.302000000003</v>
      </c>
      <c r="AM54" s="70">
        <v>60192.877</v>
      </c>
      <c r="AN54" s="70">
        <v>61464.423999999999</v>
      </c>
      <c r="AO54" s="70">
        <v>62742.156000000003</v>
      </c>
      <c r="AP54" s="70">
        <v>64025.239000000001</v>
      </c>
      <c r="AQ54" s="70">
        <v>65312.930999999997</v>
      </c>
      <c r="AR54" s="70">
        <v>66604.539000000004</v>
      </c>
      <c r="AS54" s="70">
        <v>67899.660999999993</v>
      </c>
      <c r="AT54" s="70">
        <v>69198.150999999998</v>
      </c>
      <c r="AU54" s="70">
        <v>70500.057000000001</v>
      </c>
      <c r="AV54" s="70">
        <v>71805.217000000004</v>
      </c>
      <c r="AW54" s="70">
        <v>73113.188999999998</v>
      </c>
      <c r="AX54" s="70">
        <v>74423.251999999993</v>
      </c>
      <c r="AY54" s="70">
        <v>75734.668999999994</v>
      </c>
      <c r="AZ54" s="70">
        <v>77046.554000000004</v>
      </c>
      <c r="BA54" s="70">
        <v>78358.129000000001</v>
      </c>
      <c r="BB54" s="70">
        <v>79668.764999999999</v>
      </c>
      <c r="BC54" s="70">
        <v>80977.895999999993</v>
      </c>
      <c r="BD54" s="70">
        <v>82284.684999999998</v>
      </c>
      <c r="BE54" s="70">
        <v>83588.235000000001</v>
      </c>
      <c r="BF54" s="70">
        <v>84887.758000000002</v>
      </c>
      <c r="BG54" s="70">
        <v>86182.487999999998</v>
      </c>
      <c r="BH54" s="70">
        <v>87471.87</v>
      </c>
      <c r="BI54" s="70">
        <v>88755.551999999996</v>
      </c>
      <c r="BJ54" s="70">
        <v>90033.334000000003</v>
      </c>
      <c r="BK54" s="70">
        <v>91304.873000000007</v>
      </c>
      <c r="BL54" s="70">
        <v>92569.684999999998</v>
      </c>
      <c r="BM54" s="70">
        <v>93827.01</v>
      </c>
      <c r="BN54" s="70">
        <v>95075.842999999993</v>
      </c>
      <c r="BO54" s="70">
        <v>96314.987999999998</v>
      </c>
      <c r="BP54" s="70">
        <v>97543.456000000006</v>
      </c>
      <c r="BQ54" s="70">
        <v>98760.553</v>
      </c>
      <c r="BR54" s="70">
        <v>99965.857999999993</v>
      </c>
      <c r="BS54" s="70">
        <v>101159.02800000001</v>
      </c>
      <c r="BT54" s="70">
        <v>102339.80899999999</v>
      </c>
      <c r="BU54" s="70">
        <v>103507.93399999999</v>
      </c>
      <c r="BV54" s="70">
        <v>104663.031</v>
      </c>
      <c r="BW54" s="70">
        <v>105804.599</v>
      </c>
      <c r="BX54" s="70">
        <v>106931.993</v>
      </c>
      <c r="BY54" s="70">
        <v>108044.558</v>
      </c>
      <c r="BZ54" s="70">
        <v>109141.736</v>
      </c>
      <c r="CA54" s="70">
        <v>110223.046</v>
      </c>
      <c r="CB54" s="70">
        <v>111288.33</v>
      </c>
      <c r="CC54" s="70">
        <v>112337.74800000001</v>
      </c>
      <c r="CD54" s="70">
        <v>113371.671</v>
      </c>
      <c r="CE54" s="70">
        <v>114390.274</v>
      </c>
      <c r="CF54" s="70">
        <v>115393.44500000001</v>
      </c>
      <c r="CG54" s="70">
        <v>116380.734</v>
      </c>
      <c r="CH54" s="70">
        <v>117351.58100000001</v>
      </c>
      <c r="CI54" s="70">
        <v>118305.327</v>
      </c>
      <c r="CJ54" s="70">
        <v>119241.44</v>
      </c>
      <c r="CK54" s="70">
        <v>120159.482</v>
      </c>
      <c r="CL54" s="70">
        <v>121059.11900000001</v>
      </c>
      <c r="CM54" s="70">
        <v>121940.245</v>
      </c>
      <c r="CN54" s="70">
        <v>122802.80899999999</v>
      </c>
      <c r="CO54" s="70">
        <v>123646.947</v>
      </c>
    </row>
    <row r="55" spans="1:93" ht="11.65">
      <c r="A55" s="66">
        <v>38</v>
      </c>
      <c r="B55" s="67" t="s">
        <v>685</v>
      </c>
      <c r="C55" s="88" t="s">
        <v>737</v>
      </c>
      <c r="D55" s="69">
        <v>2</v>
      </c>
      <c r="E55" s="69">
        <v>638</v>
      </c>
      <c r="F55" s="67" t="s">
        <v>735</v>
      </c>
      <c r="G55" s="69">
        <v>910</v>
      </c>
      <c r="H55" s="97">
        <v>863.35900000000004</v>
      </c>
      <c r="I55" s="97">
        <v>869.74199999999996</v>
      </c>
      <c r="J55" s="97">
        <v>876.13099999999997</v>
      </c>
      <c r="K55" s="97">
        <v>882.53099999999995</v>
      </c>
      <c r="L55" s="97">
        <v>888.93200000000002</v>
      </c>
      <c r="M55" s="97">
        <v>895.30799999999999</v>
      </c>
      <c r="N55" s="70">
        <v>901.69600000000003</v>
      </c>
      <c r="O55" s="70">
        <v>908.06299999999999</v>
      </c>
      <c r="P55" s="70">
        <v>914.38199999999995</v>
      </c>
      <c r="Q55" s="70">
        <v>920.61400000000003</v>
      </c>
      <c r="R55" s="70">
        <v>926.70699999999999</v>
      </c>
      <c r="S55" s="70">
        <v>932.63599999999997</v>
      </c>
      <c r="T55" s="70">
        <v>938.41600000000005</v>
      </c>
      <c r="U55" s="70">
        <v>944.03800000000001</v>
      </c>
      <c r="V55" s="70">
        <v>949.49699999999996</v>
      </c>
      <c r="W55" s="70">
        <v>954.81399999999996</v>
      </c>
      <c r="X55" s="70">
        <v>959.95399999999995</v>
      </c>
      <c r="Y55" s="70">
        <v>964.923</v>
      </c>
      <c r="Z55" s="70">
        <v>969.68799999999999</v>
      </c>
      <c r="AA55" s="70">
        <v>974.226</v>
      </c>
      <c r="AB55" s="70">
        <v>978.51400000000001</v>
      </c>
      <c r="AC55" s="70">
        <v>982.54300000000001</v>
      </c>
      <c r="AD55" s="70">
        <v>986.29499999999996</v>
      </c>
      <c r="AE55" s="70">
        <v>989.77599999999995</v>
      </c>
      <c r="AF55" s="70">
        <v>992.976</v>
      </c>
      <c r="AG55" s="70">
        <v>995.89</v>
      </c>
      <c r="AH55" s="70">
        <v>998.53</v>
      </c>
      <c r="AI55" s="70">
        <v>1000.88</v>
      </c>
      <c r="AJ55" s="70">
        <v>1002.937</v>
      </c>
      <c r="AK55" s="70">
        <v>1004.722</v>
      </c>
      <c r="AL55" s="70">
        <v>1006.225</v>
      </c>
      <c r="AM55" s="70">
        <v>1007.455</v>
      </c>
      <c r="AN55" s="70">
        <v>1008.431</v>
      </c>
      <c r="AO55" s="70">
        <v>1009.1369999999999</v>
      </c>
      <c r="AP55" s="70">
        <v>1009.6180000000001</v>
      </c>
      <c r="AQ55" s="70">
        <v>1009.875</v>
      </c>
      <c r="AR55" s="70">
        <v>1009.903</v>
      </c>
      <c r="AS55" s="70">
        <v>1009.723</v>
      </c>
      <c r="AT55" s="70">
        <v>1009.365</v>
      </c>
      <c r="AU55" s="70">
        <v>1008.842</v>
      </c>
      <c r="AV55" s="70">
        <v>1008.17</v>
      </c>
      <c r="AW55" s="70">
        <v>1007.37</v>
      </c>
      <c r="AX55" s="70">
        <v>1006.443</v>
      </c>
      <c r="AY55" s="70">
        <v>1005.41</v>
      </c>
      <c r="AZ55" s="70">
        <v>1004.304</v>
      </c>
      <c r="BA55" s="70">
        <v>1003.083</v>
      </c>
      <c r="BB55" s="70">
        <v>1001.8049999999999</v>
      </c>
      <c r="BC55" s="70">
        <v>1000.454</v>
      </c>
      <c r="BD55" s="70">
        <v>999.06100000000004</v>
      </c>
      <c r="BE55" s="70">
        <v>997.61500000000001</v>
      </c>
      <c r="BF55" s="70">
        <v>996.14599999999996</v>
      </c>
      <c r="BG55" s="70">
        <v>994.63</v>
      </c>
      <c r="BH55" s="70">
        <v>993.09</v>
      </c>
      <c r="BI55" s="70">
        <v>991.52200000000005</v>
      </c>
      <c r="BJ55" s="70">
        <v>989.94299999999998</v>
      </c>
      <c r="BK55" s="70">
        <v>988.33100000000002</v>
      </c>
      <c r="BL55" s="70">
        <v>986.68899999999996</v>
      </c>
      <c r="BM55" s="70">
        <v>985.01499999999999</v>
      </c>
      <c r="BN55" s="70">
        <v>983.303</v>
      </c>
      <c r="BO55" s="70">
        <v>981.56200000000001</v>
      </c>
      <c r="BP55" s="70">
        <v>979.76900000000001</v>
      </c>
      <c r="BQ55" s="70">
        <v>977.904</v>
      </c>
      <c r="BR55" s="70">
        <v>975.98400000000004</v>
      </c>
      <c r="BS55" s="70">
        <v>973.99699999999996</v>
      </c>
      <c r="BT55" s="70">
        <v>971.93</v>
      </c>
      <c r="BU55" s="70">
        <v>969.76900000000001</v>
      </c>
      <c r="BV55" s="70">
        <v>967.52099999999996</v>
      </c>
      <c r="BW55" s="70">
        <v>965.16700000000003</v>
      </c>
      <c r="BX55" s="70">
        <v>962.71500000000003</v>
      </c>
      <c r="BY55" s="70">
        <v>960.14</v>
      </c>
      <c r="BZ55" s="70">
        <v>957.43299999999999</v>
      </c>
      <c r="CA55" s="70">
        <v>954.59500000000003</v>
      </c>
      <c r="CB55" s="70">
        <v>951.62699999999995</v>
      </c>
      <c r="CC55" s="70">
        <v>948.52800000000002</v>
      </c>
      <c r="CD55" s="70">
        <v>945.27499999999998</v>
      </c>
      <c r="CE55" s="70">
        <v>941.89700000000005</v>
      </c>
      <c r="CF55" s="70">
        <v>938.38800000000003</v>
      </c>
      <c r="CG55" s="70">
        <v>934.73</v>
      </c>
      <c r="CH55" s="70">
        <v>930.947</v>
      </c>
      <c r="CI55" s="70">
        <v>927.03899999999999</v>
      </c>
      <c r="CJ55" s="70">
        <v>923.01099999999997</v>
      </c>
      <c r="CK55" s="70">
        <v>918.85599999999999</v>
      </c>
      <c r="CL55" s="70">
        <v>914.59799999999996</v>
      </c>
      <c r="CM55" s="70">
        <v>910.22400000000005</v>
      </c>
      <c r="CN55" s="70">
        <v>905.78300000000002</v>
      </c>
      <c r="CO55" s="70">
        <v>901.24900000000002</v>
      </c>
    </row>
    <row r="56" spans="1:93" ht="11.65">
      <c r="A56" s="66">
        <v>39</v>
      </c>
      <c r="B56" s="67" t="s">
        <v>685</v>
      </c>
      <c r="C56" s="88" t="s">
        <v>175</v>
      </c>
      <c r="D56" s="69"/>
      <c r="E56" s="69">
        <v>646</v>
      </c>
      <c r="F56" s="67" t="s">
        <v>735</v>
      </c>
      <c r="G56" s="69">
        <v>910</v>
      </c>
      <c r="H56" s="97">
        <v>11369.066000000001</v>
      </c>
      <c r="I56" s="97">
        <v>11668.829</v>
      </c>
      <c r="J56" s="97">
        <v>11980.96</v>
      </c>
      <c r="K56" s="97">
        <v>12301.968999999999</v>
      </c>
      <c r="L56" s="97">
        <v>12626.938</v>
      </c>
      <c r="M56" s="97">
        <v>12952.209000000001</v>
      </c>
      <c r="N56" s="70">
        <v>13276.517</v>
      </c>
      <c r="O56" s="70">
        <v>13600.466</v>
      </c>
      <c r="P56" s="70">
        <v>13924.498</v>
      </c>
      <c r="Q56" s="70">
        <v>14249.748</v>
      </c>
      <c r="R56" s="70">
        <v>14576.991</v>
      </c>
      <c r="S56" s="70">
        <v>14906.021000000001</v>
      </c>
      <c r="T56" s="70">
        <v>15236.259</v>
      </c>
      <c r="U56" s="70">
        <v>15567.727999999999</v>
      </c>
      <c r="V56" s="70">
        <v>15900.437</v>
      </c>
      <c r="W56" s="70">
        <v>16234.39</v>
      </c>
      <c r="X56" s="70">
        <v>16569.545999999998</v>
      </c>
      <c r="Y56" s="70">
        <v>16905.822</v>
      </c>
      <c r="Z56" s="70">
        <v>17243.241000000002</v>
      </c>
      <c r="AA56" s="70">
        <v>17581.813999999998</v>
      </c>
      <c r="AB56" s="70">
        <v>17921.528999999999</v>
      </c>
      <c r="AC56" s="70">
        <v>18262.223999999998</v>
      </c>
      <c r="AD56" s="70">
        <v>18603.833999999999</v>
      </c>
      <c r="AE56" s="70">
        <v>18946.321</v>
      </c>
      <c r="AF56" s="70">
        <v>19289.696</v>
      </c>
      <c r="AG56" s="70">
        <v>19633.864000000001</v>
      </c>
      <c r="AH56" s="70">
        <v>19978.727999999999</v>
      </c>
      <c r="AI56" s="70">
        <v>20323.996999999999</v>
      </c>
      <c r="AJ56" s="70">
        <v>20669.216</v>
      </c>
      <c r="AK56" s="70">
        <v>21013.767</v>
      </c>
      <c r="AL56" s="70">
        <v>21357.201000000001</v>
      </c>
      <c r="AM56" s="70">
        <v>21699.156999999999</v>
      </c>
      <c r="AN56" s="70">
        <v>22039.447</v>
      </c>
      <c r="AO56" s="70">
        <v>22377.824000000001</v>
      </c>
      <c r="AP56" s="70">
        <v>22714.087</v>
      </c>
      <c r="AQ56" s="70">
        <v>23048.001</v>
      </c>
      <c r="AR56" s="70">
        <v>23379.350999999999</v>
      </c>
      <c r="AS56" s="70">
        <v>23707.816999999999</v>
      </c>
      <c r="AT56" s="70">
        <v>24033.018</v>
      </c>
      <c r="AU56" s="70">
        <v>24354.527999999998</v>
      </c>
      <c r="AV56" s="70">
        <v>24671.982</v>
      </c>
      <c r="AW56" s="70">
        <v>24985.116000000002</v>
      </c>
      <c r="AX56" s="70">
        <v>25293.794000000002</v>
      </c>
      <c r="AY56" s="70">
        <v>25597.874</v>
      </c>
      <c r="AZ56" s="70">
        <v>25897.274000000001</v>
      </c>
      <c r="BA56" s="70">
        <v>26191.923999999999</v>
      </c>
      <c r="BB56" s="70">
        <v>26481.671999999999</v>
      </c>
      <c r="BC56" s="70">
        <v>26766.392</v>
      </c>
      <c r="BD56" s="70">
        <v>27045.940999999999</v>
      </c>
      <c r="BE56" s="70">
        <v>27320.233</v>
      </c>
      <c r="BF56" s="70">
        <v>27589.161</v>
      </c>
      <c r="BG56" s="70">
        <v>27852.634999999998</v>
      </c>
      <c r="BH56" s="70">
        <v>28110.62</v>
      </c>
      <c r="BI56" s="70">
        <v>28363.077000000001</v>
      </c>
      <c r="BJ56" s="70">
        <v>28610.002</v>
      </c>
      <c r="BK56" s="70">
        <v>28851.412</v>
      </c>
      <c r="BL56" s="70">
        <v>29087.258000000002</v>
      </c>
      <c r="BM56" s="70">
        <v>29317.522000000001</v>
      </c>
      <c r="BN56" s="70">
        <v>29542.178</v>
      </c>
      <c r="BO56" s="70">
        <v>29761.291000000001</v>
      </c>
      <c r="BP56" s="70">
        <v>29974.877</v>
      </c>
      <c r="BQ56" s="70">
        <v>30182.886999999999</v>
      </c>
      <c r="BR56" s="70">
        <v>30385.31</v>
      </c>
      <c r="BS56" s="70">
        <v>30582.145</v>
      </c>
      <c r="BT56" s="70">
        <v>30773.402999999998</v>
      </c>
      <c r="BU56" s="70">
        <v>30959.061000000002</v>
      </c>
      <c r="BV56" s="70">
        <v>31139.121999999999</v>
      </c>
      <c r="BW56" s="70">
        <v>31313.499</v>
      </c>
      <c r="BX56" s="70">
        <v>31482.138999999999</v>
      </c>
      <c r="BY56" s="70">
        <v>31644.958999999999</v>
      </c>
      <c r="BZ56" s="70">
        <v>31801.856</v>
      </c>
      <c r="CA56" s="70">
        <v>31952.83</v>
      </c>
      <c r="CB56" s="70">
        <v>32097.82</v>
      </c>
      <c r="CC56" s="70">
        <v>32236.696</v>
      </c>
      <c r="CD56" s="70">
        <v>32369.295999999998</v>
      </c>
      <c r="CE56" s="70">
        <v>32495.531999999999</v>
      </c>
      <c r="CF56" s="70">
        <v>32615.346000000001</v>
      </c>
      <c r="CG56" s="70">
        <v>32728.757000000001</v>
      </c>
      <c r="CH56" s="70">
        <v>32835.811999999998</v>
      </c>
      <c r="CI56" s="70">
        <v>32936.610999999997</v>
      </c>
      <c r="CJ56" s="70">
        <v>33031.197</v>
      </c>
      <c r="CK56" s="70">
        <v>33119.637999999999</v>
      </c>
      <c r="CL56" s="70">
        <v>33201.976000000002</v>
      </c>
      <c r="CM56" s="70">
        <v>33278.256999999998</v>
      </c>
      <c r="CN56" s="70">
        <v>33348.478000000003</v>
      </c>
      <c r="CO56" s="70">
        <v>33412.642999999996</v>
      </c>
    </row>
    <row r="57" spans="1:93" ht="11.65">
      <c r="A57" s="66">
        <v>40</v>
      </c>
      <c r="B57" s="67" t="s">
        <v>685</v>
      </c>
      <c r="C57" s="88" t="s">
        <v>185</v>
      </c>
      <c r="D57" s="69"/>
      <c r="E57" s="69">
        <v>690</v>
      </c>
      <c r="F57" s="67" t="s">
        <v>735</v>
      </c>
      <c r="G57" s="69">
        <v>910</v>
      </c>
      <c r="H57" s="97">
        <v>94.980999999999995</v>
      </c>
      <c r="I57" s="97">
        <v>95.710999999999999</v>
      </c>
      <c r="J57" s="97">
        <v>96.418000000000006</v>
      </c>
      <c r="K57" s="97">
        <v>97.093999999999994</v>
      </c>
      <c r="L57" s="97">
        <v>97.741</v>
      </c>
      <c r="M57" s="97">
        <v>98.34</v>
      </c>
      <c r="N57" s="70">
        <v>98.91</v>
      </c>
      <c r="O57" s="70">
        <v>99.433000000000007</v>
      </c>
      <c r="P57" s="70">
        <v>99.912000000000006</v>
      </c>
      <c r="Q57" s="70">
        <v>100.357</v>
      </c>
      <c r="R57" s="70">
        <v>100.783</v>
      </c>
      <c r="S57" s="70">
        <v>101.175</v>
      </c>
      <c r="T57" s="70">
        <v>101.548</v>
      </c>
      <c r="U57" s="70">
        <v>101.889</v>
      </c>
      <c r="V57" s="70">
        <v>102.229</v>
      </c>
      <c r="W57" s="70">
        <v>102.538</v>
      </c>
      <c r="X57" s="70">
        <v>102.836</v>
      </c>
      <c r="Y57" s="70">
        <v>103.107</v>
      </c>
      <c r="Z57" s="70">
        <v>103.384</v>
      </c>
      <c r="AA57" s="70">
        <v>103.622</v>
      </c>
      <c r="AB57" s="70">
        <v>103.866</v>
      </c>
      <c r="AC57" s="70">
        <v>104.08199999999999</v>
      </c>
      <c r="AD57" s="70">
        <v>104.27</v>
      </c>
      <c r="AE57" s="70">
        <v>104.45099999999999</v>
      </c>
      <c r="AF57" s="70">
        <v>104.601</v>
      </c>
      <c r="AG57" s="70">
        <v>104.72799999999999</v>
      </c>
      <c r="AH57" s="70">
        <v>104.833</v>
      </c>
      <c r="AI57" s="70">
        <v>104.91200000000001</v>
      </c>
      <c r="AJ57" s="70">
        <v>104.967</v>
      </c>
      <c r="AK57" s="70">
        <v>104.99</v>
      </c>
      <c r="AL57" s="70">
        <v>104.986</v>
      </c>
      <c r="AM57" s="70">
        <v>104.949</v>
      </c>
      <c r="AN57" s="70">
        <v>104.9</v>
      </c>
      <c r="AO57" s="70">
        <v>104.81399999999999</v>
      </c>
      <c r="AP57" s="70">
        <v>104.699</v>
      </c>
      <c r="AQ57" s="70">
        <v>104.56100000000001</v>
      </c>
      <c r="AR57" s="70">
        <v>104.39700000000001</v>
      </c>
      <c r="AS57" s="70">
        <v>104.211</v>
      </c>
      <c r="AT57" s="70">
        <v>103.99299999999999</v>
      </c>
      <c r="AU57" s="70">
        <v>103.77200000000001</v>
      </c>
      <c r="AV57" s="70">
        <v>103.527</v>
      </c>
      <c r="AW57" s="70">
        <v>103.27200000000001</v>
      </c>
      <c r="AX57" s="70">
        <v>103.002</v>
      </c>
      <c r="AY57" s="70">
        <v>102.726</v>
      </c>
      <c r="AZ57" s="70">
        <v>102.429</v>
      </c>
      <c r="BA57" s="70">
        <v>102.13200000000001</v>
      </c>
      <c r="BB57" s="70">
        <v>101.83</v>
      </c>
      <c r="BC57" s="70">
        <v>101.536</v>
      </c>
      <c r="BD57" s="70">
        <v>101.233</v>
      </c>
      <c r="BE57" s="70">
        <v>100.91800000000001</v>
      </c>
      <c r="BF57" s="70">
        <v>100.60899999999999</v>
      </c>
      <c r="BG57" s="70">
        <v>100.304</v>
      </c>
      <c r="BH57" s="70">
        <v>100.002</v>
      </c>
      <c r="BI57" s="70">
        <v>99.697999999999993</v>
      </c>
      <c r="BJ57" s="70">
        <v>99.39</v>
      </c>
      <c r="BK57" s="70">
        <v>99.093000000000004</v>
      </c>
      <c r="BL57" s="70">
        <v>98.795000000000002</v>
      </c>
      <c r="BM57" s="70">
        <v>98.491</v>
      </c>
      <c r="BN57" s="70">
        <v>98.186999999999998</v>
      </c>
      <c r="BO57" s="70">
        <v>97.888999999999996</v>
      </c>
      <c r="BP57" s="70">
        <v>97.585999999999999</v>
      </c>
      <c r="BQ57" s="70">
        <v>97.287999999999997</v>
      </c>
      <c r="BR57" s="70">
        <v>96.983000000000004</v>
      </c>
      <c r="BS57" s="70">
        <v>96.676000000000002</v>
      </c>
      <c r="BT57" s="70">
        <v>96.38</v>
      </c>
      <c r="BU57" s="70">
        <v>96.055000000000007</v>
      </c>
      <c r="BV57" s="70">
        <v>95.744</v>
      </c>
      <c r="BW57" s="70">
        <v>95.423000000000002</v>
      </c>
      <c r="BX57" s="70">
        <v>95.105000000000004</v>
      </c>
      <c r="BY57" s="70">
        <v>94.771000000000001</v>
      </c>
      <c r="BZ57" s="70">
        <v>94.441000000000003</v>
      </c>
      <c r="CA57" s="70">
        <v>94.093999999999994</v>
      </c>
      <c r="CB57" s="70">
        <v>93.74</v>
      </c>
      <c r="CC57" s="70">
        <v>93.393000000000001</v>
      </c>
      <c r="CD57" s="70">
        <v>93.021000000000001</v>
      </c>
      <c r="CE57" s="70">
        <v>92.650999999999996</v>
      </c>
      <c r="CF57" s="70">
        <v>92.266999999999996</v>
      </c>
      <c r="CG57" s="70">
        <v>91.885000000000005</v>
      </c>
      <c r="CH57" s="70">
        <v>91.468000000000004</v>
      </c>
      <c r="CI57" s="70">
        <v>91.057000000000002</v>
      </c>
      <c r="CJ57" s="70">
        <v>90.632999999999996</v>
      </c>
      <c r="CK57" s="70">
        <v>90.195999999999998</v>
      </c>
      <c r="CL57" s="70">
        <v>89.748999999999995</v>
      </c>
      <c r="CM57" s="70">
        <v>89.292000000000002</v>
      </c>
      <c r="CN57" s="70">
        <v>88.823999999999998</v>
      </c>
      <c r="CO57" s="70">
        <v>88.326999999999998</v>
      </c>
    </row>
    <row r="58" spans="1:93" ht="11.65">
      <c r="A58" s="66">
        <v>41</v>
      </c>
      <c r="B58" s="67" t="s">
        <v>685</v>
      </c>
      <c r="C58" s="88" t="s">
        <v>191</v>
      </c>
      <c r="D58" s="69"/>
      <c r="E58" s="69">
        <v>706</v>
      </c>
      <c r="F58" s="67" t="s">
        <v>735</v>
      </c>
      <c r="G58" s="69">
        <v>910</v>
      </c>
      <c r="H58" s="97">
        <v>13797.204</v>
      </c>
      <c r="I58" s="97">
        <v>14185.635</v>
      </c>
      <c r="J58" s="97">
        <v>14589.165000000001</v>
      </c>
      <c r="K58" s="97">
        <v>15008.225</v>
      </c>
      <c r="L58" s="97">
        <v>15442.906000000001</v>
      </c>
      <c r="M58" s="97">
        <v>15893.218999999999</v>
      </c>
      <c r="N58" s="70">
        <v>16359.5</v>
      </c>
      <c r="O58" s="70">
        <v>16841.805</v>
      </c>
      <c r="P58" s="70">
        <v>17339.386999999999</v>
      </c>
      <c r="Q58" s="70">
        <v>17851.255000000001</v>
      </c>
      <c r="R58" s="70">
        <v>18376.519</v>
      </c>
      <c r="S58" s="70">
        <v>18914.825000000001</v>
      </c>
      <c r="T58" s="70">
        <v>19465.985000000001</v>
      </c>
      <c r="U58" s="70">
        <v>20029.453000000001</v>
      </c>
      <c r="V58" s="70">
        <v>20604.652999999998</v>
      </c>
      <c r="W58" s="70">
        <v>21191.041000000001</v>
      </c>
      <c r="X58" s="70">
        <v>21788.274000000001</v>
      </c>
      <c r="Y58" s="70">
        <v>22396.036</v>
      </c>
      <c r="Z58" s="70">
        <v>23013.814999999999</v>
      </c>
      <c r="AA58" s="70">
        <v>23641.067999999999</v>
      </c>
      <c r="AB58" s="70">
        <v>24277.387999999999</v>
      </c>
      <c r="AC58" s="70">
        <v>24922.534</v>
      </c>
      <c r="AD58" s="70">
        <v>25576.421999999999</v>
      </c>
      <c r="AE58" s="70">
        <v>26239.058000000001</v>
      </c>
      <c r="AF58" s="70">
        <v>26910.530999999999</v>
      </c>
      <c r="AG58" s="70">
        <v>27590.986000000001</v>
      </c>
      <c r="AH58" s="70">
        <v>28280.256000000001</v>
      </c>
      <c r="AI58" s="70">
        <v>28978.405999999999</v>
      </c>
      <c r="AJ58" s="70">
        <v>29685.864000000001</v>
      </c>
      <c r="AK58" s="70">
        <v>30403.281999999999</v>
      </c>
      <c r="AL58" s="70">
        <v>31131.08</v>
      </c>
      <c r="AM58" s="70">
        <v>31869.268</v>
      </c>
      <c r="AN58" s="70">
        <v>32617.629000000001</v>
      </c>
      <c r="AO58" s="70">
        <v>33376.074000000001</v>
      </c>
      <c r="AP58" s="70">
        <v>34144.42</v>
      </c>
      <c r="AQ58" s="70">
        <v>34922.449000000001</v>
      </c>
      <c r="AR58" s="70">
        <v>35709.923999999999</v>
      </c>
      <c r="AS58" s="70">
        <v>36506.461000000003</v>
      </c>
      <c r="AT58" s="70">
        <v>37311.478000000003</v>
      </c>
      <c r="AU58" s="70">
        <v>38124.207999999999</v>
      </c>
      <c r="AV58" s="70">
        <v>38943.961000000003</v>
      </c>
      <c r="AW58" s="70">
        <v>39770.258999999998</v>
      </c>
      <c r="AX58" s="70">
        <v>40602.627</v>
      </c>
      <c r="AY58" s="70">
        <v>41440.315000000002</v>
      </c>
      <c r="AZ58" s="70">
        <v>42282.476999999999</v>
      </c>
      <c r="BA58" s="70">
        <v>43128.355000000003</v>
      </c>
      <c r="BB58" s="70">
        <v>43977.409</v>
      </c>
      <c r="BC58" s="70">
        <v>44829.173000000003</v>
      </c>
      <c r="BD58" s="70">
        <v>45683.184999999998</v>
      </c>
      <c r="BE58" s="70">
        <v>46539.025000000001</v>
      </c>
      <c r="BF58" s="70">
        <v>47396.258000000002</v>
      </c>
      <c r="BG58" s="70">
        <v>48254.521000000001</v>
      </c>
      <c r="BH58" s="70">
        <v>49113.409</v>
      </c>
      <c r="BI58" s="70">
        <v>49972.480000000003</v>
      </c>
      <c r="BJ58" s="70">
        <v>50831.296999999999</v>
      </c>
      <c r="BK58" s="70">
        <v>51689.495000000003</v>
      </c>
      <c r="BL58" s="70">
        <v>52546.642</v>
      </c>
      <c r="BM58" s="70">
        <v>53402.510999999999</v>
      </c>
      <c r="BN58" s="70">
        <v>54257.26</v>
      </c>
      <c r="BO58" s="70">
        <v>55111.233999999997</v>
      </c>
      <c r="BP58" s="70">
        <v>55964.54</v>
      </c>
      <c r="BQ58" s="70">
        <v>56817.059000000001</v>
      </c>
      <c r="BR58" s="70">
        <v>57668.252999999997</v>
      </c>
      <c r="BS58" s="70">
        <v>58517.535000000003</v>
      </c>
      <c r="BT58" s="70">
        <v>59364.125999999997</v>
      </c>
      <c r="BU58" s="70">
        <v>60207.347000000002</v>
      </c>
      <c r="BV58" s="70">
        <v>61046.752</v>
      </c>
      <c r="BW58" s="70">
        <v>61882.031999999999</v>
      </c>
      <c r="BX58" s="70">
        <v>62712.813000000002</v>
      </c>
      <c r="BY58" s="70">
        <v>63538.76</v>
      </c>
      <c r="BZ58" s="70">
        <v>64359.491999999998</v>
      </c>
      <c r="CA58" s="70">
        <v>65174.591999999997</v>
      </c>
      <c r="CB58" s="70">
        <v>65983.540999999997</v>
      </c>
      <c r="CC58" s="70">
        <v>66785.87</v>
      </c>
      <c r="CD58" s="70">
        <v>67581.103000000003</v>
      </c>
      <c r="CE58" s="70">
        <v>68368.72</v>
      </c>
      <c r="CF58" s="70">
        <v>69148.218999999997</v>
      </c>
      <c r="CG58" s="70">
        <v>69919.135999999999</v>
      </c>
      <c r="CH58" s="70">
        <v>70680.964999999997</v>
      </c>
      <c r="CI58" s="70">
        <v>71433.237999999998</v>
      </c>
      <c r="CJ58" s="70">
        <v>72175.417000000001</v>
      </c>
      <c r="CK58" s="70">
        <v>72907.008000000002</v>
      </c>
      <c r="CL58" s="70">
        <v>73627.459000000003</v>
      </c>
      <c r="CM58" s="70">
        <v>74336.226999999999</v>
      </c>
      <c r="CN58" s="70">
        <v>75032.744000000006</v>
      </c>
      <c r="CO58" s="70">
        <v>75716.429000000004</v>
      </c>
    </row>
    <row r="59" spans="1:93" ht="11.65">
      <c r="A59" s="66">
        <v>42</v>
      </c>
      <c r="B59" s="67" t="s">
        <v>685</v>
      </c>
      <c r="C59" s="88" t="s">
        <v>194</v>
      </c>
      <c r="D59" s="69"/>
      <c r="E59" s="69">
        <v>728</v>
      </c>
      <c r="F59" s="67" t="s">
        <v>735</v>
      </c>
      <c r="G59" s="69">
        <v>910</v>
      </c>
      <c r="H59" s="97">
        <v>10715.656999999999</v>
      </c>
      <c r="I59" s="97">
        <v>10832.52</v>
      </c>
      <c r="J59" s="97">
        <v>10910.773999999999</v>
      </c>
      <c r="K59" s="97">
        <v>10975.924000000001</v>
      </c>
      <c r="L59" s="97">
        <v>11062.114</v>
      </c>
      <c r="M59" s="97">
        <v>11193.728999999999</v>
      </c>
      <c r="N59" s="70">
        <v>11381.377</v>
      </c>
      <c r="O59" s="70">
        <v>11618.517</v>
      </c>
      <c r="P59" s="70">
        <v>11891.022999999999</v>
      </c>
      <c r="Q59" s="70">
        <v>12176.471</v>
      </c>
      <c r="R59" s="70">
        <v>12458.298000000001</v>
      </c>
      <c r="S59" s="70">
        <v>12733.035</v>
      </c>
      <c r="T59" s="70">
        <v>13005.726000000001</v>
      </c>
      <c r="U59" s="70">
        <v>13278.370999999999</v>
      </c>
      <c r="V59" s="70">
        <v>13555.245000000001</v>
      </c>
      <c r="W59" s="70">
        <v>13839.272000000001</v>
      </c>
      <c r="X59" s="70">
        <v>14130.09</v>
      </c>
      <c r="Y59" s="70">
        <v>14425.424000000001</v>
      </c>
      <c r="Z59" s="70">
        <v>14724.361999999999</v>
      </c>
      <c r="AA59" s="70">
        <v>15025.657999999999</v>
      </c>
      <c r="AB59" s="70">
        <v>15328.326999999999</v>
      </c>
      <c r="AC59" s="70">
        <v>15631.924000000001</v>
      </c>
      <c r="AD59" s="70">
        <v>15936.415999999999</v>
      </c>
      <c r="AE59" s="70">
        <v>16241.858</v>
      </c>
      <c r="AF59" s="70">
        <v>16548.472000000002</v>
      </c>
      <c r="AG59" s="70">
        <v>16856.407999999999</v>
      </c>
      <c r="AH59" s="70">
        <v>17165.511999999999</v>
      </c>
      <c r="AI59" s="70">
        <v>17475.469000000001</v>
      </c>
      <c r="AJ59" s="70">
        <v>17786.075000000001</v>
      </c>
      <c r="AK59" s="70">
        <v>18097.095000000001</v>
      </c>
      <c r="AL59" s="70">
        <v>18408.334999999999</v>
      </c>
      <c r="AM59" s="70">
        <v>18719.596000000001</v>
      </c>
      <c r="AN59" s="70">
        <v>19030.793000000001</v>
      </c>
      <c r="AO59" s="70">
        <v>19341.778999999999</v>
      </c>
      <c r="AP59" s="70">
        <v>19652.471000000001</v>
      </c>
      <c r="AQ59" s="70">
        <v>19962.715</v>
      </c>
      <c r="AR59" s="70">
        <v>20272.394</v>
      </c>
      <c r="AS59" s="70">
        <v>20581.348999999998</v>
      </c>
      <c r="AT59" s="70">
        <v>20889.48</v>
      </c>
      <c r="AU59" s="70">
        <v>21196.653999999999</v>
      </c>
      <c r="AV59" s="70">
        <v>21502.756000000001</v>
      </c>
      <c r="AW59" s="70">
        <v>21807.646000000001</v>
      </c>
      <c r="AX59" s="70">
        <v>22111.155999999999</v>
      </c>
      <c r="AY59" s="70">
        <v>22413.118999999999</v>
      </c>
      <c r="AZ59" s="70">
        <v>22713.409</v>
      </c>
      <c r="BA59" s="70">
        <v>23011.842000000001</v>
      </c>
      <c r="BB59" s="70">
        <v>23308.284</v>
      </c>
      <c r="BC59" s="70">
        <v>23602.546999999999</v>
      </c>
      <c r="BD59" s="70">
        <v>23894.357</v>
      </c>
      <c r="BE59" s="70">
        <v>24183.427</v>
      </c>
      <c r="BF59" s="70">
        <v>24469.516</v>
      </c>
      <c r="BG59" s="70">
        <v>24752.383000000002</v>
      </c>
      <c r="BH59" s="70">
        <v>25031.940999999999</v>
      </c>
      <c r="BI59" s="70">
        <v>25308.062999999998</v>
      </c>
      <c r="BJ59" s="70">
        <v>25580.694</v>
      </c>
      <c r="BK59" s="70">
        <v>25849.734</v>
      </c>
      <c r="BL59" s="70">
        <v>26115.059000000001</v>
      </c>
      <c r="BM59" s="70">
        <v>26376.505000000001</v>
      </c>
      <c r="BN59" s="70">
        <v>26633.951000000001</v>
      </c>
      <c r="BO59" s="70">
        <v>26887.210999999999</v>
      </c>
      <c r="BP59" s="70">
        <v>27136.187999999998</v>
      </c>
      <c r="BQ59" s="70">
        <v>27380.716</v>
      </c>
      <c r="BR59" s="70">
        <v>27620.727999999999</v>
      </c>
      <c r="BS59" s="70">
        <v>27856.092000000001</v>
      </c>
      <c r="BT59" s="70">
        <v>28086.714</v>
      </c>
      <c r="BU59" s="70">
        <v>28312.481</v>
      </c>
      <c r="BV59" s="70">
        <v>28533.363000000001</v>
      </c>
      <c r="BW59" s="70">
        <v>28749.245999999999</v>
      </c>
      <c r="BX59" s="70">
        <v>28960.007000000001</v>
      </c>
      <c r="BY59" s="70">
        <v>29165.473000000002</v>
      </c>
      <c r="BZ59" s="70">
        <v>29365.530999999999</v>
      </c>
      <c r="CA59" s="70">
        <v>29560.111000000001</v>
      </c>
      <c r="CB59" s="70">
        <v>29749.187999999998</v>
      </c>
      <c r="CC59" s="70">
        <v>29932.937999999998</v>
      </c>
      <c r="CD59" s="70">
        <v>30111.550999999999</v>
      </c>
      <c r="CE59" s="70">
        <v>30285.174999999999</v>
      </c>
      <c r="CF59" s="70">
        <v>30453.850999999999</v>
      </c>
      <c r="CG59" s="70">
        <v>30617.522000000001</v>
      </c>
      <c r="CH59" s="70">
        <v>30776.097000000002</v>
      </c>
      <c r="CI59" s="70">
        <v>30929.434000000001</v>
      </c>
      <c r="CJ59" s="70">
        <v>31077.462</v>
      </c>
      <c r="CK59" s="70">
        <v>31220.132000000001</v>
      </c>
      <c r="CL59" s="70">
        <v>31357.449000000001</v>
      </c>
      <c r="CM59" s="70">
        <v>31489.464</v>
      </c>
      <c r="CN59" s="70">
        <v>31616.29</v>
      </c>
      <c r="CO59" s="70">
        <v>31738.063999999998</v>
      </c>
    </row>
    <row r="60" spans="1:93" ht="11.65">
      <c r="A60" s="66">
        <v>43</v>
      </c>
      <c r="B60" s="67" t="s">
        <v>685</v>
      </c>
      <c r="C60" s="88" t="s">
        <v>214</v>
      </c>
      <c r="D60" s="69"/>
      <c r="E60" s="69">
        <v>800</v>
      </c>
      <c r="F60" s="67" t="s">
        <v>735</v>
      </c>
      <c r="G60" s="69">
        <v>910</v>
      </c>
      <c r="H60" s="97">
        <v>38225.447</v>
      </c>
      <c r="I60" s="97">
        <v>39649.173000000003</v>
      </c>
      <c r="J60" s="97">
        <v>41166.588000000003</v>
      </c>
      <c r="K60" s="97">
        <v>42729.031999999999</v>
      </c>
      <c r="L60" s="97">
        <v>44269.587</v>
      </c>
      <c r="M60" s="97">
        <v>45741</v>
      </c>
      <c r="N60" s="70">
        <v>47123.533000000003</v>
      </c>
      <c r="O60" s="70">
        <v>48432.873</v>
      </c>
      <c r="P60" s="70">
        <v>49700.758000000002</v>
      </c>
      <c r="Q60" s="70">
        <v>50976.034</v>
      </c>
      <c r="R60" s="70">
        <v>52294.284</v>
      </c>
      <c r="S60" s="70">
        <v>53663.607000000004</v>
      </c>
      <c r="T60" s="70">
        <v>55072.387999999999</v>
      </c>
      <c r="U60" s="70">
        <v>56513.004000000001</v>
      </c>
      <c r="V60" s="70">
        <v>57971.644</v>
      </c>
      <c r="W60" s="70">
        <v>59437.921999999999</v>
      </c>
      <c r="X60" s="70">
        <v>60910.942000000003</v>
      </c>
      <c r="Y60" s="70">
        <v>62394.063000000002</v>
      </c>
      <c r="Z60" s="70">
        <v>63885.707000000002</v>
      </c>
      <c r="AA60" s="70">
        <v>65384.421999999999</v>
      </c>
      <c r="AB60" s="70">
        <v>66888.902000000002</v>
      </c>
      <c r="AC60" s="70">
        <v>68397.615000000005</v>
      </c>
      <c r="AD60" s="70">
        <v>69909.277000000002</v>
      </c>
      <c r="AE60" s="70">
        <v>71423.081999999995</v>
      </c>
      <c r="AF60" s="70">
        <v>72938.418999999994</v>
      </c>
      <c r="AG60" s="70">
        <v>74454.612999999998</v>
      </c>
      <c r="AH60" s="70">
        <v>75970.663</v>
      </c>
      <c r="AI60" s="70">
        <v>77485.440000000002</v>
      </c>
      <c r="AJ60" s="70">
        <v>78998.004000000001</v>
      </c>
      <c r="AK60" s="70">
        <v>80507.410999999993</v>
      </c>
      <c r="AL60" s="70">
        <v>82012.732999999993</v>
      </c>
      <c r="AM60" s="70">
        <v>83513.084000000003</v>
      </c>
      <c r="AN60" s="70">
        <v>85007.558000000005</v>
      </c>
      <c r="AO60" s="70">
        <v>86495.274000000005</v>
      </c>
      <c r="AP60" s="70">
        <v>87975.343999999997</v>
      </c>
      <c r="AQ60" s="70">
        <v>89446.900999999998</v>
      </c>
      <c r="AR60" s="70">
        <v>90908.995999999999</v>
      </c>
      <c r="AS60" s="70">
        <v>92360.793000000005</v>
      </c>
      <c r="AT60" s="70">
        <v>93801.695000000007</v>
      </c>
      <c r="AU60" s="70">
        <v>95231.138999999996</v>
      </c>
      <c r="AV60" s="70">
        <v>96648.517000000007</v>
      </c>
      <c r="AW60" s="70">
        <v>98053.088000000003</v>
      </c>
      <c r="AX60" s="70">
        <v>99443.880999999994</v>
      </c>
      <c r="AY60" s="70">
        <v>100819.57799999999</v>
      </c>
      <c r="AZ60" s="70">
        <v>102178.7</v>
      </c>
      <c r="BA60" s="70">
        <v>103519.99400000001</v>
      </c>
      <c r="BB60" s="70">
        <v>104842.546</v>
      </c>
      <c r="BC60" s="70">
        <v>106145.728</v>
      </c>
      <c r="BD60" s="70">
        <v>107428.837</v>
      </c>
      <c r="BE60" s="70">
        <v>108691.29300000001</v>
      </c>
      <c r="BF60" s="70">
        <v>109932.49099999999</v>
      </c>
      <c r="BG60" s="70">
        <v>111151.72100000001</v>
      </c>
      <c r="BH60" s="70">
        <v>112348.325</v>
      </c>
      <c r="BI60" s="70">
        <v>113522.004</v>
      </c>
      <c r="BJ60" s="70">
        <v>114672.527</v>
      </c>
      <c r="BK60" s="70">
        <v>115799.575</v>
      </c>
      <c r="BL60" s="70">
        <v>116902.694</v>
      </c>
      <c r="BM60" s="70">
        <v>117981.255</v>
      </c>
      <c r="BN60" s="70">
        <v>119034.527</v>
      </c>
      <c r="BO60" s="70">
        <v>120061.67200000001</v>
      </c>
      <c r="BP60" s="70">
        <v>121061.98699999999</v>
      </c>
      <c r="BQ60" s="70">
        <v>122035.04300000001</v>
      </c>
      <c r="BR60" s="70">
        <v>122980.47</v>
      </c>
      <c r="BS60" s="70">
        <v>123897.68</v>
      </c>
      <c r="BT60" s="70">
        <v>124786.04399999999</v>
      </c>
      <c r="BU60" s="70">
        <v>125645.106</v>
      </c>
      <c r="BV60" s="70">
        <v>126474.53200000001</v>
      </c>
      <c r="BW60" s="70">
        <v>127274.22500000001</v>
      </c>
      <c r="BX60" s="70">
        <v>128044.284</v>
      </c>
      <c r="BY60" s="70">
        <v>128784.88099999999</v>
      </c>
      <c r="BZ60" s="70">
        <v>129496.232</v>
      </c>
      <c r="CA60" s="70">
        <v>130178.41800000001</v>
      </c>
      <c r="CB60" s="70">
        <v>130831.46</v>
      </c>
      <c r="CC60" s="70">
        <v>131455.454</v>
      </c>
      <c r="CD60" s="70">
        <v>132050.54300000001</v>
      </c>
      <c r="CE60" s="70">
        <v>132616.87100000001</v>
      </c>
      <c r="CF60" s="70">
        <v>133154.728</v>
      </c>
      <c r="CG60" s="70">
        <v>133664.448</v>
      </c>
      <c r="CH60" s="70">
        <v>134146.435</v>
      </c>
      <c r="CI60" s="70">
        <v>134601.141</v>
      </c>
      <c r="CJ60" s="70">
        <v>135029.02100000001</v>
      </c>
      <c r="CK60" s="70">
        <v>135430.60800000001</v>
      </c>
      <c r="CL60" s="70">
        <v>135806.42499999999</v>
      </c>
      <c r="CM60" s="70">
        <v>136157.016</v>
      </c>
      <c r="CN60" s="70">
        <v>136482.97</v>
      </c>
      <c r="CO60" s="70">
        <v>136784.87599999999</v>
      </c>
    </row>
    <row r="61" spans="1:93" ht="11.65">
      <c r="A61" s="66">
        <v>44</v>
      </c>
      <c r="B61" s="67" t="s">
        <v>685</v>
      </c>
      <c r="C61" s="88" t="s">
        <v>738</v>
      </c>
      <c r="D61" s="69">
        <v>3</v>
      </c>
      <c r="E61" s="69">
        <v>834</v>
      </c>
      <c r="F61" s="67" t="s">
        <v>735</v>
      </c>
      <c r="G61" s="69">
        <v>910</v>
      </c>
      <c r="H61" s="97">
        <v>51482.637999999999</v>
      </c>
      <c r="I61" s="97">
        <v>53049.231</v>
      </c>
      <c r="J61" s="97">
        <v>54660.345000000001</v>
      </c>
      <c r="K61" s="97">
        <v>56313.444000000003</v>
      </c>
      <c r="L61" s="97">
        <v>58005.461000000003</v>
      </c>
      <c r="M61" s="97">
        <v>59734.213000000003</v>
      </c>
      <c r="N61" s="70">
        <v>61498.438000000002</v>
      </c>
      <c r="O61" s="70">
        <v>63298.542000000001</v>
      </c>
      <c r="P61" s="70">
        <v>65136.237999999998</v>
      </c>
      <c r="Q61" s="70">
        <v>67014.13</v>
      </c>
      <c r="R61" s="70">
        <v>68934.157999999996</v>
      </c>
      <c r="S61" s="70">
        <v>70896.455000000002</v>
      </c>
      <c r="T61" s="70">
        <v>72900.343999999997</v>
      </c>
      <c r="U61" s="70">
        <v>74946.005000000005</v>
      </c>
      <c r="V61" s="70">
        <v>77033.506999999998</v>
      </c>
      <c r="W61" s="70">
        <v>79162.722999999998</v>
      </c>
      <c r="X61" s="70">
        <v>81333.630999999994</v>
      </c>
      <c r="Y61" s="70">
        <v>83545.744000000006</v>
      </c>
      <c r="Z61" s="70">
        <v>85797.817999999999</v>
      </c>
      <c r="AA61" s="70">
        <v>88088.21</v>
      </c>
      <c r="AB61" s="70">
        <v>90415.593999999997</v>
      </c>
      <c r="AC61" s="70">
        <v>92779.264999999999</v>
      </c>
      <c r="AD61" s="70">
        <v>95178.82</v>
      </c>
      <c r="AE61" s="70">
        <v>97613.615999999995</v>
      </c>
      <c r="AF61" s="70">
        <v>100083.042</v>
      </c>
      <c r="AG61" s="70">
        <v>102586.531</v>
      </c>
      <c r="AH61" s="70">
        <v>105123.209</v>
      </c>
      <c r="AI61" s="70">
        <v>107692.469</v>
      </c>
      <c r="AJ61" s="70">
        <v>110294.284</v>
      </c>
      <c r="AK61" s="70">
        <v>112928.855</v>
      </c>
      <c r="AL61" s="70">
        <v>115596.019</v>
      </c>
      <c r="AM61" s="70">
        <v>118295.58199999999</v>
      </c>
      <c r="AN61" s="70">
        <v>121026.504</v>
      </c>
      <c r="AO61" s="70">
        <v>123786.86199999999</v>
      </c>
      <c r="AP61" s="70">
        <v>126574.269</v>
      </c>
      <c r="AQ61" s="70">
        <v>129386.845</v>
      </c>
      <c r="AR61" s="70">
        <v>132223.42600000001</v>
      </c>
      <c r="AS61" s="70">
        <v>135083.93</v>
      </c>
      <c r="AT61" s="70">
        <v>137968.93299999999</v>
      </c>
      <c r="AU61" s="70">
        <v>140879.57999999999</v>
      </c>
      <c r="AV61" s="70">
        <v>143816.53200000001</v>
      </c>
      <c r="AW61" s="70">
        <v>146779.37</v>
      </c>
      <c r="AX61" s="70">
        <v>149766.98000000001</v>
      </c>
      <c r="AY61" s="70">
        <v>152778.527</v>
      </c>
      <c r="AZ61" s="70">
        <v>155812.93599999999</v>
      </c>
      <c r="BA61" s="70">
        <v>158869.15599999999</v>
      </c>
      <c r="BB61" s="70">
        <v>161946.42499999999</v>
      </c>
      <c r="BC61" s="70">
        <v>165043.85800000001</v>
      </c>
      <c r="BD61" s="70">
        <v>168160.05300000001</v>
      </c>
      <c r="BE61" s="70">
        <v>171293.40100000001</v>
      </c>
      <c r="BF61" s="70">
        <v>174442.47399999999</v>
      </c>
      <c r="BG61" s="70">
        <v>177605.95300000001</v>
      </c>
      <c r="BH61" s="70">
        <v>180782.90299999999</v>
      </c>
      <c r="BI61" s="70">
        <v>183972.685</v>
      </c>
      <c r="BJ61" s="70">
        <v>187174.83600000001</v>
      </c>
      <c r="BK61" s="70">
        <v>190388.64199999999</v>
      </c>
      <c r="BL61" s="70">
        <v>193613.24400000001</v>
      </c>
      <c r="BM61" s="70">
        <v>196847.16399999999</v>
      </c>
      <c r="BN61" s="70">
        <v>200088.32000000001</v>
      </c>
      <c r="BO61" s="70">
        <v>203334.302</v>
      </c>
      <c r="BP61" s="70">
        <v>206583.071</v>
      </c>
      <c r="BQ61" s="70">
        <v>209833.02</v>
      </c>
      <c r="BR61" s="70">
        <v>213083.31299999999</v>
      </c>
      <c r="BS61" s="70">
        <v>216333.533</v>
      </c>
      <c r="BT61" s="70">
        <v>219583.68599999999</v>
      </c>
      <c r="BU61" s="70">
        <v>222833.364</v>
      </c>
      <c r="BV61" s="70">
        <v>226081.611</v>
      </c>
      <c r="BW61" s="70">
        <v>229326.84299999999</v>
      </c>
      <c r="BX61" s="70">
        <v>232567.36600000001</v>
      </c>
      <c r="BY61" s="70">
        <v>235801.255</v>
      </c>
      <c r="BZ61" s="70">
        <v>239026.71</v>
      </c>
      <c r="CA61" s="70">
        <v>242242.67</v>
      </c>
      <c r="CB61" s="70">
        <v>245448.06400000001</v>
      </c>
      <c r="CC61" s="70">
        <v>248641.16099999999</v>
      </c>
      <c r="CD61" s="70">
        <v>251820.1</v>
      </c>
      <c r="CE61" s="70">
        <v>254983.36600000001</v>
      </c>
      <c r="CF61" s="70">
        <v>258129.94699999999</v>
      </c>
      <c r="CG61" s="70">
        <v>261259.247</v>
      </c>
      <c r="CH61" s="70">
        <v>264371.005</v>
      </c>
      <c r="CI61" s="70">
        <v>267465.13699999999</v>
      </c>
      <c r="CJ61" s="70">
        <v>270541.55800000002</v>
      </c>
      <c r="CK61" s="70">
        <v>273600.13099999999</v>
      </c>
      <c r="CL61" s="70">
        <v>276640.717</v>
      </c>
      <c r="CM61" s="70">
        <v>279663.06900000002</v>
      </c>
      <c r="CN61" s="70">
        <v>282666.891</v>
      </c>
      <c r="CO61" s="70">
        <v>285651.84600000002</v>
      </c>
    </row>
    <row r="62" spans="1:93" ht="11.65">
      <c r="A62" s="66">
        <v>45</v>
      </c>
      <c r="B62" s="67" t="s">
        <v>685</v>
      </c>
      <c r="C62" s="88" t="s">
        <v>225</v>
      </c>
      <c r="D62" s="69"/>
      <c r="E62" s="69">
        <v>894</v>
      </c>
      <c r="F62" s="67" t="s">
        <v>735</v>
      </c>
      <c r="G62" s="69">
        <v>910</v>
      </c>
      <c r="H62" s="97">
        <v>15879.37</v>
      </c>
      <c r="I62" s="97">
        <v>16363.449000000001</v>
      </c>
      <c r="J62" s="97">
        <v>16853.608</v>
      </c>
      <c r="K62" s="97">
        <v>17351.714</v>
      </c>
      <c r="L62" s="97">
        <v>17861.034</v>
      </c>
      <c r="M62" s="97">
        <v>18383.955999999998</v>
      </c>
      <c r="N62" s="70">
        <v>18920.656999999999</v>
      </c>
      <c r="O62" s="70">
        <v>19470.238000000001</v>
      </c>
      <c r="P62" s="70">
        <v>20032.800999999999</v>
      </c>
      <c r="Q62" s="70">
        <v>20608.356</v>
      </c>
      <c r="R62" s="70">
        <v>21196.793000000001</v>
      </c>
      <c r="S62" s="70">
        <v>21798.157999999999</v>
      </c>
      <c r="T62" s="70">
        <v>22412.31</v>
      </c>
      <c r="U62" s="70">
        <v>23038.732</v>
      </c>
      <c r="V62" s="70">
        <v>23676.666000000001</v>
      </c>
      <c r="W62" s="70">
        <v>24325.502</v>
      </c>
      <c r="X62" s="70">
        <v>24984.963</v>
      </c>
      <c r="Y62" s="70">
        <v>25654.797999999999</v>
      </c>
      <c r="Z62" s="70">
        <v>26334.558000000001</v>
      </c>
      <c r="AA62" s="70">
        <v>27023.737000000001</v>
      </c>
      <c r="AB62" s="70">
        <v>27721.901999999998</v>
      </c>
      <c r="AC62" s="70">
        <v>28428.67</v>
      </c>
      <c r="AD62" s="70">
        <v>29143.815999999999</v>
      </c>
      <c r="AE62" s="70">
        <v>29867.205999999998</v>
      </c>
      <c r="AF62" s="70">
        <v>30598.791000000001</v>
      </c>
      <c r="AG62" s="70">
        <v>31338.487000000001</v>
      </c>
      <c r="AH62" s="70">
        <v>32086.106</v>
      </c>
      <c r="AI62" s="70">
        <v>32841.339</v>
      </c>
      <c r="AJ62" s="70">
        <v>33603.849000000002</v>
      </c>
      <c r="AK62" s="70">
        <v>34373.195</v>
      </c>
      <c r="AL62" s="70">
        <v>35149.046000000002</v>
      </c>
      <c r="AM62" s="70">
        <v>35931.106</v>
      </c>
      <c r="AN62" s="70">
        <v>36719.296000000002</v>
      </c>
      <c r="AO62" s="70">
        <v>37513.597000000002</v>
      </c>
      <c r="AP62" s="70">
        <v>38314.135999999999</v>
      </c>
      <c r="AQ62" s="70">
        <v>39120.906000000003</v>
      </c>
      <c r="AR62" s="70">
        <v>39933.813000000002</v>
      </c>
      <c r="AS62" s="70">
        <v>40752.618000000002</v>
      </c>
      <c r="AT62" s="70">
        <v>41577.046000000002</v>
      </c>
      <c r="AU62" s="70">
        <v>42406.788999999997</v>
      </c>
      <c r="AV62" s="70">
        <v>43241.55</v>
      </c>
      <c r="AW62" s="70">
        <v>44081.048999999999</v>
      </c>
      <c r="AX62" s="70">
        <v>44925.137999999999</v>
      </c>
      <c r="AY62" s="70">
        <v>45773.858999999997</v>
      </c>
      <c r="AZ62" s="70">
        <v>46627.337</v>
      </c>
      <c r="BA62" s="70">
        <v>47485.58</v>
      </c>
      <c r="BB62" s="70">
        <v>48348.453999999998</v>
      </c>
      <c r="BC62" s="70">
        <v>49215.485999999997</v>
      </c>
      <c r="BD62" s="70">
        <v>50086.06</v>
      </c>
      <c r="BE62" s="70">
        <v>50959.311000000002</v>
      </c>
      <c r="BF62" s="70">
        <v>51834.553999999996</v>
      </c>
      <c r="BG62" s="70">
        <v>52711.351999999999</v>
      </c>
      <c r="BH62" s="70">
        <v>53589.510999999999</v>
      </c>
      <c r="BI62" s="70">
        <v>54468.792999999998</v>
      </c>
      <c r="BJ62" s="70">
        <v>55349.042999999998</v>
      </c>
      <c r="BK62" s="70">
        <v>56230.040999999997</v>
      </c>
      <c r="BL62" s="70">
        <v>57111.517999999996</v>
      </c>
      <c r="BM62" s="70">
        <v>57993.107000000004</v>
      </c>
      <c r="BN62" s="70">
        <v>58874.525000000001</v>
      </c>
      <c r="BO62" s="70">
        <v>59755.421000000002</v>
      </c>
      <c r="BP62" s="70">
        <v>60635.516000000003</v>
      </c>
      <c r="BQ62" s="70">
        <v>61514.42</v>
      </c>
      <c r="BR62" s="70">
        <v>62391.92</v>
      </c>
      <c r="BS62" s="70">
        <v>63267.874000000003</v>
      </c>
      <c r="BT62" s="70">
        <v>64142.237000000001</v>
      </c>
      <c r="BU62" s="70">
        <v>65014.872000000003</v>
      </c>
      <c r="BV62" s="70">
        <v>65885.59</v>
      </c>
      <c r="BW62" s="70">
        <v>66753.97</v>
      </c>
      <c r="BX62" s="70">
        <v>67619.418000000005</v>
      </c>
      <c r="BY62" s="70">
        <v>68481.232999999993</v>
      </c>
      <c r="BZ62" s="70">
        <v>69338.816000000006</v>
      </c>
      <c r="CA62" s="70">
        <v>70191.778999999995</v>
      </c>
      <c r="CB62" s="70">
        <v>71039.945000000007</v>
      </c>
      <c r="CC62" s="70">
        <v>71883.137000000002</v>
      </c>
      <c r="CD62" s="70">
        <v>72721.240000000005</v>
      </c>
      <c r="CE62" s="70">
        <v>73554.125</v>
      </c>
      <c r="CF62" s="70">
        <v>74381.592999999993</v>
      </c>
      <c r="CG62" s="70">
        <v>75203.380999999994</v>
      </c>
      <c r="CH62" s="70">
        <v>76019.199999999997</v>
      </c>
      <c r="CI62" s="70">
        <v>76828.803</v>
      </c>
      <c r="CJ62" s="70">
        <v>77631.922000000006</v>
      </c>
      <c r="CK62" s="70">
        <v>78428.385999999999</v>
      </c>
      <c r="CL62" s="70">
        <v>79218.089000000007</v>
      </c>
      <c r="CM62" s="70">
        <v>80000.945000000007</v>
      </c>
      <c r="CN62" s="70">
        <v>80776.975000000006</v>
      </c>
      <c r="CO62" s="70">
        <v>81546.198000000004</v>
      </c>
    </row>
    <row r="63" spans="1:93" ht="11.65">
      <c r="A63" s="66">
        <v>46</v>
      </c>
      <c r="B63" s="67" t="s">
        <v>685</v>
      </c>
      <c r="C63" s="88" t="s">
        <v>226</v>
      </c>
      <c r="D63" s="69"/>
      <c r="E63" s="69">
        <v>716</v>
      </c>
      <c r="F63" s="67" t="s">
        <v>735</v>
      </c>
      <c r="G63" s="69">
        <v>910</v>
      </c>
      <c r="H63" s="97">
        <v>13814.642</v>
      </c>
      <c r="I63" s="97">
        <v>14030.338</v>
      </c>
      <c r="J63" s="97">
        <v>14236.599</v>
      </c>
      <c r="K63" s="97">
        <v>14438.812</v>
      </c>
      <c r="L63" s="97">
        <v>14645.473</v>
      </c>
      <c r="M63" s="97">
        <v>14862.927</v>
      </c>
      <c r="N63" s="70">
        <v>15092.171</v>
      </c>
      <c r="O63" s="70">
        <v>15331.425999999999</v>
      </c>
      <c r="P63" s="70">
        <v>15581.022999999999</v>
      </c>
      <c r="Q63" s="70">
        <v>15840.802</v>
      </c>
      <c r="R63" s="70">
        <v>16110.485000000001</v>
      </c>
      <c r="S63" s="70">
        <v>16390.388999999999</v>
      </c>
      <c r="T63" s="70">
        <v>16680.444</v>
      </c>
      <c r="U63" s="70">
        <v>16979.330000000002</v>
      </c>
      <c r="V63" s="70">
        <v>17285.173999999999</v>
      </c>
      <c r="W63" s="70">
        <v>17596.440999999999</v>
      </c>
      <c r="X63" s="70">
        <v>17912.386999999999</v>
      </c>
      <c r="Y63" s="70">
        <v>18232.664000000001</v>
      </c>
      <c r="Z63" s="70">
        <v>18556.510999999999</v>
      </c>
      <c r="AA63" s="70">
        <v>18883.212</v>
      </c>
      <c r="AB63" s="70">
        <v>19212.094000000001</v>
      </c>
      <c r="AC63" s="70">
        <v>19542.420999999998</v>
      </c>
      <c r="AD63" s="70">
        <v>19873.5</v>
      </c>
      <c r="AE63" s="70">
        <v>20204.544000000002</v>
      </c>
      <c r="AF63" s="70">
        <v>20534.825000000001</v>
      </c>
      <c r="AG63" s="70">
        <v>20863.61</v>
      </c>
      <c r="AH63" s="70">
        <v>21190.342000000001</v>
      </c>
      <c r="AI63" s="70">
        <v>21514.445</v>
      </c>
      <c r="AJ63" s="70">
        <v>21835.278999999999</v>
      </c>
      <c r="AK63" s="70">
        <v>22152.223999999998</v>
      </c>
      <c r="AL63" s="70">
        <v>22464.713</v>
      </c>
      <c r="AM63" s="70">
        <v>22772.383999999998</v>
      </c>
      <c r="AN63" s="70">
        <v>23074.922999999999</v>
      </c>
      <c r="AO63" s="70">
        <v>23371.906999999999</v>
      </c>
      <c r="AP63" s="70">
        <v>23662.994999999999</v>
      </c>
      <c r="AQ63" s="70">
        <v>23947.920999999998</v>
      </c>
      <c r="AR63" s="70">
        <v>24226.47</v>
      </c>
      <c r="AS63" s="70">
        <v>24498.638999999999</v>
      </c>
      <c r="AT63" s="70">
        <v>24764.695</v>
      </c>
      <c r="AU63" s="70">
        <v>25024.98</v>
      </c>
      <c r="AV63" s="70">
        <v>25279.858</v>
      </c>
      <c r="AW63" s="70">
        <v>25529.347000000002</v>
      </c>
      <c r="AX63" s="70">
        <v>25773.487000000001</v>
      </c>
      <c r="AY63" s="70">
        <v>26012.595000000001</v>
      </c>
      <c r="AZ63" s="70">
        <v>26247.116000000002</v>
      </c>
      <c r="BA63" s="70">
        <v>26477.35</v>
      </c>
      <c r="BB63" s="70">
        <v>26703.396000000001</v>
      </c>
      <c r="BC63" s="70">
        <v>26925.198</v>
      </c>
      <c r="BD63" s="70">
        <v>27142.7</v>
      </c>
      <c r="BE63" s="70">
        <v>27355.752</v>
      </c>
      <c r="BF63" s="70">
        <v>27564.237000000001</v>
      </c>
      <c r="BG63" s="70">
        <v>27768.074000000001</v>
      </c>
      <c r="BH63" s="70">
        <v>27967.171999999999</v>
      </c>
      <c r="BI63" s="70">
        <v>28161.281999999999</v>
      </c>
      <c r="BJ63" s="70">
        <v>28350.085999999999</v>
      </c>
      <c r="BK63" s="70">
        <v>28533.323</v>
      </c>
      <c r="BL63" s="70">
        <v>28710.834999999999</v>
      </c>
      <c r="BM63" s="70">
        <v>28882.454000000002</v>
      </c>
      <c r="BN63" s="70">
        <v>29047.885999999999</v>
      </c>
      <c r="BO63" s="70">
        <v>29206.831999999999</v>
      </c>
      <c r="BP63" s="70">
        <v>29359.016</v>
      </c>
      <c r="BQ63" s="70">
        <v>29504.307000000001</v>
      </c>
      <c r="BR63" s="70">
        <v>29642.597000000002</v>
      </c>
      <c r="BS63" s="70">
        <v>29773.688999999998</v>
      </c>
      <c r="BT63" s="70">
        <v>29897.39</v>
      </c>
      <c r="BU63" s="70">
        <v>30013.545999999998</v>
      </c>
      <c r="BV63" s="70">
        <v>30122.13</v>
      </c>
      <c r="BW63" s="70">
        <v>30223.19</v>
      </c>
      <c r="BX63" s="70">
        <v>30316.767</v>
      </c>
      <c r="BY63" s="70">
        <v>30402.952000000001</v>
      </c>
      <c r="BZ63" s="70">
        <v>30481.881000000001</v>
      </c>
      <c r="CA63" s="70">
        <v>30553.63</v>
      </c>
      <c r="CB63" s="70">
        <v>30618.383000000002</v>
      </c>
      <c r="CC63" s="70">
        <v>30676.48</v>
      </c>
      <c r="CD63" s="70">
        <v>30728.363000000001</v>
      </c>
      <c r="CE63" s="70">
        <v>30774.402999999998</v>
      </c>
      <c r="CF63" s="70">
        <v>30814.899000000001</v>
      </c>
      <c r="CG63" s="70">
        <v>30850.044999999998</v>
      </c>
      <c r="CH63" s="70">
        <v>30880.01</v>
      </c>
      <c r="CI63" s="70">
        <v>30904.974999999999</v>
      </c>
      <c r="CJ63" s="70">
        <v>30925.145</v>
      </c>
      <c r="CK63" s="70">
        <v>30940.778999999999</v>
      </c>
      <c r="CL63" s="70">
        <v>30952.207999999999</v>
      </c>
      <c r="CM63" s="70">
        <v>30959.811000000002</v>
      </c>
      <c r="CN63" s="70">
        <v>30964.052</v>
      </c>
      <c r="CO63" s="70">
        <v>30965.420999999998</v>
      </c>
    </row>
    <row r="64" spans="1:93" ht="11.65">
      <c r="A64" s="83">
        <v>47</v>
      </c>
      <c r="B64" s="84" t="s">
        <v>685</v>
      </c>
      <c r="C64" s="85" t="s">
        <v>739</v>
      </c>
      <c r="D64" s="86"/>
      <c r="E64" s="86">
        <v>911</v>
      </c>
      <c r="F64" s="84" t="s">
        <v>734</v>
      </c>
      <c r="G64" s="86">
        <v>947</v>
      </c>
      <c r="H64" s="100">
        <v>154203.22700000001</v>
      </c>
      <c r="I64" s="100">
        <v>159064.78200000001</v>
      </c>
      <c r="J64" s="100">
        <v>164038.995</v>
      </c>
      <c r="K64" s="100">
        <v>169121.878</v>
      </c>
      <c r="L64" s="100">
        <v>174308.427</v>
      </c>
      <c r="M64" s="100">
        <v>179595.125</v>
      </c>
      <c r="N64" s="87">
        <v>184979.932</v>
      </c>
      <c r="O64" s="87">
        <v>190463.603</v>
      </c>
      <c r="P64" s="87">
        <v>196049.20699999999</v>
      </c>
      <c r="Q64" s="87">
        <v>201741.367</v>
      </c>
      <c r="R64" s="87">
        <v>207543.42800000001</v>
      </c>
      <c r="S64" s="87">
        <v>213455.09899999999</v>
      </c>
      <c r="T64" s="87">
        <v>219474.734</v>
      </c>
      <c r="U64" s="87">
        <v>225602.95699999999</v>
      </c>
      <c r="V64" s="87">
        <v>231840.236</v>
      </c>
      <c r="W64" s="87">
        <v>238186.20699999999</v>
      </c>
      <c r="X64" s="87">
        <v>244640.09</v>
      </c>
      <c r="Y64" s="87">
        <v>251199.34</v>
      </c>
      <c r="Z64" s="87">
        <v>257859.677</v>
      </c>
      <c r="AA64" s="87">
        <v>264615.663</v>
      </c>
      <c r="AB64" s="87">
        <v>271462.27500000002</v>
      </c>
      <c r="AC64" s="87">
        <v>278396.11900000001</v>
      </c>
      <c r="AD64" s="87">
        <v>285414.47499999998</v>
      </c>
      <c r="AE64" s="87">
        <v>292514.22700000001</v>
      </c>
      <c r="AF64" s="87">
        <v>299692.21999999997</v>
      </c>
      <c r="AG64" s="87">
        <v>306945.11700000003</v>
      </c>
      <c r="AH64" s="87">
        <v>314269.72600000002</v>
      </c>
      <c r="AI64" s="87">
        <v>321661.91800000001</v>
      </c>
      <c r="AJ64" s="87">
        <v>329116.23800000001</v>
      </c>
      <c r="AK64" s="87">
        <v>336626.56699999998</v>
      </c>
      <c r="AL64" s="87">
        <v>344187.50199999998</v>
      </c>
      <c r="AM64" s="87">
        <v>351795.11499999999</v>
      </c>
      <c r="AN64" s="87">
        <v>359446.51699999999</v>
      </c>
      <c r="AO64" s="87">
        <v>367139.23700000002</v>
      </c>
      <c r="AP64" s="87">
        <v>374871.25699999998</v>
      </c>
      <c r="AQ64" s="87">
        <v>382640.44400000002</v>
      </c>
      <c r="AR64" s="87">
        <v>390443.62099999998</v>
      </c>
      <c r="AS64" s="87">
        <v>398277.65100000001</v>
      </c>
      <c r="AT64" s="87">
        <v>406140.386</v>
      </c>
      <c r="AU64" s="87">
        <v>414029.739</v>
      </c>
      <c r="AV64" s="87">
        <v>421943.57199999999</v>
      </c>
      <c r="AW64" s="87">
        <v>429878.94799999997</v>
      </c>
      <c r="AX64" s="87">
        <v>437832.71500000003</v>
      </c>
      <c r="AY64" s="87">
        <v>445801.87400000001</v>
      </c>
      <c r="AZ64" s="87">
        <v>453783.33199999999</v>
      </c>
      <c r="BA64" s="87">
        <v>461773.86499999999</v>
      </c>
      <c r="BB64" s="87">
        <v>469770.28499999997</v>
      </c>
      <c r="BC64" s="87">
        <v>477769.179</v>
      </c>
      <c r="BD64" s="87">
        <v>485766.64399999997</v>
      </c>
      <c r="BE64" s="87">
        <v>493758.64399999997</v>
      </c>
      <c r="BF64" s="87">
        <v>501741.136</v>
      </c>
      <c r="BG64" s="87">
        <v>509710.315</v>
      </c>
      <c r="BH64" s="87">
        <v>517662.52100000001</v>
      </c>
      <c r="BI64" s="87">
        <v>525594.31599999999</v>
      </c>
      <c r="BJ64" s="87">
        <v>533502.21299999999</v>
      </c>
      <c r="BK64" s="87">
        <v>541382.61100000003</v>
      </c>
      <c r="BL64" s="87">
        <v>549231.46100000001</v>
      </c>
      <c r="BM64" s="87">
        <v>557044.50399999996</v>
      </c>
      <c r="BN64" s="87">
        <v>564817.47199999995</v>
      </c>
      <c r="BO64" s="87">
        <v>572545.89899999998</v>
      </c>
      <c r="BP64" s="87">
        <v>580225.43200000003</v>
      </c>
      <c r="BQ64" s="87">
        <v>587852.81400000001</v>
      </c>
      <c r="BR64" s="87">
        <v>595423.56099999999</v>
      </c>
      <c r="BS64" s="87">
        <v>602930.81799999997</v>
      </c>
      <c r="BT64" s="87">
        <v>610366.69999999995</v>
      </c>
      <c r="BU64" s="87">
        <v>617724.86800000002</v>
      </c>
      <c r="BV64" s="87">
        <v>625000.674</v>
      </c>
      <c r="BW64" s="87">
        <v>632192.28799999994</v>
      </c>
      <c r="BX64" s="87">
        <v>639299.77899999998</v>
      </c>
      <c r="BY64" s="87">
        <v>646324.61199999996</v>
      </c>
      <c r="BZ64" s="87">
        <v>653267.36300000001</v>
      </c>
      <c r="CA64" s="87">
        <v>660126.45200000005</v>
      </c>
      <c r="CB64" s="87">
        <v>666898.74100000004</v>
      </c>
      <c r="CC64" s="87">
        <v>673581.50699999998</v>
      </c>
      <c r="CD64" s="87">
        <v>680171.62</v>
      </c>
      <c r="CE64" s="87">
        <v>686666.42200000002</v>
      </c>
      <c r="CF64" s="87">
        <v>693063.84</v>
      </c>
      <c r="CG64" s="87">
        <v>699362.58100000001</v>
      </c>
      <c r="CH64" s="87">
        <v>705561.52300000004</v>
      </c>
      <c r="CI64" s="87">
        <v>711659.88500000001</v>
      </c>
      <c r="CJ64" s="87">
        <v>717656.58</v>
      </c>
      <c r="CK64" s="87">
        <v>723550.31200000003</v>
      </c>
      <c r="CL64" s="87">
        <v>729339.56799999997</v>
      </c>
      <c r="CM64" s="87">
        <v>735022.47100000002</v>
      </c>
      <c r="CN64" s="87">
        <v>740596.93200000003</v>
      </c>
      <c r="CO64" s="87">
        <v>746060.56200000003</v>
      </c>
    </row>
    <row r="65" spans="1:93" ht="11.65">
      <c r="A65" s="66">
        <v>48</v>
      </c>
      <c r="B65" s="67" t="s">
        <v>685</v>
      </c>
      <c r="C65" s="88" t="s">
        <v>36</v>
      </c>
      <c r="D65" s="69"/>
      <c r="E65" s="69">
        <v>24</v>
      </c>
      <c r="F65" s="67" t="s">
        <v>735</v>
      </c>
      <c r="G65" s="69">
        <v>911</v>
      </c>
      <c r="H65" s="97">
        <v>27884.38</v>
      </c>
      <c r="I65" s="97">
        <v>28842.482</v>
      </c>
      <c r="J65" s="97">
        <v>29816.769</v>
      </c>
      <c r="K65" s="97">
        <v>30809.787</v>
      </c>
      <c r="L65" s="97">
        <v>31825.298999999999</v>
      </c>
      <c r="M65" s="97">
        <v>32866.267999999996</v>
      </c>
      <c r="N65" s="70">
        <v>33933.610999999997</v>
      </c>
      <c r="O65" s="70">
        <v>35027.339999999997</v>
      </c>
      <c r="P65" s="70">
        <v>36148.635999999999</v>
      </c>
      <c r="Q65" s="70">
        <v>37298.625</v>
      </c>
      <c r="R65" s="70">
        <v>38478.222000000002</v>
      </c>
      <c r="S65" s="70">
        <v>39688.093999999997</v>
      </c>
      <c r="T65" s="70">
        <v>40928.612999999998</v>
      </c>
      <c r="U65" s="70">
        <v>42199.936999999998</v>
      </c>
      <c r="V65" s="70">
        <v>43501.999000000003</v>
      </c>
      <c r="W65" s="70">
        <v>44834.707000000002</v>
      </c>
      <c r="X65" s="70">
        <v>46198.245999999999</v>
      </c>
      <c r="Y65" s="70">
        <v>47592.553999999996</v>
      </c>
      <c r="Z65" s="70">
        <v>49016.964999999997</v>
      </c>
      <c r="AA65" s="70">
        <v>50470.553</v>
      </c>
      <c r="AB65" s="70">
        <v>51952.546000000002</v>
      </c>
      <c r="AC65" s="70">
        <v>53462.491000000002</v>
      </c>
      <c r="AD65" s="70">
        <v>55000.286</v>
      </c>
      <c r="AE65" s="70">
        <v>56566.038</v>
      </c>
      <c r="AF65" s="70">
        <v>58159.983999999997</v>
      </c>
      <c r="AG65" s="70">
        <v>59782.165999999997</v>
      </c>
      <c r="AH65" s="70">
        <v>61432.444000000003</v>
      </c>
      <c r="AI65" s="70">
        <v>63110.182000000001</v>
      </c>
      <c r="AJ65" s="70">
        <v>64814.409</v>
      </c>
      <c r="AK65" s="70">
        <v>66543.95</v>
      </c>
      <c r="AL65" s="70">
        <v>68297.811000000002</v>
      </c>
      <c r="AM65" s="70">
        <v>70075.423999999999</v>
      </c>
      <c r="AN65" s="70">
        <v>71876.612999999998</v>
      </c>
      <c r="AO65" s="70">
        <v>73701.206999999995</v>
      </c>
      <c r="AP65" s="70">
        <v>75549.153000000006</v>
      </c>
      <c r="AQ65" s="70">
        <v>77420.354999999996</v>
      </c>
      <c r="AR65" s="70">
        <v>79314.426999999996</v>
      </c>
      <c r="AS65" s="70">
        <v>81231.006999999998</v>
      </c>
      <c r="AT65" s="70">
        <v>83169.865000000005</v>
      </c>
      <c r="AU65" s="70">
        <v>85130.854000000007</v>
      </c>
      <c r="AV65" s="70">
        <v>87113.725999999995</v>
      </c>
      <c r="AW65" s="70">
        <v>89118.044999999998</v>
      </c>
      <c r="AX65" s="70">
        <v>91143.365999999995</v>
      </c>
      <c r="AY65" s="70">
        <v>93189.505999999994</v>
      </c>
      <c r="AZ65" s="70">
        <v>95256.303</v>
      </c>
      <c r="BA65" s="70">
        <v>97343.442999999999</v>
      </c>
      <c r="BB65" s="70">
        <v>99450.57</v>
      </c>
      <c r="BC65" s="70">
        <v>101576.923</v>
      </c>
      <c r="BD65" s="70">
        <v>103721.31299999999</v>
      </c>
      <c r="BE65" s="70">
        <v>105882.258</v>
      </c>
      <c r="BF65" s="70">
        <v>108058.512</v>
      </c>
      <c r="BG65" s="70">
        <v>110249.14599999999</v>
      </c>
      <c r="BH65" s="70">
        <v>112453.65300000001</v>
      </c>
      <c r="BI65" s="70">
        <v>114671.818</v>
      </c>
      <c r="BJ65" s="70">
        <v>116903.59699999999</v>
      </c>
      <c r="BK65" s="70">
        <v>119148.755</v>
      </c>
      <c r="BL65" s="70">
        <v>121406.588</v>
      </c>
      <c r="BM65" s="70">
        <v>123676.077</v>
      </c>
      <c r="BN65" s="70">
        <v>125956.109</v>
      </c>
      <c r="BO65" s="70">
        <v>128245.394</v>
      </c>
      <c r="BP65" s="70">
        <v>130542.728</v>
      </c>
      <c r="BQ65" s="70">
        <v>132847.44500000001</v>
      </c>
      <c r="BR65" s="70">
        <v>135158.71100000001</v>
      </c>
      <c r="BS65" s="70">
        <v>137475.005</v>
      </c>
      <c r="BT65" s="70">
        <v>139794.54800000001</v>
      </c>
      <c r="BU65" s="70">
        <v>142116.01300000001</v>
      </c>
      <c r="BV65" s="70">
        <v>144438.152</v>
      </c>
      <c r="BW65" s="70">
        <v>146760.68400000001</v>
      </c>
      <c r="BX65" s="70">
        <v>149084.21299999999</v>
      </c>
      <c r="BY65" s="70">
        <v>151409.88099999999</v>
      </c>
      <c r="BZ65" s="70">
        <v>153738.33100000001</v>
      </c>
      <c r="CA65" s="70">
        <v>156069.171</v>
      </c>
      <c r="CB65" s="70">
        <v>158401.24799999999</v>
      </c>
      <c r="CC65" s="70">
        <v>160733.33199999999</v>
      </c>
      <c r="CD65" s="70">
        <v>163063.93700000001</v>
      </c>
      <c r="CE65" s="70">
        <v>165391.67000000001</v>
      </c>
      <c r="CF65" s="70">
        <v>167715.391</v>
      </c>
      <c r="CG65" s="70">
        <v>170034.234</v>
      </c>
      <c r="CH65" s="70">
        <v>172347.38500000001</v>
      </c>
      <c r="CI65" s="70">
        <v>174653.99799999999</v>
      </c>
      <c r="CJ65" s="70">
        <v>176953.073</v>
      </c>
      <c r="CK65" s="70">
        <v>179243.367</v>
      </c>
      <c r="CL65" s="70">
        <v>181523.38699999999</v>
      </c>
      <c r="CM65" s="70">
        <v>183791.386</v>
      </c>
      <c r="CN65" s="70">
        <v>186045.38699999999</v>
      </c>
      <c r="CO65" s="70">
        <v>188283.13200000001</v>
      </c>
    </row>
    <row r="66" spans="1:93" ht="11.65">
      <c r="A66" s="66">
        <v>49</v>
      </c>
      <c r="B66" s="67" t="s">
        <v>685</v>
      </c>
      <c r="C66" s="88" t="s">
        <v>62</v>
      </c>
      <c r="D66" s="69"/>
      <c r="E66" s="69">
        <v>120</v>
      </c>
      <c r="F66" s="67" t="s">
        <v>735</v>
      </c>
      <c r="G66" s="69">
        <v>911</v>
      </c>
      <c r="H66" s="97">
        <v>23298.376</v>
      </c>
      <c r="I66" s="97">
        <v>23926.548999999999</v>
      </c>
      <c r="J66" s="97">
        <v>24566.07</v>
      </c>
      <c r="K66" s="97">
        <v>25216.260999999999</v>
      </c>
      <c r="L66" s="97">
        <v>25876.386999999999</v>
      </c>
      <c r="M66" s="97">
        <v>26545.864000000001</v>
      </c>
      <c r="N66" s="70">
        <v>27224.261999999999</v>
      </c>
      <c r="O66" s="70">
        <v>27911.544000000002</v>
      </c>
      <c r="P66" s="70">
        <v>28608.129000000001</v>
      </c>
      <c r="Q66" s="70">
        <v>29314.688999999998</v>
      </c>
      <c r="R66" s="70">
        <v>30031.677</v>
      </c>
      <c r="S66" s="70">
        <v>30759.098000000002</v>
      </c>
      <c r="T66" s="70">
        <v>31496.597000000002</v>
      </c>
      <c r="U66" s="70">
        <v>32243.883999999998</v>
      </c>
      <c r="V66" s="70">
        <v>33000.510999999999</v>
      </c>
      <c r="W66" s="70">
        <v>33766.112999999998</v>
      </c>
      <c r="X66" s="70">
        <v>34540.455999999998</v>
      </c>
      <c r="Y66" s="70">
        <v>35323.394</v>
      </c>
      <c r="Z66" s="70">
        <v>36114.786</v>
      </c>
      <c r="AA66" s="70">
        <v>36914.553999999996</v>
      </c>
      <c r="AB66" s="70">
        <v>37722.495999999999</v>
      </c>
      <c r="AC66" s="70">
        <v>38538.398000000001</v>
      </c>
      <c r="AD66" s="70">
        <v>39361.906999999999</v>
      </c>
      <c r="AE66" s="70">
        <v>40192.574999999997</v>
      </c>
      <c r="AF66" s="70">
        <v>41029.921000000002</v>
      </c>
      <c r="AG66" s="70">
        <v>41873.472999999998</v>
      </c>
      <c r="AH66" s="70">
        <v>42722.777999999998</v>
      </c>
      <c r="AI66" s="70">
        <v>43577.517</v>
      </c>
      <c r="AJ66" s="70">
        <v>44437.462</v>
      </c>
      <c r="AK66" s="70">
        <v>45302.436000000002</v>
      </c>
      <c r="AL66" s="70">
        <v>46172.131000000001</v>
      </c>
      <c r="AM66" s="70">
        <v>47046.311000000002</v>
      </c>
      <c r="AN66" s="70">
        <v>47924.42</v>
      </c>
      <c r="AO66" s="70">
        <v>48805.574999999997</v>
      </c>
      <c r="AP66" s="70">
        <v>49688.733999999997</v>
      </c>
      <c r="AQ66" s="70">
        <v>50573.036</v>
      </c>
      <c r="AR66" s="70">
        <v>51457.947</v>
      </c>
      <c r="AS66" s="70">
        <v>52343.235000000001</v>
      </c>
      <c r="AT66" s="70">
        <v>53228.85</v>
      </c>
      <c r="AU66" s="70">
        <v>54114.805</v>
      </c>
      <c r="AV66" s="70">
        <v>55001.112000000001</v>
      </c>
      <c r="AW66" s="70">
        <v>55887.485000000001</v>
      </c>
      <c r="AX66" s="70">
        <v>56773.531999999999</v>
      </c>
      <c r="AY66" s="70">
        <v>57658.951000000001</v>
      </c>
      <c r="AZ66" s="70">
        <v>58543.379000000001</v>
      </c>
      <c r="BA66" s="70">
        <v>59426.512999999999</v>
      </c>
      <c r="BB66" s="70">
        <v>60308.071000000004</v>
      </c>
      <c r="BC66" s="70">
        <v>61187.794999999998</v>
      </c>
      <c r="BD66" s="70">
        <v>62065.415999999997</v>
      </c>
      <c r="BE66" s="70">
        <v>62940.671000000002</v>
      </c>
      <c r="BF66" s="70">
        <v>63813.296999999999</v>
      </c>
      <c r="BG66" s="70">
        <v>64682.974000000002</v>
      </c>
      <c r="BH66" s="70">
        <v>65549.407999999996</v>
      </c>
      <c r="BI66" s="70">
        <v>66412.385999999999</v>
      </c>
      <c r="BJ66" s="70">
        <v>67271.712</v>
      </c>
      <c r="BK66" s="70">
        <v>68127.171000000002</v>
      </c>
      <c r="BL66" s="70">
        <v>68978.447</v>
      </c>
      <c r="BM66" s="70">
        <v>69825.149000000005</v>
      </c>
      <c r="BN66" s="70">
        <v>70666.793999999994</v>
      </c>
      <c r="BO66" s="70">
        <v>71502.808999999994</v>
      </c>
      <c r="BP66" s="70">
        <v>72332.687999999995</v>
      </c>
      <c r="BQ66" s="70">
        <v>73156.123000000007</v>
      </c>
      <c r="BR66" s="70">
        <v>73972.769</v>
      </c>
      <c r="BS66" s="70">
        <v>74782.107000000004</v>
      </c>
      <c r="BT66" s="70">
        <v>75583.592999999993</v>
      </c>
      <c r="BU66" s="70">
        <v>76376.767000000007</v>
      </c>
      <c r="BV66" s="70">
        <v>77161.149999999994</v>
      </c>
      <c r="BW66" s="70">
        <v>77936.543000000005</v>
      </c>
      <c r="BX66" s="70">
        <v>78703.126999999993</v>
      </c>
      <c r="BY66" s="70">
        <v>79461.233999999997</v>
      </c>
      <c r="BZ66" s="70">
        <v>80210.990000000005</v>
      </c>
      <c r="CA66" s="70">
        <v>80952.447</v>
      </c>
      <c r="CB66" s="70">
        <v>81685.145999999993</v>
      </c>
      <c r="CC66" s="70">
        <v>82408.217999999993</v>
      </c>
      <c r="CD66" s="70">
        <v>83120.508000000002</v>
      </c>
      <c r="CE66" s="70">
        <v>83821.210999999996</v>
      </c>
      <c r="CF66" s="70">
        <v>84510.009000000005</v>
      </c>
      <c r="CG66" s="70">
        <v>85187.066000000006</v>
      </c>
      <c r="CH66" s="70">
        <v>85852.785000000003</v>
      </c>
      <c r="CI66" s="70">
        <v>86507.725000000006</v>
      </c>
      <c r="CJ66" s="70">
        <v>87152.33</v>
      </c>
      <c r="CK66" s="70">
        <v>87786.892000000007</v>
      </c>
      <c r="CL66" s="70">
        <v>88411.589000000007</v>
      </c>
      <c r="CM66" s="70">
        <v>89026.361999999994</v>
      </c>
      <c r="CN66" s="70">
        <v>89631.027000000002</v>
      </c>
      <c r="CO66" s="70">
        <v>90225.178</v>
      </c>
    </row>
    <row r="67" spans="1:93" ht="11.65">
      <c r="A67" s="66">
        <v>50</v>
      </c>
      <c r="B67" s="67" t="s">
        <v>685</v>
      </c>
      <c r="C67" s="88" t="s">
        <v>65</v>
      </c>
      <c r="D67" s="69"/>
      <c r="E67" s="69">
        <v>140</v>
      </c>
      <c r="F67" s="67" t="s">
        <v>735</v>
      </c>
      <c r="G67" s="69">
        <v>911</v>
      </c>
      <c r="H67" s="97">
        <v>4493.1710000000003</v>
      </c>
      <c r="I67" s="97">
        <v>4537.683</v>
      </c>
      <c r="J67" s="97">
        <v>4596.0230000000001</v>
      </c>
      <c r="K67" s="97">
        <v>4666.375</v>
      </c>
      <c r="L67" s="97">
        <v>4745.1790000000001</v>
      </c>
      <c r="M67" s="97">
        <v>4829.7640000000001</v>
      </c>
      <c r="N67" s="70">
        <v>4919.9870000000001</v>
      </c>
      <c r="O67" s="70">
        <v>5016.6779999999999</v>
      </c>
      <c r="P67" s="70">
        <v>5119.1360000000004</v>
      </c>
      <c r="Q67" s="70">
        <v>5226.5739999999996</v>
      </c>
      <c r="R67" s="70">
        <v>5338.2650000000003</v>
      </c>
      <c r="S67" s="70">
        <v>5453.6949999999997</v>
      </c>
      <c r="T67" s="70">
        <v>5572.3829999999998</v>
      </c>
      <c r="U67" s="70">
        <v>5693.7420000000002</v>
      </c>
      <c r="V67" s="70">
        <v>5817.201</v>
      </c>
      <c r="W67" s="70">
        <v>5942.2070000000003</v>
      </c>
      <c r="X67" s="70">
        <v>6068.36</v>
      </c>
      <c r="Y67" s="70">
        <v>6195.29</v>
      </c>
      <c r="Z67" s="70">
        <v>6322.6409999999996</v>
      </c>
      <c r="AA67" s="70">
        <v>6450.1109999999999</v>
      </c>
      <c r="AB67" s="70">
        <v>6577.4170000000004</v>
      </c>
      <c r="AC67" s="70">
        <v>6704.2839999999997</v>
      </c>
      <c r="AD67" s="70">
        <v>6830.549</v>
      </c>
      <c r="AE67" s="70">
        <v>6956.1289999999999</v>
      </c>
      <c r="AF67" s="70">
        <v>7081.0029999999997</v>
      </c>
      <c r="AG67" s="70">
        <v>7205.1660000000002</v>
      </c>
      <c r="AH67" s="70">
        <v>7328.5159999999996</v>
      </c>
      <c r="AI67" s="70">
        <v>7450.95</v>
      </c>
      <c r="AJ67" s="70">
        <v>7572.5119999999997</v>
      </c>
      <c r="AK67" s="70">
        <v>7693.2759999999998</v>
      </c>
      <c r="AL67" s="70">
        <v>7813.3059999999996</v>
      </c>
      <c r="AM67" s="70">
        <v>7932.567</v>
      </c>
      <c r="AN67" s="70">
        <v>8050.9889999999996</v>
      </c>
      <c r="AO67" s="70">
        <v>8168.5559999999996</v>
      </c>
      <c r="AP67" s="70">
        <v>8285.2309999999998</v>
      </c>
      <c r="AQ67" s="70">
        <v>8400.9539999999997</v>
      </c>
      <c r="AR67" s="70">
        <v>8515.6949999999997</v>
      </c>
      <c r="AS67" s="70">
        <v>8629.4220000000005</v>
      </c>
      <c r="AT67" s="70">
        <v>8742.0609999999997</v>
      </c>
      <c r="AU67" s="70">
        <v>8853.5949999999993</v>
      </c>
      <c r="AV67" s="70">
        <v>8963.9549999999999</v>
      </c>
      <c r="AW67" s="70">
        <v>9073.0609999999997</v>
      </c>
      <c r="AX67" s="70">
        <v>9180.8610000000008</v>
      </c>
      <c r="AY67" s="70">
        <v>9287.2729999999992</v>
      </c>
      <c r="AZ67" s="70">
        <v>9392.2479999999996</v>
      </c>
      <c r="BA67" s="70">
        <v>9495.69</v>
      </c>
      <c r="BB67" s="70">
        <v>9597.5249999999996</v>
      </c>
      <c r="BC67" s="70">
        <v>9697.6640000000007</v>
      </c>
      <c r="BD67" s="70">
        <v>9795.9539999999997</v>
      </c>
      <c r="BE67" s="70">
        <v>9892.2610000000004</v>
      </c>
      <c r="BF67" s="70">
        <v>9986.4150000000009</v>
      </c>
      <c r="BG67" s="70">
        <v>10078.337</v>
      </c>
      <c r="BH67" s="70">
        <v>10167.955</v>
      </c>
      <c r="BI67" s="70">
        <v>10255.146000000001</v>
      </c>
      <c r="BJ67" s="70">
        <v>10339.794</v>
      </c>
      <c r="BK67" s="70">
        <v>10421.779</v>
      </c>
      <c r="BL67" s="70">
        <v>10501.049000000001</v>
      </c>
      <c r="BM67" s="70">
        <v>10577.557000000001</v>
      </c>
      <c r="BN67" s="70">
        <v>10651.236000000001</v>
      </c>
      <c r="BO67" s="70">
        <v>10722.041999999999</v>
      </c>
      <c r="BP67" s="70">
        <v>10789.986999999999</v>
      </c>
      <c r="BQ67" s="70">
        <v>10855.023999999999</v>
      </c>
      <c r="BR67" s="70">
        <v>10917.133</v>
      </c>
      <c r="BS67" s="70">
        <v>10976.323</v>
      </c>
      <c r="BT67" s="70">
        <v>11032.621999999999</v>
      </c>
      <c r="BU67" s="70">
        <v>11086.012000000001</v>
      </c>
      <c r="BV67" s="70">
        <v>11136.528</v>
      </c>
      <c r="BW67" s="70">
        <v>11184.2</v>
      </c>
      <c r="BX67" s="70">
        <v>11229.132</v>
      </c>
      <c r="BY67" s="70">
        <v>11271.429</v>
      </c>
      <c r="BZ67" s="70">
        <v>11311.206</v>
      </c>
      <c r="CA67" s="70">
        <v>11348.512000000001</v>
      </c>
      <c r="CB67" s="70">
        <v>11383.384</v>
      </c>
      <c r="CC67" s="70">
        <v>11415.851000000001</v>
      </c>
      <c r="CD67" s="70">
        <v>11445.96</v>
      </c>
      <c r="CE67" s="70">
        <v>11473.755999999999</v>
      </c>
      <c r="CF67" s="70">
        <v>11499.245000000001</v>
      </c>
      <c r="CG67" s="70">
        <v>11522.507</v>
      </c>
      <c r="CH67" s="70">
        <v>11543.537</v>
      </c>
      <c r="CI67" s="70">
        <v>11562.411</v>
      </c>
      <c r="CJ67" s="70">
        <v>11579.14</v>
      </c>
      <c r="CK67" s="70">
        <v>11593.748</v>
      </c>
      <c r="CL67" s="70">
        <v>11606.278</v>
      </c>
      <c r="CM67" s="70">
        <v>11616.722</v>
      </c>
      <c r="CN67" s="70">
        <v>11625.094999999999</v>
      </c>
      <c r="CO67" s="70">
        <v>11631.41</v>
      </c>
    </row>
    <row r="68" spans="1:93" ht="11.65">
      <c r="A68" s="66">
        <v>51</v>
      </c>
      <c r="B68" s="67" t="s">
        <v>685</v>
      </c>
      <c r="C68" s="88" t="s">
        <v>66</v>
      </c>
      <c r="D68" s="69"/>
      <c r="E68" s="69">
        <v>148</v>
      </c>
      <c r="F68" s="67" t="s">
        <v>735</v>
      </c>
      <c r="G68" s="69">
        <v>911</v>
      </c>
      <c r="H68" s="97">
        <v>14110.971</v>
      </c>
      <c r="I68" s="97">
        <v>14561.657999999999</v>
      </c>
      <c r="J68" s="97">
        <v>15016.761</v>
      </c>
      <c r="K68" s="97">
        <v>15477.727000000001</v>
      </c>
      <c r="L68" s="97">
        <v>15946.882</v>
      </c>
      <c r="M68" s="97">
        <v>16425.859</v>
      </c>
      <c r="N68" s="70">
        <v>16914.985000000001</v>
      </c>
      <c r="O68" s="70">
        <v>17413.574000000001</v>
      </c>
      <c r="P68" s="70">
        <v>17921.183000000001</v>
      </c>
      <c r="Q68" s="70">
        <v>18437.025000000001</v>
      </c>
      <c r="R68" s="70">
        <v>18960.526999999998</v>
      </c>
      <c r="S68" s="70">
        <v>19491.499</v>
      </c>
      <c r="T68" s="70">
        <v>20029.998</v>
      </c>
      <c r="U68" s="70">
        <v>20575.999</v>
      </c>
      <c r="V68" s="70">
        <v>21129.477999999999</v>
      </c>
      <c r="W68" s="70">
        <v>21690.376</v>
      </c>
      <c r="X68" s="70">
        <v>22258.558000000001</v>
      </c>
      <c r="Y68" s="70">
        <v>22833.72</v>
      </c>
      <c r="Z68" s="70">
        <v>23415.488000000001</v>
      </c>
      <c r="AA68" s="70">
        <v>24003.353999999999</v>
      </c>
      <c r="AB68" s="70">
        <v>24596.920999999998</v>
      </c>
      <c r="AC68" s="70">
        <v>25195.863000000001</v>
      </c>
      <c r="AD68" s="70">
        <v>25800.001</v>
      </c>
      <c r="AE68" s="70">
        <v>26409.245999999999</v>
      </c>
      <c r="AF68" s="70">
        <v>27023.562999999998</v>
      </c>
      <c r="AG68" s="70">
        <v>27642.866000000002</v>
      </c>
      <c r="AH68" s="70">
        <v>28266.93</v>
      </c>
      <c r="AI68" s="70">
        <v>28895.414000000001</v>
      </c>
      <c r="AJ68" s="70">
        <v>29527.862000000001</v>
      </c>
      <c r="AK68" s="70">
        <v>30163.704000000002</v>
      </c>
      <c r="AL68" s="70">
        <v>30802.492999999999</v>
      </c>
      <c r="AM68" s="70">
        <v>31443.916000000001</v>
      </c>
      <c r="AN68" s="70">
        <v>32087.706999999999</v>
      </c>
      <c r="AO68" s="70">
        <v>32733.662</v>
      </c>
      <c r="AP68" s="70">
        <v>33381.589999999997</v>
      </c>
      <c r="AQ68" s="70">
        <v>34031.31</v>
      </c>
      <c r="AR68" s="70">
        <v>34682.506999999998</v>
      </c>
      <c r="AS68" s="70">
        <v>35334.870999999999</v>
      </c>
      <c r="AT68" s="70">
        <v>35988.161</v>
      </c>
      <c r="AU68" s="70">
        <v>36642.106</v>
      </c>
      <c r="AV68" s="70">
        <v>37296.466</v>
      </c>
      <c r="AW68" s="70">
        <v>37950.949000000001</v>
      </c>
      <c r="AX68" s="70">
        <v>38605.207000000002</v>
      </c>
      <c r="AY68" s="70">
        <v>39258.862999999998</v>
      </c>
      <c r="AZ68" s="70">
        <v>39911.497000000003</v>
      </c>
      <c r="BA68" s="70">
        <v>40562.703999999998</v>
      </c>
      <c r="BB68" s="70">
        <v>41212.148999999998</v>
      </c>
      <c r="BC68" s="70">
        <v>41859.519999999997</v>
      </c>
      <c r="BD68" s="70">
        <v>42504.463000000003</v>
      </c>
      <c r="BE68" s="70">
        <v>43146.633999999998</v>
      </c>
      <c r="BF68" s="70">
        <v>43785.71</v>
      </c>
      <c r="BG68" s="70">
        <v>44421.347000000002</v>
      </c>
      <c r="BH68" s="70">
        <v>45053.216999999997</v>
      </c>
      <c r="BI68" s="70">
        <v>45681.008000000002</v>
      </c>
      <c r="BJ68" s="70">
        <v>46304.423000000003</v>
      </c>
      <c r="BK68" s="70">
        <v>46923.154000000002</v>
      </c>
      <c r="BL68" s="70">
        <v>47536.858</v>
      </c>
      <c r="BM68" s="70">
        <v>48145.226000000002</v>
      </c>
      <c r="BN68" s="70">
        <v>48747.955000000002</v>
      </c>
      <c r="BO68" s="70">
        <v>49344.73</v>
      </c>
      <c r="BP68" s="70">
        <v>49935.252</v>
      </c>
      <c r="BQ68" s="70">
        <v>50519.262999999999</v>
      </c>
      <c r="BR68" s="70">
        <v>51096.396000000001</v>
      </c>
      <c r="BS68" s="70">
        <v>51666.252999999997</v>
      </c>
      <c r="BT68" s="70">
        <v>52228.345999999998</v>
      </c>
      <c r="BU68" s="70">
        <v>52782.271999999997</v>
      </c>
      <c r="BV68" s="70">
        <v>53327.726999999999</v>
      </c>
      <c r="BW68" s="70">
        <v>53864.483</v>
      </c>
      <c r="BX68" s="70">
        <v>54392.37</v>
      </c>
      <c r="BY68" s="70">
        <v>54911.222000000002</v>
      </c>
      <c r="BZ68" s="70">
        <v>55420.9</v>
      </c>
      <c r="CA68" s="70">
        <v>55921.203999999998</v>
      </c>
      <c r="CB68" s="70">
        <v>56411.913999999997</v>
      </c>
      <c r="CC68" s="70">
        <v>56892.837</v>
      </c>
      <c r="CD68" s="70">
        <v>57363.752999999997</v>
      </c>
      <c r="CE68" s="70">
        <v>57824.493999999999</v>
      </c>
      <c r="CF68" s="70">
        <v>58274.906000000003</v>
      </c>
      <c r="CG68" s="70">
        <v>58714.875999999997</v>
      </c>
      <c r="CH68" s="70">
        <v>59144.311000000002</v>
      </c>
      <c r="CI68" s="70">
        <v>59563.146999999997</v>
      </c>
      <c r="CJ68" s="70">
        <v>59971.3</v>
      </c>
      <c r="CK68" s="70">
        <v>60368.714999999997</v>
      </c>
      <c r="CL68" s="70">
        <v>60755.332000000002</v>
      </c>
      <c r="CM68" s="70">
        <v>61131.089</v>
      </c>
      <c r="CN68" s="70">
        <v>61495.928</v>
      </c>
      <c r="CO68" s="70">
        <v>61849.82</v>
      </c>
    </row>
    <row r="69" spans="1:93" ht="11.65">
      <c r="A69" s="66">
        <v>52</v>
      </c>
      <c r="B69" s="67" t="s">
        <v>685</v>
      </c>
      <c r="C69" s="88" t="s">
        <v>740</v>
      </c>
      <c r="D69" s="69"/>
      <c r="E69" s="69">
        <v>178</v>
      </c>
      <c r="F69" s="67" t="s">
        <v>735</v>
      </c>
      <c r="G69" s="69">
        <v>911</v>
      </c>
      <c r="H69" s="97">
        <v>4856.0929999999998</v>
      </c>
      <c r="I69" s="97">
        <v>4980.9960000000001</v>
      </c>
      <c r="J69" s="97">
        <v>5110.701</v>
      </c>
      <c r="K69" s="97">
        <v>5244.3630000000003</v>
      </c>
      <c r="L69" s="97">
        <v>5380.5039999999999</v>
      </c>
      <c r="M69" s="97">
        <v>5518.0919999999996</v>
      </c>
      <c r="N69" s="70">
        <v>5657.0169999999998</v>
      </c>
      <c r="O69" s="70">
        <v>5797.8010000000004</v>
      </c>
      <c r="P69" s="70">
        <v>5940.7460000000001</v>
      </c>
      <c r="Q69" s="70">
        <v>6086.28</v>
      </c>
      <c r="R69" s="70">
        <v>6234.7209999999995</v>
      </c>
      <c r="S69" s="70">
        <v>6386.1279999999997</v>
      </c>
      <c r="T69" s="70">
        <v>6540.366</v>
      </c>
      <c r="U69" s="70">
        <v>6697.4440000000004</v>
      </c>
      <c r="V69" s="70">
        <v>6857.2839999999997</v>
      </c>
      <c r="W69" s="70">
        <v>7019.835</v>
      </c>
      <c r="X69" s="70">
        <v>7185.0839999999998</v>
      </c>
      <c r="Y69" s="70">
        <v>7352.9740000000002</v>
      </c>
      <c r="Z69" s="70">
        <v>7523.3980000000001</v>
      </c>
      <c r="AA69" s="70">
        <v>7696.2</v>
      </c>
      <c r="AB69" s="70">
        <v>7871.2089999999998</v>
      </c>
      <c r="AC69" s="70">
        <v>8048.3630000000003</v>
      </c>
      <c r="AD69" s="70">
        <v>8227.5849999999991</v>
      </c>
      <c r="AE69" s="70">
        <v>8408.7710000000006</v>
      </c>
      <c r="AF69" s="70">
        <v>8591.8209999999999</v>
      </c>
      <c r="AG69" s="70">
        <v>8776.6569999999992</v>
      </c>
      <c r="AH69" s="70">
        <v>8963.1779999999999</v>
      </c>
      <c r="AI69" s="70">
        <v>9151.3070000000007</v>
      </c>
      <c r="AJ69" s="70">
        <v>9340.9249999999993</v>
      </c>
      <c r="AK69" s="70">
        <v>9531.8809999999994</v>
      </c>
      <c r="AL69" s="70">
        <v>9724.0859999999993</v>
      </c>
      <c r="AM69" s="70">
        <v>9917.4459999999999</v>
      </c>
      <c r="AN69" s="70">
        <v>10111.922</v>
      </c>
      <c r="AO69" s="70">
        <v>10307.505999999999</v>
      </c>
      <c r="AP69" s="70">
        <v>10504.201999999999</v>
      </c>
      <c r="AQ69" s="70">
        <v>10701.991</v>
      </c>
      <c r="AR69" s="70">
        <v>10900.861999999999</v>
      </c>
      <c r="AS69" s="70">
        <v>11100.778</v>
      </c>
      <c r="AT69" s="70">
        <v>11301.736999999999</v>
      </c>
      <c r="AU69" s="70">
        <v>11503.728999999999</v>
      </c>
      <c r="AV69" s="70">
        <v>11706.766</v>
      </c>
      <c r="AW69" s="70">
        <v>11910.788</v>
      </c>
      <c r="AX69" s="70">
        <v>12115.798000000001</v>
      </c>
      <c r="AY69" s="70">
        <v>12321.86</v>
      </c>
      <c r="AZ69" s="70">
        <v>12529.066000000001</v>
      </c>
      <c r="BA69" s="70">
        <v>12737.460999999999</v>
      </c>
      <c r="BB69" s="70">
        <v>12947.063</v>
      </c>
      <c r="BC69" s="70">
        <v>13157.788</v>
      </c>
      <c r="BD69" s="70">
        <v>13369.460999999999</v>
      </c>
      <c r="BE69" s="70">
        <v>13581.865</v>
      </c>
      <c r="BF69" s="70">
        <v>13794.825999999999</v>
      </c>
      <c r="BG69" s="70">
        <v>14008.218000000001</v>
      </c>
      <c r="BH69" s="70">
        <v>14222.018</v>
      </c>
      <c r="BI69" s="70">
        <v>14436.281999999999</v>
      </c>
      <c r="BJ69" s="70">
        <v>14651.102000000001</v>
      </c>
      <c r="BK69" s="70">
        <v>14866.509</v>
      </c>
      <c r="BL69" s="70">
        <v>15082.456</v>
      </c>
      <c r="BM69" s="70">
        <v>15298.817999999999</v>
      </c>
      <c r="BN69" s="70">
        <v>15515.308999999999</v>
      </c>
      <c r="BO69" s="70">
        <v>15731.647999999999</v>
      </c>
      <c r="BP69" s="70">
        <v>15947.579</v>
      </c>
      <c r="BQ69" s="70">
        <v>16162.965</v>
      </c>
      <c r="BR69" s="70">
        <v>16377.74</v>
      </c>
      <c r="BS69" s="70">
        <v>16591.774000000001</v>
      </c>
      <c r="BT69" s="70">
        <v>16804.974999999999</v>
      </c>
      <c r="BU69" s="70">
        <v>17017.241999999998</v>
      </c>
      <c r="BV69" s="70">
        <v>17228.467000000001</v>
      </c>
      <c r="BW69" s="70">
        <v>17438.563999999998</v>
      </c>
      <c r="BX69" s="70">
        <v>17647.433000000001</v>
      </c>
      <c r="BY69" s="70">
        <v>17855.030999999999</v>
      </c>
      <c r="BZ69" s="70">
        <v>18061.292000000001</v>
      </c>
      <c r="CA69" s="70">
        <v>18266.135999999999</v>
      </c>
      <c r="CB69" s="70">
        <v>18469.524000000001</v>
      </c>
      <c r="CC69" s="70">
        <v>18671.361000000001</v>
      </c>
      <c r="CD69" s="70">
        <v>18871.59</v>
      </c>
      <c r="CE69" s="70">
        <v>19070.133999999998</v>
      </c>
      <c r="CF69" s="70">
        <v>19266.97</v>
      </c>
      <c r="CG69" s="70">
        <v>19462.072</v>
      </c>
      <c r="CH69" s="70">
        <v>19655.45</v>
      </c>
      <c r="CI69" s="70">
        <v>19847.113000000001</v>
      </c>
      <c r="CJ69" s="70">
        <v>20037.080000000002</v>
      </c>
      <c r="CK69" s="70">
        <v>20225.350999999999</v>
      </c>
      <c r="CL69" s="70">
        <v>20411.963</v>
      </c>
      <c r="CM69" s="70">
        <v>20596.924999999999</v>
      </c>
      <c r="CN69" s="70">
        <v>20780.262999999999</v>
      </c>
      <c r="CO69" s="70">
        <v>20961.987000000001</v>
      </c>
    </row>
    <row r="70" spans="1:93" ht="11.65">
      <c r="A70" s="66">
        <v>53</v>
      </c>
      <c r="B70" s="67" t="s">
        <v>685</v>
      </c>
      <c r="C70" s="88" t="s">
        <v>741</v>
      </c>
      <c r="D70" s="69"/>
      <c r="E70" s="69">
        <v>180</v>
      </c>
      <c r="F70" s="67" t="s">
        <v>735</v>
      </c>
      <c r="G70" s="69">
        <v>911</v>
      </c>
      <c r="H70" s="97">
        <v>76244.532000000007</v>
      </c>
      <c r="I70" s="97">
        <v>78789.13</v>
      </c>
      <c r="J70" s="97">
        <v>81398.764999999999</v>
      </c>
      <c r="K70" s="97">
        <v>84068.092000000004</v>
      </c>
      <c r="L70" s="97">
        <v>86790.567999999999</v>
      </c>
      <c r="M70" s="97">
        <v>89561.403999999995</v>
      </c>
      <c r="N70" s="70">
        <v>92377.986000000004</v>
      </c>
      <c r="O70" s="70">
        <v>95240.782000000007</v>
      </c>
      <c r="P70" s="70">
        <v>98151.951000000001</v>
      </c>
      <c r="Q70" s="70">
        <v>101115.265</v>
      </c>
      <c r="R70" s="70">
        <v>104133.554</v>
      </c>
      <c r="S70" s="70">
        <v>107206.33900000001</v>
      </c>
      <c r="T70" s="70">
        <v>110332.493</v>
      </c>
      <c r="U70" s="70">
        <v>113513.533</v>
      </c>
      <c r="V70" s="70">
        <v>116751.302</v>
      </c>
      <c r="W70" s="70">
        <v>120046.72</v>
      </c>
      <c r="X70" s="70">
        <v>123399.663</v>
      </c>
      <c r="Y70" s="70">
        <v>126808.359</v>
      </c>
      <c r="Z70" s="70">
        <v>130269.909</v>
      </c>
      <c r="AA70" s="70">
        <v>133780.45800000001</v>
      </c>
      <c r="AB70" s="70">
        <v>137336.55100000001</v>
      </c>
      <c r="AC70" s="70">
        <v>140936.01999999999</v>
      </c>
      <c r="AD70" s="70">
        <v>144577.15299999999</v>
      </c>
      <c r="AE70" s="70">
        <v>148257.489</v>
      </c>
      <c r="AF70" s="70">
        <v>151974.45800000001</v>
      </c>
      <c r="AG70" s="70">
        <v>155725.44</v>
      </c>
      <c r="AH70" s="70">
        <v>159508.31599999999</v>
      </c>
      <c r="AI70" s="70">
        <v>163320.45699999999</v>
      </c>
      <c r="AJ70" s="70">
        <v>167158.23800000001</v>
      </c>
      <c r="AK70" s="70">
        <v>171017.61600000001</v>
      </c>
      <c r="AL70" s="70">
        <v>174895.13399999999</v>
      </c>
      <c r="AM70" s="70">
        <v>178788.128</v>
      </c>
      <c r="AN70" s="70">
        <v>182694.946</v>
      </c>
      <c r="AO70" s="70">
        <v>186614.424</v>
      </c>
      <c r="AP70" s="70">
        <v>190545.96100000001</v>
      </c>
      <c r="AQ70" s="70">
        <v>194488.663</v>
      </c>
      <c r="AR70" s="70">
        <v>198440.72700000001</v>
      </c>
      <c r="AS70" s="70">
        <v>202400.06299999999</v>
      </c>
      <c r="AT70" s="70">
        <v>206365.21299999999</v>
      </c>
      <c r="AU70" s="70">
        <v>210334.728</v>
      </c>
      <c r="AV70" s="70">
        <v>214307.046</v>
      </c>
      <c r="AW70" s="70">
        <v>218280.476</v>
      </c>
      <c r="AX70" s="70">
        <v>222253.13800000001</v>
      </c>
      <c r="AY70" s="70">
        <v>226222.97099999999</v>
      </c>
      <c r="AZ70" s="70">
        <v>230187.834</v>
      </c>
      <c r="BA70" s="70">
        <v>234145.62899999999</v>
      </c>
      <c r="BB70" s="70">
        <v>238094.231</v>
      </c>
      <c r="BC70" s="70">
        <v>242031.72700000001</v>
      </c>
      <c r="BD70" s="70">
        <v>245956.361</v>
      </c>
      <c r="BE70" s="70">
        <v>249866.49100000001</v>
      </c>
      <c r="BF70" s="70">
        <v>253760.228</v>
      </c>
      <c r="BG70" s="70">
        <v>257635.565</v>
      </c>
      <c r="BH70" s="70">
        <v>261490.076</v>
      </c>
      <c r="BI70" s="70">
        <v>265321.07199999999</v>
      </c>
      <c r="BJ70" s="70">
        <v>269125.59899999999</v>
      </c>
      <c r="BK70" s="70">
        <v>272900.86900000001</v>
      </c>
      <c r="BL70" s="70">
        <v>276644.25</v>
      </c>
      <c r="BM70" s="70">
        <v>280353.42599999998</v>
      </c>
      <c r="BN70" s="70">
        <v>284026.36</v>
      </c>
      <c r="BO70" s="70">
        <v>287661.11499999999</v>
      </c>
      <c r="BP70" s="70">
        <v>291255.57900000003</v>
      </c>
      <c r="BQ70" s="70">
        <v>294807.90399999998</v>
      </c>
      <c r="BR70" s="70">
        <v>298315.30099999998</v>
      </c>
      <c r="BS70" s="70">
        <v>301773.48800000001</v>
      </c>
      <c r="BT70" s="70">
        <v>305177.51699999999</v>
      </c>
      <c r="BU70" s="70">
        <v>308523.391</v>
      </c>
      <c r="BV70" s="70">
        <v>311808.60700000002</v>
      </c>
      <c r="BW70" s="70">
        <v>315032.141</v>
      </c>
      <c r="BX70" s="70">
        <v>318193.45699999999</v>
      </c>
      <c r="BY70" s="70">
        <v>321292.69699999999</v>
      </c>
      <c r="BZ70" s="70">
        <v>324329.79700000002</v>
      </c>
      <c r="CA70" s="70">
        <v>327303.74200000003</v>
      </c>
      <c r="CB70" s="70">
        <v>330213.31400000001</v>
      </c>
      <c r="CC70" s="70">
        <v>333058.22700000001</v>
      </c>
      <c r="CD70" s="70">
        <v>335838.37199999997</v>
      </c>
      <c r="CE70" s="70">
        <v>338553.576</v>
      </c>
      <c r="CF70" s="70">
        <v>341203.45299999998</v>
      </c>
      <c r="CG70" s="70">
        <v>343787.44699999999</v>
      </c>
      <c r="CH70" s="70">
        <v>346304.935</v>
      </c>
      <c r="CI70" s="70">
        <v>348755.31699999998</v>
      </c>
      <c r="CJ70" s="70">
        <v>351138.1</v>
      </c>
      <c r="CK70" s="70">
        <v>353452.92599999998</v>
      </c>
      <c r="CL70" s="70">
        <v>355699.59100000001</v>
      </c>
      <c r="CM70" s="70">
        <v>357878.06199999998</v>
      </c>
      <c r="CN70" s="70">
        <v>359988.467</v>
      </c>
      <c r="CO70" s="70">
        <v>362031.08199999999</v>
      </c>
    </row>
    <row r="71" spans="1:93" ht="11.65">
      <c r="A71" s="66">
        <v>54</v>
      </c>
      <c r="B71" s="67" t="s">
        <v>685</v>
      </c>
      <c r="C71" s="88" t="s">
        <v>86</v>
      </c>
      <c r="D71" s="69"/>
      <c r="E71" s="69">
        <v>226</v>
      </c>
      <c r="F71" s="67" t="s">
        <v>735</v>
      </c>
      <c r="G71" s="69">
        <v>911</v>
      </c>
      <c r="H71" s="97">
        <v>1168.575</v>
      </c>
      <c r="I71" s="97">
        <v>1215.181</v>
      </c>
      <c r="J71" s="97">
        <v>1262.008</v>
      </c>
      <c r="K71" s="97">
        <v>1308.9659999999999</v>
      </c>
      <c r="L71" s="97">
        <v>1355.982</v>
      </c>
      <c r="M71" s="97">
        <v>1402.9849999999999</v>
      </c>
      <c r="N71" s="70">
        <v>1449.8910000000001</v>
      </c>
      <c r="O71" s="70">
        <v>1496.673</v>
      </c>
      <c r="P71" s="70">
        <v>1543.3889999999999</v>
      </c>
      <c r="Q71" s="70">
        <v>1590.204</v>
      </c>
      <c r="R71" s="70">
        <v>1637.2139999999999</v>
      </c>
      <c r="S71" s="70">
        <v>1684.46</v>
      </c>
      <c r="T71" s="70">
        <v>1731.874</v>
      </c>
      <c r="U71" s="70">
        <v>1779.309</v>
      </c>
      <c r="V71" s="70">
        <v>1826.5809999999999</v>
      </c>
      <c r="W71" s="70">
        <v>1873.5509999999999</v>
      </c>
      <c r="X71" s="70">
        <v>1920.13</v>
      </c>
      <c r="Y71" s="70">
        <v>1966.4290000000001</v>
      </c>
      <c r="Z71" s="70">
        <v>2012.645</v>
      </c>
      <c r="AA71" s="70">
        <v>2059.08</v>
      </c>
      <c r="AB71" s="70">
        <v>2105.9589999999998</v>
      </c>
      <c r="AC71" s="70">
        <v>2153.346</v>
      </c>
      <c r="AD71" s="70">
        <v>2201.143</v>
      </c>
      <c r="AE71" s="70">
        <v>2249.2489999999998</v>
      </c>
      <c r="AF71" s="70">
        <v>2297.4659999999999</v>
      </c>
      <c r="AG71" s="70">
        <v>2345.6529999999998</v>
      </c>
      <c r="AH71" s="70">
        <v>2393.7800000000002</v>
      </c>
      <c r="AI71" s="70">
        <v>2441.8580000000002</v>
      </c>
      <c r="AJ71" s="70">
        <v>2489.8420000000001</v>
      </c>
      <c r="AK71" s="70">
        <v>2537.7020000000002</v>
      </c>
      <c r="AL71" s="70">
        <v>2585.384</v>
      </c>
      <c r="AM71" s="70">
        <v>2632.8679999999999</v>
      </c>
      <c r="AN71" s="70">
        <v>2680.123</v>
      </c>
      <c r="AO71" s="70">
        <v>2727.1779999999999</v>
      </c>
      <c r="AP71" s="70">
        <v>2774.0990000000002</v>
      </c>
      <c r="AQ71" s="70">
        <v>2820.9229999999998</v>
      </c>
      <c r="AR71" s="70">
        <v>2867.643</v>
      </c>
      <c r="AS71" s="70">
        <v>2914.203</v>
      </c>
      <c r="AT71" s="70">
        <v>2960.5929999999998</v>
      </c>
      <c r="AU71" s="70">
        <v>3006.7339999999999</v>
      </c>
      <c r="AV71" s="70">
        <v>3052.5880000000002</v>
      </c>
      <c r="AW71" s="70">
        <v>3098.1460000000002</v>
      </c>
      <c r="AX71" s="70">
        <v>3143.3679999999999</v>
      </c>
      <c r="AY71" s="70">
        <v>3188.2060000000001</v>
      </c>
      <c r="AZ71" s="70">
        <v>3232.6129999999998</v>
      </c>
      <c r="BA71" s="70">
        <v>3276.547</v>
      </c>
      <c r="BB71" s="70">
        <v>3319.971</v>
      </c>
      <c r="BC71" s="70">
        <v>3362.8620000000001</v>
      </c>
      <c r="BD71" s="70">
        <v>3405.181</v>
      </c>
      <c r="BE71" s="70">
        <v>3446.8989999999999</v>
      </c>
      <c r="BF71" s="70">
        <v>3487.9740000000002</v>
      </c>
      <c r="BG71" s="70">
        <v>3528.3760000000002</v>
      </c>
      <c r="BH71" s="70">
        <v>3568.098</v>
      </c>
      <c r="BI71" s="70">
        <v>3607.1489999999999</v>
      </c>
      <c r="BJ71" s="70">
        <v>3645.5030000000002</v>
      </c>
      <c r="BK71" s="70">
        <v>3683.17</v>
      </c>
      <c r="BL71" s="70">
        <v>3720.1590000000001</v>
      </c>
      <c r="BM71" s="70">
        <v>3756.4340000000002</v>
      </c>
      <c r="BN71" s="70">
        <v>3792.0329999999999</v>
      </c>
      <c r="BO71" s="70">
        <v>3826.931</v>
      </c>
      <c r="BP71" s="70">
        <v>3861.1460000000002</v>
      </c>
      <c r="BQ71" s="70">
        <v>3894.6950000000002</v>
      </c>
      <c r="BR71" s="70">
        <v>3927.5659999999998</v>
      </c>
      <c r="BS71" s="70">
        <v>3959.77</v>
      </c>
      <c r="BT71" s="70">
        <v>3991.328</v>
      </c>
      <c r="BU71" s="70">
        <v>4022.2530000000002</v>
      </c>
      <c r="BV71" s="70">
        <v>4052.5360000000001</v>
      </c>
      <c r="BW71" s="70">
        <v>4082.1979999999999</v>
      </c>
      <c r="BX71" s="70">
        <v>4111.2349999999997</v>
      </c>
      <c r="BY71" s="70">
        <v>4139.6559999999999</v>
      </c>
      <c r="BZ71" s="70">
        <v>4167.4610000000002</v>
      </c>
      <c r="CA71" s="70">
        <v>4194.6639999999998</v>
      </c>
      <c r="CB71" s="70">
        <v>4221.2560000000003</v>
      </c>
      <c r="CC71" s="70">
        <v>4247.24</v>
      </c>
      <c r="CD71" s="70">
        <v>4272.5929999999998</v>
      </c>
      <c r="CE71" s="70">
        <v>4297.3109999999997</v>
      </c>
      <c r="CF71" s="70">
        <v>4321.4040000000005</v>
      </c>
      <c r="CG71" s="70">
        <v>4344.857</v>
      </c>
      <c r="CH71" s="70">
        <v>4367.692</v>
      </c>
      <c r="CI71" s="70">
        <v>4389.9049999999997</v>
      </c>
      <c r="CJ71" s="70">
        <v>4411.5290000000005</v>
      </c>
      <c r="CK71" s="70">
        <v>4432.5410000000002</v>
      </c>
      <c r="CL71" s="70">
        <v>4452.9719999999998</v>
      </c>
      <c r="CM71" s="70">
        <v>4472.7960000000003</v>
      </c>
      <c r="CN71" s="70">
        <v>4492.0119999999997</v>
      </c>
      <c r="CO71" s="70">
        <v>4510.6310000000003</v>
      </c>
    </row>
    <row r="72" spans="1:93" ht="11.65">
      <c r="A72" s="66">
        <v>55</v>
      </c>
      <c r="B72" s="67" t="s">
        <v>685</v>
      </c>
      <c r="C72" s="88" t="s">
        <v>93</v>
      </c>
      <c r="D72" s="69"/>
      <c r="E72" s="69">
        <v>266</v>
      </c>
      <c r="F72" s="67" t="s">
        <v>735</v>
      </c>
      <c r="G72" s="69">
        <v>911</v>
      </c>
      <c r="H72" s="97">
        <v>1947.69</v>
      </c>
      <c r="I72" s="97">
        <v>2007.8820000000001</v>
      </c>
      <c r="J72" s="97">
        <v>2064.8119999999999</v>
      </c>
      <c r="K72" s="97">
        <v>2119.2750000000001</v>
      </c>
      <c r="L72" s="97">
        <v>2172.578</v>
      </c>
      <c r="M72" s="97">
        <v>2225.7280000000001</v>
      </c>
      <c r="N72" s="70">
        <v>2278.8290000000002</v>
      </c>
      <c r="O72" s="70">
        <v>2331.5320000000002</v>
      </c>
      <c r="P72" s="70">
        <v>2383.9050000000002</v>
      </c>
      <c r="Q72" s="70">
        <v>2435.9450000000002</v>
      </c>
      <c r="R72" s="70">
        <v>2487.672</v>
      </c>
      <c r="S72" s="70">
        <v>2539.1999999999998</v>
      </c>
      <c r="T72" s="70">
        <v>2590.6179999999999</v>
      </c>
      <c r="U72" s="70">
        <v>2641.9520000000002</v>
      </c>
      <c r="V72" s="70">
        <v>2693.2269999999999</v>
      </c>
      <c r="W72" s="70">
        <v>2744.4560000000001</v>
      </c>
      <c r="X72" s="70">
        <v>2795.6819999999998</v>
      </c>
      <c r="Y72" s="70">
        <v>2846.96</v>
      </c>
      <c r="Z72" s="70">
        <v>2898.3530000000001</v>
      </c>
      <c r="AA72" s="70">
        <v>2949.95</v>
      </c>
      <c r="AB72" s="70">
        <v>3001.7919999999999</v>
      </c>
      <c r="AC72" s="70">
        <v>3053.9050000000002</v>
      </c>
      <c r="AD72" s="70">
        <v>3106.29</v>
      </c>
      <c r="AE72" s="70">
        <v>3158.9969999999998</v>
      </c>
      <c r="AF72" s="70">
        <v>3212.029</v>
      </c>
      <c r="AG72" s="70">
        <v>3265.4209999999998</v>
      </c>
      <c r="AH72" s="70">
        <v>3319.14</v>
      </c>
      <c r="AI72" s="70">
        <v>3373.1819999999998</v>
      </c>
      <c r="AJ72" s="70">
        <v>3427.4780000000001</v>
      </c>
      <c r="AK72" s="70">
        <v>3481.9589999999998</v>
      </c>
      <c r="AL72" s="70">
        <v>3536.5439999999999</v>
      </c>
      <c r="AM72" s="70">
        <v>3591.2109999999998</v>
      </c>
      <c r="AN72" s="70">
        <v>3645.8780000000002</v>
      </c>
      <c r="AO72" s="70">
        <v>3700.4859999999999</v>
      </c>
      <c r="AP72" s="70">
        <v>3754.9</v>
      </c>
      <c r="AQ72" s="70">
        <v>3809.049</v>
      </c>
      <c r="AR72" s="70">
        <v>3862.8739999999998</v>
      </c>
      <c r="AS72" s="70">
        <v>3916.3209999999999</v>
      </c>
      <c r="AT72" s="70">
        <v>3969.3310000000001</v>
      </c>
      <c r="AU72" s="70">
        <v>4021.8040000000001</v>
      </c>
      <c r="AV72" s="70">
        <v>4073.683</v>
      </c>
      <c r="AW72" s="70">
        <v>4124.9380000000001</v>
      </c>
      <c r="AX72" s="70">
        <v>4175.55</v>
      </c>
      <c r="AY72" s="70">
        <v>4225.5110000000004</v>
      </c>
      <c r="AZ72" s="70">
        <v>4274.8090000000002</v>
      </c>
      <c r="BA72" s="70">
        <v>4323.4539999999997</v>
      </c>
      <c r="BB72" s="70">
        <v>4371.4319999999998</v>
      </c>
      <c r="BC72" s="70">
        <v>4418.7809999999999</v>
      </c>
      <c r="BD72" s="70">
        <v>4465.5309999999999</v>
      </c>
      <c r="BE72" s="70">
        <v>4511.7529999999997</v>
      </c>
      <c r="BF72" s="70">
        <v>4557.53</v>
      </c>
      <c r="BG72" s="70">
        <v>4602.8599999999997</v>
      </c>
      <c r="BH72" s="70">
        <v>4647.7749999999996</v>
      </c>
      <c r="BI72" s="70">
        <v>4692.3130000000001</v>
      </c>
      <c r="BJ72" s="70">
        <v>4736.527</v>
      </c>
      <c r="BK72" s="70">
        <v>4780.4539999999997</v>
      </c>
      <c r="BL72" s="70">
        <v>4824.1260000000002</v>
      </c>
      <c r="BM72" s="70">
        <v>4867.5309999999999</v>
      </c>
      <c r="BN72" s="70">
        <v>4910.6589999999997</v>
      </c>
      <c r="BO72" s="70">
        <v>4953.5209999999997</v>
      </c>
      <c r="BP72" s="70">
        <v>4996.1049999999996</v>
      </c>
      <c r="BQ72" s="70">
        <v>5038.4059999999999</v>
      </c>
      <c r="BR72" s="70">
        <v>5080.3890000000001</v>
      </c>
      <c r="BS72" s="70">
        <v>5122.0240000000003</v>
      </c>
      <c r="BT72" s="70">
        <v>5163.2349999999997</v>
      </c>
      <c r="BU72" s="70">
        <v>5203.9650000000001</v>
      </c>
      <c r="BV72" s="70">
        <v>5244.1970000000001</v>
      </c>
      <c r="BW72" s="70">
        <v>5283.8760000000002</v>
      </c>
      <c r="BX72" s="70">
        <v>5322.991</v>
      </c>
      <c r="BY72" s="70">
        <v>5361.48</v>
      </c>
      <c r="BZ72" s="70">
        <v>5399.3389999999999</v>
      </c>
      <c r="CA72" s="70">
        <v>5436.5410000000002</v>
      </c>
      <c r="CB72" s="70">
        <v>5473.0240000000003</v>
      </c>
      <c r="CC72" s="70">
        <v>5508.692</v>
      </c>
      <c r="CD72" s="70">
        <v>5543.4350000000004</v>
      </c>
      <c r="CE72" s="70">
        <v>5577.16</v>
      </c>
      <c r="CF72" s="70">
        <v>5609.8140000000003</v>
      </c>
      <c r="CG72" s="70">
        <v>5641.4189999999999</v>
      </c>
      <c r="CH72" s="70">
        <v>5671.9840000000004</v>
      </c>
      <c r="CI72" s="70">
        <v>5701.5569999999998</v>
      </c>
      <c r="CJ72" s="70">
        <v>5730.1660000000002</v>
      </c>
      <c r="CK72" s="70">
        <v>5757.8559999999998</v>
      </c>
      <c r="CL72" s="70">
        <v>5784.5950000000003</v>
      </c>
      <c r="CM72" s="70">
        <v>5810.4229999999998</v>
      </c>
      <c r="CN72" s="70">
        <v>5835.3019999999997</v>
      </c>
      <c r="CO72" s="70">
        <v>5859.2250000000004</v>
      </c>
    </row>
    <row r="73" spans="1:93" ht="11.65">
      <c r="A73" s="66">
        <v>56</v>
      </c>
      <c r="B73" s="67" t="s">
        <v>685</v>
      </c>
      <c r="C73" s="88" t="s">
        <v>181</v>
      </c>
      <c r="D73" s="69"/>
      <c r="E73" s="69">
        <v>678</v>
      </c>
      <c r="F73" s="67" t="s">
        <v>735</v>
      </c>
      <c r="G73" s="69">
        <v>911</v>
      </c>
      <c r="H73" s="97">
        <v>199.43899999999999</v>
      </c>
      <c r="I73" s="97">
        <v>203.221</v>
      </c>
      <c r="J73" s="97">
        <v>207.08600000000001</v>
      </c>
      <c r="K73" s="97">
        <v>211.03200000000001</v>
      </c>
      <c r="L73" s="97">
        <v>215.048</v>
      </c>
      <c r="M73" s="97">
        <v>219.161</v>
      </c>
      <c r="N73" s="70">
        <v>223.364</v>
      </c>
      <c r="O73" s="70">
        <v>227.679</v>
      </c>
      <c r="P73" s="70">
        <v>232.13200000000001</v>
      </c>
      <c r="Q73" s="70">
        <v>236.76</v>
      </c>
      <c r="R73" s="70">
        <v>241.57599999999999</v>
      </c>
      <c r="S73" s="70">
        <v>246.58600000000001</v>
      </c>
      <c r="T73" s="70">
        <v>251.792</v>
      </c>
      <c r="U73" s="70">
        <v>257.15699999999998</v>
      </c>
      <c r="V73" s="70">
        <v>262.65300000000002</v>
      </c>
      <c r="W73" s="70">
        <v>268.24200000000002</v>
      </c>
      <c r="X73" s="70">
        <v>273.911</v>
      </c>
      <c r="Y73" s="70">
        <v>279.66000000000003</v>
      </c>
      <c r="Z73" s="70">
        <v>285.49200000000002</v>
      </c>
      <c r="AA73" s="70">
        <v>291.40300000000002</v>
      </c>
      <c r="AB73" s="70">
        <v>297.38400000000001</v>
      </c>
      <c r="AC73" s="70">
        <v>303.44900000000001</v>
      </c>
      <c r="AD73" s="70">
        <v>309.56099999999998</v>
      </c>
      <c r="AE73" s="70">
        <v>315.733</v>
      </c>
      <c r="AF73" s="70">
        <v>321.97500000000002</v>
      </c>
      <c r="AG73" s="70">
        <v>328.27499999999998</v>
      </c>
      <c r="AH73" s="70">
        <v>334.64400000000001</v>
      </c>
      <c r="AI73" s="70">
        <v>341.05099999999999</v>
      </c>
      <c r="AJ73" s="70">
        <v>347.51</v>
      </c>
      <c r="AK73" s="70">
        <v>354.04300000000001</v>
      </c>
      <c r="AL73" s="70">
        <v>360.613</v>
      </c>
      <c r="AM73" s="70">
        <v>367.24400000000003</v>
      </c>
      <c r="AN73" s="70">
        <v>373.91899999999998</v>
      </c>
      <c r="AO73" s="70">
        <v>380.64299999999997</v>
      </c>
      <c r="AP73" s="70">
        <v>387.387</v>
      </c>
      <c r="AQ73" s="70">
        <v>394.16300000000001</v>
      </c>
      <c r="AR73" s="70">
        <v>400.93900000000002</v>
      </c>
      <c r="AS73" s="70">
        <v>407.75099999999998</v>
      </c>
      <c r="AT73" s="70">
        <v>414.57499999999999</v>
      </c>
      <c r="AU73" s="70">
        <v>421.38400000000001</v>
      </c>
      <c r="AV73" s="70">
        <v>428.23</v>
      </c>
      <c r="AW73" s="70">
        <v>435.06</v>
      </c>
      <c r="AX73" s="70">
        <v>441.89499999999998</v>
      </c>
      <c r="AY73" s="70">
        <v>448.733</v>
      </c>
      <c r="AZ73" s="70">
        <v>455.58300000000003</v>
      </c>
      <c r="BA73" s="70">
        <v>462.42399999999998</v>
      </c>
      <c r="BB73" s="70">
        <v>469.27300000000002</v>
      </c>
      <c r="BC73" s="70">
        <v>476.11900000000003</v>
      </c>
      <c r="BD73" s="70">
        <v>482.964</v>
      </c>
      <c r="BE73" s="70">
        <v>489.81200000000001</v>
      </c>
      <c r="BF73" s="70">
        <v>496.64400000000001</v>
      </c>
      <c r="BG73" s="70">
        <v>503.49200000000002</v>
      </c>
      <c r="BH73" s="70">
        <v>510.32100000000003</v>
      </c>
      <c r="BI73" s="70">
        <v>517.14200000000005</v>
      </c>
      <c r="BJ73" s="70">
        <v>523.95600000000002</v>
      </c>
      <c r="BK73" s="70">
        <v>530.75</v>
      </c>
      <c r="BL73" s="70">
        <v>537.52800000000002</v>
      </c>
      <c r="BM73" s="70">
        <v>544.28599999999994</v>
      </c>
      <c r="BN73" s="70">
        <v>551.01700000000005</v>
      </c>
      <c r="BO73" s="70">
        <v>557.70899999999995</v>
      </c>
      <c r="BP73" s="70">
        <v>564.36800000000005</v>
      </c>
      <c r="BQ73" s="70">
        <v>570.98900000000003</v>
      </c>
      <c r="BR73" s="70">
        <v>577.55600000000004</v>
      </c>
      <c r="BS73" s="70">
        <v>584.07399999999996</v>
      </c>
      <c r="BT73" s="70">
        <v>590.53599999999994</v>
      </c>
      <c r="BU73" s="70">
        <v>596.95299999999997</v>
      </c>
      <c r="BV73" s="70">
        <v>603.30999999999995</v>
      </c>
      <c r="BW73" s="70">
        <v>609.59900000000005</v>
      </c>
      <c r="BX73" s="70">
        <v>615.82100000000003</v>
      </c>
      <c r="BY73" s="70">
        <v>621.98199999999997</v>
      </c>
      <c r="BZ73" s="70">
        <v>628.04700000000003</v>
      </c>
      <c r="CA73" s="70">
        <v>634.03499999999997</v>
      </c>
      <c r="CB73" s="70">
        <v>639.93100000000004</v>
      </c>
      <c r="CC73" s="70">
        <v>645.74900000000002</v>
      </c>
      <c r="CD73" s="70">
        <v>651.47199999999998</v>
      </c>
      <c r="CE73" s="70">
        <v>657.11</v>
      </c>
      <c r="CF73" s="70">
        <v>662.64800000000002</v>
      </c>
      <c r="CG73" s="70">
        <v>668.10299999999995</v>
      </c>
      <c r="CH73" s="70">
        <v>673.44399999999996</v>
      </c>
      <c r="CI73" s="70">
        <v>678.71199999999999</v>
      </c>
      <c r="CJ73" s="70">
        <v>683.86199999999997</v>
      </c>
      <c r="CK73" s="70">
        <v>688.91600000000005</v>
      </c>
      <c r="CL73" s="70">
        <v>693.86099999999999</v>
      </c>
      <c r="CM73" s="70">
        <v>698.70600000000002</v>
      </c>
      <c r="CN73" s="70">
        <v>703.45100000000002</v>
      </c>
      <c r="CO73" s="70">
        <v>708.09699999999998</v>
      </c>
    </row>
    <row r="74" spans="1:93" ht="11.65">
      <c r="A74" s="83">
        <v>57</v>
      </c>
      <c r="B74" s="84" t="s">
        <v>685</v>
      </c>
      <c r="C74" s="85" t="s">
        <v>742</v>
      </c>
      <c r="D74" s="86"/>
      <c r="E74" s="86">
        <v>913</v>
      </c>
      <c r="F74" s="84" t="s">
        <v>734</v>
      </c>
      <c r="G74" s="86">
        <v>947</v>
      </c>
      <c r="H74" s="100">
        <v>62985.035000000003</v>
      </c>
      <c r="I74" s="100">
        <v>63914.652999999998</v>
      </c>
      <c r="J74" s="100">
        <v>64833.79</v>
      </c>
      <c r="K74" s="100">
        <v>65739.487999999998</v>
      </c>
      <c r="L74" s="100">
        <v>66629.894</v>
      </c>
      <c r="M74" s="100">
        <v>67503.646999999997</v>
      </c>
      <c r="N74" s="87">
        <v>68358.016000000003</v>
      </c>
      <c r="O74" s="87">
        <v>69191.678</v>
      </c>
      <c r="P74" s="87">
        <v>70006.858999999997</v>
      </c>
      <c r="Q74" s="87">
        <v>70807.290999999997</v>
      </c>
      <c r="R74" s="87">
        <v>71595.92</v>
      </c>
      <c r="S74" s="87">
        <v>72372.868000000002</v>
      </c>
      <c r="T74" s="87">
        <v>73137.452000000005</v>
      </c>
      <c r="U74" s="87">
        <v>73890.392000000007</v>
      </c>
      <c r="V74" s="87">
        <v>74632.495999999999</v>
      </c>
      <c r="W74" s="87">
        <v>75364.315000000002</v>
      </c>
      <c r="X74" s="87">
        <v>76086.237999999998</v>
      </c>
      <c r="Y74" s="87">
        <v>76798.157000000007</v>
      </c>
      <c r="Z74" s="87">
        <v>77499.387000000002</v>
      </c>
      <c r="AA74" s="87">
        <v>78188.788</v>
      </c>
      <c r="AB74" s="87">
        <v>78865.524000000005</v>
      </c>
      <c r="AC74" s="87">
        <v>79529.235000000001</v>
      </c>
      <c r="AD74" s="87">
        <v>80179.978000000003</v>
      </c>
      <c r="AE74" s="87">
        <v>80817.745999999999</v>
      </c>
      <c r="AF74" s="87">
        <v>81442.702999999994</v>
      </c>
      <c r="AG74" s="87">
        <v>82054.895000000004</v>
      </c>
      <c r="AH74" s="87">
        <v>82654.05</v>
      </c>
      <c r="AI74" s="87">
        <v>83239.75</v>
      </c>
      <c r="AJ74" s="87">
        <v>83811.437999999995</v>
      </c>
      <c r="AK74" s="87">
        <v>84368.501000000004</v>
      </c>
      <c r="AL74" s="87">
        <v>84910.403999999995</v>
      </c>
      <c r="AM74" s="87">
        <v>85436.796000000002</v>
      </c>
      <c r="AN74" s="87">
        <v>85947.438999999998</v>
      </c>
      <c r="AO74" s="87">
        <v>86441.688999999998</v>
      </c>
      <c r="AP74" s="87">
        <v>86918.92</v>
      </c>
      <c r="AQ74" s="87">
        <v>87378.54</v>
      </c>
      <c r="AR74" s="87">
        <v>87820.421000000002</v>
      </c>
      <c r="AS74" s="87">
        <v>88244.43</v>
      </c>
      <c r="AT74" s="87">
        <v>88650.451000000001</v>
      </c>
      <c r="AU74" s="87">
        <v>89038.398000000001</v>
      </c>
      <c r="AV74" s="87">
        <v>89408.323000000004</v>
      </c>
      <c r="AW74" s="87">
        <v>89760.240999999995</v>
      </c>
      <c r="AX74" s="87">
        <v>90094.369000000006</v>
      </c>
      <c r="AY74" s="87">
        <v>90411.125</v>
      </c>
      <c r="AZ74" s="87">
        <v>90711.093999999997</v>
      </c>
      <c r="BA74" s="87">
        <v>90994.831999999995</v>
      </c>
      <c r="BB74" s="87">
        <v>91262.74</v>
      </c>
      <c r="BC74" s="87">
        <v>91515.122000000003</v>
      </c>
      <c r="BD74" s="87">
        <v>91752.524999999994</v>
      </c>
      <c r="BE74" s="87">
        <v>91975.394</v>
      </c>
      <c r="BF74" s="87">
        <v>92184.285999999993</v>
      </c>
      <c r="BG74" s="87">
        <v>92379.614000000001</v>
      </c>
      <c r="BH74" s="87">
        <v>92561.951000000001</v>
      </c>
      <c r="BI74" s="87">
        <v>92731.948000000004</v>
      </c>
      <c r="BJ74" s="87">
        <v>92890.376000000004</v>
      </c>
      <c r="BK74" s="87">
        <v>93037.884999999995</v>
      </c>
      <c r="BL74" s="87">
        <v>93174.917000000001</v>
      </c>
      <c r="BM74" s="87">
        <v>93301.891000000003</v>
      </c>
      <c r="BN74" s="87">
        <v>93419.471000000005</v>
      </c>
      <c r="BO74" s="87">
        <v>93528.331999999995</v>
      </c>
      <c r="BP74" s="87">
        <v>93629.091</v>
      </c>
      <c r="BQ74" s="87">
        <v>93722.072</v>
      </c>
      <c r="BR74" s="87">
        <v>93807.441000000006</v>
      </c>
      <c r="BS74" s="87">
        <v>93885.159</v>
      </c>
      <c r="BT74" s="87">
        <v>93955.148000000001</v>
      </c>
      <c r="BU74" s="87">
        <v>94017.245999999999</v>
      </c>
      <c r="BV74" s="87">
        <v>94071.558000000005</v>
      </c>
      <c r="BW74" s="87">
        <v>94118.157999999996</v>
      </c>
      <c r="BX74" s="87">
        <v>94156.879000000001</v>
      </c>
      <c r="BY74" s="87">
        <v>94187.462</v>
      </c>
      <c r="BZ74" s="87">
        <v>94209.707999999999</v>
      </c>
      <c r="CA74" s="87">
        <v>94223.633000000002</v>
      </c>
      <c r="CB74" s="87">
        <v>94229.293000000005</v>
      </c>
      <c r="CC74" s="87">
        <v>94226.546000000002</v>
      </c>
      <c r="CD74" s="87">
        <v>94215.252999999997</v>
      </c>
      <c r="CE74" s="87">
        <v>94195.312000000005</v>
      </c>
      <c r="CF74" s="87">
        <v>94166.790999999997</v>
      </c>
      <c r="CG74" s="87">
        <v>94129.895000000004</v>
      </c>
      <c r="CH74" s="87">
        <v>94084.914000000004</v>
      </c>
      <c r="CI74" s="87">
        <v>94032.145000000004</v>
      </c>
      <c r="CJ74" s="87">
        <v>93971.960999999996</v>
      </c>
      <c r="CK74" s="87">
        <v>93904.654999999999</v>
      </c>
      <c r="CL74" s="87">
        <v>93830.58</v>
      </c>
      <c r="CM74" s="87">
        <v>93750.055999999997</v>
      </c>
      <c r="CN74" s="87">
        <v>93663.407999999996</v>
      </c>
      <c r="CO74" s="87">
        <v>93570.918000000005</v>
      </c>
    </row>
    <row r="75" spans="1:93" ht="11.65">
      <c r="A75" s="66">
        <v>58</v>
      </c>
      <c r="B75" s="67" t="s">
        <v>685</v>
      </c>
      <c r="C75" s="88" t="s">
        <v>54</v>
      </c>
      <c r="D75" s="69"/>
      <c r="E75" s="69">
        <v>72</v>
      </c>
      <c r="F75" s="67" t="s">
        <v>735</v>
      </c>
      <c r="G75" s="69">
        <v>913</v>
      </c>
      <c r="H75" s="97">
        <v>2120.7159999999999</v>
      </c>
      <c r="I75" s="97">
        <v>2159.9250000000002</v>
      </c>
      <c r="J75" s="97">
        <v>2205.076</v>
      </c>
      <c r="K75" s="97">
        <v>2254.067</v>
      </c>
      <c r="L75" s="97">
        <v>2303.703</v>
      </c>
      <c r="M75" s="97">
        <v>2351.625</v>
      </c>
      <c r="N75" s="70">
        <v>2397.2399999999998</v>
      </c>
      <c r="O75" s="70">
        <v>2441.154</v>
      </c>
      <c r="P75" s="70">
        <v>2483.7539999999999</v>
      </c>
      <c r="Q75" s="70">
        <v>2525.7649999999999</v>
      </c>
      <c r="R75" s="70">
        <v>2567.7800000000002</v>
      </c>
      <c r="S75" s="70">
        <v>2609.7069999999999</v>
      </c>
      <c r="T75" s="70">
        <v>2651.3069999999998</v>
      </c>
      <c r="U75" s="70">
        <v>2692.5729999999999</v>
      </c>
      <c r="V75" s="70">
        <v>2733.578</v>
      </c>
      <c r="W75" s="70">
        <v>2774.3440000000001</v>
      </c>
      <c r="X75" s="70">
        <v>2814.8850000000002</v>
      </c>
      <c r="Y75" s="70">
        <v>2855.1889999999999</v>
      </c>
      <c r="Z75" s="70">
        <v>2895.2840000000001</v>
      </c>
      <c r="AA75" s="70">
        <v>2935.1289999999999</v>
      </c>
      <c r="AB75" s="70">
        <v>2974.72</v>
      </c>
      <c r="AC75" s="70">
        <v>3014.0450000000001</v>
      </c>
      <c r="AD75" s="70">
        <v>3053.08</v>
      </c>
      <c r="AE75" s="70">
        <v>3091.7579999999998</v>
      </c>
      <c r="AF75" s="70">
        <v>3130.0169999999998</v>
      </c>
      <c r="AG75" s="70">
        <v>3167.7890000000002</v>
      </c>
      <c r="AH75" s="70">
        <v>3205.0320000000002</v>
      </c>
      <c r="AI75" s="70">
        <v>3241.732</v>
      </c>
      <c r="AJ75" s="70">
        <v>3277.8029999999999</v>
      </c>
      <c r="AK75" s="70">
        <v>3313.2260000000001</v>
      </c>
      <c r="AL75" s="70">
        <v>3347.922</v>
      </c>
      <c r="AM75" s="70">
        <v>3381.8530000000001</v>
      </c>
      <c r="AN75" s="70">
        <v>3415.0259999999998</v>
      </c>
      <c r="AO75" s="70">
        <v>3447.3919999999998</v>
      </c>
      <c r="AP75" s="70">
        <v>3478.9969999999998</v>
      </c>
      <c r="AQ75" s="70">
        <v>3509.8130000000001</v>
      </c>
      <c r="AR75" s="70">
        <v>3539.8409999999999</v>
      </c>
      <c r="AS75" s="70">
        <v>3569.0619999999999</v>
      </c>
      <c r="AT75" s="70">
        <v>3597.4650000000001</v>
      </c>
      <c r="AU75" s="70">
        <v>3625.0169999999998</v>
      </c>
      <c r="AV75" s="70">
        <v>3651.6979999999999</v>
      </c>
      <c r="AW75" s="70">
        <v>3677.5259999999998</v>
      </c>
      <c r="AX75" s="70">
        <v>3702.4960000000001</v>
      </c>
      <c r="AY75" s="70">
        <v>3726.6280000000002</v>
      </c>
      <c r="AZ75" s="70">
        <v>3749.9639999999999</v>
      </c>
      <c r="BA75" s="70">
        <v>3772.518</v>
      </c>
      <c r="BB75" s="70">
        <v>3794.3009999999999</v>
      </c>
      <c r="BC75" s="70">
        <v>3815.33</v>
      </c>
      <c r="BD75" s="70">
        <v>3835.6309999999999</v>
      </c>
      <c r="BE75" s="70">
        <v>3855.1979999999999</v>
      </c>
      <c r="BF75" s="70">
        <v>3874.08</v>
      </c>
      <c r="BG75" s="70">
        <v>3892.2640000000001</v>
      </c>
      <c r="BH75" s="70">
        <v>3909.7750000000001</v>
      </c>
      <c r="BI75" s="70">
        <v>3926.616</v>
      </c>
      <c r="BJ75" s="70">
        <v>3942.7910000000002</v>
      </c>
      <c r="BK75" s="70">
        <v>3958.3220000000001</v>
      </c>
      <c r="BL75" s="70">
        <v>3973.1979999999999</v>
      </c>
      <c r="BM75" s="70">
        <v>3987.4380000000001</v>
      </c>
      <c r="BN75" s="70">
        <v>4001.0709999999999</v>
      </c>
      <c r="BO75" s="70">
        <v>4014.1179999999999</v>
      </c>
      <c r="BP75" s="70">
        <v>4026.6179999999999</v>
      </c>
      <c r="BQ75" s="70">
        <v>4038.5619999999999</v>
      </c>
      <c r="BR75" s="70">
        <v>4049.9670000000001</v>
      </c>
      <c r="BS75" s="70">
        <v>4060.8220000000001</v>
      </c>
      <c r="BT75" s="70">
        <v>4071.1080000000002</v>
      </c>
      <c r="BU75" s="70">
        <v>4080.84</v>
      </c>
      <c r="BV75" s="70">
        <v>4090.0059999999999</v>
      </c>
      <c r="BW75" s="70">
        <v>4098.62</v>
      </c>
      <c r="BX75" s="70">
        <v>4106.6660000000002</v>
      </c>
      <c r="BY75" s="70">
        <v>4114.1629999999996</v>
      </c>
      <c r="BZ75" s="70">
        <v>4121.116</v>
      </c>
      <c r="CA75" s="70">
        <v>4127.5150000000003</v>
      </c>
      <c r="CB75" s="70">
        <v>4133.3869999999997</v>
      </c>
      <c r="CC75" s="70">
        <v>4138.72</v>
      </c>
      <c r="CD75" s="70">
        <v>4143.5349999999999</v>
      </c>
      <c r="CE75" s="70">
        <v>4147.8389999999999</v>
      </c>
      <c r="CF75" s="70">
        <v>4151.6540000000005</v>
      </c>
      <c r="CG75" s="70">
        <v>4154.9769999999999</v>
      </c>
      <c r="CH75" s="70">
        <v>4157.83</v>
      </c>
      <c r="CI75" s="70">
        <v>4160.223</v>
      </c>
      <c r="CJ75" s="70">
        <v>4162.1750000000002</v>
      </c>
      <c r="CK75" s="70">
        <v>4163.6970000000001</v>
      </c>
      <c r="CL75" s="70">
        <v>4164.8</v>
      </c>
      <c r="CM75" s="70">
        <v>4165.5190000000002</v>
      </c>
      <c r="CN75" s="70">
        <v>4165.866</v>
      </c>
      <c r="CO75" s="70">
        <v>4165.8609999999999</v>
      </c>
    </row>
    <row r="76" spans="1:93" ht="11.65">
      <c r="A76" s="66">
        <v>59</v>
      </c>
      <c r="B76" s="67" t="s">
        <v>685</v>
      </c>
      <c r="C76" s="88" t="s">
        <v>743</v>
      </c>
      <c r="D76" s="69"/>
      <c r="E76" s="69">
        <v>748</v>
      </c>
      <c r="F76" s="67" t="s">
        <v>735</v>
      </c>
      <c r="G76" s="69">
        <v>913</v>
      </c>
      <c r="H76" s="97">
        <v>1104.038</v>
      </c>
      <c r="I76" s="97">
        <v>1113.9939999999999</v>
      </c>
      <c r="J76" s="97">
        <v>1124.808</v>
      </c>
      <c r="K76" s="97">
        <v>1136.2739999999999</v>
      </c>
      <c r="L76" s="97">
        <v>1148.133</v>
      </c>
      <c r="M76" s="97">
        <v>1160.164</v>
      </c>
      <c r="N76" s="70">
        <v>1172.3689999999999</v>
      </c>
      <c r="O76" s="70">
        <v>1184.8209999999999</v>
      </c>
      <c r="P76" s="70">
        <v>1197.5119999999999</v>
      </c>
      <c r="Q76" s="70">
        <v>1210.452</v>
      </c>
      <c r="R76" s="70">
        <v>1223.69</v>
      </c>
      <c r="S76" s="70">
        <v>1237.1279999999999</v>
      </c>
      <c r="T76" s="70">
        <v>1250.835</v>
      </c>
      <c r="U76" s="70">
        <v>1265.2059999999999</v>
      </c>
      <c r="V76" s="70">
        <v>1280.7560000000001</v>
      </c>
      <c r="W76" s="70">
        <v>1297.837</v>
      </c>
      <c r="X76" s="70">
        <v>1316.587</v>
      </c>
      <c r="Y76" s="70">
        <v>1336.8119999999999</v>
      </c>
      <c r="Z76" s="70">
        <v>1358.0820000000001</v>
      </c>
      <c r="AA76" s="70">
        <v>1379.7739999999999</v>
      </c>
      <c r="AB76" s="70">
        <v>1401.4169999999999</v>
      </c>
      <c r="AC76" s="70">
        <v>1422.86</v>
      </c>
      <c r="AD76" s="70">
        <v>1444.1389999999999</v>
      </c>
      <c r="AE76" s="70">
        <v>1465.2639999999999</v>
      </c>
      <c r="AF76" s="70">
        <v>1486.33</v>
      </c>
      <c r="AG76" s="70">
        <v>1507.374</v>
      </c>
      <c r="AH76" s="70">
        <v>1528.337</v>
      </c>
      <c r="AI76" s="70">
        <v>1549.144</v>
      </c>
      <c r="AJ76" s="70">
        <v>1569.731</v>
      </c>
      <c r="AK76" s="70">
        <v>1590.0360000000001</v>
      </c>
      <c r="AL76" s="70">
        <v>1610.0239999999999</v>
      </c>
      <c r="AM76" s="70">
        <v>1629.652</v>
      </c>
      <c r="AN76" s="70">
        <v>1648.9169999999999</v>
      </c>
      <c r="AO76" s="70">
        <v>1667.7950000000001</v>
      </c>
      <c r="AP76" s="70">
        <v>1686.3030000000001</v>
      </c>
      <c r="AQ76" s="70">
        <v>1704.4280000000001</v>
      </c>
      <c r="AR76" s="70">
        <v>1722.17</v>
      </c>
      <c r="AS76" s="70">
        <v>1739.508</v>
      </c>
      <c r="AT76" s="70">
        <v>1756.4649999999999</v>
      </c>
      <c r="AU76" s="70">
        <v>1773.03</v>
      </c>
      <c r="AV76" s="70">
        <v>1789.2260000000001</v>
      </c>
      <c r="AW76" s="70">
        <v>1805.0519999999999</v>
      </c>
      <c r="AX76" s="70">
        <v>1820.502</v>
      </c>
      <c r="AY76" s="70">
        <v>1835.575</v>
      </c>
      <c r="AZ76" s="70">
        <v>1850.279</v>
      </c>
      <c r="BA76" s="70">
        <v>1864.598</v>
      </c>
      <c r="BB76" s="70">
        <v>1878.548</v>
      </c>
      <c r="BC76" s="70">
        <v>1892.1189999999999</v>
      </c>
      <c r="BD76" s="70">
        <v>1905.327</v>
      </c>
      <c r="BE76" s="70">
        <v>1918.1590000000001</v>
      </c>
      <c r="BF76" s="70">
        <v>1930.6210000000001</v>
      </c>
      <c r="BG76" s="70">
        <v>1942.7159999999999</v>
      </c>
      <c r="BH76" s="70">
        <v>1954.4459999999999</v>
      </c>
      <c r="BI76" s="70">
        <v>1965.8030000000001</v>
      </c>
      <c r="BJ76" s="70">
        <v>1976.778</v>
      </c>
      <c r="BK76" s="70">
        <v>1987.3620000000001</v>
      </c>
      <c r="BL76" s="70">
        <v>1997.568</v>
      </c>
      <c r="BM76" s="70">
        <v>2007.383</v>
      </c>
      <c r="BN76" s="70">
        <v>2016.826</v>
      </c>
      <c r="BO76" s="70">
        <v>2025.9010000000001</v>
      </c>
      <c r="BP76" s="70">
        <v>2034.624</v>
      </c>
      <c r="BQ76" s="70">
        <v>2043.0039999999999</v>
      </c>
      <c r="BR76" s="70">
        <v>2051.0320000000002</v>
      </c>
      <c r="BS76" s="70">
        <v>2058.7020000000002</v>
      </c>
      <c r="BT76" s="70">
        <v>2066.0210000000002</v>
      </c>
      <c r="BU76" s="70">
        <v>2072.9960000000001</v>
      </c>
      <c r="BV76" s="70">
        <v>2079.6039999999998</v>
      </c>
      <c r="BW76" s="70">
        <v>2085.8580000000002</v>
      </c>
      <c r="BX76" s="70">
        <v>2091.7800000000002</v>
      </c>
      <c r="BY76" s="70">
        <v>2097.3620000000001</v>
      </c>
      <c r="BZ76" s="70">
        <v>2102.6030000000001</v>
      </c>
      <c r="CA76" s="70">
        <v>2107.5219999999999</v>
      </c>
      <c r="CB76" s="70">
        <v>2112.1149999999998</v>
      </c>
      <c r="CC76" s="70">
        <v>2116.393</v>
      </c>
      <c r="CD76" s="70">
        <v>2120.3510000000001</v>
      </c>
      <c r="CE76" s="70">
        <v>2123.9760000000001</v>
      </c>
      <c r="CF76" s="70">
        <v>2127.288</v>
      </c>
      <c r="CG76" s="70">
        <v>2130.297</v>
      </c>
      <c r="CH76" s="70">
        <v>2133.0160000000001</v>
      </c>
      <c r="CI76" s="70">
        <v>2135.4630000000002</v>
      </c>
      <c r="CJ76" s="70">
        <v>2137.6489999999999</v>
      </c>
      <c r="CK76" s="70">
        <v>2139.5940000000001</v>
      </c>
      <c r="CL76" s="70">
        <v>2141.3139999999999</v>
      </c>
      <c r="CM76" s="70">
        <v>2142.8020000000001</v>
      </c>
      <c r="CN76" s="70">
        <v>2144.0990000000002</v>
      </c>
      <c r="CO76" s="70">
        <v>2145.1979999999999</v>
      </c>
    </row>
    <row r="77" spans="1:93" ht="11.65">
      <c r="A77" s="66">
        <v>60</v>
      </c>
      <c r="B77" s="67" t="s">
        <v>685</v>
      </c>
      <c r="C77" s="88" t="s">
        <v>128</v>
      </c>
      <c r="D77" s="69"/>
      <c r="E77" s="69">
        <v>426</v>
      </c>
      <c r="F77" s="67" t="s">
        <v>735</v>
      </c>
      <c r="G77" s="69">
        <v>913</v>
      </c>
      <c r="H77" s="97">
        <v>2059.011</v>
      </c>
      <c r="I77" s="97">
        <v>2075.0410000000002</v>
      </c>
      <c r="J77" s="97">
        <v>2091.5320000000002</v>
      </c>
      <c r="K77" s="97">
        <v>2108.3270000000002</v>
      </c>
      <c r="L77" s="97">
        <v>2125.2669999999998</v>
      </c>
      <c r="M77" s="97">
        <v>2142.252</v>
      </c>
      <c r="N77" s="70">
        <v>2159.067</v>
      </c>
      <c r="O77" s="70">
        <v>2175.6950000000002</v>
      </c>
      <c r="P77" s="70">
        <v>2192.4</v>
      </c>
      <c r="Q77" s="70">
        <v>2209.5990000000002</v>
      </c>
      <c r="R77" s="70">
        <v>2227.5680000000002</v>
      </c>
      <c r="S77" s="70">
        <v>2246.3690000000001</v>
      </c>
      <c r="T77" s="70">
        <v>2265.8519999999999</v>
      </c>
      <c r="U77" s="70">
        <v>2285.7429999999999</v>
      </c>
      <c r="V77" s="70">
        <v>2305.6039999999998</v>
      </c>
      <c r="W77" s="70">
        <v>2325.1709999999998</v>
      </c>
      <c r="X77" s="70">
        <v>2344.3150000000001</v>
      </c>
      <c r="Y77" s="70">
        <v>2363.0920000000001</v>
      </c>
      <c r="Z77" s="70">
        <v>2381.5839999999998</v>
      </c>
      <c r="AA77" s="70">
        <v>2399.9140000000002</v>
      </c>
      <c r="AB77" s="70">
        <v>2418.1799999999998</v>
      </c>
      <c r="AC77" s="70">
        <v>2436.3530000000001</v>
      </c>
      <c r="AD77" s="70">
        <v>2454.3890000000001</v>
      </c>
      <c r="AE77" s="70">
        <v>2472.2660000000001</v>
      </c>
      <c r="AF77" s="70">
        <v>2489.9609999999998</v>
      </c>
      <c r="AG77" s="70">
        <v>2507.4569999999999</v>
      </c>
      <c r="AH77" s="70">
        <v>2524.7379999999998</v>
      </c>
      <c r="AI77" s="70">
        <v>2541.779</v>
      </c>
      <c r="AJ77" s="70">
        <v>2558.547</v>
      </c>
      <c r="AK77" s="70">
        <v>2574.9859999999999</v>
      </c>
      <c r="AL77" s="70">
        <v>2591.078</v>
      </c>
      <c r="AM77" s="70">
        <v>2606.7710000000002</v>
      </c>
      <c r="AN77" s="70">
        <v>2622.0610000000001</v>
      </c>
      <c r="AO77" s="70">
        <v>2636.9279999999999</v>
      </c>
      <c r="AP77" s="70">
        <v>2651.34</v>
      </c>
      <c r="AQ77" s="70">
        <v>2665.2649999999999</v>
      </c>
      <c r="AR77" s="70">
        <v>2678.7109999999998</v>
      </c>
      <c r="AS77" s="70">
        <v>2691.6469999999999</v>
      </c>
      <c r="AT77" s="70">
        <v>2704.056</v>
      </c>
      <c r="AU77" s="70">
        <v>2715.9290000000001</v>
      </c>
      <c r="AV77" s="70">
        <v>2727.261</v>
      </c>
      <c r="AW77" s="70">
        <v>2738.0230000000001</v>
      </c>
      <c r="AX77" s="70">
        <v>2748.24</v>
      </c>
      <c r="AY77" s="70">
        <v>2757.8789999999999</v>
      </c>
      <c r="AZ77" s="70">
        <v>2766.942</v>
      </c>
      <c r="BA77" s="70">
        <v>2775.4450000000002</v>
      </c>
      <c r="BB77" s="70">
        <v>2783.3890000000001</v>
      </c>
      <c r="BC77" s="70">
        <v>2790.7510000000002</v>
      </c>
      <c r="BD77" s="70">
        <v>2797.5320000000002</v>
      </c>
      <c r="BE77" s="70">
        <v>2803.739</v>
      </c>
      <c r="BF77" s="70">
        <v>2809.328</v>
      </c>
      <c r="BG77" s="70">
        <v>2814.3229999999999</v>
      </c>
      <c r="BH77" s="70">
        <v>2818.7310000000002</v>
      </c>
      <c r="BI77" s="70">
        <v>2822.5720000000001</v>
      </c>
      <c r="BJ77" s="70">
        <v>2825.8850000000002</v>
      </c>
      <c r="BK77" s="70">
        <v>2828.683</v>
      </c>
      <c r="BL77" s="70">
        <v>2830.9760000000001</v>
      </c>
      <c r="BM77" s="70">
        <v>2832.7739999999999</v>
      </c>
      <c r="BN77" s="70">
        <v>2834.0990000000002</v>
      </c>
      <c r="BO77" s="70">
        <v>2834.9450000000002</v>
      </c>
      <c r="BP77" s="70">
        <v>2835.357</v>
      </c>
      <c r="BQ77" s="70">
        <v>2835.326</v>
      </c>
      <c r="BR77" s="70">
        <v>2834.8539999999998</v>
      </c>
      <c r="BS77" s="70">
        <v>2833.9270000000001</v>
      </c>
      <c r="BT77" s="70">
        <v>2832.5039999999999</v>
      </c>
      <c r="BU77" s="70">
        <v>2830.569</v>
      </c>
      <c r="BV77" s="70">
        <v>2828.1219999999998</v>
      </c>
      <c r="BW77" s="70">
        <v>2825.16</v>
      </c>
      <c r="BX77" s="70">
        <v>2821.7190000000001</v>
      </c>
      <c r="BY77" s="70">
        <v>2817.81</v>
      </c>
      <c r="BZ77" s="70">
        <v>2813.4760000000001</v>
      </c>
      <c r="CA77" s="70">
        <v>2808.7049999999999</v>
      </c>
      <c r="CB77" s="70">
        <v>2803.5160000000001</v>
      </c>
      <c r="CC77" s="70">
        <v>2797.8739999999998</v>
      </c>
      <c r="CD77" s="70">
        <v>2791.7829999999999</v>
      </c>
      <c r="CE77" s="70">
        <v>2785.2330000000002</v>
      </c>
      <c r="CF77" s="70">
        <v>2778.2130000000002</v>
      </c>
      <c r="CG77" s="70">
        <v>2770.7489999999998</v>
      </c>
      <c r="CH77" s="70">
        <v>2762.8319999999999</v>
      </c>
      <c r="CI77" s="70">
        <v>2754.4810000000002</v>
      </c>
      <c r="CJ77" s="70">
        <v>2745.7089999999998</v>
      </c>
      <c r="CK77" s="70">
        <v>2736.5030000000002</v>
      </c>
      <c r="CL77" s="70">
        <v>2726.884</v>
      </c>
      <c r="CM77" s="70">
        <v>2716.8409999999999</v>
      </c>
      <c r="CN77" s="70">
        <v>2706.364</v>
      </c>
      <c r="CO77" s="70">
        <v>2695.4380000000001</v>
      </c>
    </row>
    <row r="78" spans="1:93" ht="11.65">
      <c r="A78" s="66">
        <v>61</v>
      </c>
      <c r="B78" s="67" t="s">
        <v>685</v>
      </c>
      <c r="C78" s="88" t="s">
        <v>152</v>
      </c>
      <c r="D78" s="69"/>
      <c r="E78" s="69">
        <v>516</v>
      </c>
      <c r="F78" s="67" t="s">
        <v>735</v>
      </c>
      <c r="G78" s="69">
        <v>913</v>
      </c>
      <c r="H78" s="97">
        <v>2314.9009999999998</v>
      </c>
      <c r="I78" s="97">
        <v>2358.0439999999999</v>
      </c>
      <c r="J78" s="97">
        <v>2402.623</v>
      </c>
      <c r="K78" s="97">
        <v>2448.3000000000002</v>
      </c>
      <c r="L78" s="97">
        <v>2494.5239999999999</v>
      </c>
      <c r="M78" s="97">
        <v>2540.9160000000002</v>
      </c>
      <c r="N78" s="70">
        <v>2587.3440000000001</v>
      </c>
      <c r="O78" s="70">
        <v>2633.8739999999998</v>
      </c>
      <c r="P78" s="70">
        <v>2680.4969999999998</v>
      </c>
      <c r="Q78" s="70">
        <v>2727.2570000000001</v>
      </c>
      <c r="R78" s="70">
        <v>2774.2</v>
      </c>
      <c r="S78" s="70">
        <v>2821.2739999999999</v>
      </c>
      <c r="T78" s="70">
        <v>2868.431</v>
      </c>
      <c r="U78" s="70">
        <v>2915.7179999999998</v>
      </c>
      <c r="V78" s="70">
        <v>2963.1889999999999</v>
      </c>
      <c r="W78" s="70">
        <v>3010.873</v>
      </c>
      <c r="X78" s="70">
        <v>3058.7759999999998</v>
      </c>
      <c r="Y78" s="70">
        <v>3106.873</v>
      </c>
      <c r="Z78" s="70">
        <v>3155.1590000000001</v>
      </c>
      <c r="AA78" s="70">
        <v>3203.62</v>
      </c>
      <c r="AB78" s="70">
        <v>3252.2310000000002</v>
      </c>
      <c r="AC78" s="70">
        <v>3300.9810000000002</v>
      </c>
      <c r="AD78" s="70">
        <v>3349.8580000000002</v>
      </c>
      <c r="AE78" s="70">
        <v>3398.837</v>
      </c>
      <c r="AF78" s="70">
        <v>3447.866</v>
      </c>
      <c r="AG78" s="70">
        <v>3496.9690000000001</v>
      </c>
      <c r="AH78" s="70">
        <v>3546.08</v>
      </c>
      <c r="AI78" s="70">
        <v>3595.152</v>
      </c>
      <c r="AJ78" s="70">
        <v>3644.165</v>
      </c>
      <c r="AK78" s="70">
        <v>3693.067</v>
      </c>
      <c r="AL78" s="70">
        <v>3741.8339999999998</v>
      </c>
      <c r="AM78" s="70">
        <v>3790.4059999999999</v>
      </c>
      <c r="AN78" s="70">
        <v>3838.7370000000001</v>
      </c>
      <c r="AO78" s="70">
        <v>3886.7150000000001</v>
      </c>
      <c r="AP78" s="70">
        <v>3934.2170000000001</v>
      </c>
      <c r="AQ78" s="70">
        <v>3981.125</v>
      </c>
      <c r="AR78" s="70">
        <v>4027.4050000000002</v>
      </c>
      <c r="AS78" s="70">
        <v>4073.011</v>
      </c>
      <c r="AT78" s="70">
        <v>4117.8999999999996</v>
      </c>
      <c r="AU78" s="70">
        <v>4162.04</v>
      </c>
      <c r="AV78" s="70">
        <v>4205.3990000000003</v>
      </c>
      <c r="AW78" s="70">
        <v>4247.9369999999999</v>
      </c>
      <c r="AX78" s="70">
        <v>4289.6350000000002</v>
      </c>
      <c r="AY78" s="70">
        <v>4330.5590000000002</v>
      </c>
      <c r="AZ78" s="70">
        <v>4370.74</v>
      </c>
      <c r="BA78" s="70">
        <v>4410.223</v>
      </c>
      <c r="BB78" s="70">
        <v>4449.0249999999996</v>
      </c>
      <c r="BC78" s="70">
        <v>4487.1260000000002</v>
      </c>
      <c r="BD78" s="70">
        <v>4524.51</v>
      </c>
      <c r="BE78" s="70">
        <v>4561.125</v>
      </c>
      <c r="BF78" s="70">
        <v>4596.9709999999995</v>
      </c>
      <c r="BG78" s="70">
        <v>4632.0159999999996</v>
      </c>
      <c r="BH78" s="70">
        <v>4666.2870000000003</v>
      </c>
      <c r="BI78" s="70">
        <v>4699.8029999999999</v>
      </c>
      <c r="BJ78" s="70">
        <v>4732.5950000000003</v>
      </c>
      <c r="BK78" s="70">
        <v>4764.6790000000001</v>
      </c>
      <c r="BL78" s="70">
        <v>4796.0559999999996</v>
      </c>
      <c r="BM78" s="70">
        <v>4826.7179999999998</v>
      </c>
      <c r="BN78" s="70">
        <v>4856.6769999999997</v>
      </c>
      <c r="BO78" s="70">
        <v>4885.95</v>
      </c>
      <c r="BP78" s="70">
        <v>4914.5410000000002</v>
      </c>
      <c r="BQ78" s="70">
        <v>4942.4409999999998</v>
      </c>
      <c r="BR78" s="70">
        <v>4969.6629999999996</v>
      </c>
      <c r="BS78" s="70">
        <v>4996.1459999999997</v>
      </c>
      <c r="BT78" s="70">
        <v>5021.857</v>
      </c>
      <c r="BU78" s="70">
        <v>5046.7489999999998</v>
      </c>
      <c r="BV78" s="70">
        <v>5070.8050000000003</v>
      </c>
      <c r="BW78" s="70">
        <v>5094.0259999999998</v>
      </c>
      <c r="BX78" s="70">
        <v>5116.4350000000004</v>
      </c>
      <c r="BY78" s="70">
        <v>5138.027</v>
      </c>
      <c r="BZ78" s="70">
        <v>5158.7979999999998</v>
      </c>
      <c r="CA78" s="70">
        <v>5178.7669999999998</v>
      </c>
      <c r="CB78" s="70">
        <v>5197.9080000000004</v>
      </c>
      <c r="CC78" s="70">
        <v>5216.2470000000003</v>
      </c>
      <c r="CD78" s="70">
        <v>5233.7650000000003</v>
      </c>
      <c r="CE78" s="70">
        <v>5250.4690000000001</v>
      </c>
      <c r="CF78" s="70">
        <v>5266.3469999999998</v>
      </c>
      <c r="CG78" s="70">
        <v>5281.4170000000004</v>
      </c>
      <c r="CH78" s="70">
        <v>5295.6859999999997</v>
      </c>
      <c r="CI78" s="70">
        <v>5309.1480000000001</v>
      </c>
      <c r="CJ78" s="70">
        <v>5321.8289999999997</v>
      </c>
      <c r="CK78" s="70">
        <v>5333.7160000000003</v>
      </c>
      <c r="CL78" s="70">
        <v>5344.8270000000002</v>
      </c>
      <c r="CM78" s="70">
        <v>5355.17</v>
      </c>
      <c r="CN78" s="70">
        <v>5364.7550000000001</v>
      </c>
      <c r="CO78" s="70">
        <v>5373.5889999999999</v>
      </c>
    </row>
    <row r="79" spans="1:93" ht="11.65">
      <c r="A79" s="66">
        <v>62</v>
      </c>
      <c r="B79" s="67" t="s">
        <v>685</v>
      </c>
      <c r="C79" s="88" t="s">
        <v>192</v>
      </c>
      <c r="D79" s="69"/>
      <c r="E79" s="69">
        <v>710</v>
      </c>
      <c r="F79" s="67" t="s">
        <v>735</v>
      </c>
      <c r="G79" s="69">
        <v>913</v>
      </c>
      <c r="H79" s="97">
        <v>55386.368999999999</v>
      </c>
      <c r="I79" s="97">
        <v>56207.648999999998</v>
      </c>
      <c r="J79" s="97">
        <v>57009.750999999997</v>
      </c>
      <c r="K79" s="97">
        <v>57792.52</v>
      </c>
      <c r="L79" s="97">
        <v>58558.267</v>
      </c>
      <c r="M79" s="97">
        <v>59308.69</v>
      </c>
      <c r="N79" s="70">
        <v>60041.995999999999</v>
      </c>
      <c r="O79" s="70">
        <v>60756.133999999998</v>
      </c>
      <c r="P79" s="70">
        <v>61452.696000000004</v>
      </c>
      <c r="Q79" s="70">
        <v>62134.218000000001</v>
      </c>
      <c r="R79" s="70">
        <v>62802.682000000001</v>
      </c>
      <c r="S79" s="70">
        <v>63458.39</v>
      </c>
      <c r="T79" s="70">
        <v>64101.027000000002</v>
      </c>
      <c r="U79" s="70">
        <v>64731.152000000002</v>
      </c>
      <c r="V79" s="70">
        <v>65349.368999999999</v>
      </c>
      <c r="W79" s="70">
        <v>65956.09</v>
      </c>
      <c r="X79" s="70">
        <v>66551.675000000003</v>
      </c>
      <c r="Y79" s="70">
        <v>67136.191000000006</v>
      </c>
      <c r="Z79" s="70">
        <v>67709.278000000006</v>
      </c>
      <c r="AA79" s="70">
        <v>68270.350999999995</v>
      </c>
      <c r="AB79" s="70">
        <v>68818.975999999995</v>
      </c>
      <c r="AC79" s="70">
        <v>69354.995999999999</v>
      </c>
      <c r="AD79" s="70">
        <v>69878.512000000002</v>
      </c>
      <c r="AE79" s="70">
        <v>70389.620999999999</v>
      </c>
      <c r="AF79" s="70">
        <v>70888.528999999995</v>
      </c>
      <c r="AG79" s="70">
        <v>71375.305999999997</v>
      </c>
      <c r="AH79" s="70">
        <v>71849.862999999998</v>
      </c>
      <c r="AI79" s="70">
        <v>72311.942999999999</v>
      </c>
      <c r="AJ79" s="70">
        <v>72761.191999999995</v>
      </c>
      <c r="AK79" s="70">
        <v>73197.186000000002</v>
      </c>
      <c r="AL79" s="70">
        <v>73619.546000000002</v>
      </c>
      <c r="AM79" s="70">
        <v>74028.114000000001</v>
      </c>
      <c r="AN79" s="70">
        <v>74422.698000000004</v>
      </c>
      <c r="AO79" s="70">
        <v>74802.858999999997</v>
      </c>
      <c r="AP79" s="70">
        <v>75168.062999999995</v>
      </c>
      <c r="AQ79" s="70">
        <v>75517.909</v>
      </c>
      <c r="AR79" s="70">
        <v>75852.293999999994</v>
      </c>
      <c r="AS79" s="70">
        <v>76171.202000000005</v>
      </c>
      <c r="AT79" s="70">
        <v>76474.565000000002</v>
      </c>
      <c r="AU79" s="70">
        <v>76762.381999999998</v>
      </c>
      <c r="AV79" s="70">
        <v>77034.739000000001</v>
      </c>
      <c r="AW79" s="70">
        <v>77291.702999999994</v>
      </c>
      <c r="AX79" s="70">
        <v>77533.495999999999</v>
      </c>
      <c r="AY79" s="70">
        <v>77760.483999999997</v>
      </c>
      <c r="AZ79" s="70">
        <v>77973.168999999994</v>
      </c>
      <c r="BA79" s="70">
        <v>78172.047999999995</v>
      </c>
      <c r="BB79" s="70">
        <v>78357.476999999999</v>
      </c>
      <c r="BC79" s="70">
        <v>78529.796000000002</v>
      </c>
      <c r="BD79" s="70">
        <v>78689.524999999994</v>
      </c>
      <c r="BE79" s="70">
        <v>78837.172999999995</v>
      </c>
      <c r="BF79" s="70">
        <v>78973.285999999993</v>
      </c>
      <c r="BG79" s="70">
        <v>79098.294999999998</v>
      </c>
      <c r="BH79" s="70">
        <v>79212.712</v>
      </c>
      <c r="BI79" s="70">
        <v>79317.153999999995</v>
      </c>
      <c r="BJ79" s="70">
        <v>79412.327000000005</v>
      </c>
      <c r="BK79" s="70">
        <v>79498.839000000007</v>
      </c>
      <c r="BL79" s="70">
        <v>79577.119000000006</v>
      </c>
      <c r="BM79" s="70">
        <v>79647.577999999994</v>
      </c>
      <c r="BN79" s="70">
        <v>79710.797999999995</v>
      </c>
      <c r="BO79" s="70">
        <v>79767.418000000005</v>
      </c>
      <c r="BP79" s="70">
        <v>79817.951000000001</v>
      </c>
      <c r="BQ79" s="70">
        <v>79862.739000000001</v>
      </c>
      <c r="BR79" s="70">
        <v>79901.925000000003</v>
      </c>
      <c r="BS79" s="70">
        <v>79935.562000000005</v>
      </c>
      <c r="BT79" s="70">
        <v>79963.657999999996</v>
      </c>
      <c r="BU79" s="70">
        <v>79986.092000000004</v>
      </c>
      <c r="BV79" s="70">
        <v>80003.020999999993</v>
      </c>
      <c r="BW79" s="70">
        <v>80014.494000000006</v>
      </c>
      <c r="BX79" s="70">
        <v>80020.278999999995</v>
      </c>
      <c r="BY79" s="70">
        <v>80020.100000000006</v>
      </c>
      <c r="BZ79" s="70">
        <v>80013.714999999997</v>
      </c>
      <c r="CA79" s="70">
        <v>80001.123999999996</v>
      </c>
      <c r="CB79" s="70">
        <v>79982.366999999998</v>
      </c>
      <c r="CC79" s="70">
        <v>79957.312000000005</v>
      </c>
      <c r="CD79" s="70">
        <v>79925.819000000003</v>
      </c>
      <c r="CE79" s="70">
        <v>79887.794999999998</v>
      </c>
      <c r="CF79" s="70">
        <v>79843.289000000004</v>
      </c>
      <c r="CG79" s="70">
        <v>79792.455000000002</v>
      </c>
      <c r="CH79" s="70">
        <v>79735.55</v>
      </c>
      <c r="CI79" s="70">
        <v>79672.83</v>
      </c>
      <c r="CJ79" s="70">
        <v>79604.599000000002</v>
      </c>
      <c r="CK79" s="70">
        <v>79531.145000000004</v>
      </c>
      <c r="CL79" s="70">
        <v>79452.755000000005</v>
      </c>
      <c r="CM79" s="70">
        <v>79369.724000000002</v>
      </c>
      <c r="CN79" s="70">
        <v>79282.323999999993</v>
      </c>
      <c r="CO79" s="70">
        <v>79190.831999999995</v>
      </c>
    </row>
    <row r="80" spans="1:93" ht="11.65">
      <c r="A80" s="83">
        <v>63</v>
      </c>
      <c r="B80" s="84" t="s">
        <v>685</v>
      </c>
      <c r="C80" s="85" t="s">
        <v>744</v>
      </c>
      <c r="D80" s="86"/>
      <c r="E80" s="86">
        <v>914</v>
      </c>
      <c r="F80" s="84" t="s">
        <v>734</v>
      </c>
      <c r="G80" s="86">
        <v>947</v>
      </c>
      <c r="H80" s="100">
        <v>351717.64399999997</v>
      </c>
      <c r="I80" s="100">
        <v>361327.30800000002</v>
      </c>
      <c r="J80" s="100">
        <v>371159.56300000002</v>
      </c>
      <c r="K80" s="100">
        <v>381202.45299999998</v>
      </c>
      <c r="L80" s="100">
        <v>391440.147</v>
      </c>
      <c r="M80" s="100">
        <v>401861.255</v>
      </c>
      <c r="N80" s="87">
        <v>412459.99400000001</v>
      </c>
      <c r="O80" s="87">
        <v>423239.06099999999</v>
      </c>
      <c r="P80" s="87">
        <v>434205.397</v>
      </c>
      <c r="Q80" s="87">
        <v>445370.53399999999</v>
      </c>
      <c r="R80" s="87">
        <v>456742.21399999998</v>
      </c>
      <c r="S80" s="87">
        <v>468320.65700000001</v>
      </c>
      <c r="T80" s="87">
        <v>480101.429</v>
      </c>
      <c r="U80" s="87">
        <v>492082.59100000001</v>
      </c>
      <c r="V80" s="87">
        <v>504260.86200000002</v>
      </c>
      <c r="W80" s="87">
        <v>516632.95799999998</v>
      </c>
      <c r="X80" s="87">
        <v>529195.73199999996</v>
      </c>
      <c r="Y80" s="87">
        <v>541946.19999999995</v>
      </c>
      <c r="Z80" s="87">
        <v>554880.28700000001</v>
      </c>
      <c r="AA80" s="87">
        <v>567993.41700000002</v>
      </c>
      <c r="AB80" s="87">
        <v>581280.44799999997</v>
      </c>
      <c r="AC80" s="87">
        <v>594736.30299999996</v>
      </c>
      <c r="AD80" s="87">
        <v>608354.91</v>
      </c>
      <c r="AE80" s="87">
        <v>622128.18000000005</v>
      </c>
      <c r="AF80" s="87">
        <v>636047.20499999996</v>
      </c>
      <c r="AG80" s="87">
        <v>650103.37300000002</v>
      </c>
      <c r="AH80" s="87">
        <v>664290.22699999996</v>
      </c>
      <c r="AI80" s="87">
        <v>678601.08499999996</v>
      </c>
      <c r="AJ80" s="87">
        <v>693026.1</v>
      </c>
      <c r="AK80" s="87">
        <v>707554.56099999999</v>
      </c>
      <c r="AL80" s="87">
        <v>722177.17</v>
      </c>
      <c r="AM80" s="87">
        <v>736885.49699999997</v>
      </c>
      <c r="AN80" s="87">
        <v>751673.91700000002</v>
      </c>
      <c r="AO80" s="87">
        <v>766539.38300000003</v>
      </c>
      <c r="AP80" s="87">
        <v>781480.47499999998</v>
      </c>
      <c r="AQ80" s="87">
        <v>796494.18799999997</v>
      </c>
      <c r="AR80" s="87">
        <v>811575.603</v>
      </c>
      <c r="AS80" s="87">
        <v>826716.62399999995</v>
      </c>
      <c r="AT80" s="87">
        <v>841907.51300000004</v>
      </c>
      <c r="AU80" s="87">
        <v>857136.93900000001</v>
      </c>
      <c r="AV80" s="87">
        <v>872395.24699999997</v>
      </c>
      <c r="AW80" s="87">
        <v>887674.53700000001</v>
      </c>
      <c r="AX80" s="87">
        <v>902969.99300000002</v>
      </c>
      <c r="AY80" s="87">
        <v>918278.40700000001</v>
      </c>
      <c r="AZ80" s="87">
        <v>933598.25899999996</v>
      </c>
      <c r="BA80" s="87">
        <v>948926.44499999995</v>
      </c>
      <c r="BB80" s="87">
        <v>964257.27399999998</v>
      </c>
      <c r="BC80" s="87">
        <v>979582.90300000005</v>
      </c>
      <c r="BD80" s="87">
        <v>994895.26199999999</v>
      </c>
      <c r="BE80" s="87">
        <v>1010185.476</v>
      </c>
      <c r="BF80" s="87">
        <v>1025444.993</v>
      </c>
      <c r="BG80" s="87">
        <v>1040666.515</v>
      </c>
      <c r="BH80" s="87">
        <v>1055843.1159999999</v>
      </c>
      <c r="BI80" s="87">
        <v>1070967.6100000001</v>
      </c>
      <c r="BJ80" s="87">
        <v>1086032.882</v>
      </c>
      <c r="BK80" s="87">
        <v>1101031.561</v>
      </c>
      <c r="BL80" s="87">
        <v>1115955.9310000001</v>
      </c>
      <c r="BM80" s="87">
        <v>1130797.929</v>
      </c>
      <c r="BN80" s="87">
        <v>1145549.3589999999</v>
      </c>
      <c r="BO80" s="87">
        <v>1160201.763</v>
      </c>
      <c r="BP80" s="87">
        <v>1174746.6880000001</v>
      </c>
      <c r="BQ80" s="87">
        <v>1189177.101</v>
      </c>
      <c r="BR80" s="87">
        <v>1203484.986</v>
      </c>
      <c r="BS80" s="87">
        <v>1217660.0789999999</v>
      </c>
      <c r="BT80" s="87">
        <v>1231691.382</v>
      </c>
      <c r="BU80" s="87">
        <v>1245569.1839999999</v>
      </c>
      <c r="BV80" s="87">
        <v>1259286.132</v>
      </c>
      <c r="BW80" s="87">
        <v>1272836.7120000001</v>
      </c>
      <c r="BX80" s="87">
        <v>1286215.6499999999</v>
      </c>
      <c r="BY80" s="87">
        <v>1299418.4909999999</v>
      </c>
      <c r="BZ80" s="87">
        <v>1312440.9269999999</v>
      </c>
      <c r="CA80" s="87">
        <v>1325278.0460000001</v>
      </c>
      <c r="CB80" s="87">
        <v>1337925.1029999999</v>
      </c>
      <c r="CC80" s="87">
        <v>1350379.0379999999</v>
      </c>
      <c r="CD80" s="87">
        <v>1362637.3219999999</v>
      </c>
      <c r="CE80" s="87">
        <v>1374697.277</v>
      </c>
      <c r="CF80" s="87">
        <v>1386556.0619999999</v>
      </c>
      <c r="CG80" s="87">
        <v>1398210.638</v>
      </c>
      <c r="CH80" s="87">
        <v>1409657.7949999999</v>
      </c>
      <c r="CI80" s="87">
        <v>1420894.7290000001</v>
      </c>
      <c r="CJ80" s="87">
        <v>1431918.878</v>
      </c>
      <c r="CK80" s="87">
        <v>1442728.2039999999</v>
      </c>
      <c r="CL80" s="87">
        <v>1453321.2990000001</v>
      </c>
      <c r="CM80" s="87">
        <v>1463697.0719999999</v>
      </c>
      <c r="CN80" s="87">
        <v>1473855.149</v>
      </c>
      <c r="CO80" s="87">
        <v>1483795.5419999999</v>
      </c>
    </row>
    <row r="81" spans="1:93" ht="11.65">
      <c r="A81" s="66">
        <v>64</v>
      </c>
      <c r="B81" s="67" t="s">
        <v>685</v>
      </c>
      <c r="C81" s="88" t="s">
        <v>50</v>
      </c>
      <c r="D81" s="69"/>
      <c r="E81" s="69">
        <v>204</v>
      </c>
      <c r="F81" s="67" t="s">
        <v>735</v>
      </c>
      <c r="G81" s="69">
        <v>914</v>
      </c>
      <c r="H81" s="97">
        <v>10575.962</v>
      </c>
      <c r="I81" s="97">
        <v>10872.072</v>
      </c>
      <c r="J81" s="97">
        <v>11175.191999999999</v>
      </c>
      <c r="K81" s="97">
        <v>11485.035</v>
      </c>
      <c r="L81" s="97">
        <v>11801.151</v>
      </c>
      <c r="M81" s="97">
        <v>12123.198</v>
      </c>
      <c r="N81" s="70">
        <v>12451.031000000001</v>
      </c>
      <c r="O81" s="70">
        <v>12784.727999999999</v>
      </c>
      <c r="P81" s="70">
        <v>13124.347</v>
      </c>
      <c r="Q81" s="70">
        <v>13470.1</v>
      </c>
      <c r="R81" s="70">
        <v>13822.065000000001</v>
      </c>
      <c r="S81" s="70">
        <v>14180.221</v>
      </c>
      <c r="T81" s="70">
        <v>14544.416999999999</v>
      </c>
      <c r="U81" s="70">
        <v>14914.569</v>
      </c>
      <c r="V81" s="70">
        <v>15290.58</v>
      </c>
      <c r="W81" s="70">
        <v>15672.31</v>
      </c>
      <c r="X81" s="70">
        <v>16059.662</v>
      </c>
      <c r="Y81" s="70">
        <v>16452.534</v>
      </c>
      <c r="Z81" s="70">
        <v>16850.769</v>
      </c>
      <c r="AA81" s="70">
        <v>17254.208999999999</v>
      </c>
      <c r="AB81" s="70">
        <v>17662.705000000002</v>
      </c>
      <c r="AC81" s="70">
        <v>18076.120999999999</v>
      </c>
      <c r="AD81" s="70">
        <v>18494.29</v>
      </c>
      <c r="AE81" s="70">
        <v>18916.986000000001</v>
      </c>
      <c r="AF81" s="70">
        <v>19343.983</v>
      </c>
      <c r="AG81" s="70">
        <v>19775.008999999998</v>
      </c>
      <c r="AH81" s="70">
        <v>20209.935000000001</v>
      </c>
      <c r="AI81" s="70">
        <v>20648.613000000001</v>
      </c>
      <c r="AJ81" s="70">
        <v>21090.937000000002</v>
      </c>
      <c r="AK81" s="70">
        <v>21536.843000000001</v>
      </c>
      <c r="AL81" s="70">
        <v>21986.214</v>
      </c>
      <c r="AM81" s="70">
        <v>22438.951000000001</v>
      </c>
      <c r="AN81" s="70">
        <v>22894.883000000002</v>
      </c>
      <c r="AO81" s="70">
        <v>23353.882000000001</v>
      </c>
      <c r="AP81" s="70">
        <v>23815.794999999998</v>
      </c>
      <c r="AQ81" s="70">
        <v>24280.484</v>
      </c>
      <c r="AR81" s="70">
        <v>24747.777999999998</v>
      </c>
      <c r="AS81" s="70">
        <v>25217.579000000002</v>
      </c>
      <c r="AT81" s="70">
        <v>25689.807000000001</v>
      </c>
      <c r="AU81" s="70">
        <v>26164.491000000002</v>
      </c>
      <c r="AV81" s="70">
        <v>26641.578000000001</v>
      </c>
      <c r="AW81" s="70">
        <v>27120.948</v>
      </c>
      <c r="AX81" s="70">
        <v>27602.404999999999</v>
      </c>
      <c r="AY81" s="70">
        <v>28085.579000000002</v>
      </c>
      <c r="AZ81" s="70">
        <v>28570.083999999999</v>
      </c>
      <c r="BA81" s="70">
        <v>29055.580999999998</v>
      </c>
      <c r="BB81" s="70">
        <v>29541.802</v>
      </c>
      <c r="BC81" s="70">
        <v>30028.623</v>
      </c>
      <c r="BD81" s="70">
        <v>30515.983</v>
      </c>
      <c r="BE81" s="70">
        <v>31003.886999999999</v>
      </c>
      <c r="BF81" s="70">
        <v>31492.263999999999</v>
      </c>
      <c r="BG81" s="70">
        <v>31980.966</v>
      </c>
      <c r="BH81" s="70">
        <v>32469.710999999999</v>
      </c>
      <c r="BI81" s="70">
        <v>32958.165999999997</v>
      </c>
      <c r="BJ81" s="70">
        <v>33445.966999999997</v>
      </c>
      <c r="BK81" s="70">
        <v>33932.764000000003</v>
      </c>
      <c r="BL81" s="70">
        <v>34418.381000000001</v>
      </c>
      <c r="BM81" s="70">
        <v>34902.597999999998</v>
      </c>
      <c r="BN81" s="70">
        <v>35385.148000000001</v>
      </c>
      <c r="BO81" s="70">
        <v>35865.724000000002</v>
      </c>
      <c r="BP81" s="70">
        <v>36344.046000000002</v>
      </c>
      <c r="BQ81" s="70">
        <v>36819.894999999997</v>
      </c>
      <c r="BR81" s="70">
        <v>37293.124000000003</v>
      </c>
      <c r="BS81" s="70">
        <v>37763.807000000001</v>
      </c>
      <c r="BT81" s="70">
        <v>38232.021999999997</v>
      </c>
      <c r="BU81" s="70">
        <v>38697.824999999997</v>
      </c>
      <c r="BV81" s="70">
        <v>39161.123</v>
      </c>
      <c r="BW81" s="70">
        <v>39621.675000000003</v>
      </c>
      <c r="BX81" s="70">
        <v>40079.283000000003</v>
      </c>
      <c r="BY81" s="70">
        <v>40533.72</v>
      </c>
      <c r="BZ81" s="70">
        <v>40984.745000000003</v>
      </c>
      <c r="CA81" s="70">
        <v>41432.194000000003</v>
      </c>
      <c r="CB81" s="70">
        <v>41875.902000000002</v>
      </c>
      <c r="CC81" s="70">
        <v>42315.648000000001</v>
      </c>
      <c r="CD81" s="70">
        <v>42751.203000000001</v>
      </c>
      <c r="CE81" s="70">
        <v>43182.341</v>
      </c>
      <c r="CF81" s="70">
        <v>43608.862000000001</v>
      </c>
      <c r="CG81" s="70">
        <v>44030.578000000001</v>
      </c>
      <c r="CH81" s="70">
        <v>44447.298999999999</v>
      </c>
      <c r="CI81" s="70">
        <v>44858.870999999999</v>
      </c>
      <c r="CJ81" s="70">
        <v>45265.076999999997</v>
      </c>
      <c r="CK81" s="70">
        <v>45665.758999999998</v>
      </c>
      <c r="CL81" s="70">
        <v>46060.7</v>
      </c>
      <c r="CM81" s="70">
        <v>46449.7</v>
      </c>
      <c r="CN81" s="70">
        <v>46832.538999999997</v>
      </c>
      <c r="CO81" s="70">
        <v>47208.998</v>
      </c>
    </row>
    <row r="82" spans="1:93" ht="11.65">
      <c r="A82" s="66">
        <v>65</v>
      </c>
      <c r="B82" s="67" t="s">
        <v>685</v>
      </c>
      <c r="C82" s="88" t="s">
        <v>58</v>
      </c>
      <c r="D82" s="69"/>
      <c r="E82" s="69">
        <v>854</v>
      </c>
      <c r="F82" s="67" t="s">
        <v>735</v>
      </c>
      <c r="G82" s="69">
        <v>914</v>
      </c>
      <c r="H82" s="97">
        <v>18110.616000000002</v>
      </c>
      <c r="I82" s="97">
        <v>18646.349999999999</v>
      </c>
      <c r="J82" s="97">
        <v>19193.236000000001</v>
      </c>
      <c r="K82" s="97">
        <v>19751.466</v>
      </c>
      <c r="L82" s="97">
        <v>20321.383000000002</v>
      </c>
      <c r="M82" s="97">
        <v>20903.277999999998</v>
      </c>
      <c r="N82" s="70">
        <v>21497.097000000002</v>
      </c>
      <c r="O82" s="70">
        <v>22102.838</v>
      </c>
      <c r="P82" s="70">
        <v>22720.842000000001</v>
      </c>
      <c r="Q82" s="70">
        <v>23351.512999999999</v>
      </c>
      <c r="R82" s="70">
        <v>23995.149000000001</v>
      </c>
      <c r="S82" s="70">
        <v>24651.776000000002</v>
      </c>
      <c r="T82" s="70">
        <v>25321.196</v>
      </c>
      <c r="U82" s="70">
        <v>26003.241999999998</v>
      </c>
      <c r="V82" s="70">
        <v>26697.615000000002</v>
      </c>
      <c r="W82" s="70">
        <v>27404.036</v>
      </c>
      <c r="X82" s="70">
        <v>28122.271000000001</v>
      </c>
      <c r="Y82" s="70">
        <v>28852.042000000001</v>
      </c>
      <c r="Z82" s="70">
        <v>29592.937000000002</v>
      </c>
      <c r="AA82" s="70">
        <v>30344.460999999999</v>
      </c>
      <c r="AB82" s="70">
        <v>31106.148000000001</v>
      </c>
      <c r="AC82" s="70">
        <v>31877.595000000001</v>
      </c>
      <c r="AD82" s="70">
        <v>32658.445</v>
      </c>
      <c r="AE82" s="70">
        <v>33448.06</v>
      </c>
      <c r="AF82" s="70">
        <v>34245.78</v>
      </c>
      <c r="AG82" s="70">
        <v>35051.002999999997</v>
      </c>
      <c r="AH82" s="70">
        <v>35863.224999999999</v>
      </c>
      <c r="AI82" s="70">
        <v>36682.082000000002</v>
      </c>
      <c r="AJ82" s="70">
        <v>37507.258999999998</v>
      </c>
      <c r="AK82" s="70">
        <v>38338.527999999998</v>
      </c>
      <c r="AL82" s="70">
        <v>39175.618999999999</v>
      </c>
      <c r="AM82" s="70">
        <v>40018.239000000001</v>
      </c>
      <c r="AN82" s="70">
        <v>40865.915999999997</v>
      </c>
      <c r="AO82" s="70">
        <v>41717.962</v>
      </c>
      <c r="AP82" s="70">
        <v>42573.599999999999</v>
      </c>
      <c r="AQ82" s="70">
        <v>43432.173999999999</v>
      </c>
      <c r="AR82" s="70">
        <v>44293.243999999999</v>
      </c>
      <c r="AS82" s="70">
        <v>45156.63</v>
      </c>
      <c r="AT82" s="70">
        <v>46022.442999999999</v>
      </c>
      <c r="AU82" s="70">
        <v>46890.972999999998</v>
      </c>
      <c r="AV82" s="70">
        <v>47762.355000000003</v>
      </c>
      <c r="AW82" s="70">
        <v>48636.303999999996</v>
      </c>
      <c r="AX82" s="70">
        <v>49512.434999999998</v>
      </c>
      <c r="AY82" s="70">
        <v>50390.519</v>
      </c>
      <c r="AZ82" s="70">
        <v>51270.334999999999</v>
      </c>
      <c r="BA82" s="70">
        <v>52151.571000000004</v>
      </c>
      <c r="BB82" s="70">
        <v>53033.989000000001</v>
      </c>
      <c r="BC82" s="70">
        <v>53917.105000000003</v>
      </c>
      <c r="BD82" s="70">
        <v>54800.123</v>
      </c>
      <c r="BE82" s="70">
        <v>55682.095000000001</v>
      </c>
      <c r="BF82" s="70">
        <v>56562.182999999997</v>
      </c>
      <c r="BG82" s="70">
        <v>57439.79</v>
      </c>
      <c r="BH82" s="70">
        <v>58314.591999999997</v>
      </c>
      <c r="BI82" s="70">
        <v>59186.434999999998</v>
      </c>
      <c r="BJ82" s="70">
        <v>60055.347999999998</v>
      </c>
      <c r="BK82" s="70">
        <v>60921.150999999998</v>
      </c>
      <c r="BL82" s="70">
        <v>61783.56</v>
      </c>
      <c r="BM82" s="70">
        <v>62641.955999999998</v>
      </c>
      <c r="BN82" s="70">
        <v>63495.476000000002</v>
      </c>
      <c r="BO82" s="70">
        <v>64343.112000000001</v>
      </c>
      <c r="BP82" s="70">
        <v>65184.031999999999</v>
      </c>
      <c r="BQ82" s="70">
        <v>66017.686000000002</v>
      </c>
      <c r="BR82" s="70">
        <v>66843.817999999999</v>
      </c>
      <c r="BS82" s="70">
        <v>67662.218999999997</v>
      </c>
      <c r="BT82" s="70">
        <v>68472.876999999993</v>
      </c>
      <c r="BU82" s="70">
        <v>69275.675000000003</v>
      </c>
      <c r="BV82" s="70">
        <v>70070.285999999993</v>
      </c>
      <c r="BW82" s="70">
        <v>70856.320999999996</v>
      </c>
      <c r="BX82" s="70">
        <v>71633.36</v>
      </c>
      <c r="BY82" s="70">
        <v>72400.934999999998</v>
      </c>
      <c r="BZ82" s="70">
        <v>73158.652000000002</v>
      </c>
      <c r="CA82" s="70">
        <v>73906.214000000007</v>
      </c>
      <c r="CB82" s="70">
        <v>74643.349000000002</v>
      </c>
      <c r="CC82" s="70">
        <v>75369.941000000006</v>
      </c>
      <c r="CD82" s="70">
        <v>76085.914999999994</v>
      </c>
      <c r="CE82" s="70">
        <v>76791.120999999999</v>
      </c>
      <c r="CF82" s="70">
        <v>77485.354000000007</v>
      </c>
      <c r="CG82" s="70">
        <v>78168.365000000005</v>
      </c>
      <c r="CH82" s="70">
        <v>78839.812999999995</v>
      </c>
      <c r="CI82" s="70">
        <v>79499.383000000002</v>
      </c>
      <c r="CJ82" s="70">
        <v>80146.8</v>
      </c>
      <c r="CK82" s="70">
        <v>80781.805999999997</v>
      </c>
      <c r="CL82" s="70">
        <v>81404.188999999998</v>
      </c>
      <c r="CM82" s="70">
        <v>82013.790999999997</v>
      </c>
      <c r="CN82" s="70">
        <v>82610.495999999999</v>
      </c>
      <c r="CO82" s="70">
        <v>83194.232999999993</v>
      </c>
    </row>
    <row r="83" spans="1:93" ht="11.65">
      <c r="A83" s="66">
        <v>66</v>
      </c>
      <c r="B83" s="67" t="s">
        <v>685</v>
      </c>
      <c r="C83" s="88" t="s">
        <v>281</v>
      </c>
      <c r="D83" s="69"/>
      <c r="E83" s="69">
        <v>132</v>
      </c>
      <c r="F83" s="67" t="s">
        <v>735</v>
      </c>
      <c r="G83" s="69">
        <v>914</v>
      </c>
      <c r="H83" s="97">
        <v>524.74</v>
      </c>
      <c r="I83" s="97">
        <v>531.14</v>
      </c>
      <c r="J83" s="97">
        <v>537.49900000000002</v>
      </c>
      <c r="K83" s="97">
        <v>543.76400000000001</v>
      </c>
      <c r="L83" s="97">
        <v>549.93600000000004</v>
      </c>
      <c r="M83" s="97">
        <v>555.98800000000006</v>
      </c>
      <c r="N83" s="70">
        <v>561.90099999999995</v>
      </c>
      <c r="O83" s="70">
        <v>567.67600000000004</v>
      </c>
      <c r="P83" s="70">
        <v>573.322</v>
      </c>
      <c r="Q83" s="70">
        <v>578.86800000000005</v>
      </c>
      <c r="R83" s="70">
        <v>584.31500000000005</v>
      </c>
      <c r="S83" s="70">
        <v>589.66800000000001</v>
      </c>
      <c r="T83" s="70">
        <v>594.93100000000004</v>
      </c>
      <c r="U83" s="70">
        <v>600.08600000000001</v>
      </c>
      <c r="V83" s="70">
        <v>605.125</v>
      </c>
      <c r="W83" s="70">
        <v>610.06200000000001</v>
      </c>
      <c r="X83" s="70">
        <v>614.87099999999998</v>
      </c>
      <c r="Y83" s="70">
        <v>619.55600000000004</v>
      </c>
      <c r="Z83" s="70">
        <v>624.13300000000004</v>
      </c>
      <c r="AA83" s="70">
        <v>628.58500000000004</v>
      </c>
      <c r="AB83" s="70">
        <v>632.88900000000001</v>
      </c>
      <c r="AC83" s="70">
        <v>637.07500000000005</v>
      </c>
      <c r="AD83" s="70">
        <v>641.11599999999999</v>
      </c>
      <c r="AE83" s="70">
        <v>645.01800000000003</v>
      </c>
      <c r="AF83" s="70">
        <v>648.77300000000002</v>
      </c>
      <c r="AG83" s="70">
        <v>652.38300000000004</v>
      </c>
      <c r="AH83" s="70">
        <v>655.82399999999996</v>
      </c>
      <c r="AI83" s="70">
        <v>659.11699999999996</v>
      </c>
      <c r="AJ83" s="70">
        <v>662.24900000000002</v>
      </c>
      <c r="AK83" s="70">
        <v>665.20799999999997</v>
      </c>
      <c r="AL83" s="70">
        <v>668.01599999999996</v>
      </c>
      <c r="AM83" s="70">
        <v>670.64499999999998</v>
      </c>
      <c r="AN83" s="70">
        <v>673.10400000000004</v>
      </c>
      <c r="AO83" s="70">
        <v>675.39200000000005</v>
      </c>
      <c r="AP83" s="70">
        <v>677.48800000000006</v>
      </c>
      <c r="AQ83" s="70">
        <v>679.399</v>
      </c>
      <c r="AR83" s="70">
        <v>681.11500000000001</v>
      </c>
      <c r="AS83" s="70">
        <v>682.64</v>
      </c>
      <c r="AT83" s="70">
        <v>683.96699999999998</v>
      </c>
      <c r="AU83" s="70">
        <v>685.11</v>
      </c>
      <c r="AV83" s="70">
        <v>686.07500000000005</v>
      </c>
      <c r="AW83" s="70">
        <v>686.84100000000001</v>
      </c>
      <c r="AX83" s="70">
        <v>687.43899999999996</v>
      </c>
      <c r="AY83" s="70">
        <v>687.85799999999995</v>
      </c>
      <c r="AZ83" s="70">
        <v>688.08600000000001</v>
      </c>
      <c r="BA83" s="70">
        <v>688.12</v>
      </c>
      <c r="BB83" s="70">
        <v>687.97299999999996</v>
      </c>
      <c r="BC83" s="70">
        <v>687.64700000000005</v>
      </c>
      <c r="BD83" s="70">
        <v>687.15300000000002</v>
      </c>
      <c r="BE83" s="70">
        <v>686.476</v>
      </c>
      <c r="BF83" s="70">
        <v>685.64300000000003</v>
      </c>
      <c r="BG83" s="70">
        <v>684.67200000000003</v>
      </c>
      <c r="BH83" s="70">
        <v>683.54100000000005</v>
      </c>
      <c r="BI83" s="70">
        <v>682.25300000000004</v>
      </c>
      <c r="BJ83" s="70">
        <v>680.81700000000001</v>
      </c>
      <c r="BK83" s="70">
        <v>679.25099999999998</v>
      </c>
      <c r="BL83" s="70">
        <v>677.53800000000001</v>
      </c>
      <c r="BM83" s="70">
        <v>675.70399999999995</v>
      </c>
      <c r="BN83" s="70">
        <v>673.75199999999995</v>
      </c>
      <c r="BO83" s="70">
        <v>671.69600000000003</v>
      </c>
      <c r="BP83" s="70">
        <v>669.553</v>
      </c>
      <c r="BQ83" s="70">
        <v>667.322</v>
      </c>
      <c r="BR83" s="70">
        <v>665.03399999999999</v>
      </c>
      <c r="BS83" s="70">
        <v>662.66800000000001</v>
      </c>
      <c r="BT83" s="70">
        <v>660.25</v>
      </c>
      <c r="BU83" s="70">
        <v>657.798</v>
      </c>
      <c r="BV83" s="70">
        <v>655.29499999999996</v>
      </c>
      <c r="BW83" s="70">
        <v>652.75300000000004</v>
      </c>
      <c r="BX83" s="70">
        <v>650.19500000000005</v>
      </c>
      <c r="BY83" s="70">
        <v>647.61699999999996</v>
      </c>
      <c r="BZ83" s="70">
        <v>645.03200000000004</v>
      </c>
      <c r="CA83" s="70">
        <v>642.41700000000003</v>
      </c>
      <c r="CB83" s="70">
        <v>639.79899999999998</v>
      </c>
      <c r="CC83" s="70">
        <v>637.16200000000003</v>
      </c>
      <c r="CD83" s="70">
        <v>634.52700000000004</v>
      </c>
      <c r="CE83" s="70">
        <v>631.87</v>
      </c>
      <c r="CF83" s="70">
        <v>629.19899999999996</v>
      </c>
      <c r="CG83" s="70">
        <v>626.51199999999994</v>
      </c>
      <c r="CH83" s="70">
        <v>623.79100000000005</v>
      </c>
      <c r="CI83" s="70">
        <v>621.07100000000003</v>
      </c>
      <c r="CJ83" s="70">
        <v>618.30899999999997</v>
      </c>
      <c r="CK83" s="70">
        <v>615.524</v>
      </c>
      <c r="CL83" s="70">
        <v>612.70600000000002</v>
      </c>
      <c r="CM83" s="70">
        <v>609.83299999999997</v>
      </c>
      <c r="CN83" s="70">
        <v>606.928</v>
      </c>
      <c r="CO83" s="70">
        <v>603.94899999999996</v>
      </c>
    </row>
    <row r="84" spans="1:93" ht="11.65">
      <c r="A84" s="66">
        <v>67</v>
      </c>
      <c r="B84" s="67" t="s">
        <v>685</v>
      </c>
      <c r="C84" s="88" t="s">
        <v>745</v>
      </c>
      <c r="D84" s="69"/>
      <c r="E84" s="69">
        <v>384</v>
      </c>
      <c r="F84" s="67" t="s">
        <v>735</v>
      </c>
      <c r="G84" s="69">
        <v>914</v>
      </c>
      <c r="H84" s="97">
        <v>23226.148000000001</v>
      </c>
      <c r="I84" s="97">
        <v>23822.725999999999</v>
      </c>
      <c r="J84" s="97">
        <v>24437.474999999999</v>
      </c>
      <c r="K84" s="97">
        <v>25069.225999999999</v>
      </c>
      <c r="L84" s="97">
        <v>25716.554</v>
      </c>
      <c r="M84" s="97">
        <v>26378.275000000001</v>
      </c>
      <c r="N84" s="70">
        <v>27053.629000000001</v>
      </c>
      <c r="O84" s="70">
        <v>27742.300999999999</v>
      </c>
      <c r="P84" s="70">
        <v>28444.205999999998</v>
      </c>
      <c r="Q84" s="70">
        <v>29159.503000000001</v>
      </c>
      <c r="R84" s="70">
        <v>29888.17</v>
      </c>
      <c r="S84" s="70">
        <v>30629.934000000001</v>
      </c>
      <c r="T84" s="70">
        <v>31384.161</v>
      </c>
      <c r="U84" s="70">
        <v>32149.984</v>
      </c>
      <c r="V84" s="70">
        <v>32926.400000000001</v>
      </c>
      <c r="W84" s="70">
        <v>33712.603999999999</v>
      </c>
      <c r="X84" s="70">
        <v>34508.084000000003</v>
      </c>
      <c r="Y84" s="70">
        <v>35312.724999999999</v>
      </c>
      <c r="Z84" s="70">
        <v>36126.588000000003</v>
      </c>
      <c r="AA84" s="70">
        <v>36949.902000000002</v>
      </c>
      <c r="AB84" s="70">
        <v>37782.809000000001</v>
      </c>
      <c r="AC84" s="70">
        <v>38625.101000000002</v>
      </c>
      <c r="AD84" s="70">
        <v>39476.447</v>
      </c>
      <c r="AE84" s="70">
        <v>40336.678999999996</v>
      </c>
      <c r="AF84" s="70">
        <v>41205.578000000001</v>
      </c>
      <c r="AG84" s="70">
        <v>42083.000999999997</v>
      </c>
      <c r="AH84" s="70">
        <v>42968.656000000003</v>
      </c>
      <c r="AI84" s="70">
        <v>43862.311000000002</v>
      </c>
      <c r="AJ84" s="70">
        <v>44763.714999999997</v>
      </c>
      <c r="AK84" s="70">
        <v>45672.542000000001</v>
      </c>
      <c r="AL84" s="70">
        <v>46588.538</v>
      </c>
      <c r="AM84" s="70">
        <v>47511.317999999999</v>
      </c>
      <c r="AN84" s="70">
        <v>48440.607000000004</v>
      </c>
      <c r="AO84" s="70">
        <v>49375.998</v>
      </c>
      <c r="AP84" s="70">
        <v>50317.159</v>
      </c>
      <c r="AQ84" s="70">
        <v>51263.67</v>
      </c>
      <c r="AR84" s="70">
        <v>52215.196000000004</v>
      </c>
      <c r="AS84" s="70">
        <v>53171.298999999999</v>
      </c>
      <c r="AT84" s="70">
        <v>54131.453999999998</v>
      </c>
      <c r="AU84" s="70">
        <v>55095.07</v>
      </c>
      <c r="AV84" s="70">
        <v>56061.605000000003</v>
      </c>
      <c r="AW84" s="70">
        <v>57030.618999999999</v>
      </c>
      <c r="AX84" s="70">
        <v>58001.74</v>
      </c>
      <c r="AY84" s="70">
        <v>58974.546000000002</v>
      </c>
      <c r="AZ84" s="70">
        <v>59948.637999999999</v>
      </c>
      <c r="BA84" s="70">
        <v>60923.612000000001</v>
      </c>
      <c r="BB84" s="70">
        <v>61899.082000000002</v>
      </c>
      <c r="BC84" s="70">
        <v>62874.67</v>
      </c>
      <c r="BD84" s="70">
        <v>63850.004999999997</v>
      </c>
      <c r="BE84" s="70">
        <v>64824.726000000002</v>
      </c>
      <c r="BF84" s="70">
        <v>65798.478000000003</v>
      </c>
      <c r="BG84" s="70">
        <v>66770.899999999994</v>
      </c>
      <c r="BH84" s="70">
        <v>67741.642999999996</v>
      </c>
      <c r="BI84" s="70">
        <v>68710.442999999999</v>
      </c>
      <c r="BJ84" s="70">
        <v>69677.005000000005</v>
      </c>
      <c r="BK84" s="70">
        <v>70641.047999999995</v>
      </c>
      <c r="BL84" s="70">
        <v>71602.217999999993</v>
      </c>
      <c r="BM84" s="70">
        <v>72560.156000000003</v>
      </c>
      <c r="BN84" s="70">
        <v>73514.600000000006</v>
      </c>
      <c r="BO84" s="70">
        <v>74465.258000000002</v>
      </c>
      <c r="BP84" s="70">
        <v>75411.849000000002</v>
      </c>
      <c r="BQ84" s="70">
        <v>76354.036999999997</v>
      </c>
      <c r="BR84" s="70">
        <v>77291.406000000003</v>
      </c>
      <c r="BS84" s="70">
        <v>78223.460999999996</v>
      </c>
      <c r="BT84" s="70">
        <v>79149.633000000002</v>
      </c>
      <c r="BU84" s="70">
        <v>80069.391000000003</v>
      </c>
      <c r="BV84" s="70">
        <v>80982.409</v>
      </c>
      <c r="BW84" s="70">
        <v>81888.323000000004</v>
      </c>
      <c r="BX84" s="70">
        <v>82786.720000000001</v>
      </c>
      <c r="BY84" s="70">
        <v>83677.149000000005</v>
      </c>
      <c r="BZ84" s="70">
        <v>84559.194000000003</v>
      </c>
      <c r="CA84" s="70">
        <v>85432.493000000002</v>
      </c>
      <c r="CB84" s="70">
        <v>86296.767999999996</v>
      </c>
      <c r="CC84" s="70">
        <v>87152.005000000005</v>
      </c>
      <c r="CD84" s="70">
        <v>87998.305999999997</v>
      </c>
      <c r="CE84" s="70">
        <v>88835.64</v>
      </c>
      <c r="CF84" s="70">
        <v>89663.808000000005</v>
      </c>
      <c r="CG84" s="70">
        <v>90482.407000000007</v>
      </c>
      <c r="CH84" s="70">
        <v>91290.948000000004</v>
      </c>
      <c r="CI84" s="70">
        <v>92088.914999999994</v>
      </c>
      <c r="CJ84" s="70">
        <v>92875.827000000005</v>
      </c>
      <c r="CK84" s="70">
        <v>93651.256999999998</v>
      </c>
      <c r="CL84" s="70">
        <v>94414.870999999999</v>
      </c>
      <c r="CM84" s="70">
        <v>95166.433000000005</v>
      </c>
      <c r="CN84" s="70">
        <v>95905.739000000001</v>
      </c>
      <c r="CO84" s="70">
        <v>96632.721000000005</v>
      </c>
    </row>
    <row r="85" spans="1:93" ht="11.65">
      <c r="A85" s="66">
        <v>68</v>
      </c>
      <c r="B85" s="67" t="s">
        <v>685</v>
      </c>
      <c r="C85" s="88" t="s">
        <v>94</v>
      </c>
      <c r="D85" s="69"/>
      <c r="E85" s="69">
        <v>270</v>
      </c>
      <c r="F85" s="67" t="s">
        <v>735</v>
      </c>
      <c r="G85" s="69">
        <v>914</v>
      </c>
      <c r="H85" s="97">
        <v>2085.86</v>
      </c>
      <c r="I85" s="97">
        <v>2149.134</v>
      </c>
      <c r="J85" s="97">
        <v>2213.9</v>
      </c>
      <c r="K85" s="97">
        <v>2280.0920000000001</v>
      </c>
      <c r="L85" s="97">
        <v>2347.6959999999999</v>
      </c>
      <c r="M85" s="97">
        <v>2416.6640000000002</v>
      </c>
      <c r="N85" s="70">
        <v>2486.9369999999999</v>
      </c>
      <c r="O85" s="70">
        <v>2558.4929999999999</v>
      </c>
      <c r="P85" s="70">
        <v>2631.2510000000002</v>
      </c>
      <c r="Q85" s="70">
        <v>2705.194</v>
      </c>
      <c r="R85" s="70">
        <v>2780.2550000000001</v>
      </c>
      <c r="S85" s="70">
        <v>2856.404</v>
      </c>
      <c r="T85" s="70">
        <v>2933.5729999999999</v>
      </c>
      <c r="U85" s="70">
        <v>3011.723</v>
      </c>
      <c r="V85" s="70">
        <v>3090.7750000000001</v>
      </c>
      <c r="W85" s="70">
        <v>3170.6869999999999</v>
      </c>
      <c r="X85" s="70">
        <v>3251.3960000000002</v>
      </c>
      <c r="Y85" s="70">
        <v>3332.86</v>
      </c>
      <c r="Z85" s="70">
        <v>3415.0540000000001</v>
      </c>
      <c r="AA85" s="70">
        <v>3497.9609999999998</v>
      </c>
      <c r="AB85" s="70">
        <v>3581.5659999999998</v>
      </c>
      <c r="AC85" s="70">
        <v>3665.8</v>
      </c>
      <c r="AD85" s="70">
        <v>3750.643</v>
      </c>
      <c r="AE85" s="70">
        <v>3836.0169999999998</v>
      </c>
      <c r="AF85" s="70">
        <v>3921.8530000000001</v>
      </c>
      <c r="AG85" s="70">
        <v>4008.098</v>
      </c>
      <c r="AH85" s="70">
        <v>4094.6959999999999</v>
      </c>
      <c r="AI85" s="70">
        <v>4181.6040000000003</v>
      </c>
      <c r="AJ85" s="70">
        <v>4268.7640000000001</v>
      </c>
      <c r="AK85" s="70">
        <v>4356.1559999999999</v>
      </c>
      <c r="AL85" s="70">
        <v>4443.732</v>
      </c>
      <c r="AM85" s="70">
        <v>4531.4250000000002</v>
      </c>
      <c r="AN85" s="70">
        <v>4619.21</v>
      </c>
      <c r="AO85" s="70">
        <v>4706.9690000000001</v>
      </c>
      <c r="AP85" s="70">
        <v>4794.625</v>
      </c>
      <c r="AQ85" s="70">
        <v>4882.0990000000002</v>
      </c>
      <c r="AR85" s="70">
        <v>4969.3329999999996</v>
      </c>
      <c r="AS85" s="70">
        <v>5056.2730000000001</v>
      </c>
      <c r="AT85" s="70">
        <v>5142.8810000000003</v>
      </c>
      <c r="AU85" s="70">
        <v>5229.1090000000004</v>
      </c>
      <c r="AV85" s="70">
        <v>5314.9480000000003</v>
      </c>
      <c r="AW85" s="70">
        <v>5400.3249999999998</v>
      </c>
      <c r="AX85" s="70">
        <v>5485.1970000000001</v>
      </c>
      <c r="AY85" s="70">
        <v>5569.5309999999999</v>
      </c>
      <c r="AZ85" s="70">
        <v>5653.3289999999997</v>
      </c>
      <c r="BA85" s="70">
        <v>5736.5379999999996</v>
      </c>
      <c r="BB85" s="70">
        <v>5819.13</v>
      </c>
      <c r="BC85" s="70">
        <v>5901.0870000000004</v>
      </c>
      <c r="BD85" s="70">
        <v>5982.29</v>
      </c>
      <c r="BE85" s="70">
        <v>6062.6689999999999</v>
      </c>
      <c r="BF85" s="70">
        <v>6142.1310000000003</v>
      </c>
      <c r="BG85" s="70">
        <v>6220.6319999999996</v>
      </c>
      <c r="BH85" s="70">
        <v>6298.1629999999996</v>
      </c>
      <c r="BI85" s="70">
        <v>6374.7129999999997</v>
      </c>
      <c r="BJ85" s="70">
        <v>6450.3059999999996</v>
      </c>
      <c r="BK85" s="70">
        <v>6524.9570000000003</v>
      </c>
      <c r="BL85" s="70">
        <v>6598.6459999999997</v>
      </c>
      <c r="BM85" s="70">
        <v>6671.3230000000003</v>
      </c>
      <c r="BN85" s="70">
        <v>6742.96</v>
      </c>
      <c r="BO85" s="70">
        <v>6813.5069999999996</v>
      </c>
      <c r="BP85" s="70">
        <v>6882.933</v>
      </c>
      <c r="BQ85" s="70">
        <v>6951.201</v>
      </c>
      <c r="BR85" s="70">
        <v>7018.2939999999999</v>
      </c>
      <c r="BS85" s="70">
        <v>7084.1809999999996</v>
      </c>
      <c r="BT85" s="70">
        <v>7148.8379999999997</v>
      </c>
      <c r="BU85" s="70">
        <v>7212.223</v>
      </c>
      <c r="BV85" s="70">
        <v>7274.3180000000002</v>
      </c>
      <c r="BW85" s="70">
        <v>7335.1059999999998</v>
      </c>
      <c r="BX85" s="70">
        <v>7394.527</v>
      </c>
      <c r="BY85" s="70">
        <v>7452.5479999999998</v>
      </c>
      <c r="BZ85" s="70">
        <v>7509.13</v>
      </c>
      <c r="CA85" s="70">
        <v>7564.259</v>
      </c>
      <c r="CB85" s="70">
        <v>7617.8969999999999</v>
      </c>
      <c r="CC85" s="70">
        <v>7670.04</v>
      </c>
      <c r="CD85" s="70">
        <v>7720.6350000000002</v>
      </c>
      <c r="CE85" s="70">
        <v>7769.65</v>
      </c>
      <c r="CF85" s="70">
        <v>7817.0770000000002</v>
      </c>
      <c r="CG85" s="70">
        <v>7862.9409999999998</v>
      </c>
      <c r="CH85" s="70">
        <v>7907.2380000000003</v>
      </c>
      <c r="CI85" s="70">
        <v>7949.9889999999996</v>
      </c>
      <c r="CJ85" s="70">
        <v>7991.2240000000002</v>
      </c>
      <c r="CK85" s="70">
        <v>8030.9750000000004</v>
      </c>
      <c r="CL85" s="70">
        <v>8069.2550000000001</v>
      </c>
      <c r="CM85" s="70">
        <v>8106.0919999999996</v>
      </c>
      <c r="CN85" s="70">
        <v>8141.5240000000003</v>
      </c>
      <c r="CO85" s="70">
        <v>8175.5529999999999</v>
      </c>
    </row>
    <row r="86" spans="1:93" ht="11.65">
      <c r="A86" s="66">
        <v>69</v>
      </c>
      <c r="B86" s="67" t="s">
        <v>685</v>
      </c>
      <c r="C86" s="88" t="s">
        <v>97</v>
      </c>
      <c r="D86" s="69"/>
      <c r="E86" s="69">
        <v>288</v>
      </c>
      <c r="F86" s="67" t="s">
        <v>735</v>
      </c>
      <c r="G86" s="69">
        <v>914</v>
      </c>
      <c r="H86" s="97">
        <v>27849.203000000001</v>
      </c>
      <c r="I86" s="97">
        <v>28481.947</v>
      </c>
      <c r="J86" s="97">
        <v>29121.464</v>
      </c>
      <c r="K86" s="97">
        <v>29767.108</v>
      </c>
      <c r="L86" s="97">
        <v>30417.858</v>
      </c>
      <c r="M86" s="97">
        <v>31072.945</v>
      </c>
      <c r="N86" s="70">
        <v>31732.128000000001</v>
      </c>
      <c r="O86" s="70">
        <v>32395.454000000002</v>
      </c>
      <c r="P86" s="70">
        <v>33062.741000000002</v>
      </c>
      <c r="Q86" s="70">
        <v>33733.902000000002</v>
      </c>
      <c r="R86" s="70">
        <v>34408.762000000002</v>
      </c>
      <c r="S86" s="70">
        <v>35087.160000000003</v>
      </c>
      <c r="T86" s="70">
        <v>35768.892999999996</v>
      </c>
      <c r="U86" s="70">
        <v>36453.875</v>
      </c>
      <c r="V86" s="70">
        <v>37142.078000000001</v>
      </c>
      <c r="W86" s="70">
        <v>37833.419000000002</v>
      </c>
      <c r="X86" s="70">
        <v>38527.747000000003</v>
      </c>
      <c r="Y86" s="70">
        <v>39224.881000000001</v>
      </c>
      <c r="Z86" s="70">
        <v>39924.652999999998</v>
      </c>
      <c r="AA86" s="70">
        <v>40626.942000000003</v>
      </c>
      <c r="AB86" s="70">
        <v>41331.548000000003</v>
      </c>
      <c r="AC86" s="70">
        <v>42038.250999999997</v>
      </c>
      <c r="AD86" s="70">
        <v>42746.836000000003</v>
      </c>
      <c r="AE86" s="70">
        <v>43457.212</v>
      </c>
      <c r="AF86" s="70">
        <v>44169.216999999997</v>
      </c>
      <c r="AG86" s="70">
        <v>44882.713000000003</v>
      </c>
      <c r="AH86" s="70">
        <v>45597.444000000003</v>
      </c>
      <c r="AI86" s="70">
        <v>46313.076999999997</v>
      </c>
      <c r="AJ86" s="70">
        <v>47029.148000000001</v>
      </c>
      <c r="AK86" s="70">
        <v>47745.146000000001</v>
      </c>
      <c r="AL86" s="70">
        <v>48460.553999999996</v>
      </c>
      <c r="AM86" s="70">
        <v>49175.071000000004</v>
      </c>
      <c r="AN86" s="70">
        <v>49888.351000000002</v>
      </c>
      <c r="AO86" s="70">
        <v>50599.955000000002</v>
      </c>
      <c r="AP86" s="70">
        <v>51309.353999999999</v>
      </c>
      <c r="AQ86" s="70">
        <v>52016.123</v>
      </c>
      <c r="AR86" s="70">
        <v>52719.927000000003</v>
      </c>
      <c r="AS86" s="70">
        <v>53420.468000000001</v>
      </c>
      <c r="AT86" s="70">
        <v>54117.514999999999</v>
      </c>
      <c r="AU86" s="70">
        <v>54810.821000000004</v>
      </c>
      <c r="AV86" s="70">
        <v>55500.190999999999</v>
      </c>
      <c r="AW86" s="70">
        <v>56185.334000000003</v>
      </c>
      <c r="AX86" s="70">
        <v>56865.99</v>
      </c>
      <c r="AY86" s="70">
        <v>57542.036</v>
      </c>
      <c r="AZ86" s="70">
        <v>58213.419000000002</v>
      </c>
      <c r="BA86" s="70">
        <v>58879.983999999997</v>
      </c>
      <c r="BB86" s="70">
        <v>59541.644</v>
      </c>
      <c r="BC86" s="70">
        <v>60198.118000000002</v>
      </c>
      <c r="BD86" s="70">
        <v>60848.951999999997</v>
      </c>
      <c r="BE86" s="70">
        <v>61493.586000000003</v>
      </c>
      <c r="BF86" s="70">
        <v>62131.6</v>
      </c>
      <c r="BG86" s="70">
        <v>62762.642</v>
      </c>
      <c r="BH86" s="70">
        <v>63386.612999999998</v>
      </c>
      <c r="BI86" s="70">
        <v>64003.858999999997</v>
      </c>
      <c r="BJ86" s="70">
        <v>64614.891000000003</v>
      </c>
      <c r="BK86" s="70">
        <v>65220.014000000003</v>
      </c>
      <c r="BL86" s="70">
        <v>65819.217000000004</v>
      </c>
      <c r="BM86" s="70">
        <v>66412.024999999994</v>
      </c>
      <c r="BN86" s="70">
        <v>66997.691000000006</v>
      </c>
      <c r="BO86" s="70">
        <v>67575.232000000004</v>
      </c>
      <c r="BP86" s="70">
        <v>68143.854000000007</v>
      </c>
      <c r="BQ86" s="70">
        <v>68703.157999999996</v>
      </c>
      <c r="BR86" s="70">
        <v>69253.042000000001</v>
      </c>
      <c r="BS86" s="70">
        <v>69793.460999999996</v>
      </c>
      <c r="BT86" s="70">
        <v>70324.532000000007</v>
      </c>
      <c r="BU86" s="70">
        <v>70846.245999999999</v>
      </c>
      <c r="BV86" s="70">
        <v>71358.513000000006</v>
      </c>
      <c r="BW86" s="70">
        <v>71860.985000000001</v>
      </c>
      <c r="BX86" s="70">
        <v>72353.131999999998</v>
      </c>
      <c r="BY86" s="70">
        <v>72834.297999999995</v>
      </c>
      <c r="BZ86" s="70">
        <v>73303.985000000001</v>
      </c>
      <c r="CA86" s="70">
        <v>73761.903000000006</v>
      </c>
      <c r="CB86" s="70">
        <v>74208.116999999998</v>
      </c>
      <c r="CC86" s="70">
        <v>74642.956000000006</v>
      </c>
      <c r="CD86" s="70">
        <v>75066.944000000003</v>
      </c>
      <c r="CE86" s="70">
        <v>75480.467999999993</v>
      </c>
      <c r="CF86" s="70">
        <v>75883.591</v>
      </c>
      <c r="CG86" s="70">
        <v>76276.145999999993</v>
      </c>
      <c r="CH86" s="70">
        <v>76657.84</v>
      </c>
      <c r="CI86" s="70">
        <v>77028.327999999994</v>
      </c>
      <c r="CJ86" s="70">
        <v>77387.375</v>
      </c>
      <c r="CK86" s="70">
        <v>77734.823000000004</v>
      </c>
      <c r="CL86" s="70">
        <v>78070.717000000004</v>
      </c>
      <c r="CM86" s="70">
        <v>78395.225999999995</v>
      </c>
      <c r="CN86" s="70">
        <v>78708.634999999995</v>
      </c>
      <c r="CO86" s="70">
        <v>79011.409</v>
      </c>
    </row>
    <row r="87" spans="1:93" ht="11.65">
      <c r="A87" s="66">
        <v>70</v>
      </c>
      <c r="B87" s="67" t="s">
        <v>685</v>
      </c>
      <c r="C87" s="88" t="s">
        <v>101</v>
      </c>
      <c r="D87" s="69"/>
      <c r="E87" s="69">
        <v>324</v>
      </c>
      <c r="F87" s="67" t="s">
        <v>735</v>
      </c>
      <c r="G87" s="69">
        <v>914</v>
      </c>
      <c r="H87" s="97">
        <v>11432.096</v>
      </c>
      <c r="I87" s="97">
        <v>11738.433999999999</v>
      </c>
      <c r="J87" s="97">
        <v>12067.516</v>
      </c>
      <c r="K87" s="97">
        <v>12414.291999999999</v>
      </c>
      <c r="L87" s="97">
        <v>12771.245999999999</v>
      </c>
      <c r="M87" s="97">
        <v>13132.791999999999</v>
      </c>
      <c r="N87" s="70">
        <v>13497.236999999999</v>
      </c>
      <c r="O87" s="70">
        <v>13865.691999999999</v>
      </c>
      <c r="P87" s="70">
        <v>14238.716</v>
      </c>
      <c r="Q87" s="70">
        <v>14617.784</v>
      </c>
      <c r="R87" s="70">
        <v>15003.848</v>
      </c>
      <c r="S87" s="70">
        <v>15396.57</v>
      </c>
      <c r="T87" s="70">
        <v>15794.994000000001</v>
      </c>
      <c r="U87" s="70">
        <v>16198.773999999999</v>
      </c>
      <c r="V87" s="70">
        <v>16607.517</v>
      </c>
      <c r="W87" s="70">
        <v>17020.912</v>
      </c>
      <c r="X87" s="70">
        <v>17438.697</v>
      </c>
      <c r="Y87" s="70">
        <v>17860.690999999999</v>
      </c>
      <c r="Z87" s="70">
        <v>18286.677</v>
      </c>
      <c r="AA87" s="70">
        <v>18716.466</v>
      </c>
      <c r="AB87" s="70">
        <v>19149.859</v>
      </c>
      <c r="AC87" s="70">
        <v>19586.670999999998</v>
      </c>
      <c r="AD87" s="70">
        <v>20026.716</v>
      </c>
      <c r="AE87" s="70">
        <v>20469.798999999999</v>
      </c>
      <c r="AF87" s="70">
        <v>20915.792000000001</v>
      </c>
      <c r="AG87" s="70">
        <v>21364.535</v>
      </c>
      <c r="AH87" s="70">
        <v>21815.812999999998</v>
      </c>
      <c r="AI87" s="70">
        <v>22269.478999999999</v>
      </c>
      <c r="AJ87" s="70">
        <v>22725.447</v>
      </c>
      <c r="AK87" s="70">
        <v>23183.708999999999</v>
      </c>
      <c r="AL87" s="70">
        <v>23644.151999999998</v>
      </c>
      <c r="AM87" s="70">
        <v>24106.63</v>
      </c>
      <c r="AN87" s="70">
        <v>24570.873</v>
      </c>
      <c r="AO87" s="70">
        <v>25036.654999999999</v>
      </c>
      <c r="AP87" s="70">
        <v>25503.727999999999</v>
      </c>
      <c r="AQ87" s="70">
        <v>25971.807000000001</v>
      </c>
      <c r="AR87" s="70">
        <v>26440.679</v>
      </c>
      <c r="AS87" s="70">
        <v>26910.076000000001</v>
      </c>
      <c r="AT87" s="70">
        <v>27379.606</v>
      </c>
      <c r="AU87" s="70">
        <v>27848.795999999998</v>
      </c>
      <c r="AV87" s="70">
        <v>28317.266</v>
      </c>
      <c r="AW87" s="70">
        <v>28784.678</v>
      </c>
      <c r="AX87" s="70">
        <v>29250.806</v>
      </c>
      <c r="AY87" s="70">
        <v>29715.476999999999</v>
      </c>
      <c r="AZ87" s="70">
        <v>30178.569</v>
      </c>
      <c r="BA87" s="70">
        <v>30639.917000000001</v>
      </c>
      <c r="BB87" s="70">
        <v>31099.276999999998</v>
      </c>
      <c r="BC87" s="70">
        <v>31556.370999999999</v>
      </c>
      <c r="BD87" s="70">
        <v>32010.814999999999</v>
      </c>
      <c r="BE87" s="70">
        <v>32462.210999999999</v>
      </c>
      <c r="BF87" s="70">
        <v>32910.205999999998</v>
      </c>
      <c r="BG87" s="70">
        <v>33354.527000000002</v>
      </c>
      <c r="BH87" s="70">
        <v>33794.998</v>
      </c>
      <c r="BI87" s="70">
        <v>34231.387000000002</v>
      </c>
      <c r="BJ87" s="70">
        <v>34663.548999999999</v>
      </c>
      <c r="BK87" s="70">
        <v>35091.315000000002</v>
      </c>
      <c r="BL87" s="70">
        <v>35514.474000000002</v>
      </c>
      <c r="BM87" s="70">
        <v>35932.841</v>
      </c>
      <c r="BN87" s="70">
        <v>36346.226000000002</v>
      </c>
      <c r="BO87" s="70">
        <v>36754.453000000001</v>
      </c>
      <c r="BP87" s="70">
        <v>37157.362000000001</v>
      </c>
      <c r="BQ87" s="70">
        <v>37554.834000000003</v>
      </c>
      <c r="BR87" s="70">
        <v>37946.771999999997</v>
      </c>
      <c r="BS87" s="70">
        <v>38332.932000000001</v>
      </c>
      <c r="BT87" s="70">
        <v>38713.074999999997</v>
      </c>
      <c r="BU87" s="70">
        <v>39087.021999999997</v>
      </c>
      <c r="BV87" s="70">
        <v>39454.555999999997</v>
      </c>
      <c r="BW87" s="70">
        <v>39815.699999999997</v>
      </c>
      <c r="BX87" s="70">
        <v>40170.766000000003</v>
      </c>
      <c r="BY87" s="70">
        <v>40520.256999999998</v>
      </c>
      <c r="BZ87" s="70">
        <v>40864.442000000003</v>
      </c>
      <c r="CA87" s="70">
        <v>41203.446000000004</v>
      </c>
      <c r="CB87" s="70">
        <v>41537.025999999998</v>
      </c>
      <c r="CC87" s="70">
        <v>41864.667999999998</v>
      </c>
      <c r="CD87" s="70">
        <v>42185.678</v>
      </c>
      <c r="CE87" s="70">
        <v>42499.527999999998</v>
      </c>
      <c r="CF87" s="70">
        <v>42806.02</v>
      </c>
      <c r="CG87" s="70">
        <v>43105.233999999997</v>
      </c>
      <c r="CH87" s="70">
        <v>43397.406999999999</v>
      </c>
      <c r="CI87" s="70">
        <v>43682.841</v>
      </c>
      <c r="CJ87" s="70">
        <v>43961.733999999997</v>
      </c>
      <c r="CK87" s="70">
        <v>44234.17</v>
      </c>
      <c r="CL87" s="70">
        <v>44500.161</v>
      </c>
      <c r="CM87" s="70">
        <v>44759.497000000003</v>
      </c>
      <c r="CN87" s="70">
        <v>45011.877999999997</v>
      </c>
      <c r="CO87" s="70">
        <v>45256.875999999997</v>
      </c>
    </row>
    <row r="88" spans="1:93" ht="11.65">
      <c r="A88" s="66">
        <v>71</v>
      </c>
      <c r="B88" s="67" t="s">
        <v>685</v>
      </c>
      <c r="C88" s="88" t="s">
        <v>102</v>
      </c>
      <c r="D88" s="69"/>
      <c r="E88" s="69">
        <v>624</v>
      </c>
      <c r="F88" s="67" t="s">
        <v>735</v>
      </c>
      <c r="G88" s="69">
        <v>914</v>
      </c>
      <c r="H88" s="97">
        <v>1737.2070000000001</v>
      </c>
      <c r="I88" s="97">
        <v>1782.434</v>
      </c>
      <c r="J88" s="97">
        <v>1828.146</v>
      </c>
      <c r="K88" s="97">
        <v>1874.3040000000001</v>
      </c>
      <c r="L88" s="97">
        <v>1920.9169999999999</v>
      </c>
      <c r="M88" s="97">
        <v>1967.998</v>
      </c>
      <c r="N88" s="70">
        <v>2015.49</v>
      </c>
      <c r="O88" s="70">
        <v>2063.3609999999999</v>
      </c>
      <c r="P88" s="70">
        <v>2111.6120000000001</v>
      </c>
      <c r="Q88" s="70">
        <v>2160.2800000000002</v>
      </c>
      <c r="R88" s="70">
        <v>2209.3780000000002</v>
      </c>
      <c r="S88" s="70">
        <v>2258.895</v>
      </c>
      <c r="T88" s="70">
        <v>2308.8130000000001</v>
      </c>
      <c r="U88" s="70">
        <v>2359.1590000000001</v>
      </c>
      <c r="V88" s="70">
        <v>2409.9560000000001</v>
      </c>
      <c r="W88" s="70">
        <v>2461.2080000000001</v>
      </c>
      <c r="X88" s="70">
        <v>2512.924</v>
      </c>
      <c r="Y88" s="70">
        <v>2565.0819999999999</v>
      </c>
      <c r="Z88" s="70">
        <v>2617.6709999999998</v>
      </c>
      <c r="AA88" s="70">
        <v>2670.6480000000001</v>
      </c>
      <c r="AB88" s="70">
        <v>2724</v>
      </c>
      <c r="AC88" s="70">
        <v>2777.7109999999998</v>
      </c>
      <c r="AD88" s="70">
        <v>2831.7539999999999</v>
      </c>
      <c r="AE88" s="70">
        <v>2886.1390000000001</v>
      </c>
      <c r="AF88" s="70">
        <v>2940.904</v>
      </c>
      <c r="AG88" s="70">
        <v>2996.0569999999998</v>
      </c>
      <c r="AH88" s="70">
        <v>3051.567</v>
      </c>
      <c r="AI88" s="70">
        <v>3107.4</v>
      </c>
      <c r="AJ88" s="70">
        <v>3163.49</v>
      </c>
      <c r="AK88" s="70">
        <v>3219.7139999999999</v>
      </c>
      <c r="AL88" s="70">
        <v>3276.0059999999999</v>
      </c>
      <c r="AM88" s="70">
        <v>3332.3229999999999</v>
      </c>
      <c r="AN88" s="70">
        <v>3388.6239999999998</v>
      </c>
      <c r="AO88" s="70">
        <v>3444.902</v>
      </c>
      <c r="AP88" s="70">
        <v>3501.098</v>
      </c>
      <c r="AQ88" s="70">
        <v>3557.2020000000002</v>
      </c>
      <c r="AR88" s="70">
        <v>3613.1669999999999</v>
      </c>
      <c r="AS88" s="70">
        <v>3668.9789999999998</v>
      </c>
      <c r="AT88" s="70">
        <v>3724.567</v>
      </c>
      <c r="AU88" s="70">
        <v>3779.893</v>
      </c>
      <c r="AV88" s="70">
        <v>3834.904</v>
      </c>
      <c r="AW88" s="70">
        <v>3889.587</v>
      </c>
      <c r="AX88" s="70">
        <v>3943.893</v>
      </c>
      <c r="AY88" s="70">
        <v>3997.8470000000002</v>
      </c>
      <c r="AZ88" s="70">
        <v>4051.4749999999999</v>
      </c>
      <c r="BA88" s="70">
        <v>4104.7560000000003</v>
      </c>
      <c r="BB88" s="70">
        <v>4157.71</v>
      </c>
      <c r="BC88" s="70">
        <v>4210.2979999999998</v>
      </c>
      <c r="BD88" s="70">
        <v>4262.4690000000001</v>
      </c>
      <c r="BE88" s="70">
        <v>4314.1689999999999</v>
      </c>
      <c r="BF88" s="70">
        <v>4365.3670000000002</v>
      </c>
      <c r="BG88" s="70">
        <v>4416.0169999999998</v>
      </c>
      <c r="BH88" s="70">
        <v>4466.1239999999998</v>
      </c>
      <c r="BI88" s="70">
        <v>4515.6869999999999</v>
      </c>
      <c r="BJ88" s="70">
        <v>4564.6930000000002</v>
      </c>
      <c r="BK88" s="70">
        <v>4613.1790000000001</v>
      </c>
      <c r="BL88" s="70">
        <v>4661.1099999999997</v>
      </c>
      <c r="BM88" s="70">
        <v>4708.4489999999996</v>
      </c>
      <c r="BN88" s="70">
        <v>4755.1790000000001</v>
      </c>
      <c r="BO88" s="70">
        <v>4801.2489999999998</v>
      </c>
      <c r="BP88" s="70">
        <v>4846.5929999999998</v>
      </c>
      <c r="BQ88" s="70">
        <v>4891.21</v>
      </c>
      <c r="BR88" s="70">
        <v>4935.0810000000001</v>
      </c>
      <c r="BS88" s="70">
        <v>4978.1980000000003</v>
      </c>
      <c r="BT88" s="70">
        <v>5020.567</v>
      </c>
      <c r="BU88" s="70">
        <v>5062.1760000000004</v>
      </c>
      <c r="BV88" s="70">
        <v>5103.0169999999998</v>
      </c>
      <c r="BW88" s="70">
        <v>5143.0680000000002</v>
      </c>
      <c r="BX88" s="70">
        <v>5182.2849999999999</v>
      </c>
      <c r="BY88" s="70">
        <v>5220.6059999999998</v>
      </c>
      <c r="BZ88" s="70">
        <v>5258.0029999999997</v>
      </c>
      <c r="CA88" s="70">
        <v>5294.4369999999999</v>
      </c>
      <c r="CB88" s="70">
        <v>5329.933</v>
      </c>
      <c r="CC88" s="70">
        <v>5364.473</v>
      </c>
      <c r="CD88" s="70">
        <v>5398.0630000000001</v>
      </c>
      <c r="CE88" s="70">
        <v>5430.7280000000001</v>
      </c>
      <c r="CF88" s="70">
        <v>5462.45</v>
      </c>
      <c r="CG88" s="70">
        <v>5493.2449999999999</v>
      </c>
      <c r="CH88" s="70">
        <v>5523.0829999999996</v>
      </c>
      <c r="CI88" s="70">
        <v>5551.9960000000001</v>
      </c>
      <c r="CJ88" s="70">
        <v>5579.9750000000004</v>
      </c>
      <c r="CK88" s="70">
        <v>5607.01</v>
      </c>
      <c r="CL88" s="70">
        <v>5633.1390000000001</v>
      </c>
      <c r="CM88" s="70">
        <v>5658.3789999999999</v>
      </c>
      <c r="CN88" s="70">
        <v>5682.7380000000003</v>
      </c>
      <c r="CO88" s="70">
        <v>5706.2889999999998</v>
      </c>
    </row>
    <row r="89" spans="1:93" ht="11.65">
      <c r="A89" s="66">
        <v>72</v>
      </c>
      <c r="B89" s="67" t="s">
        <v>685</v>
      </c>
      <c r="C89" s="88" t="s">
        <v>129</v>
      </c>
      <c r="D89" s="69"/>
      <c r="E89" s="69">
        <v>430</v>
      </c>
      <c r="F89" s="67" t="s">
        <v>735</v>
      </c>
      <c r="G89" s="69">
        <v>914</v>
      </c>
      <c r="H89" s="97">
        <v>4472.2290000000003</v>
      </c>
      <c r="I89" s="97">
        <v>4586.7879999999996</v>
      </c>
      <c r="J89" s="97">
        <v>4702.2240000000002</v>
      </c>
      <c r="K89" s="97">
        <v>4818.9759999999997</v>
      </c>
      <c r="L89" s="97">
        <v>4937.3739999999998</v>
      </c>
      <c r="M89" s="97">
        <v>5057.6769999999997</v>
      </c>
      <c r="N89" s="70">
        <v>5180.2079999999996</v>
      </c>
      <c r="O89" s="70">
        <v>5305.1189999999997</v>
      </c>
      <c r="P89" s="70">
        <v>5432.2719999999999</v>
      </c>
      <c r="Q89" s="70">
        <v>5561.3770000000004</v>
      </c>
      <c r="R89" s="70">
        <v>5692.1940000000004</v>
      </c>
      <c r="S89" s="70">
        <v>5824.7269999999999</v>
      </c>
      <c r="T89" s="70">
        <v>5959.0219999999999</v>
      </c>
      <c r="U89" s="70">
        <v>6095</v>
      </c>
      <c r="V89" s="70">
        <v>6232.5420000000004</v>
      </c>
      <c r="W89" s="70">
        <v>6371.558</v>
      </c>
      <c r="X89" s="70">
        <v>6511.9660000000003</v>
      </c>
      <c r="Y89" s="70">
        <v>6653.7070000000003</v>
      </c>
      <c r="Z89" s="70">
        <v>6796.6909999999998</v>
      </c>
      <c r="AA89" s="70">
        <v>6940.8140000000003</v>
      </c>
      <c r="AB89" s="70">
        <v>7085.9960000000001</v>
      </c>
      <c r="AC89" s="70">
        <v>7232.1469999999999</v>
      </c>
      <c r="AD89" s="70">
        <v>7379.1930000000002</v>
      </c>
      <c r="AE89" s="70">
        <v>7527.0879999999997</v>
      </c>
      <c r="AF89" s="70">
        <v>7675.7489999999998</v>
      </c>
      <c r="AG89" s="70">
        <v>7825.1210000000001</v>
      </c>
      <c r="AH89" s="70">
        <v>7975.17</v>
      </c>
      <c r="AI89" s="70">
        <v>8125.777</v>
      </c>
      <c r="AJ89" s="70">
        <v>8276.8520000000008</v>
      </c>
      <c r="AK89" s="70">
        <v>8428.2630000000008</v>
      </c>
      <c r="AL89" s="70">
        <v>8579.9050000000007</v>
      </c>
      <c r="AM89" s="70">
        <v>8731.7019999999993</v>
      </c>
      <c r="AN89" s="70">
        <v>8883.5939999999991</v>
      </c>
      <c r="AO89" s="70">
        <v>9035.5830000000005</v>
      </c>
      <c r="AP89" s="70">
        <v>9187.64</v>
      </c>
      <c r="AQ89" s="70">
        <v>9339.7549999999992</v>
      </c>
      <c r="AR89" s="70">
        <v>9491.8590000000004</v>
      </c>
      <c r="AS89" s="70">
        <v>9643.902</v>
      </c>
      <c r="AT89" s="70">
        <v>9795.8179999999993</v>
      </c>
      <c r="AU89" s="70">
        <v>9947.5409999999993</v>
      </c>
      <c r="AV89" s="70">
        <v>10099.013000000001</v>
      </c>
      <c r="AW89" s="70">
        <v>10250.157999999999</v>
      </c>
      <c r="AX89" s="70">
        <v>10400.92</v>
      </c>
      <c r="AY89" s="70">
        <v>10551.245000000001</v>
      </c>
      <c r="AZ89" s="70">
        <v>10701.093999999999</v>
      </c>
      <c r="BA89" s="70">
        <v>10850.396000000001</v>
      </c>
      <c r="BB89" s="70">
        <v>10999.101000000001</v>
      </c>
      <c r="BC89" s="70">
        <v>11147.132</v>
      </c>
      <c r="BD89" s="70">
        <v>11294.36</v>
      </c>
      <c r="BE89" s="70">
        <v>11440.643</v>
      </c>
      <c r="BF89" s="70">
        <v>11585.865</v>
      </c>
      <c r="BG89" s="70">
        <v>11729.953</v>
      </c>
      <c r="BH89" s="70">
        <v>11872.816000000001</v>
      </c>
      <c r="BI89" s="70">
        <v>12014.444</v>
      </c>
      <c r="BJ89" s="70">
        <v>12154.791999999999</v>
      </c>
      <c r="BK89" s="70">
        <v>12293.825000000001</v>
      </c>
      <c r="BL89" s="70">
        <v>12431.504000000001</v>
      </c>
      <c r="BM89" s="70">
        <v>12567.73</v>
      </c>
      <c r="BN89" s="70">
        <v>12702.348</v>
      </c>
      <c r="BO89" s="70">
        <v>12835.207</v>
      </c>
      <c r="BP89" s="70">
        <v>12966.169</v>
      </c>
      <c r="BQ89" s="70">
        <v>13095.164000000001</v>
      </c>
      <c r="BR89" s="70">
        <v>13222.135</v>
      </c>
      <c r="BS89" s="70">
        <v>13347.066000000001</v>
      </c>
      <c r="BT89" s="70">
        <v>13469.991</v>
      </c>
      <c r="BU89" s="70">
        <v>13590.906999999999</v>
      </c>
      <c r="BV89" s="70">
        <v>13709.790999999999</v>
      </c>
      <c r="BW89" s="70">
        <v>13826.567999999999</v>
      </c>
      <c r="BX89" s="70">
        <v>13941.157999999999</v>
      </c>
      <c r="BY89" s="70">
        <v>14053.439</v>
      </c>
      <c r="BZ89" s="70">
        <v>14163.344999999999</v>
      </c>
      <c r="CA89" s="70">
        <v>14270.806</v>
      </c>
      <c r="CB89" s="70">
        <v>14375.831</v>
      </c>
      <c r="CC89" s="70">
        <v>14478.455</v>
      </c>
      <c r="CD89" s="70">
        <v>14578.769</v>
      </c>
      <c r="CE89" s="70">
        <v>14676.812</v>
      </c>
      <c r="CF89" s="70">
        <v>14772.603999999999</v>
      </c>
      <c r="CG89" s="70">
        <v>14866.073</v>
      </c>
      <c r="CH89" s="70">
        <v>14957.195</v>
      </c>
      <c r="CI89" s="70">
        <v>15045.870999999999</v>
      </c>
      <c r="CJ89" s="70">
        <v>15132.040999999999</v>
      </c>
      <c r="CK89" s="70">
        <v>15215.694</v>
      </c>
      <c r="CL89" s="70">
        <v>15296.796</v>
      </c>
      <c r="CM89" s="70">
        <v>15375.359</v>
      </c>
      <c r="CN89" s="70">
        <v>15451.424999999999</v>
      </c>
      <c r="CO89" s="70">
        <v>15525.036</v>
      </c>
    </row>
    <row r="90" spans="1:93" ht="11.65">
      <c r="A90" s="66">
        <v>73</v>
      </c>
      <c r="B90" s="67" t="s">
        <v>685</v>
      </c>
      <c r="C90" s="88" t="s">
        <v>139</v>
      </c>
      <c r="D90" s="69"/>
      <c r="E90" s="69">
        <v>466</v>
      </c>
      <c r="F90" s="67" t="s">
        <v>735</v>
      </c>
      <c r="G90" s="69">
        <v>914</v>
      </c>
      <c r="H90" s="97">
        <v>17438.772000000001</v>
      </c>
      <c r="I90" s="97">
        <v>17965.448</v>
      </c>
      <c r="J90" s="97">
        <v>18512.429</v>
      </c>
      <c r="K90" s="97">
        <v>19077.755000000001</v>
      </c>
      <c r="L90" s="97">
        <v>19658.023000000001</v>
      </c>
      <c r="M90" s="97">
        <v>20250.833999999999</v>
      </c>
      <c r="N90" s="70">
        <v>20855.723999999998</v>
      </c>
      <c r="O90" s="70">
        <v>21473.776000000002</v>
      </c>
      <c r="P90" s="70">
        <v>22105.726999999999</v>
      </c>
      <c r="Q90" s="70">
        <v>22752.84</v>
      </c>
      <c r="R90" s="70">
        <v>23415.892</v>
      </c>
      <c r="S90" s="70">
        <v>24094.918000000001</v>
      </c>
      <c r="T90" s="70">
        <v>24789.305</v>
      </c>
      <c r="U90" s="70">
        <v>25498.423999999999</v>
      </c>
      <c r="V90" s="70">
        <v>26221.381000000001</v>
      </c>
      <c r="W90" s="70">
        <v>26957.39</v>
      </c>
      <c r="X90" s="70">
        <v>27705.952000000001</v>
      </c>
      <c r="Y90" s="70">
        <v>28466.758000000002</v>
      </c>
      <c r="Z90" s="70">
        <v>29239.462</v>
      </c>
      <c r="AA90" s="70">
        <v>30023.763999999999</v>
      </c>
      <c r="AB90" s="70">
        <v>30819.222000000002</v>
      </c>
      <c r="AC90" s="70">
        <v>31625.440999999999</v>
      </c>
      <c r="AD90" s="70">
        <v>32441.670999999998</v>
      </c>
      <c r="AE90" s="70">
        <v>33266.798999999999</v>
      </c>
      <c r="AF90" s="70">
        <v>34099.472000000002</v>
      </c>
      <c r="AG90" s="70">
        <v>34938.565000000002</v>
      </c>
      <c r="AH90" s="70">
        <v>35783.362999999998</v>
      </c>
      <c r="AI90" s="70">
        <v>36633.497000000003</v>
      </c>
      <c r="AJ90" s="70">
        <v>37488.582999999999</v>
      </c>
      <c r="AK90" s="70">
        <v>38348.389000000003</v>
      </c>
      <c r="AL90" s="70">
        <v>39212.644999999997</v>
      </c>
      <c r="AM90" s="70">
        <v>40080.837</v>
      </c>
      <c r="AN90" s="70">
        <v>40952.46</v>
      </c>
      <c r="AO90" s="70">
        <v>41827.248</v>
      </c>
      <c r="AP90" s="70">
        <v>42705.035000000003</v>
      </c>
      <c r="AQ90" s="70">
        <v>43585.533000000003</v>
      </c>
      <c r="AR90" s="70">
        <v>44468.408000000003</v>
      </c>
      <c r="AS90" s="70">
        <v>45353.17</v>
      </c>
      <c r="AT90" s="70">
        <v>46239.178999999996</v>
      </c>
      <c r="AU90" s="70">
        <v>47125.737000000001</v>
      </c>
      <c r="AV90" s="70">
        <v>48012.212</v>
      </c>
      <c r="AW90" s="70">
        <v>48898.082999999999</v>
      </c>
      <c r="AX90" s="70">
        <v>49783.021999999997</v>
      </c>
      <c r="AY90" s="70">
        <v>50666.788999999997</v>
      </c>
      <c r="AZ90" s="70">
        <v>51549.25</v>
      </c>
      <c r="BA90" s="70">
        <v>52430.199000000001</v>
      </c>
      <c r="BB90" s="70">
        <v>53309.133999999998</v>
      </c>
      <c r="BC90" s="70">
        <v>54185.523000000001</v>
      </c>
      <c r="BD90" s="70">
        <v>55058.963000000003</v>
      </c>
      <c r="BE90" s="70">
        <v>55929.05</v>
      </c>
      <c r="BF90" s="70">
        <v>56795.277999999998</v>
      </c>
      <c r="BG90" s="70">
        <v>57657.307999999997</v>
      </c>
      <c r="BH90" s="70">
        <v>58514.46</v>
      </c>
      <c r="BI90" s="70">
        <v>59365.633999999998</v>
      </c>
      <c r="BJ90" s="70">
        <v>60209.527000000002</v>
      </c>
      <c r="BK90" s="70">
        <v>61045.044000000002</v>
      </c>
      <c r="BL90" s="70">
        <v>61871.413</v>
      </c>
      <c r="BM90" s="70">
        <v>62688.315000000002</v>
      </c>
      <c r="BN90" s="70">
        <v>63495.72</v>
      </c>
      <c r="BO90" s="70">
        <v>64293.864999999998</v>
      </c>
      <c r="BP90" s="70">
        <v>65082.743000000002</v>
      </c>
      <c r="BQ90" s="70">
        <v>65862.047999999995</v>
      </c>
      <c r="BR90" s="70">
        <v>66631.05</v>
      </c>
      <c r="BS90" s="70">
        <v>67388.930999999997</v>
      </c>
      <c r="BT90" s="70">
        <v>68134.714999999997</v>
      </c>
      <c r="BU90" s="70">
        <v>68867.544999999998</v>
      </c>
      <c r="BV90" s="70">
        <v>69586.951000000001</v>
      </c>
      <c r="BW90" s="70">
        <v>70292.649000000005</v>
      </c>
      <c r="BX90" s="70">
        <v>70984.138000000006</v>
      </c>
      <c r="BY90" s="70">
        <v>71660.976999999999</v>
      </c>
      <c r="BZ90" s="70">
        <v>72322.764999999999</v>
      </c>
      <c r="CA90" s="70">
        <v>72969.183999999994</v>
      </c>
      <c r="CB90" s="70">
        <v>73600.025999999998</v>
      </c>
      <c r="CC90" s="70">
        <v>74215.262000000002</v>
      </c>
      <c r="CD90" s="70">
        <v>74814.914999999994</v>
      </c>
      <c r="CE90" s="70">
        <v>75399.035000000003</v>
      </c>
      <c r="CF90" s="70">
        <v>75967.601999999999</v>
      </c>
      <c r="CG90" s="70">
        <v>76520.520999999993</v>
      </c>
      <c r="CH90" s="70">
        <v>77057.732999999993</v>
      </c>
      <c r="CI90" s="70">
        <v>77579.176999999996</v>
      </c>
      <c r="CJ90" s="70">
        <v>78084.861000000004</v>
      </c>
      <c r="CK90" s="70">
        <v>78574.865000000005</v>
      </c>
      <c r="CL90" s="70">
        <v>79049.369000000006</v>
      </c>
      <c r="CM90" s="70">
        <v>79508.596000000005</v>
      </c>
      <c r="CN90" s="70">
        <v>79952.913</v>
      </c>
      <c r="CO90" s="70">
        <v>80382.697</v>
      </c>
    </row>
    <row r="91" spans="1:93" ht="11.65">
      <c r="A91" s="66">
        <v>74</v>
      </c>
      <c r="B91" s="67" t="s">
        <v>685</v>
      </c>
      <c r="C91" s="88" t="s">
        <v>142</v>
      </c>
      <c r="D91" s="69"/>
      <c r="E91" s="69">
        <v>478</v>
      </c>
      <c r="F91" s="67" t="s">
        <v>735</v>
      </c>
      <c r="G91" s="69">
        <v>914</v>
      </c>
      <c r="H91" s="97">
        <v>4046.3040000000001</v>
      </c>
      <c r="I91" s="97">
        <v>4163.5320000000002</v>
      </c>
      <c r="J91" s="97">
        <v>4282.5820000000003</v>
      </c>
      <c r="K91" s="97">
        <v>4403.3119999999999</v>
      </c>
      <c r="L91" s="97">
        <v>4525.6980000000003</v>
      </c>
      <c r="M91" s="97">
        <v>4649.66</v>
      </c>
      <c r="N91" s="70">
        <v>4775.1099999999997</v>
      </c>
      <c r="O91" s="70">
        <v>4901.9790000000003</v>
      </c>
      <c r="P91" s="70">
        <v>5030.2330000000002</v>
      </c>
      <c r="Q91" s="70">
        <v>5159.893</v>
      </c>
      <c r="R91" s="70">
        <v>5290.9560000000001</v>
      </c>
      <c r="S91" s="70">
        <v>5423.3760000000002</v>
      </c>
      <c r="T91" s="70">
        <v>5557.1639999999998</v>
      </c>
      <c r="U91" s="70">
        <v>5692.3490000000002</v>
      </c>
      <c r="V91" s="70">
        <v>5829.0050000000001</v>
      </c>
      <c r="W91" s="70">
        <v>5967.1760000000004</v>
      </c>
      <c r="X91" s="70">
        <v>6106.8609999999999</v>
      </c>
      <c r="Y91" s="70">
        <v>6248.0439999999999</v>
      </c>
      <c r="Z91" s="70">
        <v>6390.7669999999998</v>
      </c>
      <c r="AA91" s="70">
        <v>6535.0119999999997</v>
      </c>
      <c r="AB91" s="70">
        <v>6680.8159999999998</v>
      </c>
      <c r="AC91" s="70">
        <v>6828.1620000000003</v>
      </c>
      <c r="AD91" s="70">
        <v>6977.0280000000002</v>
      </c>
      <c r="AE91" s="70">
        <v>7127.3509999999997</v>
      </c>
      <c r="AF91" s="70">
        <v>7279.0529999999999</v>
      </c>
      <c r="AG91" s="70">
        <v>7432.085</v>
      </c>
      <c r="AH91" s="70">
        <v>7586.3609999999999</v>
      </c>
      <c r="AI91" s="70">
        <v>7741.8850000000002</v>
      </c>
      <c r="AJ91" s="70">
        <v>7898.5929999999998</v>
      </c>
      <c r="AK91" s="70">
        <v>8056.473</v>
      </c>
      <c r="AL91" s="70">
        <v>8215.473</v>
      </c>
      <c r="AM91" s="70">
        <v>8375.5470000000005</v>
      </c>
      <c r="AN91" s="70">
        <v>8536.6360000000004</v>
      </c>
      <c r="AO91" s="70">
        <v>8698.6239999999998</v>
      </c>
      <c r="AP91" s="70">
        <v>8861.4130000000005</v>
      </c>
      <c r="AQ91" s="70">
        <v>9024.8909999999996</v>
      </c>
      <c r="AR91" s="70">
        <v>9189.0030000000006</v>
      </c>
      <c r="AS91" s="70">
        <v>9353.6959999999999</v>
      </c>
      <c r="AT91" s="70">
        <v>9518.884</v>
      </c>
      <c r="AU91" s="70">
        <v>9684.5030000000006</v>
      </c>
      <c r="AV91" s="70">
        <v>9850.4760000000006</v>
      </c>
      <c r="AW91" s="70">
        <v>10016.741</v>
      </c>
      <c r="AX91" s="70">
        <v>10183.278</v>
      </c>
      <c r="AY91" s="70">
        <v>10350.019</v>
      </c>
      <c r="AZ91" s="70">
        <v>10516.954</v>
      </c>
      <c r="BA91" s="70">
        <v>10684.058999999999</v>
      </c>
      <c r="BB91" s="70">
        <v>10851.267</v>
      </c>
      <c r="BC91" s="70">
        <v>11018.561</v>
      </c>
      <c r="BD91" s="70">
        <v>11185.95</v>
      </c>
      <c r="BE91" s="70">
        <v>11353.512000000001</v>
      </c>
      <c r="BF91" s="70">
        <v>11521.243</v>
      </c>
      <c r="BG91" s="70">
        <v>11689.141</v>
      </c>
      <c r="BH91" s="70">
        <v>11857.155000000001</v>
      </c>
      <c r="BI91" s="70">
        <v>12025.168</v>
      </c>
      <c r="BJ91" s="70">
        <v>12193.047</v>
      </c>
      <c r="BK91" s="70">
        <v>12360.684999999999</v>
      </c>
      <c r="BL91" s="70">
        <v>12528.013999999999</v>
      </c>
      <c r="BM91" s="70">
        <v>12695.007</v>
      </c>
      <c r="BN91" s="70">
        <v>12861.691000000001</v>
      </c>
      <c r="BO91" s="70">
        <v>13028.161</v>
      </c>
      <c r="BP91" s="70">
        <v>13194.403</v>
      </c>
      <c r="BQ91" s="70">
        <v>13360.421</v>
      </c>
      <c r="BR91" s="70">
        <v>13526.116</v>
      </c>
      <c r="BS91" s="70">
        <v>13691.379000000001</v>
      </c>
      <c r="BT91" s="70">
        <v>13856.082</v>
      </c>
      <c r="BU91" s="70">
        <v>14020.097</v>
      </c>
      <c r="BV91" s="70">
        <v>14183.38</v>
      </c>
      <c r="BW91" s="70">
        <v>14345.864</v>
      </c>
      <c r="BX91" s="70">
        <v>14507.453</v>
      </c>
      <c r="BY91" s="70">
        <v>14668.064</v>
      </c>
      <c r="BZ91" s="70">
        <v>14827.605</v>
      </c>
      <c r="CA91" s="70">
        <v>14985.994000000001</v>
      </c>
      <c r="CB91" s="70">
        <v>15143.182000000001</v>
      </c>
      <c r="CC91" s="70">
        <v>15299.179</v>
      </c>
      <c r="CD91" s="70">
        <v>15454.022999999999</v>
      </c>
      <c r="CE91" s="70">
        <v>15607.691999999999</v>
      </c>
      <c r="CF91" s="70">
        <v>15760.17</v>
      </c>
      <c r="CG91" s="70">
        <v>15911.373</v>
      </c>
      <c r="CH91" s="70">
        <v>16061.192999999999</v>
      </c>
      <c r="CI91" s="70">
        <v>16209.544</v>
      </c>
      <c r="CJ91" s="70">
        <v>16356.334999999999</v>
      </c>
      <c r="CK91" s="70">
        <v>16501.473999999998</v>
      </c>
      <c r="CL91" s="70">
        <v>16644.898000000001</v>
      </c>
      <c r="CM91" s="70">
        <v>16786.584999999999</v>
      </c>
      <c r="CN91" s="70">
        <v>16926.477999999999</v>
      </c>
      <c r="CO91" s="70">
        <v>17064.607</v>
      </c>
    </row>
    <row r="92" spans="1:93" ht="11.65">
      <c r="A92" s="66">
        <v>75</v>
      </c>
      <c r="B92" s="67" t="s">
        <v>685</v>
      </c>
      <c r="C92" s="88" t="s">
        <v>158</v>
      </c>
      <c r="D92" s="69"/>
      <c r="E92" s="69">
        <v>562</v>
      </c>
      <c r="F92" s="67" t="s">
        <v>735</v>
      </c>
      <c r="G92" s="69">
        <v>914</v>
      </c>
      <c r="H92" s="97">
        <v>20001.663</v>
      </c>
      <c r="I92" s="97">
        <v>20788.789000000001</v>
      </c>
      <c r="J92" s="97">
        <v>21602.387999999999</v>
      </c>
      <c r="K92" s="97">
        <v>22442.830999999998</v>
      </c>
      <c r="L92" s="97">
        <v>23310.719000000001</v>
      </c>
      <c r="M92" s="97">
        <v>24206.635999999999</v>
      </c>
      <c r="N92" s="70">
        <v>25130.81</v>
      </c>
      <c r="O92" s="70">
        <v>26083.66</v>
      </c>
      <c r="P92" s="70">
        <v>27066.23</v>
      </c>
      <c r="Q92" s="70">
        <v>28079.833999999999</v>
      </c>
      <c r="R92" s="70">
        <v>29125.510999999999</v>
      </c>
      <c r="S92" s="70">
        <v>30203.732</v>
      </c>
      <c r="T92" s="70">
        <v>31314.612000000001</v>
      </c>
      <c r="U92" s="70">
        <v>32458.493999999999</v>
      </c>
      <c r="V92" s="70">
        <v>33635.578999999998</v>
      </c>
      <c r="W92" s="70">
        <v>34846.019</v>
      </c>
      <c r="X92" s="70">
        <v>36089.919000000002</v>
      </c>
      <c r="Y92" s="70">
        <v>37367.264000000003</v>
      </c>
      <c r="Z92" s="70">
        <v>38677.735999999997</v>
      </c>
      <c r="AA92" s="70">
        <v>40020.92</v>
      </c>
      <c r="AB92" s="70">
        <v>41396.373</v>
      </c>
      <c r="AC92" s="70">
        <v>42803.81</v>
      </c>
      <c r="AD92" s="70">
        <v>44242.942999999999</v>
      </c>
      <c r="AE92" s="70">
        <v>45713.334000000003</v>
      </c>
      <c r="AF92" s="70">
        <v>47214.483</v>
      </c>
      <c r="AG92" s="70">
        <v>48745.862000000001</v>
      </c>
      <c r="AH92" s="70">
        <v>50306.983</v>
      </c>
      <c r="AI92" s="70">
        <v>51897.322999999997</v>
      </c>
      <c r="AJ92" s="70">
        <v>53516.237000000001</v>
      </c>
      <c r="AK92" s="70">
        <v>55163.067999999999</v>
      </c>
      <c r="AL92" s="70">
        <v>56837.118999999999</v>
      </c>
      <c r="AM92" s="70">
        <v>58537.703000000001</v>
      </c>
      <c r="AN92" s="70">
        <v>60264.146999999997</v>
      </c>
      <c r="AO92" s="70">
        <v>62015.911</v>
      </c>
      <c r="AP92" s="70">
        <v>63792.417999999998</v>
      </c>
      <c r="AQ92" s="70">
        <v>65593.043000000005</v>
      </c>
      <c r="AR92" s="70">
        <v>67417.107999999993</v>
      </c>
      <c r="AS92" s="70">
        <v>69263.763999999996</v>
      </c>
      <c r="AT92" s="70">
        <v>71131.902000000002</v>
      </c>
      <c r="AU92" s="70">
        <v>73020.323000000004</v>
      </c>
      <c r="AV92" s="70">
        <v>74927.896999999997</v>
      </c>
      <c r="AW92" s="70">
        <v>76853.648000000001</v>
      </c>
      <c r="AX92" s="70">
        <v>78796.839000000007</v>
      </c>
      <c r="AY92" s="70">
        <v>80756.888999999996</v>
      </c>
      <c r="AZ92" s="70">
        <v>82733.356</v>
      </c>
      <c r="BA92" s="70">
        <v>84725.660999999993</v>
      </c>
      <c r="BB92" s="70">
        <v>86732.928</v>
      </c>
      <c r="BC92" s="70">
        <v>88754.07</v>
      </c>
      <c r="BD92" s="70">
        <v>90787.964999999997</v>
      </c>
      <c r="BE92" s="70">
        <v>92833.38</v>
      </c>
      <c r="BF92" s="70">
        <v>94889.126000000004</v>
      </c>
      <c r="BG92" s="70">
        <v>96954.149000000005</v>
      </c>
      <c r="BH92" s="70">
        <v>99027.361000000004</v>
      </c>
      <c r="BI92" s="70">
        <v>101107.58500000001</v>
      </c>
      <c r="BJ92" s="70">
        <v>103193.534</v>
      </c>
      <c r="BK92" s="70">
        <v>105283.99</v>
      </c>
      <c r="BL92" s="70">
        <v>107377.88</v>
      </c>
      <c r="BM92" s="70">
        <v>109474.094</v>
      </c>
      <c r="BN92" s="70">
        <v>111571.327</v>
      </c>
      <c r="BO92" s="70">
        <v>113668.213</v>
      </c>
      <c r="BP92" s="70">
        <v>115763.538</v>
      </c>
      <c r="BQ92" s="70">
        <v>117856.178</v>
      </c>
      <c r="BR92" s="70">
        <v>119945.212</v>
      </c>
      <c r="BS92" s="70">
        <v>122029.84299999999</v>
      </c>
      <c r="BT92" s="70">
        <v>124109.336</v>
      </c>
      <c r="BU92" s="70">
        <v>126182.966</v>
      </c>
      <c r="BV92" s="70">
        <v>128249.643</v>
      </c>
      <c r="BW92" s="70">
        <v>130308.409</v>
      </c>
      <c r="BX92" s="70">
        <v>132358.79</v>
      </c>
      <c r="BY92" s="70">
        <v>134400.41500000001</v>
      </c>
      <c r="BZ92" s="70">
        <v>136432.73000000001</v>
      </c>
      <c r="CA92" s="70">
        <v>138455.03899999999</v>
      </c>
      <c r="CB92" s="70">
        <v>140466.079</v>
      </c>
      <c r="CC92" s="70">
        <v>142463.921</v>
      </c>
      <c r="CD92" s="70">
        <v>144446.329</v>
      </c>
      <c r="CE92" s="70">
        <v>146411.36900000001</v>
      </c>
      <c r="CF92" s="70">
        <v>148357.807</v>
      </c>
      <c r="CG92" s="70">
        <v>150284.92600000001</v>
      </c>
      <c r="CH92" s="70">
        <v>152192.375</v>
      </c>
      <c r="CI92" s="70">
        <v>154079.85</v>
      </c>
      <c r="CJ92" s="70">
        <v>155946.973</v>
      </c>
      <c r="CK92" s="70">
        <v>157793.14000000001</v>
      </c>
      <c r="CL92" s="70">
        <v>159617.505</v>
      </c>
      <c r="CM92" s="70">
        <v>161418.93</v>
      </c>
      <c r="CN92" s="70">
        <v>163196.07500000001</v>
      </c>
      <c r="CO92" s="70">
        <v>164947.337</v>
      </c>
    </row>
    <row r="93" spans="1:93" ht="11.65">
      <c r="A93" s="66">
        <v>76</v>
      </c>
      <c r="B93" s="67" t="s">
        <v>685</v>
      </c>
      <c r="C93" s="88" t="s">
        <v>159</v>
      </c>
      <c r="D93" s="69"/>
      <c r="E93" s="69">
        <v>566</v>
      </c>
      <c r="F93" s="67" t="s">
        <v>735</v>
      </c>
      <c r="G93" s="69">
        <v>914</v>
      </c>
      <c r="H93" s="97">
        <v>181137.454</v>
      </c>
      <c r="I93" s="97">
        <v>185960.24400000001</v>
      </c>
      <c r="J93" s="97">
        <v>190873.247</v>
      </c>
      <c r="K93" s="97">
        <v>195874.685</v>
      </c>
      <c r="L93" s="97">
        <v>200963.603</v>
      </c>
      <c r="M93" s="97">
        <v>206139.587</v>
      </c>
      <c r="N93" s="70">
        <v>211400.704</v>
      </c>
      <c r="O93" s="70">
        <v>216746.93299999999</v>
      </c>
      <c r="P93" s="70">
        <v>222182.39999999999</v>
      </c>
      <c r="Q93" s="70">
        <v>227713.027</v>
      </c>
      <c r="R93" s="70">
        <v>233343.117</v>
      </c>
      <c r="S93" s="70">
        <v>239073.29800000001</v>
      </c>
      <c r="T93" s="70">
        <v>244902.21</v>
      </c>
      <c r="U93" s="70">
        <v>250829.69500000001</v>
      </c>
      <c r="V93" s="70">
        <v>256855.08</v>
      </c>
      <c r="W93" s="70">
        <v>262977.34399999998</v>
      </c>
      <c r="X93" s="70">
        <v>269195.36900000001</v>
      </c>
      <c r="Y93" s="70">
        <v>275507.67700000003</v>
      </c>
      <c r="Z93" s="70">
        <v>281912.05099999998</v>
      </c>
      <c r="AA93" s="70">
        <v>288405.81800000003</v>
      </c>
      <c r="AB93" s="70">
        <v>294986.05200000003</v>
      </c>
      <c r="AC93" s="70">
        <v>301649.967</v>
      </c>
      <c r="AD93" s="70">
        <v>308394.39799999999</v>
      </c>
      <c r="AE93" s="70">
        <v>315215.07900000003</v>
      </c>
      <c r="AF93" s="70">
        <v>322107.38199999998</v>
      </c>
      <c r="AG93" s="70">
        <v>329066.61200000002</v>
      </c>
      <c r="AH93" s="70">
        <v>336089.71899999998</v>
      </c>
      <c r="AI93" s="70">
        <v>343172.74900000001</v>
      </c>
      <c r="AJ93" s="70">
        <v>350309.00199999998</v>
      </c>
      <c r="AK93" s="70">
        <v>357490.77500000002</v>
      </c>
      <c r="AL93" s="70">
        <v>364711.80699999997</v>
      </c>
      <c r="AM93" s="70">
        <v>371966.86800000002</v>
      </c>
      <c r="AN93" s="70">
        <v>379253.70699999999</v>
      </c>
      <c r="AO93" s="70">
        <v>386572.81300000002</v>
      </c>
      <c r="AP93" s="70">
        <v>393926.39299999998</v>
      </c>
      <c r="AQ93" s="70">
        <v>401314.99699999997</v>
      </c>
      <c r="AR93" s="70">
        <v>408736.95600000001</v>
      </c>
      <c r="AS93" s="70">
        <v>416187.34899999999</v>
      </c>
      <c r="AT93" s="70">
        <v>423659.65299999999</v>
      </c>
      <c r="AU93" s="70">
        <v>431145.76400000002</v>
      </c>
      <c r="AV93" s="70">
        <v>438639.109</v>
      </c>
      <c r="AW93" s="70">
        <v>446135.255</v>
      </c>
      <c r="AX93" s="70">
        <v>453632.50400000002</v>
      </c>
      <c r="AY93" s="70">
        <v>461130.40299999999</v>
      </c>
      <c r="AZ93" s="70">
        <v>468629.81099999999</v>
      </c>
      <c r="BA93" s="70">
        <v>476130.39600000001</v>
      </c>
      <c r="BB93" s="70">
        <v>483629.66800000001</v>
      </c>
      <c r="BC93" s="70">
        <v>491123.36</v>
      </c>
      <c r="BD93" s="70">
        <v>498607.38299999997</v>
      </c>
      <c r="BE93" s="70">
        <v>506076.99599999998</v>
      </c>
      <c r="BF93" s="70">
        <v>513527.74200000003</v>
      </c>
      <c r="BG93" s="70">
        <v>520955.83</v>
      </c>
      <c r="BH93" s="70">
        <v>528358.01300000004</v>
      </c>
      <c r="BI93" s="70">
        <v>535730.85100000002</v>
      </c>
      <c r="BJ93" s="70">
        <v>543071.02899999998</v>
      </c>
      <c r="BK93" s="70">
        <v>550374.96299999999</v>
      </c>
      <c r="BL93" s="70">
        <v>557638.52</v>
      </c>
      <c r="BM93" s="70">
        <v>564857.36199999996</v>
      </c>
      <c r="BN93" s="70">
        <v>572027.25399999996</v>
      </c>
      <c r="BO93" s="70">
        <v>579143.83900000004</v>
      </c>
      <c r="BP93" s="70">
        <v>586202.59600000002</v>
      </c>
      <c r="BQ93" s="70">
        <v>593199.96600000001</v>
      </c>
      <c r="BR93" s="70">
        <v>600131.28399999999</v>
      </c>
      <c r="BS93" s="70">
        <v>606989.54200000002</v>
      </c>
      <c r="BT93" s="70">
        <v>613766.87100000004</v>
      </c>
      <c r="BU93" s="70">
        <v>620456.66700000002</v>
      </c>
      <c r="BV93" s="70">
        <v>627054.69299999997</v>
      </c>
      <c r="BW93" s="70">
        <v>633558.47699999996</v>
      </c>
      <c r="BX93" s="70">
        <v>639965.674</v>
      </c>
      <c r="BY93" s="70">
        <v>646274.696</v>
      </c>
      <c r="BZ93" s="70">
        <v>652484.05299999996</v>
      </c>
      <c r="CA93" s="70">
        <v>658591.33299999998</v>
      </c>
      <c r="CB93" s="70">
        <v>664594.51699999999</v>
      </c>
      <c r="CC93" s="70">
        <v>670493.21</v>
      </c>
      <c r="CD93" s="70">
        <v>676287.598</v>
      </c>
      <c r="CE93" s="70">
        <v>681977.62100000004</v>
      </c>
      <c r="CF93" s="70">
        <v>687562.62100000004</v>
      </c>
      <c r="CG93" s="70">
        <v>693041.45400000003</v>
      </c>
      <c r="CH93" s="70">
        <v>698412.75199999998</v>
      </c>
      <c r="CI93" s="70">
        <v>703675.20799999998</v>
      </c>
      <c r="CJ93" s="70">
        <v>708827.84100000001</v>
      </c>
      <c r="CK93" s="70">
        <v>713870.11399999994</v>
      </c>
      <c r="CL93" s="70">
        <v>718801.96600000001</v>
      </c>
      <c r="CM93" s="70">
        <v>723623.80500000005</v>
      </c>
      <c r="CN93" s="70">
        <v>728336.56299999997</v>
      </c>
      <c r="CO93" s="70">
        <v>732941.59600000002</v>
      </c>
    </row>
    <row r="94" spans="1:93" ht="11.65">
      <c r="A94" s="66">
        <v>77</v>
      </c>
      <c r="B94" s="67" t="s">
        <v>685</v>
      </c>
      <c r="C94" s="88" t="s">
        <v>746</v>
      </c>
      <c r="D94" s="69">
        <v>4</v>
      </c>
      <c r="E94" s="69">
        <v>654</v>
      </c>
      <c r="F94" s="67" t="s">
        <v>735</v>
      </c>
      <c r="G94" s="69">
        <v>914</v>
      </c>
      <c r="H94" s="97">
        <v>5.8689999999999998</v>
      </c>
      <c r="I94" s="97">
        <v>5.9580000000000002</v>
      </c>
      <c r="J94" s="97">
        <v>6.008</v>
      </c>
      <c r="K94" s="97">
        <v>6.0389999999999997</v>
      </c>
      <c r="L94" s="97">
        <v>6.0609999999999999</v>
      </c>
      <c r="M94" s="97">
        <v>6.0709999999999997</v>
      </c>
      <c r="N94" s="70">
        <v>6.0949999999999998</v>
      </c>
      <c r="O94" s="70">
        <v>6.1079999999999997</v>
      </c>
      <c r="P94" s="70">
        <v>6.125</v>
      </c>
      <c r="Q94" s="70">
        <v>6.1349999999999998</v>
      </c>
      <c r="R94" s="70">
        <v>6.1470000000000002</v>
      </c>
      <c r="S94" s="70">
        <v>6.1580000000000004</v>
      </c>
      <c r="T94" s="70">
        <v>6.1580000000000004</v>
      </c>
      <c r="U94" s="70">
        <v>6.1689999999999996</v>
      </c>
      <c r="V94" s="70">
        <v>6.1689999999999996</v>
      </c>
      <c r="W94" s="70">
        <v>6.1740000000000004</v>
      </c>
      <c r="X94" s="70">
        <v>6.1749999999999998</v>
      </c>
      <c r="Y94" s="70">
        <v>6.173</v>
      </c>
      <c r="Z94" s="70">
        <v>6.1660000000000004</v>
      </c>
      <c r="AA94" s="70">
        <v>6.1619999999999999</v>
      </c>
      <c r="AB94" s="70">
        <v>6.15</v>
      </c>
      <c r="AC94" s="70">
        <v>6.1349999999999998</v>
      </c>
      <c r="AD94" s="70">
        <v>6.1219999999999999</v>
      </c>
      <c r="AE94" s="70">
        <v>6.1029999999999998</v>
      </c>
      <c r="AF94" s="70">
        <v>6.08</v>
      </c>
      <c r="AG94" s="70">
        <v>6.0579999999999998</v>
      </c>
      <c r="AH94" s="70">
        <v>6.0359999999999996</v>
      </c>
      <c r="AI94" s="70">
        <v>6.01</v>
      </c>
      <c r="AJ94" s="70">
        <v>5.9820000000000002</v>
      </c>
      <c r="AK94" s="70">
        <v>5.9589999999999996</v>
      </c>
      <c r="AL94" s="70">
        <v>5.9349999999999996</v>
      </c>
      <c r="AM94" s="70">
        <v>5.9020000000000001</v>
      </c>
      <c r="AN94" s="70">
        <v>5.8730000000000002</v>
      </c>
      <c r="AO94" s="70">
        <v>5.8449999999999998</v>
      </c>
      <c r="AP94" s="70">
        <v>5.81</v>
      </c>
      <c r="AQ94" s="70">
        <v>5.7809999999999997</v>
      </c>
      <c r="AR94" s="70">
        <v>5.7480000000000002</v>
      </c>
      <c r="AS94" s="70">
        <v>5.72</v>
      </c>
      <c r="AT94" s="70">
        <v>5.694</v>
      </c>
      <c r="AU94" s="70">
        <v>5.665</v>
      </c>
      <c r="AV94" s="70">
        <v>5.6319999999999997</v>
      </c>
      <c r="AW94" s="70">
        <v>5.61</v>
      </c>
      <c r="AX94" s="70">
        <v>5.5810000000000004</v>
      </c>
      <c r="AY94" s="70">
        <v>5.5529999999999999</v>
      </c>
      <c r="AZ94" s="70">
        <v>5.5229999999999997</v>
      </c>
      <c r="BA94" s="70">
        <v>5.492</v>
      </c>
      <c r="BB94" s="70">
        <v>5.468</v>
      </c>
      <c r="BC94" s="70">
        <v>5.4420000000000002</v>
      </c>
      <c r="BD94" s="70">
        <v>5.4109999999999996</v>
      </c>
      <c r="BE94" s="70">
        <v>5.3780000000000001</v>
      </c>
      <c r="BF94" s="70">
        <v>5.3570000000000002</v>
      </c>
      <c r="BG94" s="70">
        <v>5.33</v>
      </c>
      <c r="BH94" s="70">
        <v>5.2990000000000004</v>
      </c>
      <c r="BI94" s="70">
        <v>5.2729999999999997</v>
      </c>
      <c r="BJ94" s="70">
        <v>5.242</v>
      </c>
      <c r="BK94" s="70">
        <v>5.2110000000000003</v>
      </c>
      <c r="BL94" s="70">
        <v>5.1909999999999998</v>
      </c>
      <c r="BM94" s="70">
        <v>5.157</v>
      </c>
      <c r="BN94" s="70">
        <v>5.1379999999999999</v>
      </c>
      <c r="BO94" s="70">
        <v>5.109</v>
      </c>
      <c r="BP94" s="70">
        <v>5.085</v>
      </c>
      <c r="BQ94" s="70">
        <v>5.0620000000000003</v>
      </c>
      <c r="BR94" s="70">
        <v>5.0309999999999997</v>
      </c>
      <c r="BS94" s="70">
        <v>5.0119999999999996</v>
      </c>
      <c r="BT94" s="70">
        <v>4.9870000000000001</v>
      </c>
      <c r="BU94" s="70">
        <v>4.9589999999999996</v>
      </c>
      <c r="BV94" s="70">
        <v>4.9340000000000002</v>
      </c>
      <c r="BW94" s="70">
        <v>4.91</v>
      </c>
      <c r="BX94" s="70">
        <v>4.8899999999999997</v>
      </c>
      <c r="BY94" s="70">
        <v>4.8639999999999999</v>
      </c>
      <c r="BZ94" s="70">
        <v>4.8339999999999996</v>
      </c>
      <c r="CA94" s="70">
        <v>4.8140000000000001</v>
      </c>
      <c r="CB94" s="70">
        <v>4.7930000000000001</v>
      </c>
      <c r="CC94" s="70">
        <v>4.7649999999999997</v>
      </c>
      <c r="CD94" s="70">
        <v>4.7370000000000001</v>
      </c>
      <c r="CE94" s="70">
        <v>4.7229999999999999</v>
      </c>
      <c r="CF94" s="70">
        <v>4.6890000000000001</v>
      </c>
      <c r="CG94" s="70">
        <v>4.673</v>
      </c>
      <c r="CH94" s="70">
        <v>4.6420000000000003</v>
      </c>
      <c r="CI94" s="70">
        <v>4.6239999999999997</v>
      </c>
      <c r="CJ94" s="70">
        <v>4.5970000000000004</v>
      </c>
      <c r="CK94" s="70">
        <v>4.5810000000000004</v>
      </c>
      <c r="CL94" s="70">
        <v>4.5529999999999999</v>
      </c>
      <c r="CM94" s="70">
        <v>4.5309999999999997</v>
      </c>
      <c r="CN94" s="70">
        <v>4.5170000000000003</v>
      </c>
      <c r="CO94" s="70">
        <v>4.4960000000000004</v>
      </c>
    </row>
    <row r="95" spans="1:93" ht="11.65">
      <c r="A95" s="66">
        <v>78</v>
      </c>
      <c r="B95" s="67" t="s">
        <v>685</v>
      </c>
      <c r="C95" s="88" t="s">
        <v>183</v>
      </c>
      <c r="D95" s="69"/>
      <c r="E95" s="69">
        <v>686</v>
      </c>
      <c r="F95" s="67" t="s">
        <v>735</v>
      </c>
      <c r="G95" s="69">
        <v>914</v>
      </c>
      <c r="H95" s="97">
        <v>14578.45</v>
      </c>
      <c r="I95" s="97">
        <v>14993.513999999999</v>
      </c>
      <c r="J95" s="97">
        <v>15419.353999999999</v>
      </c>
      <c r="K95" s="97">
        <v>15854.324000000001</v>
      </c>
      <c r="L95" s="97">
        <v>16296.361999999999</v>
      </c>
      <c r="M95" s="97">
        <v>16743.93</v>
      </c>
      <c r="N95" s="70">
        <v>17196.308000000001</v>
      </c>
      <c r="O95" s="70">
        <v>17653.669000000002</v>
      </c>
      <c r="P95" s="70">
        <v>18116.526000000002</v>
      </c>
      <c r="Q95" s="70">
        <v>18585.814999999999</v>
      </c>
      <c r="R95" s="70">
        <v>19062.243999999999</v>
      </c>
      <c r="S95" s="70">
        <v>19545.826000000001</v>
      </c>
      <c r="T95" s="70">
        <v>20036.323</v>
      </c>
      <c r="U95" s="70">
        <v>20533.936000000002</v>
      </c>
      <c r="V95" s="70">
        <v>21038.920999999998</v>
      </c>
      <c r="W95" s="70">
        <v>21551.460999999999</v>
      </c>
      <c r="X95" s="70">
        <v>22071.532999999999</v>
      </c>
      <c r="Y95" s="70">
        <v>22599.124</v>
      </c>
      <c r="Z95" s="70">
        <v>23134.328000000001</v>
      </c>
      <c r="AA95" s="70">
        <v>23677.238000000001</v>
      </c>
      <c r="AB95" s="70">
        <v>24227.853999999999</v>
      </c>
      <c r="AC95" s="70">
        <v>24786.137999999999</v>
      </c>
      <c r="AD95" s="70">
        <v>25351.821</v>
      </c>
      <c r="AE95" s="70">
        <v>25924.427</v>
      </c>
      <c r="AF95" s="70">
        <v>26503.327000000001</v>
      </c>
      <c r="AG95" s="70">
        <v>27087.986000000001</v>
      </c>
      <c r="AH95" s="70">
        <v>27678.062999999998</v>
      </c>
      <c r="AI95" s="70">
        <v>28273.347000000002</v>
      </c>
      <c r="AJ95" s="70">
        <v>28873.556</v>
      </c>
      <c r="AK95" s="70">
        <v>29478.374</v>
      </c>
      <c r="AL95" s="70">
        <v>30087.548999999999</v>
      </c>
      <c r="AM95" s="70">
        <v>30700.804</v>
      </c>
      <c r="AN95" s="70">
        <v>31317.828000000001</v>
      </c>
      <c r="AO95" s="70">
        <v>31938.161</v>
      </c>
      <c r="AP95" s="70">
        <v>32561.309000000001</v>
      </c>
      <c r="AQ95" s="70">
        <v>33186.85</v>
      </c>
      <c r="AR95" s="70">
        <v>33814.476999999999</v>
      </c>
      <c r="AS95" s="70">
        <v>34443.987999999998</v>
      </c>
      <c r="AT95" s="70">
        <v>35075.461000000003</v>
      </c>
      <c r="AU95" s="70">
        <v>35709.021000000001</v>
      </c>
      <c r="AV95" s="70">
        <v>36344.726999999999</v>
      </c>
      <c r="AW95" s="70">
        <v>36982.516000000003</v>
      </c>
      <c r="AX95" s="70">
        <v>37622.063999999998</v>
      </c>
      <c r="AY95" s="70">
        <v>38263.019999999997</v>
      </c>
      <c r="AZ95" s="70">
        <v>38904.908000000003</v>
      </c>
      <c r="BA95" s="70">
        <v>39547.370000000003</v>
      </c>
      <c r="BB95" s="70">
        <v>40190.11</v>
      </c>
      <c r="BC95" s="70">
        <v>40833.06</v>
      </c>
      <c r="BD95" s="70">
        <v>41476.326999999997</v>
      </c>
      <c r="BE95" s="70">
        <v>42120.142</v>
      </c>
      <c r="BF95" s="70">
        <v>42764.597000000002</v>
      </c>
      <c r="BG95" s="70">
        <v>43409.624000000003</v>
      </c>
      <c r="BH95" s="70">
        <v>44054.909</v>
      </c>
      <c r="BI95" s="70">
        <v>44699.97</v>
      </c>
      <c r="BJ95" s="70">
        <v>45344.243999999999</v>
      </c>
      <c r="BK95" s="70">
        <v>45987.237000000001</v>
      </c>
      <c r="BL95" s="70">
        <v>46628.595999999998</v>
      </c>
      <c r="BM95" s="70">
        <v>47268.205999999998</v>
      </c>
      <c r="BN95" s="70">
        <v>47906.108999999997</v>
      </c>
      <c r="BO95" s="70">
        <v>48542.449000000001</v>
      </c>
      <c r="BP95" s="70">
        <v>49177.205999999998</v>
      </c>
      <c r="BQ95" s="70">
        <v>49810.252</v>
      </c>
      <c r="BR95" s="70">
        <v>50441.144999999997</v>
      </c>
      <c r="BS95" s="70">
        <v>51069.368999999999</v>
      </c>
      <c r="BT95" s="70">
        <v>51694.252</v>
      </c>
      <c r="BU95" s="70">
        <v>52315.237000000001</v>
      </c>
      <c r="BV95" s="70">
        <v>52931.976000000002</v>
      </c>
      <c r="BW95" s="70">
        <v>53544.224999999999</v>
      </c>
      <c r="BX95" s="70">
        <v>54151.686999999998</v>
      </c>
      <c r="BY95" s="70">
        <v>54754.050999999999</v>
      </c>
      <c r="BZ95" s="70">
        <v>55351.057000000001</v>
      </c>
      <c r="CA95" s="70">
        <v>55942.447999999997</v>
      </c>
      <c r="CB95" s="70">
        <v>56527.938000000002</v>
      </c>
      <c r="CC95" s="70">
        <v>57107.256000000001</v>
      </c>
      <c r="CD95" s="70">
        <v>57680.091999999997</v>
      </c>
      <c r="CE95" s="70">
        <v>58246.197</v>
      </c>
      <c r="CF95" s="70">
        <v>58805.383000000002</v>
      </c>
      <c r="CG95" s="70">
        <v>59357.533000000003</v>
      </c>
      <c r="CH95" s="70">
        <v>59902.565999999999</v>
      </c>
      <c r="CI95" s="70">
        <v>60440.430999999997</v>
      </c>
      <c r="CJ95" s="70">
        <v>60971.078999999998</v>
      </c>
      <c r="CK95" s="70">
        <v>61494.485999999997</v>
      </c>
      <c r="CL95" s="70">
        <v>62010.648000000001</v>
      </c>
      <c r="CM95" s="70">
        <v>62519.519999999997</v>
      </c>
      <c r="CN95" s="70">
        <v>63021.097000000002</v>
      </c>
      <c r="CO95" s="70">
        <v>63515.357000000004</v>
      </c>
    </row>
    <row r="96" spans="1:93" ht="11.65">
      <c r="A96" s="66">
        <v>79</v>
      </c>
      <c r="B96" s="67" t="s">
        <v>685</v>
      </c>
      <c r="C96" s="88" t="s">
        <v>186</v>
      </c>
      <c r="D96" s="69"/>
      <c r="E96" s="69">
        <v>694</v>
      </c>
      <c r="F96" s="67" t="s">
        <v>735</v>
      </c>
      <c r="G96" s="69">
        <v>914</v>
      </c>
      <c r="H96" s="97">
        <v>7171.9089999999997</v>
      </c>
      <c r="I96" s="97">
        <v>7328.8459999999995</v>
      </c>
      <c r="J96" s="97">
        <v>7488.4269999999997</v>
      </c>
      <c r="K96" s="97">
        <v>7650.1490000000003</v>
      </c>
      <c r="L96" s="97">
        <v>7813.2070000000003</v>
      </c>
      <c r="M96" s="97">
        <v>7976.9849999999997</v>
      </c>
      <c r="N96" s="70">
        <v>8141.3429999999998</v>
      </c>
      <c r="O96" s="70">
        <v>8306.4419999999991</v>
      </c>
      <c r="P96" s="70">
        <v>8472.2119999999995</v>
      </c>
      <c r="Q96" s="70">
        <v>8638.6839999999993</v>
      </c>
      <c r="R96" s="70">
        <v>8805.8240000000005</v>
      </c>
      <c r="S96" s="70">
        <v>8973.5390000000007</v>
      </c>
      <c r="T96" s="70">
        <v>9141.7000000000007</v>
      </c>
      <c r="U96" s="70">
        <v>9310.3089999999993</v>
      </c>
      <c r="V96" s="70">
        <v>9479.3070000000007</v>
      </c>
      <c r="W96" s="70">
        <v>9648.6790000000001</v>
      </c>
      <c r="X96" s="70">
        <v>9818.3529999999992</v>
      </c>
      <c r="Y96" s="70">
        <v>9988.223</v>
      </c>
      <c r="Z96" s="70">
        <v>10158.154</v>
      </c>
      <c r="AA96" s="70">
        <v>10327.978999999999</v>
      </c>
      <c r="AB96" s="70">
        <v>10497.558000000001</v>
      </c>
      <c r="AC96" s="70">
        <v>10666.767</v>
      </c>
      <c r="AD96" s="70">
        <v>10835.531999999999</v>
      </c>
      <c r="AE96" s="70">
        <v>11003.793</v>
      </c>
      <c r="AF96" s="70">
        <v>11171.521000000001</v>
      </c>
      <c r="AG96" s="70">
        <v>11338.668</v>
      </c>
      <c r="AH96" s="70">
        <v>11505.127</v>
      </c>
      <c r="AI96" s="70">
        <v>11670.776</v>
      </c>
      <c r="AJ96" s="70">
        <v>11835.409</v>
      </c>
      <c r="AK96" s="70">
        <v>11998.800999999999</v>
      </c>
      <c r="AL96" s="70">
        <v>12160.743</v>
      </c>
      <c r="AM96" s="70">
        <v>12321.120999999999</v>
      </c>
      <c r="AN96" s="70">
        <v>12479.82</v>
      </c>
      <c r="AO96" s="70">
        <v>12636.745000000001</v>
      </c>
      <c r="AP96" s="70">
        <v>12791.79</v>
      </c>
      <c r="AQ96" s="70">
        <v>12944.875</v>
      </c>
      <c r="AR96" s="70">
        <v>13095.875</v>
      </c>
      <c r="AS96" s="70">
        <v>13244.689</v>
      </c>
      <c r="AT96" s="70">
        <v>13391.235000000001</v>
      </c>
      <c r="AU96" s="70">
        <v>13535.402</v>
      </c>
      <c r="AV96" s="70">
        <v>13677.098</v>
      </c>
      <c r="AW96" s="70">
        <v>13816.245000000001</v>
      </c>
      <c r="AX96" s="70">
        <v>13952.758</v>
      </c>
      <c r="AY96" s="70">
        <v>14086.556</v>
      </c>
      <c r="AZ96" s="70">
        <v>14217.583000000001</v>
      </c>
      <c r="BA96" s="70">
        <v>14345.790999999999</v>
      </c>
      <c r="BB96" s="70">
        <v>14471.1</v>
      </c>
      <c r="BC96" s="70">
        <v>14593.416999999999</v>
      </c>
      <c r="BD96" s="70">
        <v>14712.663</v>
      </c>
      <c r="BE96" s="70">
        <v>14828.703</v>
      </c>
      <c r="BF96" s="70">
        <v>14941.44</v>
      </c>
      <c r="BG96" s="70">
        <v>15050.826999999999</v>
      </c>
      <c r="BH96" s="70">
        <v>15156.800999999999</v>
      </c>
      <c r="BI96" s="70">
        <v>15259.286</v>
      </c>
      <c r="BJ96" s="70">
        <v>15358.217000000001</v>
      </c>
      <c r="BK96" s="70">
        <v>15453.538</v>
      </c>
      <c r="BL96" s="70">
        <v>15545.191000000001</v>
      </c>
      <c r="BM96" s="70">
        <v>15633.173000000001</v>
      </c>
      <c r="BN96" s="70">
        <v>15717.471</v>
      </c>
      <c r="BO96" s="70">
        <v>15798.098</v>
      </c>
      <c r="BP96" s="70">
        <v>15875.047</v>
      </c>
      <c r="BQ96" s="70">
        <v>15948.322</v>
      </c>
      <c r="BR96" s="70">
        <v>16017.933000000001</v>
      </c>
      <c r="BS96" s="70">
        <v>16083.88</v>
      </c>
      <c r="BT96" s="70">
        <v>16146.174000000001</v>
      </c>
      <c r="BU96" s="70">
        <v>16204.831</v>
      </c>
      <c r="BV96" s="70">
        <v>16259.866</v>
      </c>
      <c r="BW96" s="70">
        <v>16311.319</v>
      </c>
      <c r="BX96" s="70">
        <v>16359.214</v>
      </c>
      <c r="BY96" s="70">
        <v>16403.626</v>
      </c>
      <c r="BZ96" s="70">
        <v>16444.595000000001</v>
      </c>
      <c r="CA96" s="70">
        <v>16482.192999999999</v>
      </c>
      <c r="CB96" s="70">
        <v>16516.41</v>
      </c>
      <c r="CC96" s="70">
        <v>16547.304</v>
      </c>
      <c r="CD96" s="70">
        <v>16574.822</v>
      </c>
      <c r="CE96" s="70">
        <v>16598.989000000001</v>
      </c>
      <c r="CF96" s="70">
        <v>16619.848000000002</v>
      </c>
      <c r="CG96" s="70">
        <v>16637.504000000001</v>
      </c>
      <c r="CH96" s="70">
        <v>16652.024000000001</v>
      </c>
      <c r="CI96" s="70">
        <v>16663.531999999999</v>
      </c>
      <c r="CJ96" s="70">
        <v>16672.162</v>
      </c>
      <c r="CK96" s="70">
        <v>16677.977999999999</v>
      </c>
      <c r="CL96" s="70">
        <v>16681.121999999999</v>
      </c>
      <c r="CM96" s="70">
        <v>16681.637999999999</v>
      </c>
      <c r="CN96" s="70">
        <v>16679.643</v>
      </c>
      <c r="CO96" s="70">
        <v>16675.197</v>
      </c>
    </row>
    <row r="97" spans="1:93" ht="11.65">
      <c r="A97" s="66">
        <v>80</v>
      </c>
      <c r="B97" s="67" t="s">
        <v>685</v>
      </c>
      <c r="C97" s="88" t="s">
        <v>207</v>
      </c>
      <c r="D97" s="69"/>
      <c r="E97" s="69">
        <v>768</v>
      </c>
      <c r="F97" s="67" t="s">
        <v>735</v>
      </c>
      <c r="G97" s="69">
        <v>914</v>
      </c>
      <c r="H97" s="97">
        <v>7323.1620000000003</v>
      </c>
      <c r="I97" s="97">
        <v>7509.9520000000002</v>
      </c>
      <c r="J97" s="97">
        <v>7698.4759999999997</v>
      </c>
      <c r="K97" s="97">
        <v>7889.0950000000003</v>
      </c>
      <c r="L97" s="97">
        <v>8082.3590000000004</v>
      </c>
      <c r="M97" s="97">
        <v>8278.7369999999992</v>
      </c>
      <c r="N97" s="70">
        <v>8478.2420000000002</v>
      </c>
      <c r="O97" s="70">
        <v>8680.8320000000003</v>
      </c>
      <c r="P97" s="70">
        <v>8886.6350000000002</v>
      </c>
      <c r="Q97" s="70">
        <v>9095.7849999999999</v>
      </c>
      <c r="R97" s="70">
        <v>9308.3870000000006</v>
      </c>
      <c r="S97" s="70">
        <v>9524.4549999999999</v>
      </c>
      <c r="T97" s="70">
        <v>9743.9570000000003</v>
      </c>
      <c r="U97" s="70">
        <v>9966.8029999999999</v>
      </c>
      <c r="V97" s="70">
        <v>10192.832</v>
      </c>
      <c r="W97" s="70">
        <v>10421.919</v>
      </c>
      <c r="X97" s="70">
        <v>10653.951999999999</v>
      </c>
      <c r="Y97" s="70">
        <v>10888.859</v>
      </c>
      <c r="Z97" s="70">
        <v>11126.45</v>
      </c>
      <c r="AA97" s="70">
        <v>11366.536</v>
      </c>
      <c r="AB97" s="70">
        <v>11608.903</v>
      </c>
      <c r="AC97" s="70">
        <v>11853.411</v>
      </c>
      <c r="AD97" s="70">
        <v>12099.955</v>
      </c>
      <c r="AE97" s="70">
        <v>12348.296</v>
      </c>
      <c r="AF97" s="70">
        <v>12598.258</v>
      </c>
      <c r="AG97" s="70">
        <v>12849.617</v>
      </c>
      <c r="AH97" s="70">
        <v>13102.245000000001</v>
      </c>
      <c r="AI97" s="70">
        <v>13356.038</v>
      </c>
      <c r="AJ97" s="70">
        <v>13610.877</v>
      </c>
      <c r="AK97" s="70">
        <v>13866.612999999999</v>
      </c>
      <c r="AL97" s="70">
        <v>14123.163</v>
      </c>
      <c r="AM97" s="70">
        <v>14380.411</v>
      </c>
      <c r="AN97" s="70">
        <v>14638.284</v>
      </c>
      <c r="AO97" s="70">
        <v>14896.737999999999</v>
      </c>
      <c r="AP97" s="70">
        <v>15155.82</v>
      </c>
      <c r="AQ97" s="70">
        <v>15415.504999999999</v>
      </c>
      <c r="AR97" s="70">
        <v>15675.73</v>
      </c>
      <c r="AS97" s="70">
        <v>15936.402</v>
      </c>
      <c r="AT97" s="70">
        <v>16197.447</v>
      </c>
      <c r="AU97" s="70">
        <v>16458.72</v>
      </c>
      <c r="AV97" s="70">
        <v>16720.161</v>
      </c>
      <c r="AW97" s="70">
        <v>16981.645</v>
      </c>
      <c r="AX97" s="70">
        <v>17243.121999999999</v>
      </c>
      <c r="AY97" s="70">
        <v>17504.54</v>
      </c>
      <c r="AZ97" s="70">
        <v>17765.845000000001</v>
      </c>
      <c r="BA97" s="70">
        <v>18027.002</v>
      </c>
      <c r="BB97" s="70">
        <v>18287.891</v>
      </c>
      <c r="BC97" s="70">
        <v>18548.419000000002</v>
      </c>
      <c r="BD97" s="70">
        <v>18808.45</v>
      </c>
      <c r="BE97" s="70">
        <v>19067.852999999999</v>
      </c>
      <c r="BF97" s="70">
        <v>19326.473000000002</v>
      </c>
      <c r="BG97" s="70">
        <v>19584.206999999999</v>
      </c>
      <c r="BH97" s="70">
        <v>19840.917000000001</v>
      </c>
      <c r="BI97" s="70">
        <v>20096.455999999998</v>
      </c>
      <c r="BJ97" s="70">
        <v>20350.673999999999</v>
      </c>
      <c r="BK97" s="70">
        <v>20603.388999999999</v>
      </c>
      <c r="BL97" s="70">
        <v>20854.477999999999</v>
      </c>
      <c r="BM97" s="70">
        <v>21103.832999999999</v>
      </c>
      <c r="BN97" s="70">
        <v>21351.269</v>
      </c>
      <c r="BO97" s="70">
        <v>21596.591</v>
      </c>
      <c r="BP97" s="70">
        <v>21839.679</v>
      </c>
      <c r="BQ97" s="70">
        <v>22080.345000000001</v>
      </c>
      <c r="BR97" s="70">
        <v>22318.508999999998</v>
      </c>
      <c r="BS97" s="70">
        <v>22554.13</v>
      </c>
      <c r="BT97" s="70">
        <v>22787.18</v>
      </c>
      <c r="BU97" s="70">
        <v>23017.618999999999</v>
      </c>
      <c r="BV97" s="70">
        <v>23245.381000000001</v>
      </c>
      <c r="BW97" s="70">
        <v>23470.36</v>
      </c>
      <c r="BX97" s="70">
        <v>23692.378000000001</v>
      </c>
      <c r="BY97" s="70">
        <v>23911.228999999999</v>
      </c>
      <c r="BZ97" s="70">
        <v>24126.76</v>
      </c>
      <c r="CA97" s="70">
        <v>24338.871999999999</v>
      </c>
      <c r="CB97" s="70">
        <v>24547.536</v>
      </c>
      <c r="CC97" s="70">
        <v>24752.793000000001</v>
      </c>
      <c r="CD97" s="70">
        <v>24954.766</v>
      </c>
      <c r="CE97" s="70">
        <v>25153.492999999999</v>
      </c>
      <c r="CF97" s="70">
        <v>25348.976999999999</v>
      </c>
      <c r="CG97" s="70">
        <v>25541.152999999998</v>
      </c>
      <c r="CH97" s="70">
        <v>25729.896000000001</v>
      </c>
      <c r="CI97" s="70">
        <v>25915.098000000002</v>
      </c>
      <c r="CJ97" s="70">
        <v>26096.668000000001</v>
      </c>
      <c r="CK97" s="70">
        <v>26274.547999999999</v>
      </c>
      <c r="CL97" s="70">
        <v>26448.704000000002</v>
      </c>
      <c r="CM97" s="70">
        <v>26619.156999999999</v>
      </c>
      <c r="CN97" s="70">
        <v>26785.960999999999</v>
      </c>
      <c r="CO97" s="70">
        <v>26949.190999999999</v>
      </c>
    </row>
    <row r="98" spans="1:93" ht="11.65">
      <c r="A98" s="78">
        <v>81</v>
      </c>
      <c r="B98" s="79" t="s">
        <v>685</v>
      </c>
      <c r="C98" s="80" t="s">
        <v>747</v>
      </c>
      <c r="D98" s="81"/>
      <c r="E98" s="81">
        <v>1833</v>
      </c>
      <c r="F98" s="79" t="s">
        <v>732</v>
      </c>
      <c r="G98" s="81">
        <v>1828</v>
      </c>
      <c r="H98" s="99">
        <v>481520.01500000001</v>
      </c>
      <c r="I98" s="99">
        <v>490570.99699999997</v>
      </c>
      <c r="J98" s="99">
        <v>499496.946</v>
      </c>
      <c r="K98" s="99">
        <v>508325.57699999999</v>
      </c>
      <c r="L98" s="99">
        <v>517105.55800000002</v>
      </c>
      <c r="M98" s="99">
        <v>525869.28200000001</v>
      </c>
      <c r="N98" s="82">
        <v>534623.74399999995</v>
      </c>
      <c r="O98" s="82">
        <v>543345.14800000004</v>
      </c>
      <c r="P98" s="82">
        <v>551999.10400000005</v>
      </c>
      <c r="Q98" s="82">
        <v>560537.68299999996</v>
      </c>
      <c r="R98" s="82">
        <v>568928.05099999998</v>
      </c>
      <c r="S98" s="82">
        <v>577159.07299999997</v>
      </c>
      <c r="T98" s="82">
        <v>585244.37100000004</v>
      </c>
      <c r="U98" s="82">
        <v>593205.61199999996</v>
      </c>
      <c r="V98" s="82">
        <v>601075.82299999997</v>
      </c>
      <c r="W98" s="82">
        <v>608881.00699999998</v>
      </c>
      <c r="X98" s="82">
        <v>616625.77399999998</v>
      </c>
      <c r="Y98" s="82">
        <v>624308.21600000001</v>
      </c>
      <c r="Z98" s="82">
        <v>631940.652</v>
      </c>
      <c r="AA98" s="82">
        <v>639536.66899999999</v>
      </c>
      <c r="AB98" s="82">
        <v>647105.272</v>
      </c>
      <c r="AC98" s="82">
        <v>654651.43999999994</v>
      </c>
      <c r="AD98" s="82">
        <v>662173.11899999995</v>
      </c>
      <c r="AE98" s="82">
        <v>669662.81900000002</v>
      </c>
      <c r="AF98" s="82">
        <v>677108.73199999996</v>
      </c>
      <c r="AG98" s="82">
        <v>684500.31599999999</v>
      </c>
      <c r="AH98" s="82">
        <v>691834.10400000005</v>
      </c>
      <c r="AI98" s="82">
        <v>699107.25800000003</v>
      </c>
      <c r="AJ98" s="82">
        <v>706310.00699999998</v>
      </c>
      <c r="AK98" s="82">
        <v>713431.12600000005</v>
      </c>
      <c r="AL98" s="82">
        <v>720460.89800000004</v>
      </c>
      <c r="AM98" s="82">
        <v>727393.24100000004</v>
      </c>
      <c r="AN98" s="82">
        <v>734223.71100000001</v>
      </c>
      <c r="AO98" s="82">
        <v>740946.33700000006</v>
      </c>
      <c r="AP98" s="82">
        <v>747555.65800000005</v>
      </c>
      <c r="AQ98" s="82">
        <v>754046.77</v>
      </c>
      <c r="AR98" s="82">
        <v>760415.45900000003</v>
      </c>
      <c r="AS98" s="82">
        <v>766658.36800000002</v>
      </c>
      <c r="AT98" s="82">
        <v>772772.25699999998</v>
      </c>
      <c r="AU98" s="82">
        <v>778754.65</v>
      </c>
      <c r="AV98" s="82">
        <v>784603.57299999997</v>
      </c>
      <c r="AW98" s="82">
        <v>790317.18299999996</v>
      </c>
      <c r="AX98" s="82">
        <v>795894.40599999996</v>
      </c>
      <c r="AY98" s="82">
        <v>801335.21600000001</v>
      </c>
      <c r="AZ98" s="82">
        <v>806640.20200000005</v>
      </c>
      <c r="BA98" s="82">
        <v>811810.24800000002</v>
      </c>
      <c r="BB98" s="82">
        <v>816845.853</v>
      </c>
      <c r="BC98" s="82">
        <v>821747.88699999999</v>
      </c>
      <c r="BD98" s="82">
        <v>826518.13300000003</v>
      </c>
      <c r="BE98" s="82">
        <v>831158.88199999998</v>
      </c>
      <c r="BF98" s="82">
        <v>835672.56799999997</v>
      </c>
      <c r="BG98" s="82">
        <v>840061.04</v>
      </c>
      <c r="BH98" s="82">
        <v>844326.47699999996</v>
      </c>
      <c r="BI98" s="82">
        <v>848472.78399999999</v>
      </c>
      <c r="BJ98" s="82">
        <v>852504.62300000002</v>
      </c>
      <c r="BK98" s="82">
        <v>856425.92599999998</v>
      </c>
      <c r="BL98" s="82">
        <v>860239.11300000001</v>
      </c>
      <c r="BM98" s="82">
        <v>863946.179</v>
      </c>
      <c r="BN98" s="82">
        <v>867550.62100000004</v>
      </c>
      <c r="BO98" s="82">
        <v>871055.97</v>
      </c>
      <c r="BP98" s="82">
        <v>874465.18400000001</v>
      </c>
      <c r="BQ98" s="82">
        <v>877779.85600000003</v>
      </c>
      <c r="BR98" s="82">
        <v>881001.103</v>
      </c>
      <c r="BS98" s="82">
        <v>884130.01199999999</v>
      </c>
      <c r="BT98" s="82">
        <v>887167.25100000005</v>
      </c>
      <c r="BU98" s="82">
        <v>890113.23499999999</v>
      </c>
      <c r="BV98" s="82">
        <v>892968.21400000004</v>
      </c>
      <c r="BW98" s="82">
        <v>895731.78200000001</v>
      </c>
      <c r="BX98" s="82">
        <v>898402.58700000006</v>
      </c>
      <c r="BY98" s="82">
        <v>900978.54500000004</v>
      </c>
      <c r="BZ98" s="82">
        <v>903457.80799999996</v>
      </c>
      <c r="CA98" s="82">
        <v>905839.375</v>
      </c>
      <c r="CB98" s="82">
        <v>908121.98800000001</v>
      </c>
      <c r="CC98" s="82">
        <v>910302.93900000001</v>
      </c>
      <c r="CD98" s="82">
        <v>912379.00199999998</v>
      </c>
      <c r="CE98" s="82">
        <v>914347.473</v>
      </c>
      <c r="CF98" s="82">
        <v>916206.26699999999</v>
      </c>
      <c r="CG98" s="82">
        <v>917954.26899999997</v>
      </c>
      <c r="CH98" s="82">
        <v>919590.62199999997</v>
      </c>
      <c r="CI98" s="82">
        <v>921114.63399999996</v>
      </c>
      <c r="CJ98" s="82">
        <v>922525.39300000004</v>
      </c>
      <c r="CK98" s="82">
        <v>923821.72199999995</v>
      </c>
      <c r="CL98" s="82">
        <v>925002.103</v>
      </c>
      <c r="CM98" s="82">
        <v>926064.60600000003</v>
      </c>
      <c r="CN98" s="82">
        <v>927007.02599999995</v>
      </c>
      <c r="CO98" s="82">
        <v>927826.76100000006</v>
      </c>
    </row>
    <row r="99" spans="1:93" ht="11.65">
      <c r="A99" s="83">
        <v>82</v>
      </c>
      <c r="B99" s="84" t="s">
        <v>685</v>
      </c>
      <c r="C99" s="85" t="s">
        <v>748</v>
      </c>
      <c r="D99" s="86"/>
      <c r="E99" s="86">
        <v>912</v>
      </c>
      <c r="F99" s="84" t="s">
        <v>734</v>
      </c>
      <c r="G99" s="86">
        <v>1833</v>
      </c>
      <c r="H99" s="100">
        <v>223861.60200000001</v>
      </c>
      <c r="I99" s="100">
        <v>228307.022</v>
      </c>
      <c r="J99" s="100">
        <v>232793.19699999999</v>
      </c>
      <c r="K99" s="100">
        <v>237293.802</v>
      </c>
      <c r="L99" s="100">
        <v>241780.76500000001</v>
      </c>
      <c r="M99" s="100">
        <v>246232.508</v>
      </c>
      <c r="N99" s="87">
        <v>250635.26500000001</v>
      </c>
      <c r="O99" s="87">
        <v>254985.18100000001</v>
      </c>
      <c r="P99" s="87">
        <v>259284.32699999999</v>
      </c>
      <c r="Q99" s="87">
        <v>263540.68</v>
      </c>
      <c r="R99" s="87">
        <v>267761.46399999998</v>
      </c>
      <c r="S99" s="87">
        <v>271944.69099999999</v>
      </c>
      <c r="T99" s="87">
        <v>276090.08399999997</v>
      </c>
      <c r="U99" s="87">
        <v>280209.755</v>
      </c>
      <c r="V99" s="87">
        <v>284319.69400000002</v>
      </c>
      <c r="W99" s="87">
        <v>288432.64600000001</v>
      </c>
      <c r="X99" s="87">
        <v>292552.40299999999</v>
      </c>
      <c r="Y99" s="87">
        <v>296679.32</v>
      </c>
      <c r="Z99" s="87">
        <v>300818.25599999999</v>
      </c>
      <c r="AA99" s="87">
        <v>304973.67</v>
      </c>
      <c r="AB99" s="87">
        <v>309148.141</v>
      </c>
      <c r="AC99" s="87">
        <v>313343.44799999997</v>
      </c>
      <c r="AD99" s="87">
        <v>317558.10800000001</v>
      </c>
      <c r="AE99" s="87">
        <v>321786.50900000002</v>
      </c>
      <c r="AF99" s="87">
        <v>326020.679</v>
      </c>
      <c r="AG99" s="87">
        <v>330253.47600000002</v>
      </c>
      <c r="AH99" s="87">
        <v>334481.75400000002</v>
      </c>
      <c r="AI99" s="87">
        <v>338702.95199999999</v>
      </c>
      <c r="AJ99" s="87">
        <v>342911.065</v>
      </c>
      <c r="AK99" s="87">
        <v>347099.37800000003</v>
      </c>
      <c r="AL99" s="87">
        <v>351261.88699999999</v>
      </c>
      <c r="AM99" s="87">
        <v>355394.95600000001</v>
      </c>
      <c r="AN99" s="87">
        <v>359495.158</v>
      </c>
      <c r="AO99" s="87">
        <v>363557.06199999998</v>
      </c>
      <c r="AP99" s="87">
        <v>367575.02399999998</v>
      </c>
      <c r="AQ99" s="87">
        <v>371544.55300000001</v>
      </c>
      <c r="AR99" s="87">
        <v>375462.33299999998</v>
      </c>
      <c r="AS99" s="87">
        <v>379327.08100000001</v>
      </c>
      <c r="AT99" s="87">
        <v>383139.03899999999</v>
      </c>
      <c r="AU99" s="87">
        <v>386899.75799999997</v>
      </c>
      <c r="AV99" s="87">
        <v>390610.30499999999</v>
      </c>
      <c r="AW99" s="87">
        <v>394269.93599999999</v>
      </c>
      <c r="AX99" s="87">
        <v>397877.58199999999</v>
      </c>
      <c r="AY99" s="87">
        <v>401433.73599999998</v>
      </c>
      <c r="AZ99" s="87">
        <v>404939.18800000002</v>
      </c>
      <c r="BA99" s="87">
        <v>408394.58199999999</v>
      </c>
      <c r="BB99" s="87">
        <v>411800.05</v>
      </c>
      <c r="BC99" s="87">
        <v>415155.397</v>
      </c>
      <c r="BD99" s="87">
        <v>418460.44199999998</v>
      </c>
      <c r="BE99" s="87">
        <v>421714.848</v>
      </c>
      <c r="BF99" s="87">
        <v>424918.47700000001</v>
      </c>
      <c r="BG99" s="87">
        <v>428071.45400000003</v>
      </c>
      <c r="BH99" s="87">
        <v>431173.95699999999</v>
      </c>
      <c r="BI99" s="87">
        <v>434226.17099999997</v>
      </c>
      <c r="BJ99" s="87">
        <v>437228.19799999997</v>
      </c>
      <c r="BK99" s="87">
        <v>440180.19400000002</v>
      </c>
      <c r="BL99" s="87">
        <v>443082.26199999999</v>
      </c>
      <c r="BM99" s="87">
        <v>445934.60800000001</v>
      </c>
      <c r="BN99" s="87">
        <v>448738.13400000002</v>
      </c>
      <c r="BO99" s="87">
        <v>451493.82699999999</v>
      </c>
      <c r="BP99" s="87">
        <v>454202.59399999998</v>
      </c>
      <c r="BQ99" s="87">
        <v>456864.34</v>
      </c>
      <c r="BR99" s="87">
        <v>459478.97600000002</v>
      </c>
      <c r="BS99" s="87">
        <v>462046.56599999999</v>
      </c>
      <c r="BT99" s="87">
        <v>464567.17599999998</v>
      </c>
      <c r="BU99" s="87">
        <v>467040.60700000002</v>
      </c>
      <c r="BV99" s="87">
        <v>469466.37800000003</v>
      </c>
      <c r="BW99" s="87">
        <v>471843.81300000002</v>
      </c>
      <c r="BX99" s="87">
        <v>474172.19699999999</v>
      </c>
      <c r="BY99" s="87">
        <v>476450.701</v>
      </c>
      <c r="BZ99" s="87">
        <v>478678.30200000003</v>
      </c>
      <c r="CA99" s="87">
        <v>480854.15399999998</v>
      </c>
      <c r="CB99" s="87">
        <v>482976.82400000002</v>
      </c>
      <c r="CC99" s="87">
        <v>485044.08799999999</v>
      </c>
      <c r="CD99" s="87">
        <v>487053.23800000001</v>
      </c>
      <c r="CE99" s="87">
        <v>489001.864</v>
      </c>
      <c r="CF99" s="87">
        <v>490888.158</v>
      </c>
      <c r="CG99" s="87">
        <v>492710.88699999999</v>
      </c>
      <c r="CH99" s="87">
        <v>494469.02399999998</v>
      </c>
      <c r="CI99" s="87">
        <v>496161.68199999997</v>
      </c>
      <c r="CJ99" s="87">
        <v>497787.67099999997</v>
      </c>
      <c r="CK99" s="87">
        <v>499345.61200000002</v>
      </c>
      <c r="CL99" s="87">
        <v>500833.80300000001</v>
      </c>
      <c r="CM99" s="87">
        <v>502250.13299999997</v>
      </c>
      <c r="CN99" s="87">
        <v>503592.31599999999</v>
      </c>
      <c r="CO99" s="87">
        <v>504857.61700000003</v>
      </c>
    </row>
    <row r="100" spans="1:93" ht="11.65">
      <c r="A100" s="66">
        <v>83</v>
      </c>
      <c r="B100" s="67" t="s">
        <v>685</v>
      </c>
      <c r="C100" s="88" t="s">
        <v>34</v>
      </c>
      <c r="D100" s="69"/>
      <c r="E100" s="69">
        <v>12</v>
      </c>
      <c r="F100" s="67" t="s">
        <v>735</v>
      </c>
      <c r="G100" s="69">
        <v>912</v>
      </c>
      <c r="H100" s="97">
        <v>39728.019999999997</v>
      </c>
      <c r="I100" s="97">
        <v>40551.398000000001</v>
      </c>
      <c r="J100" s="97">
        <v>41389.173999999999</v>
      </c>
      <c r="K100" s="97">
        <v>42228.415000000001</v>
      </c>
      <c r="L100" s="97">
        <v>43053.053999999996</v>
      </c>
      <c r="M100" s="97">
        <v>43851.042999999998</v>
      </c>
      <c r="N100" s="70">
        <v>44616.625999999997</v>
      </c>
      <c r="O100" s="70">
        <v>45350.141000000003</v>
      </c>
      <c r="P100" s="70">
        <v>46053.476999999999</v>
      </c>
      <c r="Q100" s="70">
        <v>46731.364999999998</v>
      </c>
      <c r="R100" s="70">
        <v>47387.620999999999</v>
      </c>
      <c r="S100" s="70">
        <v>48022.190999999999</v>
      </c>
      <c r="T100" s="70">
        <v>48634.169000000002</v>
      </c>
      <c r="U100" s="70">
        <v>49225.934999999998</v>
      </c>
      <c r="V100" s="70">
        <v>49800.521999999997</v>
      </c>
      <c r="W100" s="70">
        <v>50360.741000000002</v>
      </c>
      <c r="X100" s="70">
        <v>50907.942000000003</v>
      </c>
      <c r="Y100" s="70">
        <v>51443.644999999997</v>
      </c>
      <c r="Z100" s="70">
        <v>51971.122000000003</v>
      </c>
      <c r="AA100" s="70">
        <v>52494.086000000003</v>
      </c>
      <c r="AB100" s="70">
        <v>53015.571000000004</v>
      </c>
      <c r="AC100" s="70">
        <v>53536.964</v>
      </c>
      <c r="AD100" s="70">
        <v>54058.978000000003</v>
      </c>
      <c r="AE100" s="70">
        <v>54582.839</v>
      </c>
      <c r="AF100" s="70">
        <v>55109.593000000001</v>
      </c>
      <c r="AG100" s="70">
        <v>55639.762999999999</v>
      </c>
      <c r="AH100" s="70">
        <v>56173.697</v>
      </c>
      <c r="AI100" s="70">
        <v>56710.938999999998</v>
      </c>
      <c r="AJ100" s="70">
        <v>57250.034</v>
      </c>
      <c r="AK100" s="70">
        <v>57788.898000000001</v>
      </c>
      <c r="AL100" s="70">
        <v>58325.559000000001</v>
      </c>
      <c r="AM100" s="70">
        <v>58859.118000000002</v>
      </c>
      <c r="AN100" s="70">
        <v>59388.436000000002</v>
      </c>
      <c r="AO100" s="70">
        <v>59910.917000000001</v>
      </c>
      <c r="AP100" s="70">
        <v>60423.434999999998</v>
      </c>
      <c r="AQ100" s="70">
        <v>60923.39</v>
      </c>
      <c r="AR100" s="70">
        <v>61409.485999999997</v>
      </c>
      <c r="AS100" s="70">
        <v>61880.817000000003</v>
      </c>
      <c r="AT100" s="70">
        <v>62335.701000000001</v>
      </c>
      <c r="AU100" s="70">
        <v>62772.478999999999</v>
      </c>
      <c r="AV100" s="70">
        <v>63189.911</v>
      </c>
      <c r="AW100" s="70">
        <v>63587.228000000003</v>
      </c>
      <c r="AX100" s="70">
        <v>63964.302000000003</v>
      </c>
      <c r="AY100" s="70">
        <v>64321.49</v>
      </c>
      <c r="AZ100" s="70">
        <v>64659.572999999997</v>
      </c>
      <c r="BA100" s="70">
        <v>64979.374000000003</v>
      </c>
      <c r="BB100" s="70">
        <v>65281.188999999998</v>
      </c>
      <c r="BC100" s="70">
        <v>65565.489000000001</v>
      </c>
      <c r="BD100" s="70">
        <v>65833.448000000004</v>
      </c>
      <c r="BE100" s="70">
        <v>66086.471000000005</v>
      </c>
      <c r="BF100" s="70">
        <v>66325.952999999994</v>
      </c>
      <c r="BG100" s="70">
        <v>66552.686000000002</v>
      </c>
      <c r="BH100" s="70">
        <v>66767.565000000002</v>
      </c>
      <c r="BI100" s="70">
        <v>66972.180999999997</v>
      </c>
      <c r="BJ100" s="70">
        <v>67168.311000000002</v>
      </c>
      <c r="BK100" s="70">
        <v>67357.445999999996</v>
      </c>
      <c r="BL100" s="70">
        <v>67540.495999999999</v>
      </c>
      <c r="BM100" s="70">
        <v>67718.092000000004</v>
      </c>
      <c r="BN100" s="70">
        <v>67891.130999999994</v>
      </c>
      <c r="BO100" s="70">
        <v>68060.403000000006</v>
      </c>
      <c r="BP100" s="70">
        <v>68226.588000000003</v>
      </c>
      <c r="BQ100" s="70">
        <v>68390.152000000002</v>
      </c>
      <c r="BR100" s="70">
        <v>68551.324999999997</v>
      </c>
      <c r="BS100" s="70">
        <v>68710.020999999993</v>
      </c>
      <c r="BT100" s="70">
        <v>68865.975999999995</v>
      </c>
      <c r="BU100" s="70">
        <v>69018.896999999997</v>
      </c>
      <c r="BV100" s="70">
        <v>69168.642999999996</v>
      </c>
      <c r="BW100" s="70">
        <v>69315.062000000005</v>
      </c>
      <c r="BX100" s="70">
        <v>69457.751000000004</v>
      </c>
      <c r="BY100" s="70">
        <v>69596.195999999996</v>
      </c>
      <c r="BZ100" s="70">
        <v>69729.849000000002</v>
      </c>
      <c r="CA100" s="70">
        <v>69858.324999999997</v>
      </c>
      <c r="CB100" s="70">
        <v>69981.057000000001</v>
      </c>
      <c r="CC100" s="70">
        <v>70097.172000000006</v>
      </c>
      <c r="CD100" s="70">
        <v>70205.645000000004</v>
      </c>
      <c r="CE100" s="70">
        <v>70305.539999999994</v>
      </c>
      <c r="CF100" s="70">
        <v>70396.142000000007</v>
      </c>
      <c r="CG100" s="70">
        <v>70476.914000000004</v>
      </c>
      <c r="CH100" s="70">
        <v>70547.365999999995</v>
      </c>
      <c r="CI100" s="70">
        <v>70607.078999999998</v>
      </c>
      <c r="CJ100" s="70">
        <v>70655.551000000007</v>
      </c>
      <c r="CK100" s="70">
        <v>70692.182000000001</v>
      </c>
      <c r="CL100" s="70">
        <v>70716.263000000006</v>
      </c>
      <c r="CM100" s="70">
        <v>70726.983999999997</v>
      </c>
      <c r="CN100" s="70">
        <v>70723.453999999998</v>
      </c>
      <c r="CO100" s="70">
        <v>70704.619000000006</v>
      </c>
    </row>
    <row r="101" spans="1:93" ht="11.65">
      <c r="A101" s="66">
        <v>84</v>
      </c>
      <c r="B101" s="67" t="s">
        <v>685</v>
      </c>
      <c r="C101" s="88" t="s">
        <v>84</v>
      </c>
      <c r="D101" s="69"/>
      <c r="E101" s="69">
        <v>818</v>
      </c>
      <c r="F101" s="67" t="s">
        <v>735</v>
      </c>
      <c r="G101" s="69">
        <v>912</v>
      </c>
      <c r="H101" s="97">
        <v>92442.548999999999</v>
      </c>
      <c r="I101" s="97">
        <v>94447.070999999996</v>
      </c>
      <c r="J101" s="97">
        <v>96442.59</v>
      </c>
      <c r="K101" s="97">
        <v>98423.601999999999</v>
      </c>
      <c r="L101" s="97">
        <v>100388.076</v>
      </c>
      <c r="M101" s="97">
        <v>102334.40300000001</v>
      </c>
      <c r="N101" s="70">
        <v>104258.327</v>
      </c>
      <c r="O101" s="70">
        <v>106156.692</v>
      </c>
      <c r="P101" s="70">
        <v>108031.556</v>
      </c>
      <c r="Q101" s="70">
        <v>109887.164</v>
      </c>
      <c r="R101" s="70">
        <v>111727.822</v>
      </c>
      <c r="S101" s="70">
        <v>113553.583</v>
      </c>
      <c r="T101" s="70">
        <v>115366.61900000001</v>
      </c>
      <c r="U101" s="70">
        <v>117176.387</v>
      </c>
      <c r="V101" s="70">
        <v>118994.94100000001</v>
      </c>
      <c r="W101" s="70">
        <v>120831.556</v>
      </c>
      <c r="X101" s="70">
        <v>122689.211</v>
      </c>
      <c r="Y101" s="70">
        <v>124567.639</v>
      </c>
      <c r="Z101" s="70">
        <v>126468.61500000001</v>
      </c>
      <c r="AA101" s="70">
        <v>128392.923</v>
      </c>
      <c r="AB101" s="70">
        <v>130340.37699999999</v>
      </c>
      <c r="AC101" s="70">
        <v>132311.728</v>
      </c>
      <c r="AD101" s="70">
        <v>134305.28700000001</v>
      </c>
      <c r="AE101" s="70">
        <v>136314.90400000001</v>
      </c>
      <c r="AF101" s="70">
        <v>138332.24100000001</v>
      </c>
      <c r="AG101" s="70">
        <v>140350.383</v>
      </c>
      <c r="AH101" s="70">
        <v>142366.345</v>
      </c>
      <c r="AI101" s="70">
        <v>144378.614</v>
      </c>
      <c r="AJ101" s="70">
        <v>146383.31200000001</v>
      </c>
      <c r="AK101" s="70">
        <v>148376.571</v>
      </c>
      <c r="AL101" s="70">
        <v>150355.054</v>
      </c>
      <c r="AM101" s="70">
        <v>152316.495</v>
      </c>
      <c r="AN101" s="70">
        <v>154259.17499999999</v>
      </c>
      <c r="AO101" s="70">
        <v>156181.125</v>
      </c>
      <c r="AP101" s="70">
        <v>158080.70800000001</v>
      </c>
      <c r="AQ101" s="70">
        <v>159956.80900000001</v>
      </c>
      <c r="AR101" s="70">
        <v>161808.05600000001</v>
      </c>
      <c r="AS101" s="70">
        <v>163634.318</v>
      </c>
      <c r="AT101" s="70">
        <v>165437.364</v>
      </c>
      <c r="AU101" s="70">
        <v>167219.981</v>
      </c>
      <c r="AV101" s="70">
        <v>168984.28200000001</v>
      </c>
      <c r="AW101" s="70">
        <v>170730.43900000001</v>
      </c>
      <c r="AX101" s="70">
        <v>172458.071</v>
      </c>
      <c r="AY101" s="70">
        <v>174168.052</v>
      </c>
      <c r="AZ101" s="70">
        <v>175861.272</v>
      </c>
      <c r="BA101" s="70">
        <v>177538.3</v>
      </c>
      <c r="BB101" s="70">
        <v>179199.38500000001</v>
      </c>
      <c r="BC101" s="70">
        <v>180844.00899999999</v>
      </c>
      <c r="BD101" s="70">
        <v>182470.94</v>
      </c>
      <c r="BE101" s="70">
        <v>184078.47</v>
      </c>
      <c r="BF101" s="70">
        <v>185665.117</v>
      </c>
      <c r="BG101" s="70">
        <v>187230.41399999999</v>
      </c>
      <c r="BH101" s="70">
        <v>188774.019</v>
      </c>
      <c r="BI101" s="70">
        <v>190294.76699999999</v>
      </c>
      <c r="BJ101" s="70">
        <v>191791.353</v>
      </c>
      <c r="BK101" s="70">
        <v>193262.75099999999</v>
      </c>
      <c r="BL101" s="70">
        <v>194708.31700000001</v>
      </c>
      <c r="BM101" s="70">
        <v>196127.82199999999</v>
      </c>
      <c r="BN101" s="70">
        <v>197521.45</v>
      </c>
      <c r="BO101" s="70">
        <v>198889.58499999999</v>
      </c>
      <c r="BP101" s="70">
        <v>200232.54</v>
      </c>
      <c r="BQ101" s="70">
        <v>201550.02600000001</v>
      </c>
      <c r="BR101" s="70">
        <v>202841.736</v>
      </c>
      <c r="BS101" s="70">
        <v>204107.93100000001</v>
      </c>
      <c r="BT101" s="70">
        <v>205348.94399999999</v>
      </c>
      <c r="BU101" s="70">
        <v>206564.93700000001</v>
      </c>
      <c r="BV101" s="70">
        <v>207755.70600000001</v>
      </c>
      <c r="BW101" s="70">
        <v>208920.78400000001</v>
      </c>
      <c r="BX101" s="70">
        <v>210059.742</v>
      </c>
      <c r="BY101" s="70">
        <v>211172.057</v>
      </c>
      <c r="BZ101" s="70">
        <v>212257.147</v>
      </c>
      <c r="CA101" s="70">
        <v>213314.58499999999</v>
      </c>
      <c r="CB101" s="70">
        <v>214343.71799999999</v>
      </c>
      <c r="CC101" s="70">
        <v>215343.489</v>
      </c>
      <c r="CD101" s="70">
        <v>216312.606</v>
      </c>
      <c r="CE101" s="70">
        <v>217249.93100000001</v>
      </c>
      <c r="CF101" s="70">
        <v>218154.64199999999</v>
      </c>
      <c r="CG101" s="70">
        <v>219026.14</v>
      </c>
      <c r="CH101" s="70">
        <v>219863.95699999999</v>
      </c>
      <c r="CI101" s="70">
        <v>220667.658</v>
      </c>
      <c r="CJ101" s="70">
        <v>221436.717</v>
      </c>
      <c r="CK101" s="70">
        <v>222170.51</v>
      </c>
      <c r="CL101" s="70">
        <v>222868.25099999999</v>
      </c>
      <c r="CM101" s="70">
        <v>223529.00399999999</v>
      </c>
      <c r="CN101" s="70">
        <v>224151.72099999999</v>
      </c>
      <c r="CO101" s="70">
        <v>224735.18</v>
      </c>
    </row>
    <row r="102" spans="1:93" ht="11.65">
      <c r="A102" s="66">
        <v>85</v>
      </c>
      <c r="B102" s="67" t="s">
        <v>685</v>
      </c>
      <c r="C102" s="88" t="s">
        <v>130</v>
      </c>
      <c r="D102" s="69"/>
      <c r="E102" s="69">
        <v>434</v>
      </c>
      <c r="F102" s="67" t="s">
        <v>735</v>
      </c>
      <c r="G102" s="69">
        <v>912</v>
      </c>
      <c r="H102" s="97">
        <v>6418.3149999999996</v>
      </c>
      <c r="I102" s="97">
        <v>6492.16</v>
      </c>
      <c r="J102" s="97">
        <v>6580.723</v>
      </c>
      <c r="K102" s="97">
        <v>6678.5649999999996</v>
      </c>
      <c r="L102" s="97">
        <v>6777.4530000000004</v>
      </c>
      <c r="M102" s="97">
        <v>6871.2870000000003</v>
      </c>
      <c r="N102" s="70">
        <v>6958.5379999999996</v>
      </c>
      <c r="O102" s="70">
        <v>7040.7489999999998</v>
      </c>
      <c r="P102" s="70">
        <v>7118.6559999999999</v>
      </c>
      <c r="Q102" s="70">
        <v>7193.9170000000004</v>
      </c>
      <c r="R102" s="70">
        <v>7267.7150000000001</v>
      </c>
      <c r="S102" s="70">
        <v>7339.9139999999998</v>
      </c>
      <c r="T102" s="70">
        <v>7409.7879999999996</v>
      </c>
      <c r="U102" s="70">
        <v>7477.4110000000001</v>
      </c>
      <c r="V102" s="70">
        <v>7542.9340000000002</v>
      </c>
      <c r="W102" s="70">
        <v>7606.4139999999998</v>
      </c>
      <c r="X102" s="70">
        <v>7667.9170000000004</v>
      </c>
      <c r="Y102" s="70">
        <v>7727.5110000000004</v>
      </c>
      <c r="Z102" s="70">
        <v>7785.3379999999997</v>
      </c>
      <c r="AA102" s="70">
        <v>7841.65</v>
      </c>
      <c r="AB102" s="70">
        <v>7896.5929999999998</v>
      </c>
      <c r="AC102" s="70">
        <v>7950.2250000000004</v>
      </c>
      <c r="AD102" s="70">
        <v>8002.53</v>
      </c>
      <c r="AE102" s="70">
        <v>8053.4620000000004</v>
      </c>
      <c r="AF102" s="70">
        <v>8102.9709999999995</v>
      </c>
      <c r="AG102" s="70">
        <v>8150.9870000000001</v>
      </c>
      <c r="AH102" s="70">
        <v>8197.4940000000006</v>
      </c>
      <c r="AI102" s="70">
        <v>8242.4110000000001</v>
      </c>
      <c r="AJ102" s="70">
        <v>8285.5730000000003</v>
      </c>
      <c r="AK102" s="70">
        <v>8326.7849999999999</v>
      </c>
      <c r="AL102" s="70">
        <v>8365.8580000000002</v>
      </c>
      <c r="AM102" s="70">
        <v>8402.7199999999993</v>
      </c>
      <c r="AN102" s="70">
        <v>8437.3019999999997</v>
      </c>
      <c r="AO102" s="70">
        <v>8469.4189999999999</v>
      </c>
      <c r="AP102" s="70">
        <v>8498.8439999999991</v>
      </c>
      <c r="AQ102" s="70">
        <v>8525.4120000000003</v>
      </c>
      <c r="AR102" s="70">
        <v>8549.0830000000005</v>
      </c>
      <c r="AS102" s="70">
        <v>8569.8549999999996</v>
      </c>
      <c r="AT102" s="70">
        <v>8587.7209999999995</v>
      </c>
      <c r="AU102" s="70">
        <v>8602.7330000000002</v>
      </c>
      <c r="AV102" s="70">
        <v>8614.9320000000007</v>
      </c>
      <c r="AW102" s="70">
        <v>8624.3330000000005</v>
      </c>
      <c r="AX102" s="70">
        <v>8631.0650000000005</v>
      </c>
      <c r="AY102" s="70">
        <v>8635.2649999999994</v>
      </c>
      <c r="AZ102" s="70">
        <v>8637.1640000000007</v>
      </c>
      <c r="BA102" s="70">
        <v>8636.9439999999995</v>
      </c>
      <c r="BB102" s="70">
        <v>8634.75</v>
      </c>
      <c r="BC102" s="70">
        <v>8630.7019999999993</v>
      </c>
      <c r="BD102" s="70">
        <v>8625.0400000000009</v>
      </c>
      <c r="BE102" s="70">
        <v>8618.0059999999994</v>
      </c>
      <c r="BF102" s="70">
        <v>8609.8379999999997</v>
      </c>
      <c r="BG102" s="70">
        <v>8600.6839999999993</v>
      </c>
      <c r="BH102" s="70">
        <v>8590.6479999999992</v>
      </c>
      <c r="BI102" s="70">
        <v>8579.9189999999999</v>
      </c>
      <c r="BJ102" s="70">
        <v>8568.6720000000005</v>
      </c>
      <c r="BK102" s="70">
        <v>8557.0300000000007</v>
      </c>
      <c r="BL102" s="70">
        <v>8545.1219999999994</v>
      </c>
      <c r="BM102" s="70">
        <v>8532.973</v>
      </c>
      <c r="BN102" s="70">
        <v>8520.68</v>
      </c>
      <c r="BO102" s="70">
        <v>8508.2350000000006</v>
      </c>
      <c r="BP102" s="70">
        <v>8495.6980000000003</v>
      </c>
      <c r="BQ102" s="70">
        <v>8483.0570000000007</v>
      </c>
      <c r="BR102" s="70">
        <v>8470.3349999999991</v>
      </c>
      <c r="BS102" s="70">
        <v>8457.4410000000007</v>
      </c>
      <c r="BT102" s="70">
        <v>8444.2870000000003</v>
      </c>
      <c r="BU102" s="70">
        <v>8430.7540000000008</v>
      </c>
      <c r="BV102" s="70">
        <v>8416.8240000000005</v>
      </c>
      <c r="BW102" s="70">
        <v>8402.4590000000007</v>
      </c>
      <c r="BX102" s="70">
        <v>8387.5810000000001</v>
      </c>
      <c r="BY102" s="70">
        <v>8372.0869999999995</v>
      </c>
      <c r="BZ102" s="70">
        <v>8355.91</v>
      </c>
      <c r="CA102" s="70">
        <v>8339.0049999999992</v>
      </c>
      <c r="CB102" s="70">
        <v>8321.3430000000008</v>
      </c>
      <c r="CC102" s="70">
        <v>8302.8469999999998</v>
      </c>
      <c r="CD102" s="70">
        <v>8283.4699999999993</v>
      </c>
      <c r="CE102" s="70">
        <v>8263.1569999999992</v>
      </c>
      <c r="CF102" s="70">
        <v>8241.8909999999996</v>
      </c>
      <c r="CG102" s="70">
        <v>8219.6720000000005</v>
      </c>
      <c r="CH102" s="70">
        <v>8196.5290000000005</v>
      </c>
      <c r="CI102" s="70">
        <v>8172.4880000000003</v>
      </c>
      <c r="CJ102" s="70">
        <v>8147.5789999999997</v>
      </c>
      <c r="CK102" s="70">
        <v>8121.8540000000003</v>
      </c>
      <c r="CL102" s="70">
        <v>8095.3410000000003</v>
      </c>
      <c r="CM102" s="70">
        <v>8068.0929999999998</v>
      </c>
      <c r="CN102" s="70">
        <v>8040.1459999999997</v>
      </c>
      <c r="CO102" s="70">
        <v>8011.54</v>
      </c>
    </row>
    <row r="103" spans="1:93" ht="11.65">
      <c r="A103" s="66">
        <v>86</v>
      </c>
      <c r="B103" s="67" t="s">
        <v>685</v>
      </c>
      <c r="C103" s="88" t="s">
        <v>150</v>
      </c>
      <c r="D103" s="69"/>
      <c r="E103" s="69">
        <v>504</v>
      </c>
      <c r="F103" s="67" t="s">
        <v>735</v>
      </c>
      <c r="G103" s="69">
        <v>912</v>
      </c>
      <c r="H103" s="97">
        <v>34663.608</v>
      </c>
      <c r="I103" s="97">
        <v>35126.273999999998</v>
      </c>
      <c r="J103" s="97">
        <v>35581.256999999998</v>
      </c>
      <c r="K103" s="97">
        <v>36029.089</v>
      </c>
      <c r="L103" s="97">
        <v>36471.766000000003</v>
      </c>
      <c r="M103" s="97">
        <v>36910.557999999997</v>
      </c>
      <c r="N103" s="70">
        <v>37344.786999999997</v>
      </c>
      <c r="O103" s="70">
        <v>37772.756999999998</v>
      </c>
      <c r="P103" s="70">
        <v>38193.550999999999</v>
      </c>
      <c r="Q103" s="70">
        <v>38606.160000000003</v>
      </c>
      <c r="R103" s="70">
        <v>39009.790999999997</v>
      </c>
      <c r="S103" s="70">
        <v>39403.938999999998</v>
      </c>
      <c r="T103" s="70">
        <v>39788.519</v>
      </c>
      <c r="U103" s="70">
        <v>40163.701000000001</v>
      </c>
      <c r="V103" s="70">
        <v>40529.85</v>
      </c>
      <c r="W103" s="70">
        <v>40887.290999999997</v>
      </c>
      <c r="X103" s="70">
        <v>41235.942000000003</v>
      </c>
      <c r="Y103" s="70">
        <v>41575.620999999999</v>
      </c>
      <c r="Z103" s="70">
        <v>41906.349000000002</v>
      </c>
      <c r="AA103" s="70">
        <v>42228.2</v>
      </c>
      <c r="AB103" s="70">
        <v>42541.201999999997</v>
      </c>
      <c r="AC103" s="70">
        <v>42845.37</v>
      </c>
      <c r="AD103" s="70">
        <v>43140.682000000001</v>
      </c>
      <c r="AE103" s="70">
        <v>43427.108</v>
      </c>
      <c r="AF103" s="70">
        <v>43704.624000000003</v>
      </c>
      <c r="AG103" s="70">
        <v>43973.175000000003</v>
      </c>
      <c r="AH103" s="70">
        <v>44232.771000000001</v>
      </c>
      <c r="AI103" s="70">
        <v>44483.383000000002</v>
      </c>
      <c r="AJ103" s="70">
        <v>44725.046999999999</v>
      </c>
      <c r="AK103" s="70">
        <v>44957.760999999999</v>
      </c>
      <c r="AL103" s="70">
        <v>45181.536</v>
      </c>
      <c r="AM103" s="70">
        <v>45396.355000000003</v>
      </c>
      <c r="AN103" s="70">
        <v>45602.184999999998</v>
      </c>
      <c r="AO103" s="70">
        <v>45798.985999999997</v>
      </c>
      <c r="AP103" s="70">
        <v>45986.769</v>
      </c>
      <c r="AQ103" s="70">
        <v>46165.497000000003</v>
      </c>
      <c r="AR103" s="70">
        <v>46335.150999999998</v>
      </c>
      <c r="AS103" s="70">
        <v>46495.68</v>
      </c>
      <c r="AT103" s="70">
        <v>46646.959000000003</v>
      </c>
      <c r="AU103" s="70">
        <v>46788.881999999998</v>
      </c>
      <c r="AV103" s="70">
        <v>46921.334000000003</v>
      </c>
      <c r="AW103" s="70">
        <v>47044.275000000001</v>
      </c>
      <c r="AX103" s="70">
        <v>47157.694000000003</v>
      </c>
      <c r="AY103" s="70">
        <v>47261.535000000003</v>
      </c>
      <c r="AZ103" s="70">
        <v>47355.745999999999</v>
      </c>
      <c r="BA103" s="70">
        <v>47440.302000000003</v>
      </c>
      <c r="BB103" s="70">
        <v>47515.22</v>
      </c>
      <c r="BC103" s="70">
        <v>47580.542999999998</v>
      </c>
      <c r="BD103" s="70">
        <v>47636.237000000001</v>
      </c>
      <c r="BE103" s="70">
        <v>47682.267</v>
      </c>
      <c r="BF103" s="70">
        <v>47718.665000000001</v>
      </c>
      <c r="BG103" s="70">
        <v>47745.519</v>
      </c>
      <c r="BH103" s="70">
        <v>47762.99</v>
      </c>
      <c r="BI103" s="70">
        <v>47771.254999999997</v>
      </c>
      <c r="BJ103" s="70">
        <v>47770.516000000003</v>
      </c>
      <c r="BK103" s="70">
        <v>47761.000999999997</v>
      </c>
      <c r="BL103" s="70">
        <v>47742.915999999997</v>
      </c>
      <c r="BM103" s="70">
        <v>47716.506999999998</v>
      </c>
      <c r="BN103" s="70">
        <v>47682.135999999999</v>
      </c>
      <c r="BO103" s="70">
        <v>47640.226000000002</v>
      </c>
      <c r="BP103" s="70">
        <v>47591.186999999998</v>
      </c>
      <c r="BQ103" s="70">
        <v>47535.267999999996</v>
      </c>
      <c r="BR103" s="70">
        <v>47472.752</v>
      </c>
      <c r="BS103" s="70">
        <v>47404.061000000002</v>
      </c>
      <c r="BT103" s="70">
        <v>47329.601000000002</v>
      </c>
      <c r="BU103" s="70">
        <v>47249.767</v>
      </c>
      <c r="BV103" s="70">
        <v>47164.766000000003</v>
      </c>
      <c r="BW103" s="70">
        <v>47074.802000000003</v>
      </c>
      <c r="BX103" s="70">
        <v>46980.226999999999</v>
      </c>
      <c r="BY103" s="70">
        <v>46881.434000000001</v>
      </c>
      <c r="BZ103" s="70">
        <v>46778.678</v>
      </c>
      <c r="CA103" s="70">
        <v>46672.137000000002</v>
      </c>
      <c r="CB103" s="70">
        <v>46561.798000000003</v>
      </c>
      <c r="CC103" s="70">
        <v>46447.498</v>
      </c>
      <c r="CD103" s="70">
        <v>46328.911</v>
      </c>
      <c r="CE103" s="70">
        <v>46205.798000000003</v>
      </c>
      <c r="CF103" s="70">
        <v>46078.01</v>
      </c>
      <c r="CG103" s="70">
        <v>45945.527000000002</v>
      </c>
      <c r="CH103" s="70">
        <v>45808.362999999998</v>
      </c>
      <c r="CI103" s="70">
        <v>45666.548999999999</v>
      </c>
      <c r="CJ103" s="70">
        <v>45519.993999999999</v>
      </c>
      <c r="CK103" s="70">
        <v>45368.567000000003</v>
      </c>
      <c r="CL103" s="70">
        <v>45212.023999999998</v>
      </c>
      <c r="CM103" s="70">
        <v>45050.027999999998</v>
      </c>
      <c r="CN103" s="70">
        <v>44882.146999999997</v>
      </c>
      <c r="CO103" s="70">
        <v>44707.864000000001</v>
      </c>
    </row>
    <row r="104" spans="1:93" ht="11.65">
      <c r="A104" s="66">
        <v>87</v>
      </c>
      <c r="B104" s="67" t="s">
        <v>685</v>
      </c>
      <c r="C104" s="88" t="s">
        <v>197</v>
      </c>
      <c r="D104" s="69"/>
      <c r="E104" s="69">
        <v>729</v>
      </c>
      <c r="F104" s="67" t="s">
        <v>735</v>
      </c>
      <c r="G104" s="69">
        <v>912</v>
      </c>
      <c r="H104" s="97">
        <v>38902.947999999997</v>
      </c>
      <c r="I104" s="97">
        <v>39847.432999999997</v>
      </c>
      <c r="J104" s="97">
        <v>40813.398000000001</v>
      </c>
      <c r="K104" s="97">
        <v>41801.531999999999</v>
      </c>
      <c r="L104" s="97">
        <v>42813.237000000001</v>
      </c>
      <c r="M104" s="97">
        <v>43849.269</v>
      </c>
      <c r="N104" s="70">
        <v>44909.351000000002</v>
      </c>
      <c r="O104" s="70">
        <v>45992.017999999996</v>
      </c>
      <c r="P104" s="70">
        <v>47095.254999999997</v>
      </c>
      <c r="Q104" s="70">
        <v>48216.428999999996</v>
      </c>
      <c r="R104" s="70">
        <v>49353.476999999999</v>
      </c>
      <c r="S104" s="70">
        <v>50505.220999999998</v>
      </c>
      <c r="T104" s="70">
        <v>51671.307000000001</v>
      </c>
      <c r="U104" s="70">
        <v>52851.430999999997</v>
      </c>
      <c r="V104" s="70">
        <v>54045.559000000001</v>
      </c>
      <c r="W104" s="70">
        <v>55253.531000000003</v>
      </c>
      <c r="X104" s="70">
        <v>56474.67</v>
      </c>
      <c r="Y104" s="70">
        <v>57708.033000000003</v>
      </c>
      <c r="Z104" s="70">
        <v>58952.794000000002</v>
      </c>
      <c r="AA104" s="70">
        <v>60208.072</v>
      </c>
      <c r="AB104" s="70">
        <v>61473.01</v>
      </c>
      <c r="AC104" s="70">
        <v>62746.985000000001</v>
      </c>
      <c r="AD104" s="70">
        <v>64029.385999999999</v>
      </c>
      <c r="AE104" s="70">
        <v>65319.421000000002</v>
      </c>
      <c r="AF104" s="70">
        <v>66616.292000000001</v>
      </c>
      <c r="AG104" s="70">
        <v>67919.277000000002</v>
      </c>
      <c r="AH104" s="70">
        <v>69227.767999999996</v>
      </c>
      <c r="AI104" s="70">
        <v>70541.335999999996</v>
      </c>
      <c r="AJ104" s="70">
        <v>71859.597999999998</v>
      </c>
      <c r="AK104" s="70">
        <v>73182.240999999995</v>
      </c>
      <c r="AL104" s="70">
        <v>74508.989000000001</v>
      </c>
      <c r="AM104" s="70">
        <v>75839.512000000002</v>
      </c>
      <c r="AN104" s="70">
        <v>77173.48</v>
      </c>
      <c r="AO104" s="70">
        <v>78510.55</v>
      </c>
      <c r="AP104" s="70">
        <v>79850.417000000001</v>
      </c>
      <c r="AQ104" s="70">
        <v>81192.820999999996</v>
      </c>
      <c r="AR104" s="70">
        <v>82537.311000000002</v>
      </c>
      <c r="AS104" s="70">
        <v>83883.75</v>
      </c>
      <c r="AT104" s="70">
        <v>85232.581999999995</v>
      </c>
      <c r="AU104" s="70">
        <v>86584.467999999993</v>
      </c>
      <c r="AV104" s="70">
        <v>87939.764999999999</v>
      </c>
      <c r="AW104" s="70">
        <v>89298.375</v>
      </c>
      <c r="AX104" s="70">
        <v>90659.627999999997</v>
      </c>
      <c r="AY104" s="70">
        <v>92022.607000000004</v>
      </c>
      <c r="AZ104" s="70">
        <v>93386.115999999995</v>
      </c>
      <c r="BA104" s="70">
        <v>94749.119000000006</v>
      </c>
      <c r="BB104" s="70">
        <v>96110.942999999999</v>
      </c>
      <c r="BC104" s="70">
        <v>97471.146999999997</v>
      </c>
      <c r="BD104" s="70">
        <v>98829.195000000007</v>
      </c>
      <c r="BE104" s="70">
        <v>100184.54399999999</v>
      </c>
      <c r="BF104" s="70">
        <v>101536.63099999999</v>
      </c>
      <c r="BG104" s="70">
        <v>102884.814</v>
      </c>
      <c r="BH104" s="70">
        <v>104228.36199999999</v>
      </c>
      <c r="BI104" s="70">
        <v>105566.359</v>
      </c>
      <c r="BJ104" s="70">
        <v>106897.842</v>
      </c>
      <c r="BK104" s="70">
        <v>108221.908</v>
      </c>
      <c r="BL104" s="70">
        <v>109537.89</v>
      </c>
      <c r="BM104" s="70">
        <v>110845.20600000001</v>
      </c>
      <c r="BN104" s="70">
        <v>112143.086</v>
      </c>
      <c r="BO104" s="70">
        <v>113430.77800000001</v>
      </c>
      <c r="BP104" s="70">
        <v>114707.59600000001</v>
      </c>
      <c r="BQ104" s="70">
        <v>115973.00599999999</v>
      </c>
      <c r="BR104" s="70">
        <v>117226.58100000001</v>
      </c>
      <c r="BS104" s="70">
        <v>118467.861</v>
      </c>
      <c r="BT104" s="70">
        <v>119696.49</v>
      </c>
      <c r="BU104" s="70">
        <v>120912.12699999999</v>
      </c>
      <c r="BV104" s="70">
        <v>122114.46</v>
      </c>
      <c r="BW104" s="70">
        <v>123303.231</v>
      </c>
      <c r="BX104" s="70">
        <v>124478.34</v>
      </c>
      <c r="BY104" s="70">
        <v>125639.776</v>
      </c>
      <c r="BZ104" s="70">
        <v>126787.511</v>
      </c>
      <c r="CA104" s="70">
        <v>127921.414</v>
      </c>
      <c r="CB104" s="70">
        <v>129041.368</v>
      </c>
      <c r="CC104" s="70">
        <v>130147.433</v>
      </c>
      <c r="CD104" s="70">
        <v>131239.69899999999</v>
      </c>
      <c r="CE104" s="70">
        <v>132318.242</v>
      </c>
      <c r="CF104" s="70">
        <v>133383.05300000001</v>
      </c>
      <c r="CG104" s="70">
        <v>134434.10699999999</v>
      </c>
      <c r="CH104" s="70">
        <v>135471.32</v>
      </c>
      <c r="CI104" s="70">
        <v>136494.62599999999</v>
      </c>
      <c r="CJ104" s="70">
        <v>137503.962</v>
      </c>
      <c r="CK104" s="70">
        <v>138499.33499999999</v>
      </c>
      <c r="CL104" s="70">
        <v>139480.79300000001</v>
      </c>
      <c r="CM104" s="70">
        <v>140448.351</v>
      </c>
      <c r="CN104" s="70">
        <v>141402.16399999999</v>
      </c>
      <c r="CO104" s="70">
        <v>142342.356</v>
      </c>
    </row>
    <row r="105" spans="1:93" ht="11.65">
      <c r="A105" s="66">
        <v>88</v>
      </c>
      <c r="B105" s="67" t="s">
        <v>685</v>
      </c>
      <c r="C105" s="88" t="s">
        <v>210</v>
      </c>
      <c r="D105" s="69"/>
      <c r="E105" s="69">
        <v>788</v>
      </c>
      <c r="F105" s="67" t="s">
        <v>735</v>
      </c>
      <c r="G105" s="69">
        <v>912</v>
      </c>
      <c r="H105" s="97">
        <v>11179.950999999999</v>
      </c>
      <c r="I105" s="97">
        <v>11303.941999999999</v>
      </c>
      <c r="J105" s="97">
        <v>11433.438</v>
      </c>
      <c r="K105" s="97">
        <v>11565.203</v>
      </c>
      <c r="L105" s="97">
        <v>11694.721</v>
      </c>
      <c r="M105" s="97">
        <v>11818.618</v>
      </c>
      <c r="N105" s="70">
        <v>11935.763999999999</v>
      </c>
      <c r="O105" s="70">
        <v>12046.656000000001</v>
      </c>
      <c r="P105" s="70">
        <v>12151.571</v>
      </c>
      <c r="Q105" s="70">
        <v>12251.378000000001</v>
      </c>
      <c r="R105" s="70">
        <v>12346.748</v>
      </c>
      <c r="S105" s="70">
        <v>12437.545</v>
      </c>
      <c r="T105" s="70">
        <v>12523.465</v>
      </c>
      <c r="U105" s="70">
        <v>12604.85</v>
      </c>
      <c r="V105" s="70">
        <v>12682.14</v>
      </c>
      <c r="W105" s="70">
        <v>12755.763999999999</v>
      </c>
      <c r="X105" s="70">
        <v>12825.887000000001</v>
      </c>
      <c r="Y105" s="70">
        <v>12892.689</v>
      </c>
      <c r="Z105" s="70">
        <v>12956.626</v>
      </c>
      <c r="AA105" s="70">
        <v>13018.213</v>
      </c>
      <c r="AB105" s="70">
        <v>13077.877</v>
      </c>
      <c r="AC105" s="70">
        <v>13135.781999999999</v>
      </c>
      <c r="AD105" s="70">
        <v>13192.094999999999</v>
      </c>
      <c r="AE105" s="70">
        <v>13246.986999999999</v>
      </c>
      <c r="AF105" s="70">
        <v>13300.648999999999</v>
      </c>
      <c r="AG105" s="70">
        <v>13353.18</v>
      </c>
      <c r="AH105" s="70">
        <v>13404.684999999999</v>
      </c>
      <c r="AI105" s="70">
        <v>13455.107</v>
      </c>
      <c r="AJ105" s="70">
        <v>13504.298000000001</v>
      </c>
      <c r="AK105" s="70">
        <v>13551.992</v>
      </c>
      <c r="AL105" s="70">
        <v>13597.958000000001</v>
      </c>
      <c r="AM105" s="70">
        <v>13642.137000000001</v>
      </c>
      <c r="AN105" s="70">
        <v>13684.397000000001</v>
      </c>
      <c r="AO105" s="70">
        <v>13724.458000000001</v>
      </c>
      <c r="AP105" s="70">
        <v>13761.964</v>
      </c>
      <c r="AQ105" s="70">
        <v>13796.6</v>
      </c>
      <c r="AR105" s="70">
        <v>13828.254999999999</v>
      </c>
      <c r="AS105" s="70">
        <v>13856.859</v>
      </c>
      <c r="AT105" s="70">
        <v>13882.252</v>
      </c>
      <c r="AU105" s="70">
        <v>13904.278</v>
      </c>
      <c r="AV105" s="70">
        <v>13922.832</v>
      </c>
      <c r="AW105" s="70">
        <v>13937.901</v>
      </c>
      <c r="AX105" s="70">
        <v>13949.462</v>
      </c>
      <c r="AY105" s="70">
        <v>13957.623</v>
      </c>
      <c r="AZ105" s="70">
        <v>13962.52</v>
      </c>
      <c r="BA105" s="70">
        <v>13964.272000000001</v>
      </c>
      <c r="BB105" s="70">
        <v>13962.973</v>
      </c>
      <c r="BC105" s="70">
        <v>13958.745999999999</v>
      </c>
      <c r="BD105" s="70">
        <v>13951.808000000001</v>
      </c>
      <c r="BE105" s="70">
        <v>13942.446</v>
      </c>
      <c r="BF105" s="70">
        <v>13930.901</v>
      </c>
      <c r="BG105" s="70">
        <v>13917.361999999999</v>
      </c>
      <c r="BH105" s="70">
        <v>13901.941000000001</v>
      </c>
      <c r="BI105" s="70">
        <v>13884.909</v>
      </c>
      <c r="BJ105" s="70">
        <v>13866.491</v>
      </c>
      <c r="BK105" s="70">
        <v>13846.911</v>
      </c>
      <c r="BL105" s="70">
        <v>13826.338</v>
      </c>
      <c r="BM105" s="70">
        <v>13804.871999999999</v>
      </c>
      <c r="BN105" s="70">
        <v>13782.657999999999</v>
      </c>
      <c r="BO105" s="70">
        <v>13759.823</v>
      </c>
      <c r="BP105" s="70">
        <v>13736.477999999999</v>
      </c>
      <c r="BQ105" s="70">
        <v>13712.689</v>
      </c>
      <c r="BR105" s="70">
        <v>13688.534</v>
      </c>
      <c r="BS105" s="70">
        <v>13664.034</v>
      </c>
      <c r="BT105" s="70">
        <v>13639.216</v>
      </c>
      <c r="BU105" s="70">
        <v>13614.079</v>
      </c>
      <c r="BV105" s="70">
        <v>13588.628000000001</v>
      </c>
      <c r="BW105" s="70">
        <v>13562.865</v>
      </c>
      <c r="BX105" s="70">
        <v>13536.755999999999</v>
      </c>
      <c r="BY105" s="70">
        <v>13510.218000000001</v>
      </c>
      <c r="BZ105" s="70">
        <v>13483.213</v>
      </c>
      <c r="CA105" s="70">
        <v>13455.682000000001</v>
      </c>
      <c r="CB105" s="70">
        <v>13427.589</v>
      </c>
      <c r="CC105" s="70">
        <v>13398.813</v>
      </c>
      <c r="CD105" s="70">
        <v>13369.252</v>
      </c>
      <c r="CE105" s="70">
        <v>13338.784</v>
      </c>
      <c r="CF105" s="70">
        <v>13307.329</v>
      </c>
      <c r="CG105" s="70">
        <v>13274.829</v>
      </c>
      <c r="CH105" s="70">
        <v>13241.26</v>
      </c>
      <c r="CI105" s="70">
        <v>13206.593000000001</v>
      </c>
      <c r="CJ105" s="70">
        <v>13170.795</v>
      </c>
      <c r="CK105" s="70">
        <v>13133.784</v>
      </c>
      <c r="CL105" s="70">
        <v>13095.522000000001</v>
      </c>
      <c r="CM105" s="70">
        <v>13055.921</v>
      </c>
      <c r="CN105" s="70">
        <v>13014.883</v>
      </c>
      <c r="CO105" s="70">
        <v>12972.285</v>
      </c>
    </row>
    <row r="106" spans="1:93" ht="11.65">
      <c r="A106" s="66">
        <v>89</v>
      </c>
      <c r="B106" s="67" t="s">
        <v>685</v>
      </c>
      <c r="C106" s="88" t="s">
        <v>749</v>
      </c>
      <c r="D106" s="69"/>
      <c r="E106" s="69">
        <v>732</v>
      </c>
      <c r="F106" s="67" t="s">
        <v>735</v>
      </c>
      <c r="G106" s="69">
        <v>912</v>
      </c>
      <c r="H106" s="97">
        <v>526.21100000000001</v>
      </c>
      <c r="I106" s="97">
        <v>538.74400000000003</v>
      </c>
      <c r="J106" s="97">
        <v>552.61699999999996</v>
      </c>
      <c r="K106" s="97">
        <v>567.39599999999996</v>
      </c>
      <c r="L106" s="97">
        <v>582.45799999999997</v>
      </c>
      <c r="M106" s="97">
        <v>597.33000000000004</v>
      </c>
      <c r="N106" s="70">
        <v>611.87199999999996</v>
      </c>
      <c r="O106" s="70">
        <v>626.16800000000001</v>
      </c>
      <c r="P106" s="70">
        <v>640.26099999999997</v>
      </c>
      <c r="Q106" s="70">
        <v>654.26700000000005</v>
      </c>
      <c r="R106" s="70">
        <v>668.29</v>
      </c>
      <c r="S106" s="70">
        <v>682.298</v>
      </c>
      <c r="T106" s="70">
        <v>696.21699999999998</v>
      </c>
      <c r="U106" s="70">
        <v>710.04</v>
      </c>
      <c r="V106" s="70">
        <v>723.74800000000005</v>
      </c>
      <c r="W106" s="70">
        <v>737.34900000000005</v>
      </c>
      <c r="X106" s="70">
        <v>750.83399999999995</v>
      </c>
      <c r="Y106" s="70">
        <v>764.18200000000002</v>
      </c>
      <c r="Z106" s="70">
        <v>777.41200000000003</v>
      </c>
      <c r="AA106" s="70">
        <v>790.52599999999995</v>
      </c>
      <c r="AB106" s="70">
        <v>803.51099999999997</v>
      </c>
      <c r="AC106" s="70">
        <v>816.39400000000001</v>
      </c>
      <c r="AD106" s="70">
        <v>829.15</v>
      </c>
      <c r="AE106" s="70">
        <v>841.78800000000001</v>
      </c>
      <c r="AF106" s="70">
        <v>854.30899999999997</v>
      </c>
      <c r="AG106" s="70">
        <v>866.71100000000001</v>
      </c>
      <c r="AH106" s="70">
        <v>878.99400000000003</v>
      </c>
      <c r="AI106" s="70">
        <v>891.16200000000003</v>
      </c>
      <c r="AJ106" s="70">
        <v>903.20299999999997</v>
      </c>
      <c r="AK106" s="70">
        <v>915.13</v>
      </c>
      <c r="AL106" s="70">
        <v>926.93299999999999</v>
      </c>
      <c r="AM106" s="70">
        <v>938.61900000000003</v>
      </c>
      <c r="AN106" s="70">
        <v>950.18299999999999</v>
      </c>
      <c r="AO106" s="70">
        <v>961.60699999999997</v>
      </c>
      <c r="AP106" s="70">
        <v>972.88699999999994</v>
      </c>
      <c r="AQ106" s="70">
        <v>984.024</v>
      </c>
      <c r="AR106" s="70">
        <v>994.99099999999999</v>
      </c>
      <c r="AS106" s="70">
        <v>1005.802</v>
      </c>
      <c r="AT106" s="70">
        <v>1016.46</v>
      </c>
      <c r="AU106" s="70">
        <v>1026.9369999999999</v>
      </c>
      <c r="AV106" s="70">
        <v>1037.249</v>
      </c>
      <c r="AW106" s="70">
        <v>1047.385</v>
      </c>
      <c r="AX106" s="70">
        <v>1057.3599999999999</v>
      </c>
      <c r="AY106" s="70">
        <v>1067.164</v>
      </c>
      <c r="AZ106" s="70">
        <v>1076.797</v>
      </c>
      <c r="BA106" s="70">
        <v>1086.271</v>
      </c>
      <c r="BB106" s="70">
        <v>1095.5899999999999</v>
      </c>
      <c r="BC106" s="70">
        <v>1104.761</v>
      </c>
      <c r="BD106" s="70">
        <v>1113.7739999999999</v>
      </c>
      <c r="BE106" s="70">
        <v>1122.644</v>
      </c>
      <c r="BF106" s="70">
        <v>1131.3720000000001</v>
      </c>
      <c r="BG106" s="70">
        <v>1139.9749999999999</v>
      </c>
      <c r="BH106" s="70">
        <v>1148.432</v>
      </c>
      <c r="BI106" s="70">
        <v>1156.7809999999999</v>
      </c>
      <c r="BJ106" s="70">
        <v>1165.0129999999999</v>
      </c>
      <c r="BK106" s="70">
        <v>1173.1469999999999</v>
      </c>
      <c r="BL106" s="70">
        <v>1181.183</v>
      </c>
      <c r="BM106" s="70">
        <v>1189.136</v>
      </c>
      <c r="BN106" s="70">
        <v>1196.9929999999999</v>
      </c>
      <c r="BO106" s="70">
        <v>1204.777</v>
      </c>
      <c r="BP106" s="70">
        <v>1212.5070000000001</v>
      </c>
      <c r="BQ106" s="70">
        <v>1220.1420000000001</v>
      </c>
      <c r="BR106" s="70">
        <v>1227.713</v>
      </c>
      <c r="BS106" s="70">
        <v>1235.2170000000001</v>
      </c>
      <c r="BT106" s="70">
        <v>1242.662</v>
      </c>
      <c r="BU106" s="70">
        <v>1250.046</v>
      </c>
      <c r="BV106" s="70">
        <v>1257.3510000000001</v>
      </c>
      <c r="BW106" s="70">
        <v>1264.6099999999999</v>
      </c>
      <c r="BX106" s="70">
        <v>1271.8</v>
      </c>
      <c r="BY106" s="70">
        <v>1278.933</v>
      </c>
      <c r="BZ106" s="70">
        <v>1285.9939999999999</v>
      </c>
      <c r="CA106" s="70">
        <v>1293.0060000000001</v>
      </c>
      <c r="CB106" s="70">
        <v>1299.951</v>
      </c>
      <c r="CC106" s="70">
        <v>1306.836</v>
      </c>
      <c r="CD106" s="70">
        <v>1313.655</v>
      </c>
      <c r="CE106" s="70">
        <v>1320.412</v>
      </c>
      <c r="CF106" s="70">
        <v>1327.0909999999999</v>
      </c>
      <c r="CG106" s="70">
        <v>1333.6980000000001</v>
      </c>
      <c r="CH106" s="70">
        <v>1340.229</v>
      </c>
      <c r="CI106" s="70">
        <v>1346.6890000000001</v>
      </c>
      <c r="CJ106" s="70">
        <v>1353.0730000000001</v>
      </c>
      <c r="CK106" s="70">
        <v>1359.38</v>
      </c>
      <c r="CL106" s="70">
        <v>1365.6089999999999</v>
      </c>
      <c r="CM106" s="70">
        <v>1371.752</v>
      </c>
      <c r="CN106" s="70">
        <v>1377.8009999999999</v>
      </c>
      <c r="CO106" s="70">
        <v>1383.7729999999999</v>
      </c>
    </row>
    <row r="107" spans="1:93" ht="11.65">
      <c r="A107" s="83">
        <v>90</v>
      </c>
      <c r="B107" s="84" t="s">
        <v>685</v>
      </c>
      <c r="C107" s="85" t="s">
        <v>750</v>
      </c>
      <c r="D107" s="86"/>
      <c r="E107" s="86">
        <v>922</v>
      </c>
      <c r="F107" s="84" t="s">
        <v>734</v>
      </c>
      <c r="G107" s="86">
        <v>1833</v>
      </c>
      <c r="H107" s="100">
        <v>257658.413</v>
      </c>
      <c r="I107" s="100">
        <v>262263.97499999998</v>
      </c>
      <c r="J107" s="100">
        <v>266703.74900000001</v>
      </c>
      <c r="K107" s="100">
        <v>271031.77500000002</v>
      </c>
      <c r="L107" s="100">
        <v>275324.79300000001</v>
      </c>
      <c r="M107" s="100">
        <v>279636.77399999998</v>
      </c>
      <c r="N107" s="87">
        <v>283988.47899999999</v>
      </c>
      <c r="O107" s="87">
        <v>288359.967</v>
      </c>
      <c r="P107" s="87">
        <v>292714.777</v>
      </c>
      <c r="Q107" s="87">
        <v>296997.00300000003</v>
      </c>
      <c r="R107" s="87">
        <v>301166.587</v>
      </c>
      <c r="S107" s="87">
        <v>305214.38199999998</v>
      </c>
      <c r="T107" s="87">
        <v>309154.28700000001</v>
      </c>
      <c r="U107" s="87">
        <v>312995.85700000002</v>
      </c>
      <c r="V107" s="87">
        <v>316756.12900000002</v>
      </c>
      <c r="W107" s="87">
        <v>320448.36099999998</v>
      </c>
      <c r="X107" s="87">
        <v>324073.37099999998</v>
      </c>
      <c r="Y107" s="87">
        <v>327628.89600000001</v>
      </c>
      <c r="Z107" s="87">
        <v>331122.39600000001</v>
      </c>
      <c r="AA107" s="87">
        <v>334562.99900000001</v>
      </c>
      <c r="AB107" s="87">
        <v>337957.13099999999</v>
      </c>
      <c r="AC107" s="87">
        <v>341307.99200000003</v>
      </c>
      <c r="AD107" s="87">
        <v>344615.011</v>
      </c>
      <c r="AE107" s="87">
        <v>347876.31</v>
      </c>
      <c r="AF107" s="87">
        <v>351088.05300000001</v>
      </c>
      <c r="AG107" s="87">
        <v>354246.84</v>
      </c>
      <c r="AH107" s="87">
        <v>357352.35</v>
      </c>
      <c r="AI107" s="87">
        <v>360404.30599999998</v>
      </c>
      <c r="AJ107" s="87">
        <v>363398.94199999998</v>
      </c>
      <c r="AK107" s="87">
        <v>366331.74800000002</v>
      </c>
      <c r="AL107" s="87">
        <v>369199.011</v>
      </c>
      <c r="AM107" s="87">
        <v>371998.28499999997</v>
      </c>
      <c r="AN107" s="87">
        <v>374728.55300000001</v>
      </c>
      <c r="AO107" s="87">
        <v>377389.27500000002</v>
      </c>
      <c r="AP107" s="87">
        <v>379980.63400000002</v>
      </c>
      <c r="AQ107" s="87">
        <v>382502.217</v>
      </c>
      <c r="AR107" s="87">
        <v>384953.12599999999</v>
      </c>
      <c r="AS107" s="87">
        <v>387331.28700000001</v>
      </c>
      <c r="AT107" s="87">
        <v>389633.21799999999</v>
      </c>
      <c r="AU107" s="87">
        <v>391854.89199999999</v>
      </c>
      <c r="AV107" s="87">
        <v>393993.26799999998</v>
      </c>
      <c r="AW107" s="87">
        <v>396047.24699999997</v>
      </c>
      <c r="AX107" s="87">
        <v>398016.82400000002</v>
      </c>
      <c r="AY107" s="87">
        <v>399901.48</v>
      </c>
      <c r="AZ107" s="87">
        <v>401701.01400000002</v>
      </c>
      <c r="BA107" s="87">
        <v>403415.66600000003</v>
      </c>
      <c r="BB107" s="87">
        <v>405045.80300000001</v>
      </c>
      <c r="BC107" s="87">
        <v>406592.49</v>
      </c>
      <c r="BD107" s="87">
        <v>408057.69099999999</v>
      </c>
      <c r="BE107" s="87">
        <v>409444.03399999999</v>
      </c>
      <c r="BF107" s="87">
        <v>410754.09100000001</v>
      </c>
      <c r="BG107" s="87">
        <v>411989.58600000001</v>
      </c>
      <c r="BH107" s="87">
        <v>413152.52</v>
      </c>
      <c r="BI107" s="87">
        <v>414246.61300000001</v>
      </c>
      <c r="BJ107" s="87">
        <v>415276.42499999999</v>
      </c>
      <c r="BK107" s="87">
        <v>416245.73200000002</v>
      </c>
      <c r="BL107" s="87">
        <v>417156.85100000002</v>
      </c>
      <c r="BM107" s="87">
        <v>418011.571</v>
      </c>
      <c r="BN107" s="87">
        <v>418812.48700000002</v>
      </c>
      <c r="BO107" s="87">
        <v>419562.14299999998</v>
      </c>
      <c r="BP107" s="87">
        <v>420262.59</v>
      </c>
      <c r="BQ107" s="87">
        <v>420915.516</v>
      </c>
      <c r="BR107" s="87">
        <v>421522.12699999998</v>
      </c>
      <c r="BS107" s="87">
        <v>422083.446</v>
      </c>
      <c r="BT107" s="87">
        <v>422600.07500000001</v>
      </c>
      <c r="BU107" s="87">
        <v>423072.62800000003</v>
      </c>
      <c r="BV107" s="87">
        <v>423501.83600000001</v>
      </c>
      <c r="BW107" s="87">
        <v>423887.96899999998</v>
      </c>
      <c r="BX107" s="87">
        <v>424230.39</v>
      </c>
      <c r="BY107" s="87">
        <v>424527.84399999998</v>
      </c>
      <c r="BZ107" s="87">
        <v>424779.50599999999</v>
      </c>
      <c r="CA107" s="87">
        <v>424985.22100000002</v>
      </c>
      <c r="CB107" s="87">
        <v>425145.16399999999</v>
      </c>
      <c r="CC107" s="87">
        <v>425258.85100000002</v>
      </c>
      <c r="CD107" s="87">
        <v>425325.76400000002</v>
      </c>
      <c r="CE107" s="87">
        <v>425345.609</v>
      </c>
      <c r="CF107" s="87">
        <v>425318.109</v>
      </c>
      <c r="CG107" s="87">
        <v>425243.38199999998</v>
      </c>
      <c r="CH107" s="87">
        <v>425121.598</v>
      </c>
      <c r="CI107" s="87">
        <v>424952.95199999999</v>
      </c>
      <c r="CJ107" s="87">
        <v>424737.72200000001</v>
      </c>
      <c r="CK107" s="87">
        <v>424476.11</v>
      </c>
      <c r="CL107" s="87">
        <v>424168.3</v>
      </c>
      <c r="CM107" s="87">
        <v>423814.473</v>
      </c>
      <c r="CN107" s="87">
        <v>423414.71</v>
      </c>
      <c r="CO107" s="87">
        <v>422969.14399999997</v>
      </c>
    </row>
    <row r="108" spans="1:93" ht="11.65">
      <c r="A108" s="66">
        <v>91</v>
      </c>
      <c r="B108" s="67" t="s">
        <v>685</v>
      </c>
      <c r="C108" s="88" t="s">
        <v>39</v>
      </c>
      <c r="D108" s="69"/>
      <c r="E108" s="69">
        <v>51</v>
      </c>
      <c r="F108" s="67" t="s">
        <v>735</v>
      </c>
      <c r="G108" s="69">
        <v>922</v>
      </c>
      <c r="H108" s="97">
        <v>2925.5590000000002</v>
      </c>
      <c r="I108" s="97">
        <v>2936.1469999999999</v>
      </c>
      <c r="J108" s="97">
        <v>2944.7890000000002</v>
      </c>
      <c r="K108" s="97">
        <v>2951.741</v>
      </c>
      <c r="L108" s="97">
        <v>2957.7280000000001</v>
      </c>
      <c r="M108" s="97">
        <v>2963.2339999999999</v>
      </c>
      <c r="N108" s="70">
        <v>2968.1280000000002</v>
      </c>
      <c r="O108" s="70">
        <v>2971.9690000000001</v>
      </c>
      <c r="P108" s="70">
        <v>2974.77</v>
      </c>
      <c r="Q108" s="70">
        <v>2976.5140000000001</v>
      </c>
      <c r="R108" s="70">
        <v>2977.2759999999998</v>
      </c>
      <c r="S108" s="70">
        <v>2977.011</v>
      </c>
      <c r="T108" s="70">
        <v>2975.75</v>
      </c>
      <c r="U108" s="70">
        <v>2973.59</v>
      </c>
      <c r="V108" s="70">
        <v>2970.6439999999998</v>
      </c>
      <c r="W108" s="70">
        <v>2967.01</v>
      </c>
      <c r="X108" s="70">
        <v>2962.7379999999998</v>
      </c>
      <c r="Y108" s="70">
        <v>2957.855</v>
      </c>
      <c r="Z108" s="70">
        <v>2952.4540000000002</v>
      </c>
      <c r="AA108" s="70">
        <v>2946.625</v>
      </c>
      <c r="AB108" s="70">
        <v>2940.413</v>
      </c>
      <c r="AC108" s="70">
        <v>2933.8890000000001</v>
      </c>
      <c r="AD108" s="70">
        <v>2927.058</v>
      </c>
      <c r="AE108" s="70">
        <v>2919.96</v>
      </c>
      <c r="AF108" s="70">
        <v>2912.6529999999998</v>
      </c>
      <c r="AG108" s="70">
        <v>2905.1469999999999</v>
      </c>
      <c r="AH108" s="70">
        <v>2897.4679999999998</v>
      </c>
      <c r="AI108" s="70">
        <v>2889.6179999999999</v>
      </c>
      <c r="AJ108" s="70">
        <v>2881.5479999999998</v>
      </c>
      <c r="AK108" s="70">
        <v>2873.2020000000002</v>
      </c>
      <c r="AL108" s="70">
        <v>2864.5479999999998</v>
      </c>
      <c r="AM108" s="70">
        <v>2855.5639999999999</v>
      </c>
      <c r="AN108" s="70">
        <v>2846.2550000000001</v>
      </c>
      <c r="AO108" s="70">
        <v>2836.5839999999998</v>
      </c>
      <c r="AP108" s="70">
        <v>2826.5479999999998</v>
      </c>
      <c r="AQ108" s="70">
        <v>2816.114</v>
      </c>
      <c r="AR108" s="70">
        <v>2805.2570000000001</v>
      </c>
      <c r="AS108" s="70">
        <v>2794.009</v>
      </c>
      <c r="AT108" s="70">
        <v>2782.3330000000001</v>
      </c>
      <c r="AU108" s="70">
        <v>2770.2249999999999</v>
      </c>
      <c r="AV108" s="70">
        <v>2757.7020000000002</v>
      </c>
      <c r="AW108" s="70">
        <v>2744.7510000000002</v>
      </c>
      <c r="AX108" s="70">
        <v>2731.3629999999998</v>
      </c>
      <c r="AY108" s="70">
        <v>2717.5590000000002</v>
      </c>
      <c r="AZ108" s="70">
        <v>2703.3580000000002</v>
      </c>
      <c r="BA108" s="70">
        <v>2688.7649999999999</v>
      </c>
      <c r="BB108" s="70">
        <v>2673.7739999999999</v>
      </c>
      <c r="BC108" s="70">
        <v>2658.4319999999998</v>
      </c>
      <c r="BD108" s="70">
        <v>2642.75</v>
      </c>
      <c r="BE108" s="70">
        <v>2626.7350000000001</v>
      </c>
      <c r="BF108" s="70">
        <v>2610.4250000000002</v>
      </c>
      <c r="BG108" s="70">
        <v>2593.8429999999998</v>
      </c>
      <c r="BH108" s="70">
        <v>2576.9969999999998</v>
      </c>
      <c r="BI108" s="70">
        <v>2559.931</v>
      </c>
      <c r="BJ108" s="70">
        <v>2542.6799999999998</v>
      </c>
      <c r="BK108" s="70">
        <v>2525.2910000000002</v>
      </c>
      <c r="BL108" s="70">
        <v>2507.7800000000002</v>
      </c>
      <c r="BM108" s="70">
        <v>2490.1799999999998</v>
      </c>
      <c r="BN108" s="70">
        <v>2472.5340000000001</v>
      </c>
      <c r="BO108" s="70">
        <v>2454.89</v>
      </c>
      <c r="BP108" s="70">
        <v>2437.2849999999999</v>
      </c>
      <c r="BQ108" s="70">
        <v>2419.7460000000001</v>
      </c>
      <c r="BR108" s="70">
        <v>2402.2800000000002</v>
      </c>
      <c r="BS108" s="70">
        <v>2384.9479999999999</v>
      </c>
      <c r="BT108" s="70">
        <v>2367.7460000000001</v>
      </c>
      <c r="BU108" s="70">
        <v>2350.7289999999998</v>
      </c>
      <c r="BV108" s="70">
        <v>2333.895</v>
      </c>
      <c r="BW108" s="70">
        <v>2317.2379999999998</v>
      </c>
      <c r="BX108" s="70">
        <v>2300.7979999999998</v>
      </c>
      <c r="BY108" s="70">
        <v>2284.5509999999999</v>
      </c>
      <c r="BZ108" s="70">
        <v>2268.5219999999999</v>
      </c>
      <c r="CA108" s="70">
        <v>2252.7089999999998</v>
      </c>
      <c r="CB108" s="70">
        <v>2237.0940000000001</v>
      </c>
      <c r="CC108" s="70">
        <v>2221.6390000000001</v>
      </c>
      <c r="CD108" s="70">
        <v>2206.3139999999999</v>
      </c>
      <c r="CE108" s="70">
        <v>2191.0770000000002</v>
      </c>
      <c r="CF108" s="70">
        <v>2175.8969999999999</v>
      </c>
      <c r="CG108" s="70">
        <v>2160.7600000000002</v>
      </c>
      <c r="CH108" s="70">
        <v>2145.6619999999998</v>
      </c>
      <c r="CI108" s="70">
        <v>2130.5630000000001</v>
      </c>
      <c r="CJ108" s="70">
        <v>2115.4699999999998</v>
      </c>
      <c r="CK108" s="70">
        <v>2100.3290000000002</v>
      </c>
      <c r="CL108" s="70">
        <v>2085.1320000000001</v>
      </c>
      <c r="CM108" s="70">
        <v>2069.8110000000001</v>
      </c>
      <c r="CN108" s="70">
        <v>2054.3220000000001</v>
      </c>
      <c r="CO108" s="70">
        <v>2038.6130000000001</v>
      </c>
    </row>
    <row r="109" spans="1:93" ht="11.65">
      <c r="A109" s="66">
        <v>92</v>
      </c>
      <c r="B109" s="67" t="s">
        <v>685</v>
      </c>
      <c r="C109" s="88" t="s">
        <v>42</v>
      </c>
      <c r="D109" s="69">
        <v>5</v>
      </c>
      <c r="E109" s="69">
        <v>31</v>
      </c>
      <c r="F109" s="67" t="s">
        <v>735</v>
      </c>
      <c r="G109" s="69">
        <v>922</v>
      </c>
      <c r="H109" s="97">
        <v>9622.741</v>
      </c>
      <c r="I109" s="97">
        <v>9736.0409999999993</v>
      </c>
      <c r="J109" s="97">
        <v>9845.3160000000007</v>
      </c>
      <c r="K109" s="97">
        <v>9949.5370000000003</v>
      </c>
      <c r="L109" s="97">
        <v>10047.718999999999</v>
      </c>
      <c r="M109" s="97">
        <v>10139.174999999999</v>
      </c>
      <c r="N109" s="70">
        <v>10223.343999999999</v>
      </c>
      <c r="O109" s="70">
        <v>10300.196</v>
      </c>
      <c r="P109" s="70">
        <v>10370.49</v>
      </c>
      <c r="Q109" s="70">
        <v>10435.341</v>
      </c>
      <c r="R109" s="70">
        <v>10495.689</v>
      </c>
      <c r="S109" s="70">
        <v>10551.674000000001</v>
      </c>
      <c r="T109" s="70">
        <v>10603.359</v>
      </c>
      <c r="U109" s="70">
        <v>10651.431</v>
      </c>
      <c r="V109" s="70">
        <v>10696.684999999999</v>
      </c>
      <c r="W109" s="70">
        <v>10739.736000000001</v>
      </c>
      <c r="X109" s="70">
        <v>10780.880999999999</v>
      </c>
      <c r="Y109" s="70">
        <v>10820.172</v>
      </c>
      <c r="Z109" s="70">
        <v>10857.547</v>
      </c>
      <c r="AA109" s="70">
        <v>10892.870999999999</v>
      </c>
      <c r="AB109" s="70">
        <v>10925.978999999999</v>
      </c>
      <c r="AC109" s="70">
        <v>10956.948</v>
      </c>
      <c r="AD109" s="70">
        <v>10985.771000000001</v>
      </c>
      <c r="AE109" s="70">
        <v>11012.055</v>
      </c>
      <c r="AF109" s="70">
        <v>11035.273999999999</v>
      </c>
      <c r="AG109" s="70">
        <v>11055.063</v>
      </c>
      <c r="AH109" s="70">
        <v>11071.291999999999</v>
      </c>
      <c r="AI109" s="70">
        <v>11084.046</v>
      </c>
      <c r="AJ109" s="70">
        <v>11093.273999999999</v>
      </c>
      <c r="AK109" s="70">
        <v>11099.02</v>
      </c>
      <c r="AL109" s="70">
        <v>11101.322</v>
      </c>
      <c r="AM109" s="70">
        <v>11100.188</v>
      </c>
      <c r="AN109" s="70">
        <v>11095.71</v>
      </c>
      <c r="AO109" s="70">
        <v>11088.129000000001</v>
      </c>
      <c r="AP109" s="70">
        <v>11077.798000000001</v>
      </c>
      <c r="AQ109" s="70">
        <v>11064.995000000001</v>
      </c>
      <c r="AR109" s="70">
        <v>11049.865</v>
      </c>
      <c r="AS109" s="70">
        <v>11032.504000000001</v>
      </c>
      <c r="AT109" s="70">
        <v>11013.079</v>
      </c>
      <c r="AU109" s="70">
        <v>10991.808999999999</v>
      </c>
      <c r="AV109" s="70">
        <v>10968.875</v>
      </c>
      <c r="AW109" s="70">
        <v>10944.387000000001</v>
      </c>
      <c r="AX109" s="70">
        <v>10918.431</v>
      </c>
      <c r="AY109" s="70">
        <v>10891.053</v>
      </c>
      <c r="AZ109" s="70">
        <v>10862.291999999999</v>
      </c>
      <c r="BA109" s="70">
        <v>10832.145</v>
      </c>
      <c r="BB109" s="70">
        <v>10800.695</v>
      </c>
      <c r="BC109" s="70">
        <v>10768.018</v>
      </c>
      <c r="BD109" s="70">
        <v>10734.091</v>
      </c>
      <c r="BE109" s="70">
        <v>10698.875</v>
      </c>
      <c r="BF109" s="70">
        <v>10662.36</v>
      </c>
      <c r="BG109" s="70">
        <v>10624.593999999999</v>
      </c>
      <c r="BH109" s="70">
        <v>10585.665000000001</v>
      </c>
      <c r="BI109" s="70">
        <v>10545.619000000001</v>
      </c>
      <c r="BJ109" s="70">
        <v>10504.517</v>
      </c>
      <c r="BK109" s="70">
        <v>10462.433000000001</v>
      </c>
      <c r="BL109" s="70">
        <v>10419.43</v>
      </c>
      <c r="BM109" s="70">
        <v>10375.632</v>
      </c>
      <c r="BN109" s="70">
        <v>10331.183000000001</v>
      </c>
      <c r="BO109" s="70">
        <v>10286.224</v>
      </c>
      <c r="BP109" s="70">
        <v>10240.904</v>
      </c>
      <c r="BQ109" s="70">
        <v>10195.332</v>
      </c>
      <c r="BR109" s="70">
        <v>10149.611000000001</v>
      </c>
      <c r="BS109" s="70">
        <v>10103.941000000001</v>
      </c>
      <c r="BT109" s="70">
        <v>10058.574000000001</v>
      </c>
      <c r="BU109" s="70">
        <v>10013.683000000001</v>
      </c>
      <c r="BV109" s="70">
        <v>9969.3680000000004</v>
      </c>
      <c r="BW109" s="70">
        <v>9925.6360000000004</v>
      </c>
      <c r="BX109" s="70">
        <v>9882.5570000000007</v>
      </c>
      <c r="BY109" s="70">
        <v>9840.1280000000006</v>
      </c>
      <c r="BZ109" s="70">
        <v>9798.3709999999992</v>
      </c>
      <c r="CA109" s="70">
        <v>9757.2890000000007</v>
      </c>
      <c r="CB109" s="70">
        <v>9716.8310000000001</v>
      </c>
      <c r="CC109" s="70">
        <v>9676.8709999999992</v>
      </c>
      <c r="CD109" s="70">
        <v>9637.2189999999991</v>
      </c>
      <c r="CE109" s="70">
        <v>9597.7009999999991</v>
      </c>
      <c r="CF109" s="70">
        <v>9558.1959999999999</v>
      </c>
      <c r="CG109" s="70">
        <v>9518.6740000000009</v>
      </c>
      <c r="CH109" s="70">
        <v>9479.0640000000003</v>
      </c>
      <c r="CI109" s="70">
        <v>9439.3389999999999</v>
      </c>
      <c r="CJ109" s="70">
        <v>9399.4120000000003</v>
      </c>
      <c r="CK109" s="70">
        <v>9359.2160000000003</v>
      </c>
      <c r="CL109" s="70">
        <v>9318.5759999999991</v>
      </c>
      <c r="CM109" s="70">
        <v>9277.34</v>
      </c>
      <c r="CN109" s="70">
        <v>9235.2790000000005</v>
      </c>
      <c r="CO109" s="70">
        <v>9192.1409999999996</v>
      </c>
    </row>
    <row r="110" spans="1:93" ht="11.65">
      <c r="A110" s="66">
        <v>93</v>
      </c>
      <c r="B110" s="67" t="s">
        <v>685</v>
      </c>
      <c r="C110" s="88" t="s">
        <v>44</v>
      </c>
      <c r="D110" s="69"/>
      <c r="E110" s="69">
        <v>48</v>
      </c>
      <c r="F110" s="67" t="s">
        <v>735</v>
      </c>
      <c r="G110" s="69">
        <v>922</v>
      </c>
      <c r="H110" s="97">
        <v>1371.8530000000001</v>
      </c>
      <c r="I110" s="97">
        <v>1425.7929999999999</v>
      </c>
      <c r="J110" s="97">
        <v>1494.077</v>
      </c>
      <c r="K110" s="97">
        <v>1569.44</v>
      </c>
      <c r="L110" s="97">
        <v>1641.164</v>
      </c>
      <c r="M110" s="97">
        <v>1701.5830000000001</v>
      </c>
      <c r="N110" s="70">
        <v>1748.2950000000001</v>
      </c>
      <c r="O110" s="70">
        <v>1783.9849999999999</v>
      </c>
      <c r="P110" s="70">
        <v>1811.9960000000001</v>
      </c>
      <c r="Q110" s="70">
        <v>1837.7280000000001</v>
      </c>
      <c r="R110" s="70">
        <v>1865.087</v>
      </c>
      <c r="S110" s="70">
        <v>1894.8789999999999</v>
      </c>
      <c r="T110" s="70">
        <v>1925.732</v>
      </c>
      <c r="U110" s="70">
        <v>1956.7380000000001</v>
      </c>
      <c r="V110" s="70">
        <v>1986.3409999999999</v>
      </c>
      <c r="W110" s="70">
        <v>2013.4190000000001</v>
      </c>
      <c r="X110" s="70">
        <v>2037.893</v>
      </c>
      <c r="Y110" s="70">
        <v>2060.3290000000002</v>
      </c>
      <c r="Z110" s="70">
        <v>2081.0239999999999</v>
      </c>
      <c r="AA110" s="70">
        <v>2100.4609999999998</v>
      </c>
      <c r="AB110" s="70">
        <v>2118.9940000000001</v>
      </c>
      <c r="AC110" s="70">
        <v>2136.7060000000001</v>
      </c>
      <c r="AD110" s="70">
        <v>2153.576</v>
      </c>
      <c r="AE110" s="70">
        <v>2169.6480000000001</v>
      </c>
      <c r="AF110" s="70">
        <v>2185.0189999999998</v>
      </c>
      <c r="AG110" s="70">
        <v>2199.7060000000001</v>
      </c>
      <c r="AH110" s="70">
        <v>2213.8139999999999</v>
      </c>
      <c r="AI110" s="70">
        <v>2227.366</v>
      </c>
      <c r="AJ110" s="70">
        <v>2240.3789999999999</v>
      </c>
      <c r="AK110" s="70">
        <v>2252.8159999999998</v>
      </c>
      <c r="AL110" s="70">
        <v>2264.6579999999999</v>
      </c>
      <c r="AM110" s="70">
        <v>2275.9490000000001</v>
      </c>
      <c r="AN110" s="70">
        <v>2286.7089999999998</v>
      </c>
      <c r="AO110" s="70">
        <v>2296.9639999999999</v>
      </c>
      <c r="AP110" s="70">
        <v>2306.7359999999999</v>
      </c>
      <c r="AQ110" s="70">
        <v>2316.047</v>
      </c>
      <c r="AR110" s="70">
        <v>2324.9119999999998</v>
      </c>
      <c r="AS110" s="70">
        <v>2333.3319999999999</v>
      </c>
      <c r="AT110" s="70">
        <v>2341.3420000000001</v>
      </c>
      <c r="AU110" s="70">
        <v>2348.924</v>
      </c>
      <c r="AV110" s="70">
        <v>2356.1080000000002</v>
      </c>
      <c r="AW110" s="70">
        <v>2362.913</v>
      </c>
      <c r="AX110" s="70">
        <v>2369.3150000000001</v>
      </c>
      <c r="AY110" s="70">
        <v>2375.3180000000002</v>
      </c>
      <c r="AZ110" s="70">
        <v>2380.9160000000002</v>
      </c>
      <c r="BA110" s="70">
        <v>2386.098</v>
      </c>
      <c r="BB110" s="70">
        <v>2390.8710000000001</v>
      </c>
      <c r="BC110" s="70">
        <v>2395.2150000000001</v>
      </c>
      <c r="BD110" s="70">
        <v>2399.1390000000001</v>
      </c>
      <c r="BE110" s="70">
        <v>2402.6350000000002</v>
      </c>
      <c r="BF110" s="70">
        <v>2405.6990000000001</v>
      </c>
      <c r="BG110" s="70">
        <v>2408.3249999999998</v>
      </c>
      <c r="BH110" s="70">
        <v>2410.4989999999998</v>
      </c>
      <c r="BI110" s="70">
        <v>2412.2310000000002</v>
      </c>
      <c r="BJ110" s="70">
        <v>2413.511</v>
      </c>
      <c r="BK110" s="70">
        <v>2414.3380000000002</v>
      </c>
      <c r="BL110" s="70">
        <v>2414.7080000000001</v>
      </c>
      <c r="BM110" s="70">
        <v>2414.6129999999998</v>
      </c>
      <c r="BN110" s="70">
        <v>2414.0509999999999</v>
      </c>
      <c r="BO110" s="70">
        <v>2413.0309999999999</v>
      </c>
      <c r="BP110" s="70">
        <v>2411.5500000000002</v>
      </c>
      <c r="BQ110" s="70">
        <v>2409.5940000000001</v>
      </c>
      <c r="BR110" s="70">
        <v>2407.1779999999999</v>
      </c>
      <c r="BS110" s="70">
        <v>2404.3090000000002</v>
      </c>
      <c r="BT110" s="70">
        <v>2400.9740000000002</v>
      </c>
      <c r="BU110" s="70">
        <v>2397.212</v>
      </c>
      <c r="BV110" s="70">
        <v>2392.9989999999998</v>
      </c>
      <c r="BW110" s="70">
        <v>2388.3670000000002</v>
      </c>
      <c r="BX110" s="70">
        <v>2383.3029999999999</v>
      </c>
      <c r="BY110" s="70">
        <v>2377.8200000000002</v>
      </c>
      <c r="BZ110" s="70">
        <v>2371.92</v>
      </c>
      <c r="CA110" s="70">
        <v>2365.5949999999998</v>
      </c>
      <c r="CB110" s="70">
        <v>2358.9079999999999</v>
      </c>
      <c r="CC110" s="70">
        <v>2351.8530000000001</v>
      </c>
      <c r="CD110" s="70">
        <v>2344.4650000000001</v>
      </c>
      <c r="CE110" s="70">
        <v>2336.7809999999999</v>
      </c>
      <c r="CF110" s="70">
        <v>2328.8150000000001</v>
      </c>
      <c r="CG110" s="70">
        <v>2320.607</v>
      </c>
      <c r="CH110" s="70">
        <v>2312.2089999999998</v>
      </c>
      <c r="CI110" s="70">
        <v>2303.6469999999999</v>
      </c>
      <c r="CJ110" s="70">
        <v>2294.9839999999999</v>
      </c>
      <c r="CK110" s="70">
        <v>2286.2539999999999</v>
      </c>
      <c r="CL110" s="70">
        <v>2277.5279999999998</v>
      </c>
      <c r="CM110" s="70">
        <v>2268.8560000000002</v>
      </c>
      <c r="CN110" s="70">
        <v>2260.2840000000001</v>
      </c>
      <c r="CO110" s="70">
        <v>2251.8910000000001</v>
      </c>
    </row>
    <row r="111" spans="1:93" ht="11.65">
      <c r="A111" s="66">
        <v>94</v>
      </c>
      <c r="B111" s="67" t="s">
        <v>685</v>
      </c>
      <c r="C111" s="88" t="s">
        <v>77</v>
      </c>
      <c r="D111" s="69">
        <v>6</v>
      </c>
      <c r="E111" s="69">
        <v>196</v>
      </c>
      <c r="F111" s="67" t="s">
        <v>735</v>
      </c>
      <c r="G111" s="69">
        <v>922</v>
      </c>
      <c r="H111" s="97">
        <v>1160.9870000000001</v>
      </c>
      <c r="I111" s="97">
        <v>1170.1890000000001</v>
      </c>
      <c r="J111" s="97">
        <v>1179.6849999999999</v>
      </c>
      <c r="K111" s="97">
        <v>1189.2619999999999</v>
      </c>
      <c r="L111" s="97">
        <v>1198.5740000000001</v>
      </c>
      <c r="M111" s="97">
        <v>1207.3610000000001</v>
      </c>
      <c r="N111" s="70">
        <v>1215.588</v>
      </c>
      <c r="O111" s="70">
        <v>1223.3900000000001</v>
      </c>
      <c r="P111" s="70">
        <v>1230.7919999999999</v>
      </c>
      <c r="Q111" s="70">
        <v>1237.8689999999999</v>
      </c>
      <c r="R111" s="70">
        <v>1244.674</v>
      </c>
      <c r="S111" s="70">
        <v>1251.2149999999999</v>
      </c>
      <c r="T111" s="70">
        <v>1257.4739999999999</v>
      </c>
      <c r="U111" s="70">
        <v>1263.4960000000001</v>
      </c>
      <c r="V111" s="70">
        <v>1269.319</v>
      </c>
      <c r="W111" s="70">
        <v>1274.973</v>
      </c>
      <c r="X111" s="70">
        <v>1280.47</v>
      </c>
      <c r="Y111" s="70">
        <v>1285.8240000000001</v>
      </c>
      <c r="Z111" s="70">
        <v>1291.0319999999999</v>
      </c>
      <c r="AA111" s="70">
        <v>1296.1120000000001</v>
      </c>
      <c r="AB111" s="70">
        <v>1301.059</v>
      </c>
      <c r="AC111" s="70">
        <v>1305.8789999999999</v>
      </c>
      <c r="AD111" s="70">
        <v>1310.579</v>
      </c>
      <c r="AE111" s="70">
        <v>1315.134</v>
      </c>
      <c r="AF111" s="70">
        <v>1319.546</v>
      </c>
      <c r="AG111" s="70">
        <v>1323.7739999999999</v>
      </c>
      <c r="AH111" s="70">
        <v>1327.8119999999999</v>
      </c>
      <c r="AI111" s="70">
        <v>1331.674</v>
      </c>
      <c r="AJ111" s="70">
        <v>1335.346</v>
      </c>
      <c r="AK111" s="70">
        <v>1338.789</v>
      </c>
      <c r="AL111" s="70">
        <v>1342.0129999999999</v>
      </c>
      <c r="AM111" s="70">
        <v>1345.0119999999999</v>
      </c>
      <c r="AN111" s="70">
        <v>1347.7719999999999</v>
      </c>
      <c r="AO111" s="70">
        <v>1350.2940000000001</v>
      </c>
      <c r="AP111" s="70">
        <v>1352.5630000000001</v>
      </c>
      <c r="AQ111" s="70">
        <v>1354.5889999999999</v>
      </c>
      <c r="AR111" s="70">
        <v>1356.364</v>
      </c>
      <c r="AS111" s="70">
        <v>1357.8869999999999</v>
      </c>
      <c r="AT111" s="70">
        <v>1359.1790000000001</v>
      </c>
      <c r="AU111" s="70">
        <v>1360.239</v>
      </c>
      <c r="AV111" s="70">
        <v>1361.059</v>
      </c>
      <c r="AW111" s="70">
        <v>1361.663</v>
      </c>
      <c r="AX111" s="70">
        <v>1362.0630000000001</v>
      </c>
      <c r="AY111" s="70">
        <v>1362.2650000000001</v>
      </c>
      <c r="AZ111" s="70">
        <v>1362.2840000000001</v>
      </c>
      <c r="BA111" s="70">
        <v>1362.135</v>
      </c>
      <c r="BB111" s="70">
        <v>1361.8320000000001</v>
      </c>
      <c r="BC111" s="70">
        <v>1361.3889999999999</v>
      </c>
      <c r="BD111" s="70">
        <v>1360.8009999999999</v>
      </c>
      <c r="BE111" s="70">
        <v>1360.097</v>
      </c>
      <c r="BF111" s="70">
        <v>1359.2829999999999</v>
      </c>
      <c r="BG111" s="70">
        <v>1358.383</v>
      </c>
      <c r="BH111" s="70">
        <v>1357.3869999999999</v>
      </c>
      <c r="BI111" s="70">
        <v>1356.2840000000001</v>
      </c>
      <c r="BJ111" s="70">
        <v>1355.1210000000001</v>
      </c>
      <c r="BK111" s="70">
        <v>1353.8440000000001</v>
      </c>
      <c r="BL111" s="70">
        <v>1352.481</v>
      </c>
      <c r="BM111" s="70">
        <v>1351.039</v>
      </c>
      <c r="BN111" s="70">
        <v>1349.5340000000001</v>
      </c>
      <c r="BO111" s="70">
        <v>1347.9449999999999</v>
      </c>
      <c r="BP111" s="70">
        <v>1346.2929999999999</v>
      </c>
      <c r="BQ111" s="70">
        <v>1344.5909999999999</v>
      </c>
      <c r="BR111" s="70">
        <v>1342.8230000000001</v>
      </c>
      <c r="BS111" s="70">
        <v>1341.0050000000001</v>
      </c>
      <c r="BT111" s="70">
        <v>1339.163</v>
      </c>
      <c r="BU111" s="70">
        <v>1337.299</v>
      </c>
      <c r="BV111" s="70">
        <v>1335.4269999999999</v>
      </c>
      <c r="BW111" s="70">
        <v>1333.54</v>
      </c>
      <c r="BX111" s="70">
        <v>1331.6610000000001</v>
      </c>
      <c r="BY111" s="70">
        <v>1329.789</v>
      </c>
      <c r="BZ111" s="70">
        <v>1327.9280000000001</v>
      </c>
      <c r="CA111" s="70">
        <v>1326.097</v>
      </c>
      <c r="CB111" s="70">
        <v>1324.2929999999999</v>
      </c>
      <c r="CC111" s="70">
        <v>1322.5429999999999</v>
      </c>
      <c r="CD111" s="70">
        <v>1320.8589999999999</v>
      </c>
      <c r="CE111" s="70">
        <v>1319.251</v>
      </c>
      <c r="CF111" s="70">
        <v>1317.7460000000001</v>
      </c>
      <c r="CG111" s="70">
        <v>1316.3340000000001</v>
      </c>
      <c r="CH111" s="70">
        <v>1315.011</v>
      </c>
      <c r="CI111" s="70">
        <v>1313.7950000000001</v>
      </c>
      <c r="CJ111" s="70">
        <v>1312.692</v>
      </c>
      <c r="CK111" s="70">
        <v>1311.692</v>
      </c>
      <c r="CL111" s="70">
        <v>1310.81</v>
      </c>
      <c r="CM111" s="70">
        <v>1310.0429999999999</v>
      </c>
      <c r="CN111" s="70">
        <v>1309.4059999999999</v>
      </c>
      <c r="CO111" s="70">
        <v>1308.9110000000001</v>
      </c>
    </row>
    <row r="112" spans="1:93" ht="11.65">
      <c r="A112" s="66">
        <v>95</v>
      </c>
      <c r="B112" s="67" t="s">
        <v>685</v>
      </c>
      <c r="C112" s="88" t="s">
        <v>95</v>
      </c>
      <c r="D112" s="69">
        <v>7</v>
      </c>
      <c r="E112" s="69">
        <v>268</v>
      </c>
      <c r="F112" s="67" t="s">
        <v>735</v>
      </c>
      <c r="G112" s="69">
        <v>922</v>
      </c>
      <c r="H112" s="97">
        <v>4024.18</v>
      </c>
      <c r="I112" s="97">
        <v>4015.4569999999999</v>
      </c>
      <c r="J112" s="97">
        <v>4008.723</v>
      </c>
      <c r="K112" s="97">
        <v>4002.9459999999999</v>
      </c>
      <c r="L112" s="97">
        <v>3996.7620000000002</v>
      </c>
      <c r="M112" s="97">
        <v>3989.1750000000002</v>
      </c>
      <c r="N112" s="70">
        <v>3979.7730000000001</v>
      </c>
      <c r="O112" s="70">
        <v>3968.7280000000001</v>
      </c>
      <c r="P112" s="70">
        <v>3956.337</v>
      </c>
      <c r="Q112" s="70">
        <v>3943.05</v>
      </c>
      <c r="R112" s="70">
        <v>3929.288</v>
      </c>
      <c r="S112" s="70">
        <v>3915.0509999999999</v>
      </c>
      <c r="T112" s="70">
        <v>3900.212</v>
      </c>
      <c r="U112" s="70">
        <v>3884.8870000000002</v>
      </c>
      <c r="V112" s="70">
        <v>3869.2179999999998</v>
      </c>
      <c r="W112" s="70">
        <v>3853.3009999999999</v>
      </c>
      <c r="X112" s="70">
        <v>3837.2150000000001</v>
      </c>
      <c r="Y112" s="70">
        <v>3820.9839999999999</v>
      </c>
      <c r="Z112" s="70">
        <v>3804.634</v>
      </c>
      <c r="AA112" s="70">
        <v>3788.2339999999999</v>
      </c>
      <c r="AB112" s="70">
        <v>3771.7750000000001</v>
      </c>
      <c r="AC112" s="70">
        <v>3755.3009999999999</v>
      </c>
      <c r="AD112" s="70">
        <v>3738.8270000000002</v>
      </c>
      <c r="AE112" s="70">
        <v>3722.3629999999998</v>
      </c>
      <c r="AF112" s="70">
        <v>3705.8609999999999</v>
      </c>
      <c r="AG112" s="70">
        <v>3689.3110000000001</v>
      </c>
      <c r="AH112" s="70">
        <v>3672.7249999999999</v>
      </c>
      <c r="AI112" s="70">
        <v>3656.0810000000001</v>
      </c>
      <c r="AJ112" s="70">
        <v>3639.35</v>
      </c>
      <c r="AK112" s="70">
        <v>3622.4749999999999</v>
      </c>
      <c r="AL112" s="70">
        <v>3605.424</v>
      </c>
      <c r="AM112" s="70">
        <v>3588.163</v>
      </c>
      <c r="AN112" s="70">
        <v>3570.7179999999998</v>
      </c>
      <c r="AO112" s="70">
        <v>3553.0279999999998</v>
      </c>
      <c r="AP112" s="70">
        <v>3535.076</v>
      </c>
      <c r="AQ112" s="70">
        <v>3516.87</v>
      </c>
      <c r="AR112" s="70">
        <v>3498.373</v>
      </c>
      <c r="AS112" s="70">
        <v>3479.5859999999998</v>
      </c>
      <c r="AT112" s="70">
        <v>3460.5349999999999</v>
      </c>
      <c r="AU112" s="70">
        <v>3441.241</v>
      </c>
      <c r="AV112" s="70">
        <v>3421.69</v>
      </c>
      <c r="AW112" s="70">
        <v>3401.9319999999998</v>
      </c>
      <c r="AX112" s="70">
        <v>3381.9520000000002</v>
      </c>
      <c r="AY112" s="70">
        <v>3361.788</v>
      </c>
      <c r="AZ112" s="70">
        <v>3341.4780000000001</v>
      </c>
      <c r="BA112" s="70">
        <v>3321.0329999999999</v>
      </c>
      <c r="BB112" s="70">
        <v>3300.4789999999998</v>
      </c>
      <c r="BC112" s="70">
        <v>3279.8539999999998</v>
      </c>
      <c r="BD112" s="70">
        <v>3259.16</v>
      </c>
      <c r="BE112" s="70">
        <v>3238.4450000000002</v>
      </c>
      <c r="BF112" s="70">
        <v>3217.732</v>
      </c>
      <c r="BG112" s="70">
        <v>3197.0479999999998</v>
      </c>
      <c r="BH112" s="70">
        <v>3176.402</v>
      </c>
      <c r="BI112" s="70">
        <v>3155.8049999999998</v>
      </c>
      <c r="BJ112" s="70">
        <v>3135.2649999999999</v>
      </c>
      <c r="BK112" s="70">
        <v>3114.7959999999998</v>
      </c>
      <c r="BL112" s="70">
        <v>3094.4009999999998</v>
      </c>
      <c r="BM112" s="70">
        <v>3074.085</v>
      </c>
      <c r="BN112" s="70">
        <v>3053.855</v>
      </c>
      <c r="BO112" s="70">
        <v>3033.7370000000001</v>
      </c>
      <c r="BP112" s="70">
        <v>3013.7040000000002</v>
      </c>
      <c r="BQ112" s="70">
        <v>2993.7869999999998</v>
      </c>
      <c r="BR112" s="70">
        <v>2973.9430000000002</v>
      </c>
      <c r="BS112" s="70">
        <v>2954.2109999999998</v>
      </c>
      <c r="BT112" s="70">
        <v>2934.5619999999999</v>
      </c>
      <c r="BU112" s="70">
        <v>2915.0010000000002</v>
      </c>
      <c r="BV112" s="70">
        <v>2895.491</v>
      </c>
      <c r="BW112" s="70">
        <v>2876.0450000000001</v>
      </c>
      <c r="BX112" s="70">
        <v>2856.6559999999999</v>
      </c>
      <c r="BY112" s="70">
        <v>2837.3029999999999</v>
      </c>
      <c r="BZ112" s="70">
        <v>2817.9659999999999</v>
      </c>
      <c r="CA112" s="70">
        <v>2798.6529999999998</v>
      </c>
      <c r="CB112" s="70">
        <v>2779.3209999999999</v>
      </c>
      <c r="CC112" s="70">
        <v>2759.9560000000001</v>
      </c>
      <c r="CD112" s="70">
        <v>2740.4969999999998</v>
      </c>
      <c r="CE112" s="70">
        <v>2720.9380000000001</v>
      </c>
      <c r="CF112" s="70">
        <v>2701.2280000000001</v>
      </c>
      <c r="CG112" s="70">
        <v>2681.3440000000001</v>
      </c>
      <c r="CH112" s="70">
        <v>2661.3139999999999</v>
      </c>
      <c r="CI112" s="70">
        <v>2641.0659999999998</v>
      </c>
      <c r="CJ112" s="70">
        <v>2620.6129999999998</v>
      </c>
      <c r="CK112" s="70">
        <v>2599.9259999999999</v>
      </c>
      <c r="CL112" s="70">
        <v>2578.9580000000001</v>
      </c>
      <c r="CM112" s="70">
        <v>2557.6979999999999</v>
      </c>
      <c r="CN112" s="70">
        <v>2536.1089999999999</v>
      </c>
      <c r="CO112" s="70">
        <v>2514.13</v>
      </c>
    </row>
    <row r="113" spans="1:93" ht="11.65">
      <c r="A113" s="66">
        <v>96</v>
      </c>
      <c r="B113" s="67" t="s">
        <v>685</v>
      </c>
      <c r="C113" s="88" t="s">
        <v>112</v>
      </c>
      <c r="D113" s="69"/>
      <c r="E113" s="69">
        <v>368</v>
      </c>
      <c r="F113" s="67" t="s">
        <v>735</v>
      </c>
      <c r="G113" s="69">
        <v>922</v>
      </c>
      <c r="H113" s="97">
        <v>35572.269</v>
      </c>
      <c r="I113" s="97">
        <v>36610.631999999998</v>
      </c>
      <c r="J113" s="97">
        <v>37552.788999999997</v>
      </c>
      <c r="K113" s="97">
        <v>38433.603999999999</v>
      </c>
      <c r="L113" s="97">
        <v>39309.788999999997</v>
      </c>
      <c r="M113" s="97">
        <v>40222.502999999997</v>
      </c>
      <c r="N113" s="70">
        <v>41179.351000000002</v>
      </c>
      <c r="O113" s="70">
        <v>42164.963000000003</v>
      </c>
      <c r="P113" s="70">
        <v>43170.807999999997</v>
      </c>
      <c r="Q113" s="70">
        <v>44181.837</v>
      </c>
      <c r="R113" s="70">
        <v>45187.252999999997</v>
      </c>
      <c r="S113" s="70">
        <v>46185.951000000001</v>
      </c>
      <c r="T113" s="70">
        <v>47183.019</v>
      </c>
      <c r="U113" s="70">
        <v>48180.89</v>
      </c>
      <c r="V113" s="70">
        <v>49183.536999999997</v>
      </c>
      <c r="W113" s="70">
        <v>50193.762000000002</v>
      </c>
      <c r="X113" s="70">
        <v>51211.828000000001</v>
      </c>
      <c r="Y113" s="70">
        <v>52236.453000000001</v>
      </c>
      <c r="Z113" s="70">
        <v>53267.084999999999</v>
      </c>
      <c r="AA113" s="70">
        <v>54302.760999999999</v>
      </c>
      <c r="AB113" s="70">
        <v>55342.595000000001</v>
      </c>
      <c r="AC113" s="70">
        <v>56386.298999999999</v>
      </c>
      <c r="AD113" s="70">
        <v>57433.49</v>
      </c>
      <c r="AE113" s="70">
        <v>58483.017999999996</v>
      </c>
      <c r="AF113" s="70">
        <v>59533.491000000002</v>
      </c>
      <c r="AG113" s="70">
        <v>60583.716999999997</v>
      </c>
      <c r="AH113" s="70">
        <v>61632.962</v>
      </c>
      <c r="AI113" s="70">
        <v>62680.724999999999</v>
      </c>
      <c r="AJ113" s="70">
        <v>63726.36</v>
      </c>
      <c r="AK113" s="70">
        <v>64769.315000000002</v>
      </c>
      <c r="AL113" s="70">
        <v>65809.036999999997</v>
      </c>
      <c r="AM113" s="70">
        <v>66844.923999999999</v>
      </c>
      <c r="AN113" s="70">
        <v>67876.45</v>
      </c>
      <c r="AO113" s="70">
        <v>68903.122000000003</v>
      </c>
      <c r="AP113" s="70">
        <v>69924.498999999996</v>
      </c>
      <c r="AQ113" s="70">
        <v>70940.130999999994</v>
      </c>
      <c r="AR113" s="70">
        <v>71949.551999999996</v>
      </c>
      <c r="AS113" s="70">
        <v>72952.392999999996</v>
      </c>
      <c r="AT113" s="70">
        <v>73948.451000000001</v>
      </c>
      <c r="AU113" s="70">
        <v>74937.663</v>
      </c>
      <c r="AV113" s="70">
        <v>75919.842000000004</v>
      </c>
      <c r="AW113" s="70">
        <v>76894.710999999996</v>
      </c>
      <c r="AX113" s="70">
        <v>77861.837</v>
      </c>
      <c r="AY113" s="70">
        <v>78820.717999999993</v>
      </c>
      <c r="AZ113" s="70">
        <v>79770.815000000002</v>
      </c>
      <c r="BA113" s="70">
        <v>80711.618000000002</v>
      </c>
      <c r="BB113" s="70">
        <v>81642.774000000005</v>
      </c>
      <c r="BC113" s="70">
        <v>82564.013999999996</v>
      </c>
      <c r="BD113" s="70">
        <v>83475.024000000005</v>
      </c>
      <c r="BE113" s="70">
        <v>84375.483999999997</v>
      </c>
      <c r="BF113" s="70">
        <v>85265.137000000002</v>
      </c>
      <c r="BG113" s="70">
        <v>86143.629000000001</v>
      </c>
      <c r="BH113" s="70">
        <v>87010.660999999993</v>
      </c>
      <c r="BI113" s="70">
        <v>87866.096999999994</v>
      </c>
      <c r="BJ113" s="70">
        <v>88709.865000000005</v>
      </c>
      <c r="BK113" s="70">
        <v>89541.805999999997</v>
      </c>
      <c r="BL113" s="70">
        <v>90361.707999999999</v>
      </c>
      <c r="BM113" s="70">
        <v>91169.217000000004</v>
      </c>
      <c r="BN113" s="70">
        <v>91963.812000000005</v>
      </c>
      <c r="BO113" s="70">
        <v>92744.903000000006</v>
      </c>
      <c r="BP113" s="70">
        <v>93511.989000000001</v>
      </c>
      <c r="BQ113" s="70">
        <v>94264.721000000005</v>
      </c>
      <c r="BR113" s="70">
        <v>95002.942999999999</v>
      </c>
      <c r="BS113" s="70">
        <v>95726.482999999993</v>
      </c>
      <c r="BT113" s="70">
        <v>96435.248000000007</v>
      </c>
      <c r="BU113" s="70">
        <v>97129.15</v>
      </c>
      <c r="BV113" s="70">
        <v>97808.057000000001</v>
      </c>
      <c r="BW113" s="70">
        <v>98471.732999999993</v>
      </c>
      <c r="BX113" s="70">
        <v>99119.841</v>
      </c>
      <c r="BY113" s="70">
        <v>99751.91</v>
      </c>
      <c r="BZ113" s="70">
        <v>100367.64200000001</v>
      </c>
      <c r="CA113" s="70">
        <v>100966.867</v>
      </c>
      <c r="CB113" s="70">
        <v>101549.64200000001</v>
      </c>
      <c r="CC113" s="70">
        <v>102116.23299999999</v>
      </c>
      <c r="CD113" s="70">
        <v>102667.083</v>
      </c>
      <c r="CE113" s="70">
        <v>103202.5</v>
      </c>
      <c r="CF113" s="70">
        <v>103722.618</v>
      </c>
      <c r="CG113" s="70">
        <v>104227.43</v>
      </c>
      <c r="CH113" s="70">
        <v>104716.789</v>
      </c>
      <c r="CI113" s="70">
        <v>105190.61</v>
      </c>
      <c r="CJ113" s="70">
        <v>105648.82799999999</v>
      </c>
      <c r="CK113" s="70">
        <v>106091.476</v>
      </c>
      <c r="CL113" s="70">
        <v>106518.728</v>
      </c>
      <c r="CM113" s="70">
        <v>106930.84</v>
      </c>
      <c r="CN113" s="70">
        <v>107328.19899999999</v>
      </c>
      <c r="CO113" s="70">
        <v>107711.273</v>
      </c>
    </row>
    <row r="114" spans="1:93" ht="11.65">
      <c r="A114" s="66">
        <v>97</v>
      </c>
      <c r="B114" s="67" t="s">
        <v>685</v>
      </c>
      <c r="C114" s="88" t="s">
        <v>114</v>
      </c>
      <c r="D114" s="69"/>
      <c r="E114" s="69">
        <v>376</v>
      </c>
      <c r="F114" s="67" t="s">
        <v>735</v>
      </c>
      <c r="G114" s="69">
        <v>922</v>
      </c>
      <c r="H114" s="97">
        <v>7978.4960000000001</v>
      </c>
      <c r="I114" s="97">
        <v>8108.9840000000004</v>
      </c>
      <c r="J114" s="97">
        <v>8243.8490000000002</v>
      </c>
      <c r="K114" s="97">
        <v>8381.5069999999996</v>
      </c>
      <c r="L114" s="97">
        <v>8519.3729999999996</v>
      </c>
      <c r="M114" s="97">
        <v>8655.5409999999993</v>
      </c>
      <c r="N114" s="70">
        <v>8789.7759999999998</v>
      </c>
      <c r="O114" s="70">
        <v>8922.893</v>
      </c>
      <c r="P114" s="70">
        <v>9055.1509999999998</v>
      </c>
      <c r="Q114" s="70">
        <v>9187.0439999999999</v>
      </c>
      <c r="R114" s="70">
        <v>9318.9590000000007</v>
      </c>
      <c r="S114" s="70">
        <v>9450.9310000000005</v>
      </c>
      <c r="T114" s="70">
        <v>9582.8490000000002</v>
      </c>
      <c r="U114" s="70">
        <v>9714.8490000000002</v>
      </c>
      <c r="V114" s="70">
        <v>9847.0969999999998</v>
      </c>
      <c r="W114" s="70">
        <v>9979.6949999999997</v>
      </c>
      <c r="X114" s="70">
        <v>10112.739</v>
      </c>
      <c r="Y114" s="70">
        <v>10246.257</v>
      </c>
      <c r="Z114" s="70">
        <v>10380.262000000001</v>
      </c>
      <c r="AA114" s="70">
        <v>10514.784</v>
      </c>
      <c r="AB114" s="70">
        <v>10649.797</v>
      </c>
      <c r="AC114" s="70">
        <v>10785.322</v>
      </c>
      <c r="AD114" s="70">
        <v>10921.346</v>
      </c>
      <c r="AE114" s="70">
        <v>11057.937</v>
      </c>
      <c r="AF114" s="70">
        <v>11195.123</v>
      </c>
      <c r="AG114" s="70">
        <v>11332.909</v>
      </c>
      <c r="AH114" s="70">
        <v>11471.252</v>
      </c>
      <c r="AI114" s="70">
        <v>11610.081</v>
      </c>
      <c r="AJ114" s="70">
        <v>11749.267</v>
      </c>
      <c r="AK114" s="70">
        <v>11888.608</v>
      </c>
      <c r="AL114" s="70">
        <v>12027.944</v>
      </c>
      <c r="AM114" s="70">
        <v>12167.173000000001</v>
      </c>
      <c r="AN114" s="70">
        <v>12306.205</v>
      </c>
      <c r="AO114" s="70">
        <v>12444.875</v>
      </c>
      <c r="AP114" s="70">
        <v>12583.005999999999</v>
      </c>
      <c r="AQ114" s="70">
        <v>12720.415000000001</v>
      </c>
      <c r="AR114" s="70">
        <v>12857.026</v>
      </c>
      <c r="AS114" s="70">
        <v>12992.748</v>
      </c>
      <c r="AT114" s="70">
        <v>13127.434999999999</v>
      </c>
      <c r="AU114" s="70">
        <v>13260.964</v>
      </c>
      <c r="AV114" s="70">
        <v>13393.2</v>
      </c>
      <c r="AW114" s="70">
        <v>13524.115</v>
      </c>
      <c r="AX114" s="70">
        <v>13653.677</v>
      </c>
      <c r="AY114" s="70">
        <v>13781.856</v>
      </c>
      <c r="AZ114" s="70">
        <v>13908.718999999999</v>
      </c>
      <c r="BA114" s="70">
        <v>14034.287</v>
      </c>
      <c r="BB114" s="70">
        <v>14158.593000000001</v>
      </c>
      <c r="BC114" s="70">
        <v>14281.603999999999</v>
      </c>
      <c r="BD114" s="70">
        <v>14403.393</v>
      </c>
      <c r="BE114" s="70">
        <v>14524.03</v>
      </c>
      <c r="BF114" s="70">
        <v>14643.556</v>
      </c>
      <c r="BG114" s="70">
        <v>14762.002</v>
      </c>
      <c r="BH114" s="70">
        <v>14879.416999999999</v>
      </c>
      <c r="BI114" s="70">
        <v>14995.919</v>
      </c>
      <c r="BJ114" s="70">
        <v>15111.714</v>
      </c>
      <c r="BK114" s="70">
        <v>15226.912</v>
      </c>
      <c r="BL114" s="70">
        <v>15341.566999999999</v>
      </c>
      <c r="BM114" s="70">
        <v>15455.643</v>
      </c>
      <c r="BN114" s="70">
        <v>15569.105</v>
      </c>
      <c r="BO114" s="70">
        <v>15681.895</v>
      </c>
      <c r="BP114" s="70">
        <v>15793.945</v>
      </c>
      <c r="BQ114" s="70">
        <v>15905.203</v>
      </c>
      <c r="BR114" s="70">
        <v>16015.647000000001</v>
      </c>
      <c r="BS114" s="70">
        <v>16125.201999999999</v>
      </c>
      <c r="BT114" s="70">
        <v>16233.754000000001</v>
      </c>
      <c r="BU114" s="70">
        <v>16341.218000000001</v>
      </c>
      <c r="BV114" s="70">
        <v>16447.535</v>
      </c>
      <c r="BW114" s="70">
        <v>16552.624</v>
      </c>
      <c r="BX114" s="70">
        <v>16656.324000000001</v>
      </c>
      <c r="BY114" s="70">
        <v>16758.485000000001</v>
      </c>
      <c r="BZ114" s="70">
        <v>16858.948</v>
      </c>
      <c r="CA114" s="70">
        <v>16957.651999999998</v>
      </c>
      <c r="CB114" s="70">
        <v>17054.531999999999</v>
      </c>
      <c r="CC114" s="70">
        <v>17149.516</v>
      </c>
      <c r="CD114" s="70">
        <v>17242.542000000001</v>
      </c>
      <c r="CE114" s="70">
        <v>17333.598999999998</v>
      </c>
      <c r="CF114" s="70">
        <v>17422.608</v>
      </c>
      <c r="CG114" s="70">
        <v>17509.544000000002</v>
      </c>
      <c r="CH114" s="70">
        <v>17594.359</v>
      </c>
      <c r="CI114" s="70">
        <v>17677.03</v>
      </c>
      <c r="CJ114" s="70">
        <v>17757.53</v>
      </c>
      <c r="CK114" s="70">
        <v>17835.850999999999</v>
      </c>
      <c r="CL114" s="70">
        <v>17911.992999999999</v>
      </c>
      <c r="CM114" s="70">
        <v>17985.977999999999</v>
      </c>
      <c r="CN114" s="70">
        <v>18057.810000000001</v>
      </c>
      <c r="CO114" s="70">
        <v>18127.523000000001</v>
      </c>
    </row>
    <row r="115" spans="1:93" ht="11.65">
      <c r="A115" s="66">
        <v>98</v>
      </c>
      <c r="B115" s="67" t="s">
        <v>685</v>
      </c>
      <c r="C115" s="88" t="s">
        <v>118</v>
      </c>
      <c r="D115" s="69"/>
      <c r="E115" s="69">
        <v>400</v>
      </c>
      <c r="F115" s="67" t="s">
        <v>735</v>
      </c>
      <c r="G115" s="69">
        <v>922</v>
      </c>
      <c r="H115" s="97">
        <v>9266.5730000000003</v>
      </c>
      <c r="I115" s="97">
        <v>9554.2860000000001</v>
      </c>
      <c r="J115" s="97">
        <v>9785.84</v>
      </c>
      <c r="K115" s="97">
        <v>9965.3220000000001</v>
      </c>
      <c r="L115" s="97">
        <v>10101.697</v>
      </c>
      <c r="M115" s="97">
        <v>10203.14</v>
      </c>
      <c r="N115" s="70">
        <v>10269.022000000001</v>
      </c>
      <c r="O115" s="70">
        <v>10300.861999999999</v>
      </c>
      <c r="P115" s="70">
        <v>10312.321</v>
      </c>
      <c r="Q115" s="70">
        <v>10320.862999999999</v>
      </c>
      <c r="R115" s="70">
        <v>10339.846</v>
      </c>
      <c r="S115" s="70">
        <v>10375.032999999999</v>
      </c>
      <c r="T115" s="70">
        <v>10425.955</v>
      </c>
      <c r="U115" s="70">
        <v>10491.794</v>
      </c>
      <c r="V115" s="70">
        <v>10569.078</v>
      </c>
      <c r="W115" s="70">
        <v>10655.184999999999</v>
      </c>
      <c r="X115" s="70">
        <v>10750.912</v>
      </c>
      <c r="Y115" s="70">
        <v>10857.675999999999</v>
      </c>
      <c r="Z115" s="70">
        <v>10973.68</v>
      </c>
      <c r="AA115" s="70">
        <v>11096.406999999999</v>
      </c>
      <c r="AB115" s="70">
        <v>11223.654</v>
      </c>
      <c r="AC115" s="70">
        <v>11354.717000000001</v>
      </c>
      <c r="AD115" s="70">
        <v>11488.875</v>
      </c>
      <c r="AE115" s="70">
        <v>11623.905000000001</v>
      </c>
      <c r="AF115" s="70">
        <v>11757.187</v>
      </c>
      <c r="AG115" s="70">
        <v>11886.727999999999</v>
      </c>
      <c r="AH115" s="70">
        <v>12011.317999999999</v>
      </c>
      <c r="AI115" s="70">
        <v>12130.73</v>
      </c>
      <c r="AJ115" s="70">
        <v>12245.165999999999</v>
      </c>
      <c r="AK115" s="70">
        <v>12355.339</v>
      </c>
      <c r="AL115" s="70">
        <v>12461.736999999999</v>
      </c>
      <c r="AM115" s="70">
        <v>12564.204</v>
      </c>
      <c r="AN115" s="70">
        <v>12662.353999999999</v>
      </c>
      <c r="AO115" s="70">
        <v>12756.298000000001</v>
      </c>
      <c r="AP115" s="70">
        <v>12846.263999999999</v>
      </c>
      <c r="AQ115" s="70">
        <v>12932.404</v>
      </c>
      <c r="AR115" s="70">
        <v>13014.81</v>
      </c>
      <c r="AS115" s="70">
        <v>13093.514999999999</v>
      </c>
      <c r="AT115" s="70">
        <v>13168.77</v>
      </c>
      <c r="AU115" s="70">
        <v>13240.874</v>
      </c>
      <c r="AV115" s="70">
        <v>13310.073</v>
      </c>
      <c r="AW115" s="70">
        <v>13376.45</v>
      </c>
      <c r="AX115" s="70">
        <v>13440.065000000001</v>
      </c>
      <c r="AY115" s="70">
        <v>13500.983</v>
      </c>
      <c r="AZ115" s="70">
        <v>13559.24</v>
      </c>
      <c r="BA115" s="70">
        <v>13614.888000000001</v>
      </c>
      <c r="BB115" s="70">
        <v>13667.968000000001</v>
      </c>
      <c r="BC115" s="70">
        <v>13718.494000000001</v>
      </c>
      <c r="BD115" s="70">
        <v>13766.4</v>
      </c>
      <c r="BE115" s="70">
        <v>13811.603999999999</v>
      </c>
      <c r="BF115" s="70">
        <v>13853.995000000001</v>
      </c>
      <c r="BG115" s="70">
        <v>13893.57</v>
      </c>
      <c r="BH115" s="70">
        <v>13930.329</v>
      </c>
      <c r="BI115" s="70">
        <v>13964.259</v>
      </c>
      <c r="BJ115" s="70">
        <v>13995.35</v>
      </c>
      <c r="BK115" s="70">
        <v>14023.578</v>
      </c>
      <c r="BL115" s="70">
        <v>14048.942999999999</v>
      </c>
      <c r="BM115" s="70">
        <v>14071.438</v>
      </c>
      <c r="BN115" s="70">
        <v>14091.014999999999</v>
      </c>
      <c r="BO115" s="70">
        <v>14107.669</v>
      </c>
      <c r="BP115" s="70">
        <v>14121.364</v>
      </c>
      <c r="BQ115" s="70">
        <v>14132.099</v>
      </c>
      <c r="BR115" s="70">
        <v>14139.924000000001</v>
      </c>
      <c r="BS115" s="70">
        <v>14144.829</v>
      </c>
      <c r="BT115" s="70">
        <v>14146.86</v>
      </c>
      <c r="BU115" s="70">
        <v>14146.04</v>
      </c>
      <c r="BV115" s="70">
        <v>14142.411</v>
      </c>
      <c r="BW115" s="70">
        <v>14136.026</v>
      </c>
      <c r="BX115" s="70">
        <v>14126.964</v>
      </c>
      <c r="BY115" s="70">
        <v>14115.325999999999</v>
      </c>
      <c r="BZ115" s="70">
        <v>14101.212</v>
      </c>
      <c r="CA115" s="70">
        <v>14084.669</v>
      </c>
      <c r="CB115" s="70">
        <v>14065.778</v>
      </c>
      <c r="CC115" s="70">
        <v>14044.645</v>
      </c>
      <c r="CD115" s="70">
        <v>14021.356</v>
      </c>
      <c r="CE115" s="70">
        <v>13996.067999999999</v>
      </c>
      <c r="CF115" s="70">
        <v>13968.808000000001</v>
      </c>
      <c r="CG115" s="70">
        <v>13939.675999999999</v>
      </c>
      <c r="CH115" s="70">
        <v>13908.671</v>
      </c>
      <c r="CI115" s="70">
        <v>13875.876</v>
      </c>
      <c r="CJ115" s="70">
        <v>13841.323</v>
      </c>
      <c r="CK115" s="70">
        <v>13805.054</v>
      </c>
      <c r="CL115" s="70">
        <v>13767.134</v>
      </c>
      <c r="CM115" s="70">
        <v>13727.621999999999</v>
      </c>
      <c r="CN115" s="70">
        <v>13686.581</v>
      </c>
      <c r="CO115" s="70">
        <v>13644.11</v>
      </c>
    </row>
    <row r="116" spans="1:93" ht="11.65">
      <c r="A116" s="66">
        <v>99</v>
      </c>
      <c r="B116" s="67" t="s">
        <v>685</v>
      </c>
      <c r="C116" s="88" t="s">
        <v>123</v>
      </c>
      <c r="D116" s="69"/>
      <c r="E116" s="69">
        <v>414</v>
      </c>
      <c r="F116" s="67" t="s">
        <v>735</v>
      </c>
      <c r="G116" s="69">
        <v>922</v>
      </c>
      <c r="H116" s="97">
        <v>3835.5880000000002</v>
      </c>
      <c r="I116" s="97">
        <v>3956.8620000000001</v>
      </c>
      <c r="J116" s="97">
        <v>4056.1019999999999</v>
      </c>
      <c r="K116" s="97">
        <v>4137.3140000000003</v>
      </c>
      <c r="L116" s="97">
        <v>4207.0770000000002</v>
      </c>
      <c r="M116" s="97">
        <v>4270.5630000000001</v>
      </c>
      <c r="N116" s="70">
        <v>4328.5529999999999</v>
      </c>
      <c r="O116" s="70">
        <v>4380.33</v>
      </c>
      <c r="P116" s="70">
        <v>4427.8490000000002</v>
      </c>
      <c r="Q116" s="70">
        <v>4473.1629999999996</v>
      </c>
      <c r="R116" s="70">
        <v>4517.8630000000003</v>
      </c>
      <c r="S116" s="70">
        <v>4563.1390000000001</v>
      </c>
      <c r="T116" s="70">
        <v>4609.3500000000004</v>
      </c>
      <c r="U116" s="70">
        <v>4656.0259999999998</v>
      </c>
      <c r="V116" s="70">
        <v>4702.183</v>
      </c>
      <c r="W116" s="70">
        <v>4747.0829999999996</v>
      </c>
      <c r="X116" s="70">
        <v>4790.79</v>
      </c>
      <c r="Y116" s="70">
        <v>4833.7160000000003</v>
      </c>
      <c r="Z116" s="70">
        <v>4875.973</v>
      </c>
      <c r="AA116" s="70">
        <v>4917.68</v>
      </c>
      <c r="AB116" s="70">
        <v>4958.9059999999999</v>
      </c>
      <c r="AC116" s="70">
        <v>4999.5969999999998</v>
      </c>
      <c r="AD116" s="70">
        <v>5039.6220000000003</v>
      </c>
      <c r="AE116" s="70">
        <v>5078.6880000000001</v>
      </c>
      <c r="AF116" s="70">
        <v>5116.4279999999999</v>
      </c>
      <c r="AG116" s="70">
        <v>5152.5259999999998</v>
      </c>
      <c r="AH116" s="70">
        <v>5186.8919999999998</v>
      </c>
      <c r="AI116" s="70">
        <v>5219.4780000000001</v>
      </c>
      <c r="AJ116" s="70">
        <v>5249.982</v>
      </c>
      <c r="AK116" s="70">
        <v>5278.0940000000001</v>
      </c>
      <c r="AL116" s="70">
        <v>5303.567</v>
      </c>
      <c r="AM116" s="70">
        <v>5326.3609999999999</v>
      </c>
      <c r="AN116" s="70">
        <v>5346.5420000000004</v>
      </c>
      <c r="AO116" s="70">
        <v>5364.2830000000004</v>
      </c>
      <c r="AP116" s="70">
        <v>5379.8490000000002</v>
      </c>
      <c r="AQ116" s="70">
        <v>5393.4709999999995</v>
      </c>
      <c r="AR116" s="70">
        <v>5405.2820000000002</v>
      </c>
      <c r="AS116" s="70">
        <v>5415.4369999999999</v>
      </c>
      <c r="AT116" s="70">
        <v>5424.1890000000003</v>
      </c>
      <c r="AU116" s="70">
        <v>5431.8590000000004</v>
      </c>
      <c r="AV116" s="70">
        <v>5438.7550000000001</v>
      </c>
      <c r="AW116" s="70">
        <v>5445.0709999999999</v>
      </c>
      <c r="AX116" s="70">
        <v>5451.027</v>
      </c>
      <c r="AY116" s="70">
        <v>5456.9440000000004</v>
      </c>
      <c r="AZ116" s="70">
        <v>5463.1450000000004</v>
      </c>
      <c r="BA116" s="70">
        <v>5469.9549999999999</v>
      </c>
      <c r="BB116" s="70">
        <v>5477.5370000000003</v>
      </c>
      <c r="BC116" s="70">
        <v>5486.0469999999996</v>
      </c>
      <c r="BD116" s="70">
        <v>5495.7160000000003</v>
      </c>
      <c r="BE116" s="70">
        <v>5506.7610000000004</v>
      </c>
      <c r="BF116" s="70">
        <v>5519.35</v>
      </c>
      <c r="BG116" s="70">
        <v>5533.5919999999996</v>
      </c>
      <c r="BH116" s="70">
        <v>5549.4840000000004</v>
      </c>
      <c r="BI116" s="70">
        <v>5566.991</v>
      </c>
      <c r="BJ116" s="70">
        <v>5586.0349999999999</v>
      </c>
      <c r="BK116" s="70">
        <v>5606.5169999999998</v>
      </c>
      <c r="BL116" s="70">
        <v>5628.3869999999997</v>
      </c>
      <c r="BM116" s="70">
        <v>5651.5309999999999</v>
      </c>
      <c r="BN116" s="70">
        <v>5675.759</v>
      </c>
      <c r="BO116" s="70">
        <v>5700.7790000000005</v>
      </c>
      <c r="BP116" s="70">
        <v>5726.3559999999998</v>
      </c>
      <c r="BQ116" s="70">
        <v>5752.3419999999996</v>
      </c>
      <c r="BR116" s="70">
        <v>5778.616</v>
      </c>
      <c r="BS116" s="70">
        <v>5804.8729999999996</v>
      </c>
      <c r="BT116" s="70">
        <v>5830.7910000000002</v>
      </c>
      <c r="BU116" s="70">
        <v>5856.1279999999997</v>
      </c>
      <c r="BV116" s="70">
        <v>5880.7370000000001</v>
      </c>
      <c r="BW116" s="70">
        <v>5904.5339999999997</v>
      </c>
      <c r="BX116" s="70">
        <v>5927.3810000000003</v>
      </c>
      <c r="BY116" s="70">
        <v>5949.1779999999999</v>
      </c>
      <c r="BZ116" s="70">
        <v>5969.8509999999997</v>
      </c>
      <c r="CA116" s="70">
        <v>5989.3530000000001</v>
      </c>
      <c r="CB116" s="70">
        <v>6007.6689999999999</v>
      </c>
      <c r="CC116" s="70">
        <v>6024.9080000000004</v>
      </c>
      <c r="CD116" s="70">
        <v>6041.2030000000004</v>
      </c>
      <c r="CE116" s="70">
        <v>6056.6869999999999</v>
      </c>
      <c r="CF116" s="70">
        <v>6071.4560000000001</v>
      </c>
      <c r="CG116" s="70">
        <v>6085.5810000000001</v>
      </c>
      <c r="CH116" s="70">
        <v>6099.1360000000004</v>
      </c>
      <c r="CI116" s="70">
        <v>6112.1970000000001</v>
      </c>
      <c r="CJ116" s="70">
        <v>6124.8509999999997</v>
      </c>
      <c r="CK116" s="70">
        <v>6137.2820000000002</v>
      </c>
      <c r="CL116" s="70">
        <v>6149.6610000000001</v>
      </c>
      <c r="CM116" s="70">
        <v>6162.2070000000003</v>
      </c>
      <c r="CN116" s="70">
        <v>6175.2060000000001</v>
      </c>
      <c r="CO116" s="70">
        <v>6188.9830000000002</v>
      </c>
    </row>
    <row r="117" spans="1:93" ht="11.65">
      <c r="A117" s="66">
        <v>100</v>
      </c>
      <c r="B117" s="67" t="s">
        <v>685</v>
      </c>
      <c r="C117" s="88" t="s">
        <v>127</v>
      </c>
      <c r="D117" s="69"/>
      <c r="E117" s="69">
        <v>422</v>
      </c>
      <c r="F117" s="67" t="s">
        <v>735</v>
      </c>
      <c r="G117" s="69">
        <v>922</v>
      </c>
      <c r="H117" s="97">
        <v>6532.6809999999996</v>
      </c>
      <c r="I117" s="97">
        <v>6714.2809999999999</v>
      </c>
      <c r="J117" s="97">
        <v>6819.3729999999996</v>
      </c>
      <c r="K117" s="97">
        <v>6859.4080000000004</v>
      </c>
      <c r="L117" s="97">
        <v>6855.7089999999998</v>
      </c>
      <c r="M117" s="97">
        <v>6825.442</v>
      </c>
      <c r="N117" s="70">
        <v>6769.1509999999998</v>
      </c>
      <c r="O117" s="70">
        <v>6684.8469999999998</v>
      </c>
      <c r="P117" s="70">
        <v>6585.116</v>
      </c>
      <c r="Q117" s="70">
        <v>6485.3360000000002</v>
      </c>
      <c r="R117" s="70">
        <v>6397.2449999999999</v>
      </c>
      <c r="S117" s="70">
        <v>6326.6559999999999</v>
      </c>
      <c r="T117" s="70">
        <v>6273.6350000000002</v>
      </c>
      <c r="U117" s="70">
        <v>6236.6660000000002</v>
      </c>
      <c r="V117" s="70">
        <v>6211.4939999999997</v>
      </c>
      <c r="W117" s="70">
        <v>6194.8419999999996</v>
      </c>
      <c r="X117" s="70">
        <v>6187.3310000000001</v>
      </c>
      <c r="Y117" s="70">
        <v>6190.3540000000003</v>
      </c>
      <c r="Z117" s="70">
        <v>6202.0389999999998</v>
      </c>
      <c r="AA117" s="70">
        <v>6219.8130000000001</v>
      </c>
      <c r="AB117" s="70">
        <v>6241.509</v>
      </c>
      <c r="AC117" s="70">
        <v>6266.3680000000004</v>
      </c>
      <c r="AD117" s="70">
        <v>6293.8990000000003</v>
      </c>
      <c r="AE117" s="70">
        <v>6322.5079999999998</v>
      </c>
      <c r="AF117" s="70">
        <v>6350.4530000000004</v>
      </c>
      <c r="AG117" s="70">
        <v>6376.3969999999999</v>
      </c>
      <c r="AH117" s="70">
        <v>6399.4380000000001</v>
      </c>
      <c r="AI117" s="70">
        <v>6419.415</v>
      </c>
      <c r="AJ117" s="70">
        <v>6436.8530000000001</v>
      </c>
      <c r="AK117" s="70">
        <v>6452.7619999999997</v>
      </c>
      <c r="AL117" s="70">
        <v>6467.87</v>
      </c>
      <c r="AM117" s="70">
        <v>6482.1790000000001</v>
      </c>
      <c r="AN117" s="70">
        <v>6495.3230000000003</v>
      </c>
      <c r="AO117" s="70">
        <v>6507.3440000000001</v>
      </c>
      <c r="AP117" s="70">
        <v>6518.2849999999999</v>
      </c>
      <c r="AQ117" s="70">
        <v>6528.1620000000003</v>
      </c>
      <c r="AR117" s="70">
        <v>6536.9970000000003</v>
      </c>
      <c r="AS117" s="70">
        <v>6544.7730000000001</v>
      </c>
      <c r="AT117" s="70">
        <v>6551.4589999999998</v>
      </c>
      <c r="AU117" s="70">
        <v>6556.982</v>
      </c>
      <c r="AV117" s="70">
        <v>6561.2730000000001</v>
      </c>
      <c r="AW117" s="70">
        <v>6564.326</v>
      </c>
      <c r="AX117" s="70">
        <v>6566.1270000000004</v>
      </c>
      <c r="AY117" s="70">
        <v>6566.5829999999996</v>
      </c>
      <c r="AZ117" s="70">
        <v>6565.6149999999998</v>
      </c>
      <c r="BA117" s="70">
        <v>6563.1360000000004</v>
      </c>
      <c r="BB117" s="70">
        <v>6559.1379999999999</v>
      </c>
      <c r="BC117" s="70">
        <v>6553.6329999999998</v>
      </c>
      <c r="BD117" s="70">
        <v>6546.6170000000002</v>
      </c>
      <c r="BE117" s="70">
        <v>6538.0879999999997</v>
      </c>
      <c r="BF117" s="70">
        <v>6528.0959999999995</v>
      </c>
      <c r="BG117" s="70">
        <v>6516.6350000000002</v>
      </c>
      <c r="BH117" s="70">
        <v>6503.7640000000001</v>
      </c>
      <c r="BI117" s="70">
        <v>6489.5249999999996</v>
      </c>
      <c r="BJ117" s="70">
        <v>6474.0190000000002</v>
      </c>
      <c r="BK117" s="70">
        <v>6457.3249999999998</v>
      </c>
      <c r="BL117" s="70">
        <v>6439.4949999999999</v>
      </c>
      <c r="BM117" s="70">
        <v>6420.5789999999997</v>
      </c>
      <c r="BN117" s="70">
        <v>6400.6880000000001</v>
      </c>
      <c r="BO117" s="70">
        <v>6379.92</v>
      </c>
      <c r="BP117" s="70">
        <v>6358.36</v>
      </c>
      <c r="BQ117" s="70">
        <v>6336.0690000000004</v>
      </c>
      <c r="BR117" s="70">
        <v>6313.1409999999996</v>
      </c>
      <c r="BS117" s="70">
        <v>6289.6170000000002</v>
      </c>
      <c r="BT117" s="70">
        <v>6265.5879999999997</v>
      </c>
      <c r="BU117" s="70">
        <v>6241.1390000000001</v>
      </c>
      <c r="BV117" s="70">
        <v>6216.3159999999998</v>
      </c>
      <c r="BW117" s="70">
        <v>6191.1679999999997</v>
      </c>
      <c r="BX117" s="70">
        <v>6165.7039999999997</v>
      </c>
      <c r="BY117" s="70">
        <v>6139.9669999999996</v>
      </c>
      <c r="BZ117" s="70">
        <v>6113.9780000000001</v>
      </c>
      <c r="CA117" s="70">
        <v>6087.7439999999997</v>
      </c>
      <c r="CB117" s="70">
        <v>6061.3270000000002</v>
      </c>
      <c r="CC117" s="70">
        <v>6034.723</v>
      </c>
      <c r="CD117" s="70">
        <v>6007.9679999999998</v>
      </c>
      <c r="CE117" s="70">
        <v>5981.07</v>
      </c>
      <c r="CF117" s="70">
        <v>5954.0360000000001</v>
      </c>
      <c r="CG117" s="70">
        <v>5926.8980000000001</v>
      </c>
      <c r="CH117" s="70">
        <v>5899.66</v>
      </c>
      <c r="CI117" s="70">
        <v>5872.3509999999997</v>
      </c>
      <c r="CJ117" s="70">
        <v>5844.9769999999999</v>
      </c>
      <c r="CK117" s="70">
        <v>5817.5249999999996</v>
      </c>
      <c r="CL117" s="70">
        <v>5790.04</v>
      </c>
      <c r="CM117" s="70">
        <v>5762.4859999999999</v>
      </c>
      <c r="CN117" s="70">
        <v>5734.8829999999998</v>
      </c>
      <c r="CO117" s="70">
        <v>5707.2089999999998</v>
      </c>
    </row>
    <row r="118" spans="1:93" ht="11.65">
      <c r="A118" s="66">
        <v>101</v>
      </c>
      <c r="B118" s="67" t="s">
        <v>685</v>
      </c>
      <c r="C118" s="88" t="s">
        <v>162</v>
      </c>
      <c r="D118" s="69"/>
      <c r="E118" s="69">
        <v>512</v>
      </c>
      <c r="F118" s="67" t="s">
        <v>735</v>
      </c>
      <c r="G118" s="69">
        <v>922</v>
      </c>
      <c r="H118" s="97">
        <v>4267.3410000000003</v>
      </c>
      <c r="I118" s="97">
        <v>4479.2169999999996</v>
      </c>
      <c r="J118" s="97">
        <v>4665.9260000000004</v>
      </c>
      <c r="K118" s="97">
        <v>4829.4759999999997</v>
      </c>
      <c r="L118" s="97">
        <v>4974.9920000000002</v>
      </c>
      <c r="M118" s="97">
        <v>5106.6220000000003</v>
      </c>
      <c r="N118" s="70">
        <v>5223.3760000000002</v>
      </c>
      <c r="O118" s="70">
        <v>5324</v>
      </c>
      <c r="P118" s="70">
        <v>5412.4880000000003</v>
      </c>
      <c r="Q118" s="70">
        <v>5494.1629999999996</v>
      </c>
      <c r="R118" s="70">
        <v>5573.0039999999999</v>
      </c>
      <c r="S118" s="70">
        <v>5650.9350000000004</v>
      </c>
      <c r="T118" s="70">
        <v>5727.6139999999996</v>
      </c>
      <c r="U118" s="70">
        <v>5801.9809999999998</v>
      </c>
      <c r="V118" s="70">
        <v>5871.9309999999996</v>
      </c>
      <c r="W118" s="70">
        <v>5936.0829999999996</v>
      </c>
      <c r="X118" s="70">
        <v>5994.5339999999997</v>
      </c>
      <c r="Y118" s="70">
        <v>6048.5069999999996</v>
      </c>
      <c r="Z118" s="70">
        <v>6099.2169999999996</v>
      </c>
      <c r="AA118" s="70">
        <v>6148.2049999999999</v>
      </c>
      <c r="AB118" s="70">
        <v>6196.6840000000002</v>
      </c>
      <c r="AC118" s="70">
        <v>6245.1760000000004</v>
      </c>
      <c r="AD118" s="70">
        <v>6293.6670000000004</v>
      </c>
      <c r="AE118" s="70">
        <v>6342.0659999999998</v>
      </c>
      <c r="AF118" s="70">
        <v>6390.0429999999997</v>
      </c>
      <c r="AG118" s="70">
        <v>6437.4129999999996</v>
      </c>
      <c r="AH118" s="70">
        <v>6484.2129999999997</v>
      </c>
      <c r="AI118" s="70">
        <v>6530.6790000000001</v>
      </c>
      <c r="AJ118" s="70">
        <v>6577.1890000000003</v>
      </c>
      <c r="AK118" s="70">
        <v>6624.1760000000004</v>
      </c>
      <c r="AL118" s="70">
        <v>6671.9040000000005</v>
      </c>
      <c r="AM118" s="70">
        <v>6720.5039999999999</v>
      </c>
      <c r="AN118" s="70">
        <v>6769.7169999999996</v>
      </c>
      <c r="AO118" s="70">
        <v>6819.0630000000001</v>
      </c>
      <c r="AP118" s="70">
        <v>6867.8239999999996</v>
      </c>
      <c r="AQ118" s="70">
        <v>6915.451</v>
      </c>
      <c r="AR118" s="70">
        <v>6961.7089999999998</v>
      </c>
      <c r="AS118" s="70">
        <v>7006.5969999999998</v>
      </c>
      <c r="AT118" s="70">
        <v>7049.915</v>
      </c>
      <c r="AU118" s="70">
        <v>7091.49</v>
      </c>
      <c r="AV118" s="70">
        <v>7131.223</v>
      </c>
      <c r="AW118" s="70">
        <v>7168.9620000000004</v>
      </c>
      <c r="AX118" s="70">
        <v>7204.6009999999997</v>
      </c>
      <c r="AY118" s="70">
        <v>7238.0339999999997</v>
      </c>
      <c r="AZ118" s="70">
        <v>7269.1930000000002</v>
      </c>
      <c r="BA118" s="70">
        <v>7298.0360000000001</v>
      </c>
      <c r="BB118" s="70">
        <v>7324.5129999999999</v>
      </c>
      <c r="BC118" s="70">
        <v>7348.5919999999996</v>
      </c>
      <c r="BD118" s="70">
        <v>7370.366</v>
      </c>
      <c r="BE118" s="70">
        <v>7389.8770000000004</v>
      </c>
      <c r="BF118" s="70">
        <v>7407.2049999999999</v>
      </c>
      <c r="BG118" s="70">
        <v>7422.3850000000002</v>
      </c>
      <c r="BH118" s="70">
        <v>7435.4790000000003</v>
      </c>
      <c r="BI118" s="70">
        <v>7446.5940000000001</v>
      </c>
      <c r="BJ118" s="70">
        <v>7455.89</v>
      </c>
      <c r="BK118" s="70">
        <v>7463.49</v>
      </c>
      <c r="BL118" s="70">
        <v>7469.4849999999997</v>
      </c>
      <c r="BM118" s="70">
        <v>7473.9470000000001</v>
      </c>
      <c r="BN118" s="70">
        <v>7476.9830000000002</v>
      </c>
      <c r="BO118" s="70">
        <v>7478.7529999999997</v>
      </c>
      <c r="BP118" s="70">
        <v>7479.335</v>
      </c>
      <c r="BQ118" s="70">
        <v>7478.8450000000003</v>
      </c>
      <c r="BR118" s="70">
        <v>7477.3339999999998</v>
      </c>
      <c r="BS118" s="70">
        <v>7474.8590000000004</v>
      </c>
      <c r="BT118" s="70">
        <v>7471.5</v>
      </c>
      <c r="BU118" s="70">
        <v>7467.2879999999996</v>
      </c>
      <c r="BV118" s="70">
        <v>7462.3</v>
      </c>
      <c r="BW118" s="70">
        <v>7456.5770000000002</v>
      </c>
      <c r="BX118" s="70">
        <v>7450.1750000000002</v>
      </c>
      <c r="BY118" s="70">
        <v>7443.0889999999999</v>
      </c>
      <c r="BZ118" s="70">
        <v>7435.3860000000004</v>
      </c>
      <c r="CA118" s="70">
        <v>7427.06</v>
      </c>
      <c r="CB118" s="70">
        <v>7418.1819999999998</v>
      </c>
      <c r="CC118" s="70">
        <v>7408.8090000000002</v>
      </c>
      <c r="CD118" s="70">
        <v>7399.0339999999997</v>
      </c>
      <c r="CE118" s="70">
        <v>7388.9210000000003</v>
      </c>
      <c r="CF118" s="70">
        <v>7378.5020000000004</v>
      </c>
      <c r="CG118" s="70">
        <v>7367.7579999999998</v>
      </c>
      <c r="CH118" s="70">
        <v>7356.69</v>
      </c>
      <c r="CI118" s="70">
        <v>7345.2619999999997</v>
      </c>
      <c r="CJ118" s="70">
        <v>7333.4489999999996</v>
      </c>
      <c r="CK118" s="70">
        <v>7321.2190000000001</v>
      </c>
      <c r="CL118" s="70">
        <v>7308.55</v>
      </c>
      <c r="CM118" s="70">
        <v>7295.442</v>
      </c>
      <c r="CN118" s="70">
        <v>7281.8919999999998</v>
      </c>
      <c r="CO118" s="70">
        <v>7267.893</v>
      </c>
    </row>
    <row r="119" spans="1:93" ht="11.65">
      <c r="A119" s="66">
        <v>102</v>
      </c>
      <c r="B119" s="67" t="s">
        <v>685</v>
      </c>
      <c r="C119" s="88" t="s">
        <v>172</v>
      </c>
      <c r="D119" s="69"/>
      <c r="E119" s="69">
        <v>634</v>
      </c>
      <c r="F119" s="67" t="s">
        <v>735</v>
      </c>
      <c r="G119" s="69">
        <v>922</v>
      </c>
      <c r="H119" s="97">
        <v>2565.7080000000001</v>
      </c>
      <c r="I119" s="97">
        <v>2654.3789999999999</v>
      </c>
      <c r="J119" s="97">
        <v>2724.7269999999999</v>
      </c>
      <c r="K119" s="97">
        <v>2781.6819999999998</v>
      </c>
      <c r="L119" s="97">
        <v>2832.0709999999999</v>
      </c>
      <c r="M119" s="97">
        <v>2881.06</v>
      </c>
      <c r="N119" s="70">
        <v>2930.5239999999999</v>
      </c>
      <c r="O119" s="70">
        <v>2979.915</v>
      </c>
      <c r="P119" s="70">
        <v>3028.94</v>
      </c>
      <c r="Q119" s="70">
        <v>3076.4609999999998</v>
      </c>
      <c r="R119" s="70">
        <v>3121.7089999999998</v>
      </c>
      <c r="S119" s="70">
        <v>3165.098</v>
      </c>
      <c r="T119" s="70">
        <v>3207.422</v>
      </c>
      <c r="U119" s="70">
        <v>3248.6129999999998</v>
      </c>
      <c r="V119" s="70">
        <v>3288.4850000000001</v>
      </c>
      <c r="W119" s="70">
        <v>3326.8879999999999</v>
      </c>
      <c r="X119" s="70">
        <v>3363.9279999999999</v>
      </c>
      <c r="Y119" s="70">
        <v>3399.701</v>
      </c>
      <c r="Z119" s="70">
        <v>3434.0259999999998</v>
      </c>
      <c r="AA119" s="70">
        <v>3466.63</v>
      </c>
      <c r="AB119" s="70">
        <v>3497.3960000000002</v>
      </c>
      <c r="AC119" s="70">
        <v>3526.2469999999998</v>
      </c>
      <c r="AD119" s="70">
        <v>3553.3560000000002</v>
      </c>
      <c r="AE119" s="70">
        <v>3579.1179999999999</v>
      </c>
      <c r="AF119" s="70">
        <v>3604.0929999999998</v>
      </c>
      <c r="AG119" s="70">
        <v>3628.6889999999999</v>
      </c>
      <c r="AH119" s="70">
        <v>3653.05</v>
      </c>
      <c r="AI119" s="70">
        <v>3677.134</v>
      </c>
      <c r="AJ119" s="70">
        <v>3700.864</v>
      </c>
      <c r="AK119" s="70">
        <v>3724.1</v>
      </c>
      <c r="AL119" s="70">
        <v>3746.7269999999999</v>
      </c>
      <c r="AM119" s="70">
        <v>3768.7809999999999</v>
      </c>
      <c r="AN119" s="70">
        <v>3790.2640000000001</v>
      </c>
      <c r="AO119" s="70">
        <v>3811.1889999999999</v>
      </c>
      <c r="AP119" s="70">
        <v>3831.48</v>
      </c>
      <c r="AQ119" s="70">
        <v>3851.1210000000001</v>
      </c>
      <c r="AR119" s="70">
        <v>3870.0859999999998</v>
      </c>
      <c r="AS119" s="70">
        <v>3888.3870000000002</v>
      </c>
      <c r="AT119" s="70">
        <v>3905.9659999999999</v>
      </c>
      <c r="AU119" s="70">
        <v>3922.7869999999998</v>
      </c>
      <c r="AV119" s="70">
        <v>3938.8490000000002</v>
      </c>
      <c r="AW119" s="70">
        <v>3954.1010000000001</v>
      </c>
      <c r="AX119" s="70">
        <v>3968.5630000000001</v>
      </c>
      <c r="AY119" s="70">
        <v>3982.252</v>
      </c>
      <c r="AZ119" s="70">
        <v>3995.152</v>
      </c>
      <c r="BA119" s="70">
        <v>4007.28</v>
      </c>
      <c r="BB119" s="70">
        <v>4018.6469999999999</v>
      </c>
      <c r="BC119" s="70">
        <v>4029.2750000000001</v>
      </c>
      <c r="BD119" s="70">
        <v>4039.183</v>
      </c>
      <c r="BE119" s="70">
        <v>4048.4079999999999</v>
      </c>
      <c r="BF119" s="70">
        <v>4057.0030000000002</v>
      </c>
      <c r="BG119" s="70">
        <v>4065.0050000000001</v>
      </c>
      <c r="BH119" s="70">
        <v>4072.4050000000002</v>
      </c>
      <c r="BI119" s="70">
        <v>4079.26</v>
      </c>
      <c r="BJ119" s="70">
        <v>4085.6129999999998</v>
      </c>
      <c r="BK119" s="70">
        <v>4091.4989999999998</v>
      </c>
      <c r="BL119" s="70">
        <v>4096.9560000000001</v>
      </c>
      <c r="BM119" s="70">
        <v>4101.9830000000002</v>
      </c>
      <c r="BN119" s="70">
        <v>4106.6310000000003</v>
      </c>
      <c r="BO119" s="70">
        <v>4110.8969999999999</v>
      </c>
      <c r="BP119" s="70">
        <v>4114.8109999999997</v>
      </c>
      <c r="BQ119" s="70">
        <v>4118.38</v>
      </c>
      <c r="BR119" s="70">
        <v>4121.6440000000002</v>
      </c>
      <c r="BS119" s="70">
        <v>4124.5959999999995</v>
      </c>
      <c r="BT119" s="70">
        <v>4127.2290000000003</v>
      </c>
      <c r="BU119" s="70">
        <v>4129.4979999999996</v>
      </c>
      <c r="BV119" s="70">
        <v>4131.4719999999998</v>
      </c>
      <c r="BW119" s="70">
        <v>4133.1570000000002</v>
      </c>
      <c r="BX119" s="70">
        <v>4134.6030000000001</v>
      </c>
      <c r="BY119" s="70">
        <v>4135.8490000000002</v>
      </c>
      <c r="BZ119" s="70">
        <v>4136.9390000000003</v>
      </c>
      <c r="CA119" s="70">
        <v>4137.8940000000002</v>
      </c>
      <c r="CB119" s="70">
        <v>4138.7629999999999</v>
      </c>
      <c r="CC119" s="70">
        <v>4139.5959999999995</v>
      </c>
      <c r="CD119" s="70">
        <v>4140.4359999999997</v>
      </c>
      <c r="CE119" s="70">
        <v>4141.3339999999998</v>
      </c>
      <c r="CF119" s="70">
        <v>4142.3429999999998</v>
      </c>
      <c r="CG119" s="70">
        <v>4143.5060000000003</v>
      </c>
      <c r="CH119" s="70">
        <v>4144.8440000000001</v>
      </c>
      <c r="CI119" s="70">
        <v>4146.3990000000003</v>
      </c>
      <c r="CJ119" s="70">
        <v>4148.2020000000002</v>
      </c>
      <c r="CK119" s="70">
        <v>4150.2879999999996</v>
      </c>
      <c r="CL119" s="70">
        <v>4152.7020000000002</v>
      </c>
      <c r="CM119" s="70">
        <v>4155.49</v>
      </c>
      <c r="CN119" s="70">
        <v>4158.7049999999999</v>
      </c>
      <c r="CO119" s="70">
        <v>4162.4080000000004</v>
      </c>
    </row>
    <row r="120" spans="1:93" ht="11.65">
      <c r="A120" s="66">
        <v>103</v>
      </c>
      <c r="B120" s="67" t="s">
        <v>685</v>
      </c>
      <c r="C120" s="88" t="s">
        <v>182</v>
      </c>
      <c r="D120" s="69"/>
      <c r="E120" s="69">
        <v>682</v>
      </c>
      <c r="F120" s="67" t="s">
        <v>735</v>
      </c>
      <c r="G120" s="69">
        <v>922</v>
      </c>
      <c r="H120" s="97">
        <v>31717.675999999999</v>
      </c>
      <c r="I120" s="97">
        <v>32443.442999999999</v>
      </c>
      <c r="J120" s="97">
        <v>33101.182999999997</v>
      </c>
      <c r="K120" s="97">
        <v>33702.756999999998</v>
      </c>
      <c r="L120" s="97">
        <v>34268.529000000002</v>
      </c>
      <c r="M120" s="97">
        <v>34813.866999999998</v>
      </c>
      <c r="N120" s="70">
        <v>35340.68</v>
      </c>
      <c r="O120" s="70">
        <v>35844.913</v>
      </c>
      <c r="P120" s="70">
        <v>36329.421999999999</v>
      </c>
      <c r="Q120" s="70">
        <v>36796.733</v>
      </c>
      <c r="R120" s="70">
        <v>37248.921999999999</v>
      </c>
      <c r="S120" s="70">
        <v>37688.055999999997</v>
      </c>
      <c r="T120" s="70">
        <v>38115.319000000003</v>
      </c>
      <c r="U120" s="70">
        <v>38530.652999999998</v>
      </c>
      <c r="V120" s="70">
        <v>38933.197999999997</v>
      </c>
      <c r="W120" s="70">
        <v>39322.336000000003</v>
      </c>
      <c r="X120" s="70">
        <v>39698.887999999999</v>
      </c>
      <c r="Y120" s="70">
        <v>40063.489000000001</v>
      </c>
      <c r="Z120" s="70">
        <v>40415.057000000001</v>
      </c>
      <c r="AA120" s="70">
        <v>40752</v>
      </c>
      <c r="AB120" s="70">
        <v>41073.375999999997</v>
      </c>
      <c r="AC120" s="70">
        <v>41378.724000000002</v>
      </c>
      <c r="AD120" s="70">
        <v>41668.966</v>
      </c>
      <c r="AE120" s="70">
        <v>41946.260999999999</v>
      </c>
      <c r="AF120" s="70">
        <v>42213.572</v>
      </c>
      <c r="AG120" s="70">
        <v>42473.029000000002</v>
      </c>
      <c r="AH120" s="70">
        <v>42725.264000000003</v>
      </c>
      <c r="AI120" s="70">
        <v>42969.737999999998</v>
      </c>
      <c r="AJ120" s="70">
        <v>43205.819000000003</v>
      </c>
      <c r="AK120" s="70">
        <v>43432.493999999999</v>
      </c>
      <c r="AL120" s="70">
        <v>43648.832000000002</v>
      </c>
      <c r="AM120" s="70">
        <v>43854.775999999998</v>
      </c>
      <c r="AN120" s="70">
        <v>44050.203999999998</v>
      </c>
      <c r="AO120" s="70">
        <v>44234.091999999997</v>
      </c>
      <c r="AP120" s="70">
        <v>44405.178999999996</v>
      </c>
      <c r="AQ120" s="70">
        <v>44562.483999999997</v>
      </c>
      <c r="AR120" s="70">
        <v>44705.608</v>
      </c>
      <c r="AS120" s="70">
        <v>44834.544000000002</v>
      </c>
      <c r="AT120" s="70">
        <v>44949.035000000003</v>
      </c>
      <c r="AU120" s="70">
        <v>45048.974000000002</v>
      </c>
      <c r="AV120" s="70">
        <v>45134.338000000003</v>
      </c>
      <c r="AW120" s="70">
        <v>45205.190999999999</v>
      </c>
      <c r="AX120" s="70">
        <v>45261.749000000003</v>
      </c>
      <c r="AY120" s="70">
        <v>45304.267</v>
      </c>
      <c r="AZ120" s="70">
        <v>45333.105000000003</v>
      </c>
      <c r="BA120" s="70">
        <v>45348.771999999997</v>
      </c>
      <c r="BB120" s="70">
        <v>45351.656000000003</v>
      </c>
      <c r="BC120" s="70">
        <v>45342.457999999999</v>
      </c>
      <c r="BD120" s="70">
        <v>45322.262999999999</v>
      </c>
      <c r="BE120" s="70">
        <v>45292.436999999998</v>
      </c>
      <c r="BF120" s="70">
        <v>45254.186999999998</v>
      </c>
      <c r="BG120" s="70">
        <v>45208.252</v>
      </c>
      <c r="BH120" s="70">
        <v>45155.319000000003</v>
      </c>
      <c r="BI120" s="70">
        <v>45096.571000000004</v>
      </c>
      <c r="BJ120" s="70">
        <v>45033.264000000003</v>
      </c>
      <c r="BK120" s="70">
        <v>44966.464999999997</v>
      </c>
      <c r="BL120" s="70">
        <v>44896.883000000002</v>
      </c>
      <c r="BM120" s="70">
        <v>44825.010999999999</v>
      </c>
      <c r="BN120" s="70">
        <v>44751.402999999998</v>
      </c>
      <c r="BO120" s="70">
        <v>44676.478999999999</v>
      </c>
      <c r="BP120" s="70">
        <v>44600.603000000003</v>
      </c>
      <c r="BQ120" s="70">
        <v>44524.110999999997</v>
      </c>
      <c r="BR120" s="70">
        <v>44447.226000000002</v>
      </c>
      <c r="BS120" s="70">
        <v>44370.017</v>
      </c>
      <c r="BT120" s="70">
        <v>44292.358</v>
      </c>
      <c r="BU120" s="70">
        <v>44214.175999999999</v>
      </c>
      <c r="BV120" s="70">
        <v>44135.485999999997</v>
      </c>
      <c r="BW120" s="70">
        <v>44056.232000000004</v>
      </c>
      <c r="BX120" s="70">
        <v>43976.076000000001</v>
      </c>
      <c r="BY120" s="70">
        <v>43894.546999999999</v>
      </c>
      <c r="BZ120" s="70">
        <v>43811.264000000003</v>
      </c>
      <c r="CA120" s="70">
        <v>43726.061999999998</v>
      </c>
      <c r="CB120" s="70">
        <v>43638.807999999997</v>
      </c>
      <c r="CC120" s="70">
        <v>43549.19</v>
      </c>
      <c r="CD120" s="70">
        <v>43456.864999999998</v>
      </c>
      <c r="CE120" s="70">
        <v>43361.552000000003</v>
      </c>
      <c r="CF120" s="70">
        <v>43263.063000000002</v>
      </c>
      <c r="CG120" s="70">
        <v>43161.353000000003</v>
      </c>
      <c r="CH120" s="70">
        <v>43056.375999999997</v>
      </c>
      <c r="CI120" s="70">
        <v>42948.148999999998</v>
      </c>
      <c r="CJ120" s="70">
        <v>42836.724000000002</v>
      </c>
      <c r="CK120" s="70">
        <v>42722.078000000001</v>
      </c>
      <c r="CL120" s="70">
        <v>42604.21</v>
      </c>
      <c r="CM120" s="70">
        <v>42483.110999999997</v>
      </c>
      <c r="CN120" s="70">
        <v>42358.728999999999</v>
      </c>
      <c r="CO120" s="70">
        <v>42231.012000000002</v>
      </c>
    </row>
    <row r="121" spans="1:93" ht="11.65">
      <c r="A121" s="66">
        <v>104</v>
      </c>
      <c r="B121" s="67" t="s">
        <v>685</v>
      </c>
      <c r="C121" s="88" t="s">
        <v>751</v>
      </c>
      <c r="D121" s="69">
        <v>8</v>
      </c>
      <c r="E121" s="69">
        <v>275</v>
      </c>
      <c r="F121" s="67" t="s">
        <v>735</v>
      </c>
      <c r="G121" s="69">
        <v>922</v>
      </c>
      <c r="H121" s="97">
        <v>4529.16</v>
      </c>
      <c r="I121" s="97">
        <v>4635.6440000000002</v>
      </c>
      <c r="J121" s="97">
        <v>4747.2330000000002</v>
      </c>
      <c r="K121" s="97">
        <v>4862.9780000000001</v>
      </c>
      <c r="L121" s="97">
        <v>4981.4219999999996</v>
      </c>
      <c r="M121" s="97">
        <v>5101.4160000000002</v>
      </c>
      <c r="N121" s="70">
        <v>5222.7560000000003</v>
      </c>
      <c r="O121" s="70">
        <v>5345.5450000000001</v>
      </c>
      <c r="P121" s="70">
        <v>5469.3630000000003</v>
      </c>
      <c r="Q121" s="70">
        <v>5593.7619999999997</v>
      </c>
      <c r="R121" s="70">
        <v>5718.415</v>
      </c>
      <c r="S121" s="70">
        <v>5843.0029999999997</v>
      </c>
      <c r="T121" s="70">
        <v>5967.4589999999998</v>
      </c>
      <c r="U121" s="70">
        <v>6091.8969999999999</v>
      </c>
      <c r="V121" s="70">
        <v>6216.5929999999998</v>
      </c>
      <c r="W121" s="70">
        <v>6341.7240000000002</v>
      </c>
      <c r="X121" s="70">
        <v>6467.2569999999996</v>
      </c>
      <c r="Y121" s="70">
        <v>6593.0420000000004</v>
      </c>
      <c r="Z121" s="70">
        <v>6718.9889999999996</v>
      </c>
      <c r="AA121" s="70">
        <v>6845.0330000000004</v>
      </c>
      <c r="AB121" s="70">
        <v>6971.0789999999997</v>
      </c>
      <c r="AC121" s="70">
        <v>7097.0709999999999</v>
      </c>
      <c r="AD121" s="70">
        <v>7222.9530000000004</v>
      </c>
      <c r="AE121" s="70">
        <v>7348.6629999999996</v>
      </c>
      <c r="AF121" s="70">
        <v>7474.1149999999998</v>
      </c>
      <c r="AG121" s="70">
        <v>7599.2309999999998</v>
      </c>
      <c r="AH121" s="70">
        <v>7723.9290000000001</v>
      </c>
      <c r="AI121" s="70">
        <v>7848.165</v>
      </c>
      <c r="AJ121" s="70">
        <v>7971.8310000000001</v>
      </c>
      <c r="AK121" s="70">
        <v>8094.89</v>
      </c>
      <c r="AL121" s="70">
        <v>8217.2729999999992</v>
      </c>
      <c r="AM121" s="70">
        <v>8338.8989999999994</v>
      </c>
      <c r="AN121" s="70">
        <v>8459.6959999999999</v>
      </c>
      <c r="AO121" s="70">
        <v>8579.5249999999996</v>
      </c>
      <c r="AP121" s="70">
        <v>8698.259</v>
      </c>
      <c r="AQ121" s="70">
        <v>8815.777</v>
      </c>
      <c r="AR121" s="70">
        <v>8931.9889999999996</v>
      </c>
      <c r="AS121" s="70">
        <v>9046.8389999999999</v>
      </c>
      <c r="AT121" s="70">
        <v>9160.3109999999997</v>
      </c>
      <c r="AU121" s="70">
        <v>9272.4150000000009</v>
      </c>
      <c r="AV121" s="70">
        <v>9383.116</v>
      </c>
      <c r="AW121" s="70">
        <v>9492.3799999999992</v>
      </c>
      <c r="AX121" s="70">
        <v>9600.1209999999992</v>
      </c>
      <c r="AY121" s="70">
        <v>9706.2890000000007</v>
      </c>
      <c r="AZ121" s="70">
        <v>9810.76</v>
      </c>
      <c r="BA121" s="70">
        <v>9913.4789999999994</v>
      </c>
      <c r="BB121" s="70">
        <v>10014.388000000001</v>
      </c>
      <c r="BC121" s="70">
        <v>10113.442999999999</v>
      </c>
      <c r="BD121" s="70">
        <v>10210.593999999999</v>
      </c>
      <c r="BE121" s="70">
        <v>10305.834999999999</v>
      </c>
      <c r="BF121" s="70">
        <v>10399.133</v>
      </c>
      <c r="BG121" s="70">
        <v>10490.448</v>
      </c>
      <c r="BH121" s="70">
        <v>10579.746999999999</v>
      </c>
      <c r="BI121" s="70">
        <v>10666.931</v>
      </c>
      <c r="BJ121" s="70">
        <v>10751.933999999999</v>
      </c>
      <c r="BK121" s="70">
        <v>10834.683000000001</v>
      </c>
      <c r="BL121" s="70">
        <v>10915.127</v>
      </c>
      <c r="BM121" s="70">
        <v>10993.254999999999</v>
      </c>
      <c r="BN121" s="70">
        <v>11069.075999999999</v>
      </c>
      <c r="BO121" s="70">
        <v>11142.620999999999</v>
      </c>
      <c r="BP121" s="70">
        <v>11213.897000000001</v>
      </c>
      <c r="BQ121" s="70">
        <v>11282.894</v>
      </c>
      <c r="BR121" s="70">
        <v>11349.596</v>
      </c>
      <c r="BS121" s="70">
        <v>11414.018</v>
      </c>
      <c r="BT121" s="70">
        <v>11476.109</v>
      </c>
      <c r="BU121" s="70">
        <v>11535.9</v>
      </c>
      <c r="BV121" s="70">
        <v>11593.356</v>
      </c>
      <c r="BW121" s="70">
        <v>11648.52</v>
      </c>
      <c r="BX121" s="70">
        <v>11701.411</v>
      </c>
      <c r="BY121" s="70">
        <v>11752.09</v>
      </c>
      <c r="BZ121" s="70">
        <v>11800.584999999999</v>
      </c>
      <c r="CA121" s="70">
        <v>11846.931</v>
      </c>
      <c r="CB121" s="70">
        <v>11891.114</v>
      </c>
      <c r="CC121" s="70">
        <v>11933.143</v>
      </c>
      <c r="CD121" s="70">
        <v>11973.007</v>
      </c>
      <c r="CE121" s="70">
        <v>12010.7</v>
      </c>
      <c r="CF121" s="70">
        <v>12046.21</v>
      </c>
      <c r="CG121" s="70">
        <v>12079.555</v>
      </c>
      <c r="CH121" s="70">
        <v>12110.736999999999</v>
      </c>
      <c r="CI121" s="70">
        <v>12139.77</v>
      </c>
      <c r="CJ121" s="70">
        <v>12166.638000000001</v>
      </c>
      <c r="CK121" s="70">
        <v>12191.332</v>
      </c>
      <c r="CL121" s="70">
        <v>12213.849</v>
      </c>
      <c r="CM121" s="70">
        <v>12234.2</v>
      </c>
      <c r="CN121" s="70">
        <v>12252.319</v>
      </c>
      <c r="CO121" s="70">
        <v>12268.218000000001</v>
      </c>
    </row>
    <row r="122" spans="1:93" ht="11.65">
      <c r="A122" s="66">
        <v>105</v>
      </c>
      <c r="B122" s="67" t="s">
        <v>685</v>
      </c>
      <c r="C122" s="88" t="s">
        <v>752</v>
      </c>
      <c r="D122" s="69"/>
      <c r="E122" s="69">
        <v>760</v>
      </c>
      <c r="F122" s="67" t="s">
        <v>735</v>
      </c>
      <c r="G122" s="69">
        <v>922</v>
      </c>
      <c r="H122" s="97">
        <v>17997.411</v>
      </c>
      <c r="I122" s="97">
        <v>17465.566999999999</v>
      </c>
      <c r="J122" s="97">
        <v>17095.669000000002</v>
      </c>
      <c r="K122" s="97">
        <v>16945.062000000002</v>
      </c>
      <c r="L122" s="97">
        <v>17070.132000000001</v>
      </c>
      <c r="M122" s="97">
        <v>17500.656999999999</v>
      </c>
      <c r="N122" s="70">
        <v>18275.704000000002</v>
      </c>
      <c r="O122" s="70">
        <v>19364.807000000001</v>
      </c>
      <c r="P122" s="70">
        <v>20638.284</v>
      </c>
      <c r="Q122" s="70">
        <v>21915.483</v>
      </c>
      <c r="R122" s="70">
        <v>23061.977999999999</v>
      </c>
      <c r="S122" s="70">
        <v>24032.609</v>
      </c>
      <c r="T122" s="70">
        <v>24851.109</v>
      </c>
      <c r="U122" s="70">
        <v>25536.687000000002</v>
      </c>
      <c r="V122" s="70">
        <v>26133.77</v>
      </c>
      <c r="W122" s="70">
        <v>26676.567999999999</v>
      </c>
      <c r="X122" s="70">
        <v>27160.353999999999</v>
      </c>
      <c r="Y122" s="70">
        <v>27572.026999999998</v>
      </c>
      <c r="Z122" s="70">
        <v>27930.399000000001</v>
      </c>
      <c r="AA122" s="70">
        <v>28259.955999999998</v>
      </c>
      <c r="AB122" s="70">
        <v>28579.598000000002</v>
      </c>
      <c r="AC122" s="70">
        <v>28897.510999999999</v>
      </c>
      <c r="AD122" s="70">
        <v>29213.937999999998</v>
      </c>
      <c r="AE122" s="70">
        <v>29529.919999999998</v>
      </c>
      <c r="AF122" s="70">
        <v>29843.473000000002</v>
      </c>
      <c r="AG122" s="70">
        <v>30153.277999999998</v>
      </c>
      <c r="AH122" s="70">
        <v>30461.823</v>
      </c>
      <c r="AI122" s="70">
        <v>30771.863000000001</v>
      </c>
      <c r="AJ122" s="70">
        <v>31082.038</v>
      </c>
      <c r="AK122" s="70">
        <v>31389.905999999999</v>
      </c>
      <c r="AL122" s="70">
        <v>31693.48</v>
      </c>
      <c r="AM122" s="70">
        <v>31992.463</v>
      </c>
      <c r="AN122" s="70">
        <v>32286.946</v>
      </c>
      <c r="AO122" s="70">
        <v>32575.591</v>
      </c>
      <c r="AP122" s="70">
        <v>32856.824000000001</v>
      </c>
      <c r="AQ122" s="70">
        <v>33129.324999999997</v>
      </c>
      <c r="AR122" s="70">
        <v>33392.347999999998</v>
      </c>
      <c r="AS122" s="70">
        <v>33645.423999999999</v>
      </c>
      <c r="AT122" s="70">
        <v>33887.671999999999</v>
      </c>
      <c r="AU122" s="70">
        <v>34118.286999999997</v>
      </c>
      <c r="AV122" s="70">
        <v>34336.625</v>
      </c>
      <c r="AW122" s="70">
        <v>34542.283000000003</v>
      </c>
      <c r="AX122" s="70">
        <v>34735.044999999998</v>
      </c>
      <c r="AY122" s="70">
        <v>34914.718999999997</v>
      </c>
      <c r="AZ122" s="70">
        <v>35081.222999999998</v>
      </c>
      <c r="BA122" s="70">
        <v>35234.589999999997</v>
      </c>
      <c r="BB122" s="70">
        <v>35374.868000000002</v>
      </c>
      <c r="BC122" s="70">
        <v>35502.328000000001</v>
      </c>
      <c r="BD122" s="70">
        <v>35617.633000000002</v>
      </c>
      <c r="BE122" s="70">
        <v>35721.625</v>
      </c>
      <c r="BF122" s="70">
        <v>35815.093000000001</v>
      </c>
      <c r="BG122" s="70">
        <v>35898.557999999997</v>
      </c>
      <c r="BH122" s="70">
        <v>35972.504000000001</v>
      </c>
      <c r="BI122" s="70">
        <v>36037.841</v>
      </c>
      <c r="BJ122" s="70">
        <v>36095.588000000003</v>
      </c>
      <c r="BK122" s="70">
        <v>36146.646999999997</v>
      </c>
      <c r="BL122" s="70">
        <v>36191.652000000002</v>
      </c>
      <c r="BM122" s="70">
        <v>36231.137999999999</v>
      </c>
      <c r="BN122" s="70">
        <v>36265.851999999999</v>
      </c>
      <c r="BO122" s="70">
        <v>36296.559999999998</v>
      </c>
      <c r="BP122" s="70">
        <v>36323.919999999998</v>
      </c>
      <c r="BQ122" s="70">
        <v>36348.387999999999</v>
      </c>
      <c r="BR122" s="70">
        <v>36370.315000000002</v>
      </c>
      <c r="BS122" s="70">
        <v>36390.099000000002</v>
      </c>
      <c r="BT122" s="70">
        <v>36408.123</v>
      </c>
      <c r="BU122" s="70">
        <v>36424.616999999998</v>
      </c>
      <c r="BV122" s="70">
        <v>36439.737999999998</v>
      </c>
      <c r="BW122" s="70">
        <v>36453.5</v>
      </c>
      <c r="BX122" s="70">
        <v>36465.834999999999</v>
      </c>
      <c r="BY122" s="70">
        <v>36476.582000000002</v>
      </c>
      <c r="BZ122" s="70">
        <v>36485.508999999998</v>
      </c>
      <c r="CA122" s="70">
        <v>36492.502</v>
      </c>
      <c r="CB122" s="70">
        <v>36497.266000000003</v>
      </c>
      <c r="CC122" s="70">
        <v>36499.167999999998</v>
      </c>
      <c r="CD122" s="70">
        <v>36497.417999999998</v>
      </c>
      <c r="CE122" s="70">
        <v>36491.330999999998</v>
      </c>
      <c r="CF122" s="70">
        <v>36480.385999999999</v>
      </c>
      <c r="CG122" s="70">
        <v>36464.245999999999</v>
      </c>
      <c r="CH122" s="70">
        <v>36442.624000000003</v>
      </c>
      <c r="CI122" s="70">
        <v>36415.252999999997</v>
      </c>
      <c r="CJ122" s="70">
        <v>36381.781999999999</v>
      </c>
      <c r="CK122" s="70">
        <v>36341.788999999997</v>
      </c>
      <c r="CL122" s="70">
        <v>36294.671000000002</v>
      </c>
      <c r="CM122" s="70">
        <v>36239.758999999998</v>
      </c>
      <c r="CN122" s="70">
        <v>36176.245999999999</v>
      </c>
      <c r="CO122" s="70">
        <v>36103.178</v>
      </c>
    </row>
    <row r="123" spans="1:93" ht="11.65">
      <c r="A123" s="66">
        <v>106</v>
      </c>
      <c r="B123" s="67" t="s">
        <v>685</v>
      </c>
      <c r="C123" s="88" t="s">
        <v>211</v>
      </c>
      <c r="D123" s="69"/>
      <c r="E123" s="69">
        <v>792</v>
      </c>
      <c r="F123" s="67" t="s">
        <v>735</v>
      </c>
      <c r="G123" s="69">
        <v>922</v>
      </c>
      <c r="H123" s="97">
        <v>78529.413</v>
      </c>
      <c r="I123" s="97">
        <v>79827.868000000002</v>
      </c>
      <c r="J123" s="97">
        <v>81116.451000000001</v>
      </c>
      <c r="K123" s="97">
        <v>82340.09</v>
      </c>
      <c r="L123" s="97">
        <v>83429.607000000004</v>
      </c>
      <c r="M123" s="97">
        <v>84339.066999999995</v>
      </c>
      <c r="N123" s="70">
        <v>85042.736000000004</v>
      </c>
      <c r="O123" s="70">
        <v>85561.975999999995</v>
      </c>
      <c r="P123" s="70">
        <v>85957.26</v>
      </c>
      <c r="Q123" s="70">
        <v>86316.457999999999</v>
      </c>
      <c r="R123" s="70">
        <v>86705.221999999994</v>
      </c>
      <c r="S123" s="70">
        <v>87141.801999999996</v>
      </c>
      <c r="T123" s="70">
        <v>87612.952999999994</v>
      </c>
      <c r="U123" s="70">
        <v>88114.631999999998</v>
      </c>
      <c r="V123" s="70">
        <v>88633.179000000004</v>
      </c>
      <c r="W123" s="70">
        <v>89157.785000000003</v>
      </c>
      <c r="X123" s="70">
        <v>89692.562000000005</v>
      </c>
      <c r="Y123" s="70">
        <v>90242.369000000006</v>
      </c>
      <c r="Z123" s="70">
        <v>90796.631999999998</v>
      </c>
      <c r="AA123" s="70">
        <v>91340.896999999997</v>
      </c>
      <c r="AB123" s="70">
        <v>91864.243000000002</v>
      </c>
      <c r="AC123" s="70">
        <v>92362.48</v>
      </c>
      <c r="AD123" s="70">
        <v>92836.743000000002</v>
      </c>
      <c r="AE123" s="70">
        <v>93287.932000000001</v>
      </c>
      <c r="AF123" s="70">
        <v>93718.884000000005</v>
      </c>
      <c r="AG123" s="70">
        <v>94131.585000000006</v>
      </c>
      <c r="AH123" s="70">
        <v>94525.084000000003</v>
      </c>
      <c r="AI123" s="70">
        <v>94897.553</v>
      </c>
      <c r="AJ123" s="70">
        <v>95249.267999999996</v>
      </c>
      <c r="AK123" s="70">
        <v>95580.744999999995</v>
      </c>
      <c r="AL123" s="70">
        <v>95892.324999999997</v>
      </c>
      <c r="AM123" s="70">
        <v>96183.907000000007</v>
      </c>
      <c r="AN123" s="70">
        <v>96455.07</v>
      </c>
      <c r="AO123" s="70">
        <v>96705.212</v>
      </c>
      <c r="AP123" s="70">
        <v>96933.563999999998</v>
      </c>
      <c r="AQ123" s="70">
        <v>97139.565000000002</v>
      </c>
      <c r="AR123" s="70">
        <v>97323.02</v>
      </c>
      <c r="AS123" s="70">
        <v>97483.892999999996</v>
      </c>
      <c r="AT123" s="70">
        <v>97621.906000000003</v>
      </c>
      <c r="AU123" s="70">
        <v>97736.764999999999</v>
      </c>
      <c r="AV123" s="70">
        <v>97828.334000000003</v>
      </c>
      <c r="AW123" s="70">
        <v>97896.660999999993</v>
      </c>
      <c r="AX123" s="70">
        <v>97941.887000000002</v>
      </c>
      <c r="AY123" s="70">
        <v>97964.183000000005</v>
      </c>
      <c r="AZ123" s="70">
        <v>97963.683999999994</v>
      </c>
      <c r="BA123" s="70">
        <v>97940.72</v>
      </c>
      <c r="BB123" s="70">
        <v>97895.59</v>
      </c>
      <c r="BC123" s="70">
        <v>97828.841</v>
      </c>
      <c r="BD123" s="70">
        <v>97741.353000000003</v>
      </c>
      <c r="BE123" s="70">
        <v>97634.198999999993</v>
      </c>
      <c r="BF123" s="70">
        <v>97508.361999999994</v>
      </c>
      <c r="BG123" s="70">
        <v>97364.542000000001</v>
      </c>
      <c r="BH123" s="70">
        <v>97203.380999999994</v>
      </c>
      <c r="BI123" s="70">
        <v>97025.701000000001</v>
      </c>
      <c r="BJ123" s="70">
        <v>96832.375</v>
      </c>
      <c r="BK123" s="70">
        <v>96624.269</v>
      </c>
      <c r="BL123" s="70">
        <v>96402.04</v>
      </c>
      <c r="BM123" s="70">
        <v>96166.447</v>
      </c>
      <c r="BN123" s="70">
        <v>95918.368000000002</v>
      </c>
      <c r="BO123" s="70">
        <v>95658.812999999995</v>
      </c>
      <c r="BP123" s="70">
        <v>95388.597999999998</v>
      </c>
      <c r="BQ123" s="70">
        <v>95108.407000000007</v>
      </c>
      <c r="BR123" s="70">
        <v>94818.683000000005</v>
      </c>
      <c r="BS123" s="70">
        <v>94519.902000000002</v>
      </c>
      <c r="BT123" s="70">
        <v>94212.42</v>
      </c>
      <c r="BU123" s="70">
        <v>93896.592999999993</v>
      </c>
      <c r="BV123" s="70">
        <v>93572.823999999993</v>
      </c>
      <c r="BW123" s="70">
        <v>93241.483999999997</v>
      </c>
      <c r="BX123" s="70">
        <v>92902.724000000002</v>
      </c>
      <c r="BY123" s="70">
        <v>92556.625</v>
      </c>
      <c r="BZ123" s="70">
        <v>92203.327000000005</v>
      </c>
      <c r="CA123" s="70">
        <v>91843.048999999999</v>
      </c>
      <c r="CB123" s="70">
        <v>91476.042000000001</v>
      </c>
      <c r="CC123" s="70">
        <v>91102.448000000004</v>
      </c>
      <c r="CD123" s="70">
        <v>90722.369000000006</v>
      </c>
      <c r="CE123" s="70">
        <v>90335.913</v>
      </c>
      <c r="CF123" s="70">
        <v>89943.27</v>
      </c>
      <c r="CG123" s="70">
        <v>89544.660999999993</v>
      </c>
      <c r="CH123" s="70">
        <v>89140.351999999999</v>
      </c>
      <c r="CI123" s="70">
        <v>88730.585999999996</v>
      </c>
      <c r="CJ123" s="70">
        <v>88315.630999999994</v>
      </c>
      <c r="CK123" s="70">
        <v>87895.724000000002</v>
      </c>
      <c r="CL123" s="70">
        <v>87471.065000000002</v>
      </c>
      <c r="CM123" s="70">
        <v>87041.86</v>
      </c>
      <c r="CN123" s="70">
        <v>86608.267999999996</v>
      </c>
      <c r="CO123" s="70">
        <v>86170.462</v>
      </c>
    </row>
    <row r="124" spans="1:93" ht="11.65">
      <c r="A124" s="66">
        <v>107</v>
      </c>
      <c r="B124" s="67" t="s">
        <v>685</v>
      </c>
      <c r="C124" s="88" t="s">
        <v>216</v>
      </c>
      <c r="D124" s="69"/>
      <c r="E124" s="69">
        <v>784</v>
      </c>
      <c r="F124" s="67" t="s">
        <v>735</v>
      </c>
      <c r="G124" s="69">
        <v>922</v>
      </c>
      <c r="H124" s="97">
        <v>9262.8960000000006</v>
      </c>
      <c r="I124" s="97">
        <v>9360.9750000000004</v>
      </c>
      <c r="J124" s="97">
        <v>9487.2060000000001</v>
      </c>
      <c r="K124" s="97">
        <v>9630.9660000000003</v>
      </c>
      <c r="L124" s="97">
        <v>9770.5259999999998</v>
      </c>
      <c r="M124" s="97">
        <v>9890.4</v>
      </c>
      <c r="N124" s="70">
        <v>9991.0830000000005</v>
      </c>
      <c r="O124" s="70">
        <v>10081.781999999999</v>
      </c>
      <c r="P124" s="70">
        <v>10165.15</v>
      </c>
      <c r="Q124" s="70">
        <v>10245.002</v>
      </c>
      <c r="R124" s="70">
        <v>10323.858</v>
      </c>
      <c r="S124" s="70">
        <v>10403.136</v>
      </c>
      <c r="T124" s="70">
        <v>10481.269</v>
      </c>
      <c r="U124" s="70">
        <v>10553.950999999999</v>
      </c>
      <c r="V124" s="70">
        <v>10615.252</v>
      </c>
      <c r="W124" s="70">
        <v>10661.075999999999</v>
      </c>
      <c r="X124" s="70">
        <v>10689.973</v>
      </c>
      <c r="Y124" s="70">
        <v>10703.924999999999</v>
      </c>
      <c r="Z124" s="70">
        <v>10706.489</v>
      </c>
      <c r="AA124" s="70">
        <v>10702.999</v>
      </c>
      <c r="AB124" s="70">
        <v>10697.397000000001</v>
      </c>
      <c r="AC124" s="70">
        <v>10690.888999999999</v>
      </c>
      <c r="AD124" s="70">
        <v>10682.83</v>
      </c>
      <c r="AE124" s="70">
        <v>10673.299000000001</v>
      </c>
      <c r="AF124" s="70">
        <v>10661.891</v>
      </c>
      <c r="AG124" s="70">
        <v>10648.314</v>
      </c>
      <c r="AH124" s="70">
        <v>10633.575000000001</v>
      </c>
      <c r="AI124" s="70">
        <v>10618.316000000001</v>
      </c>
      <c r="AJ124" s="70">
        <v>10601.494000000001</v>
      </c>
      <c r="AK124" s="70">
        <v>10581.51</v>
      </c>
      <c r="AL124" s="70">
        <v>10557.61</v>
      </c>
      <c r="AM124" s="70">
        <v>10529.28</v>
      </c>
      <c r="AN124" s="70">
        <v>10497.975</v>
      </c>
      <c r="AO124" s="70">
        <v>10467.26</v>
      </c>
      <c r="AP124" s="70">
        <v>10441.878000000001</v>
      </c>
      <c r="AQ124" s="70">
        <v>10425.284</v>
      </c>
      <c r="AR124" s="70">
        <v>10418.790999999999</v>
      </c>
      <c r="AS124" s="70">
        <v>10421.599</v>
      </c>
      <c r="AT124" s="70">
        <v>10432.405000000001</v>
      </c>
      <c r="AU124" s="70">
        <v>10448.983</v>
      </c>
      <c r="AV124" s="70">
        <v>10469.602000000001</v>
      </c>
      <c r="AW124" s="70">
        <v>10493.977000000001</v>
      </c>
      <c r="AX124" s="70">
        <v>10522.397000000001</v>
      </c>
      <c r="AY124" s="70">
        <v>10554.227000000001</v>
      </c>
      <c r="AZ124" s="70">
        <v>10588.795</v>
      </c>
      <c r="BA124" s="70">
        <v>10625.505999999999</v>
      </c>
      <c r="BB124" s="70">
        <v>10664.038</v>
      </c>
      <c r="BC124" s="70">
        <v>10704.115</v>
      </c>
      <c r="BD124" s="70">
        <v>10745.352999999999</v>
      </c>
      <c r="BE124" s="70">
        <v>10787.41</v>
      </c>
      <c r="BF124" s="70">
        <v>10830.005999999999</v>
      </c>
      <c r="BG124" s="70">
        <v>10872.902</v>
      </c>
      <c r="BH124" s="70">
        <v>10916.093999999999</v>
      </c>
      <c r="BI124" s="70">
        <v>10959.870999999999</v>
      </c>
      <c r="BJ124" s="70">
        <v>11004.732</v>
      </c>
      <c r="BK124" s="70">
        <v>11051.045</v>
      </c>
      <c r="BL124" s="70">
        <v>11098.844999999999</v>
      </c>
      <c r="BM124" s="70">
        <v>11148.063</v>
      </c>
      <c r="BN124" s="70">
        <v>11198.82</v>
      </c>
      <c r="BO124" s="70">
        <v>11251.205</v>
      </c>
      <c r="BP124" s="70">
        <v>11305.287</v>
      </c>
      <c r="BQ124" s="70">
        <v>11361.088</v>
      </c>
      <c r="BR124" s="70">
        <v>11418.566000000001</v>
      </c>
      <c r="BS124" s="70">
        <v>11477.662</v>
      </c>
      <c r="BT124" s="70">
        <v>11538.267</v>
      </c>
      <c r="BU124" s="70">
        <v>11600.276</v>
      </c>
      <c r="BV124" s="70">
        <v>11663.624</v>
      </c>
      <c r="BW124" s="70">
        <v>11728.186</v>
      </c>
      <c r="BX124" s="70">
        <v>11793.803</v>
      </c>
      <c r="BY124" s="70">
        <v>11860.248</v>
      </c>
      <c r="BZ124" s="70">
        <v>11927.323</v>
      </c>
      <c r="CA124" s="70">
        <v>11994.874</v>
      </c>
      <c r="CB124" s="70">
        <v>12062.806</v>
      </c>
      <c r="CC124" s="70">
        <v>12130.904</v>
      </c>
      <c r="CD124" s="70">
        <v>12198.948</v>
      </c>
      <c r="CE124" s="70">
        <v>12266.752</v>
      </c>
      <c r="CF124" s="70">
        <v>12334.2</v>
      </c>
      <c r="CG124" s="70">
        <v>12401.127</v>
      </c>
      <c r="CH124" s="70">
        <v>12467.513999999999</v>
      </c>
      <c r="CI124" s="70">
        <v>12533.254999999999</v>
      </c>
      <c r="CJ124" s="70">
        <v>12598.285</v>
      </c>
      <c r="CK124" s="70">
        <v>12662.546</v>
      </c>
      <c r="CL124" s="70">
        <v>12725.927</v>
      </c>
      <c r="CM124" s="70">
        <v>12788.342000000001</v>
      </c>
      <c r="CN124" s="70">
        <v>12849.694</v>
      </c>
      <c r="CO124" s="70">
        <v>12909.869000000001</v>
      </c>
    </row>
    <row r="125" spans="1:93" ht="11.65">
      <c r="A125" s="66">
        <v>108</v>
      </c>
      <c r="B125" s="67" t="s">
        <v>685</v>
      </c>
      <c r="C125" s="88" t="s">
        <v>224</v>
      </c>
      <c r="D125" s="69"/>
      <c r="E125" s="69">
        <v>887</v>
      </c>
      <c r="F125" s="67" t="s">
        <v>735</v>
      </c>
      <c r="G125" s="69">
        <v>922</v>
      </c>
      <c r="H125" s="97">
        <v>26497.881000000001</v>
      </c>
      <c r="I125" s="97">
        <v>27168.21</v>
      </c>
      <c r="J125" s="97">
        <v>27834.811000000002</v>
      </c>
      <c r="K125" s="97">
        <v>28498.683000000001</v>
      </c>
      <c r="L125" s="97">
        <v>29161.921999999999</v>
      </c>
      <c r="M125" s="97">
        <v>29825.968000000001</v>
      </c>
      <c r="N125" s="70">
        <v>30490.638999999999</v>
      </c>
      <c r="O125" s="70">
        <v>31154.866000000002</v>
      </c>
      <c r="P125" s="70">
        <v>31818.240000000002</v>
      </c>
      <c r="Q125" s="70">
        <v>32480.196</v>
      </c>
      <c r="R125" s="70">
        <v>33140.298999999999</v>
      </c>
      <c r="S125" s="70">
        <v>33798.203000000001</v>
      </c>
      <c r="T125" s="70">
        <v>34453.807000000001</v>
      </c>
      <c r="U125" s="70">
        <v>35107.076000000001</v>
      </c>
      <c r="V125" s="70">
        <v>35758.125</v>
      </c>
      <c r="W125" s="70">
        <v>36406.894999999997</v>
      </c>
      <c r="X125" s="70">
        <v>37053.078000000001</v>
      </c>
      <c r="Y125" s="70">
        <v>37696.216</v>
      </c>
      <c r="Z125" s="70">
        <v>38335.857000000004</v>
      </c>
      <c r="AA125" s="70">
        <v>38971.531000000003</v>
      </c>
      <c r="AB125" s="70">
        <v>39602.677000000003</v>
      </c>
      <c r="AC125" s="70">
        <v>40228.868000000002</v>
      </c>
      <c r="AD125" s="70">
        <v>40849.514999999999</v>
      </c>
      <c r="AE125" s="70">
        <v>41463.834999999999</v>
      </c>
      <c r="AF125" s="70">
        <v>42070.947</v>
      </c>
      <c r="AG125" s="70">
        <v>42670.023000000001</v>
      </c>
      <c r="AH125" s="70">
        <v>43260.438999999998</v>
      </c>
      <c r="AI125" s="70">
        <v>43841.644</v>
      </c>
      <c r="AJ125" s="70">
        <v>44412.913999999997</v>
      </c>
      <c r="AK125" s="70">
        <v>44973.506999999998</v>
      </c>
      <c r="AL125" s="70">
        <v>45522.74</v>
      </c>
      <c r="AM125" s="70">
        <v>46059.957999999999</v>
      </c>
      <c r="AN125" s="70">
        <v>46584.642999999996</v>
      </c>
      <c r="AO125" s="70">
        <v>47096.421999999999</v>
      </c>
      <c r="AP125" s="70">
        <v>47595.002</v>
      </c>
      <c r="AQ125" s="70">
        <v>48080.012000000002</v>
      </c>
      <c r="AR125" s="70">
        <v>48551.137000000002</v>
      </c>
      <c r="AS125" s="70">
        <v>49007.82</v>
      </c>
      <c r="AT125" s="70">
        <v>49449.235999999997</v>
      </c>
      <c r="AU125" s="70">
        <v>49874.411</v>
      </c>
      <c r="AV125" s="70">
        <v>50282.603999999999</v>
      </c>
      <c r="AW125" s="70">
        <v>50673.373</v>
      </c>
      <c r="AX125" s="70">
        <v>51046.603999999999</v>
      </c>
      <c r="AY125" s="70">
        <v>51402.442000000003</v>
      </c>
      <c r="AZ125" s="70">
        <v>51741.24</v>
      </c>
      <c r="BA125" s="70">
        <v>52063.222999999998</v>
      </c>
      <c r="BB125" s="70">
        <v>52368.442000000003</v>
      </c>
      <c r="BC125" s="70">
        <v>52656.737999999998</v>
      </c>
      <c r="BD125" s="70">
        <v>52927.855000000003</v>
      </c>
      <c r="BE125" s="70">
        <v>53181.489000000001</v>
      </c>
      <c r="BF125" s="70">
        <v>53417.468999999997</v>
      </c>
      <c r="BG125" s="70">
        <v>53635.873</v>
      </c>
      <c r="BH125" s="70">
        <v>53836.985999999997</v>
      </c>
      <c r="BI125" s="70">
        <v>54021.182999999997</v>
      </c>
      <c r="BJ125" s="70">
        <v>54188.951999999997</v>
      </c>
      <c r="BK125" s="70">
        <v>54340.794000000002</v>
      </c>
      <c r="BL125" s="70">
        <v>54476.963000000003</v>
      </c>
      <c r="BM125" s="70">
        <v>54597.77</v>
      </c>
      <c r="BN125" s="70">
        <v>54703.817999999999</v>
      </c>
      <c r="BO125" s="70">
        <v>54795.822</v>
      </c>
      <c r="BP125" s="70">
        <v>54874.389000000003</v>
      </c>
      <c r="BQ125" s="70">
        <v>54939.919000000002</v>
      </c>
      <c r="BR125" s="70">
        <v>54992.656999999999</v>
      </c>
      <c r="BS125" s="70">
        <v>55032.875</v>
      </c>
      <c r="BT125" s="70">
        <v>55060.809000000001</v>
      </c>
      <c r="BU125" s="70">
        <v>55076.680999999997</v>
      </c>
      <c r="BV125" s="70">
        <v>55080.800000000003</v>
      </c>
      <c r="BW125" s="70">
        <v>55073.402000000002</v>
      </c>
      <c r="BX125" s="70">
        <v>55054.574000000001</v>
      </c>
      <c r="BY125" s="70">
        <v>55024.357000000004</v>
      </c>
      <c r="BZ125" s="70">
        <v>54982.834999999999</v>
      </c>
      <c r="CA125" s="70">
        <v>54930.220999999998</v>
      </c>
      <c r="CB125" s="70">
        <v>54866.788</v>
      </c>
      <c r="CC125" s="70">
        <v>54792.705999999998</v>
      </c>
      <c r="CD125" s="70">
        <v>54708.180999999997</v>
      </c>
      <c r="CE125" s="70">
        <v>54613.434000000001</v>
      </c>
      <c r="CF125" s="70">
        <v>54508.726999999999</v>
      </c>
      <c r="CG125" s="70">
        <v>54394.328000000001</v>
      </c>
      <c r="CH125" s="70">
        <v>54270.586000000003</v>
      </c>
      <c r="CI125" s="70">
        <v>54137.803999999996</v>
      </c>
      <c r="CJ125" s="70">
        <v>53996.330999999998</v>
      </c>
      <c r="CK125" s="70">
        <v>53846.529000000002</v>
      </c>
      <c r="CL125" s="70">
        <v>53688.766000000003</v>
      </c>
      <c r="CM125" s="70">
        <v>53523.387999999999</v>
      </c>
      <c r="CN125" s="70">
        <v>53350.777999999998</v>
      </c>
      <c r="CO125" s="70">
        <v>53171.32</v>
      </c>
    </row>
    <row r="126" spans="1:93" ht="11.65">
      <c r="A126" s="78">
        <v>109</v>
      </c>
      <c r="B126" s="79" t="s">
        <v>685</v>
      </c>
      <c r="C126" s="80" t="s">
        <v>753</v>
      </c>
      <c r="D126" s="81"/>
      <c r="E126" s="81">
        <v>921</v>
      </c>
      <c r="F126" s="79" t="s">
        <v>732</v>
      </c>
      <c r="G126" s="81">
        <v>1828</v>
      </c>
      <c r="H126" s="99">
        <v>1896327.2930000001</v>
      </c>
      <c r="I126" s="99">
        <v>1920242.5220000001</v>
      </c>
      <c r="J126" s="99">
        <v>1944108.541</v>
      </c>
      <c r="K126" s="99">
        <v>1967865.6040000001</v>
      </c>
      <c r="L126" s="99">
        <v>1991423.507</v>
      </c>
      <c r="M126" s="99">
        <v>2014708.531</v>
      </c>
      <c r="N126" s="82">
        <v>2037699.0179999999</v>
      </c>
      <c r="O126" s="82">
        <v>2060388.8389999999</v>
      </c>
      <c r="P126" s="82">
        <v>2082736.733</v>
      </c>
      <c r="Q126" s="82">
        <v>2104698.3199999998</v>
      </c>
      <c r="R126" s="82">
        <v>2126236.87</v>
      </c>
      <c r="S126" s="82">
        <v>2147322.4840000002</v>
      </c>
      <c r="T126" s="82">
        <v>2167939.4920000001</v>
      </c>
      <c r="U126" s="82">
        <v>2188084.0699999998</v>
      </c>
      <c r="V126" s="82">
        <v>2207761.0759999999</v>
      </c>
      <c r="W126" s="82">
        <v>2226970.1430000002</v>
      </c>
      <c r="X126" s="82">
        <v>2245701.9509999999</v>
      </c>
      <c r="Y126" s="82">
        <v>2263936.798</v>
      </c>
      <c r="Z126" s="82">
        <v>2281652.3190000001</v>
      </c>
      <c r="AA126" s="82">
        <v>2298822.1949999998</v>
      </c>
      <c r="AB126" s="82">
        <v>2315426.2719999999</v>
      </c>
      <c r="AC126" s="82">
        <v>2331454.0440000002</v>
      </c>
      <c r="AD126" s="82">
        <v>2346903.764</v>
      </c>
      <c r="AE126" s="82">
        <v>2361775.3640000001</v>
      </c>
      <c r="AF126" s="82">
        <v>2376073.0189999999</v>
      </c>
      <c r="AG126" s="82">
        <v>2389800.3560000001</v>
      </c>
      <c r="AH126" s="82">
        <v>2402954.7280000001</v>
      </c>
      <c r="AI126" s="82">
        <v>2415535.3909999998</v>
      </c>
      <c r="AJ126" s="82">
        <v>2427551.0589999999</v>
      </c>
      <c r="AK126" s="82">
        <v>2439013.7919999999</v>
      </c>
      <c r="AL126" s="82">
        <v>2449932.9569999999</v>
      </c>
      <c r="AM126" s="82">
        <v>2460310.5460000001</v>
      </c>
      <c r="AN126" s="82">
        <v>2470145.8119999999</v>
      </c>
      <c r="AO126" s="82">
        <v>2479440.9470000002</v>
      </c>
      <c r="AP126" s="82">
        <v>2488197.7579999999</v>
      </c>
      <c r="AQ126" s="82">
        <v>2496416.818</v>
      </c>
      <c r="AR126" s="82">
        <v>2504100.679</v>
      </c>
      <c r="AS126" s="82">
        <v>2511247.895</v>
      </c>
      <c r="AT126" s="82">
        <v>2517849.912</v>
      </c>
      <c r="AU126" s="82">
        <v>2523895.06</v>
      </c>
      <c r="AV126" s="82">
        <v>2529375.0410000002</v>
      </c>
      <c r="AW126" s="82">
        <v>2534287.8840000001</v>
      </c>
      <c r="AX126" s="82">
        <v>2538636.56</v>
      </c>
      <c r="AY126" s="82">
        <v>2542423.6519999998</v>
      </c>
      <c r="AZ126" s="82">
        <v>2545653.8650000002</v>
      </c>
      <c r="BA126" s="82">
        <v>2548331.4720000001</v>
      </c>
      <c r="BB126" s="82">
        <v>2550461.7829999998</v>
      </c>
      <c r="BC126" s="82">
        <v>2552047.4589999998</v>
      </c>
      <c r="BD126" s="82">
        <v>2553087.548</v>
      </c>
      <c r="BE126" s="82">
        <v>2553579.7949999999</v>
      </c>
      <c r="BF126" s="82">
        <v>2553525.875</v>
      </c>
      <c r="BG126" s="82">
        <v>2552932.969</v>
      </c>
      <c r="BH126" s="82">
        <v>2551813.9369999999</v>
      </c>
      <c r="BI126" s="82">
        <v>2550183.855</v>
      </c>
      <c r="BJ126" s="82">
        <v>2548061.0789999999</v>
      </c>
      <c r="BK126" s="82">
        <v>2545463.9049999998</v>
      </c>
      <c r="BL126" s="82">
        <v>2542405.6860000002</v>
      </c>
      <c r="BM126" s="82">
        <v>2538901.9789999998</v>
      </c>
      <c r="BN126" s="82">
        <v>2534976.6370000001</v>
      </c>
      <c r="BO126" s="82">
        <v>2530656.665</v>
      </c>
      <c r="BP126" s="82">
        <v>2525966.3730000001</v>
      </c>
      <c r="BQ126" s="82">
        <v>2520924.6579999998</v>
      </c>
      <c r="BR126" s="82">
        <v>2515546.4989999998</v>
      </c>
      <c r="BS126" s="82">
        <v>2509847.7319999998</v>
      </c>
      <c r="BT126" s="82">
        <v>2503842.861</v>
      </c>
      <c r="BU126" s="82">
        <v>2497546.8480000002</v>
      </c>
      <c r="BV126" s="82">
        <v>2490973.0660000001</v>
      </c>
      <c r="BW126" s="82">
        <v>2484137.7000000002</v>
      </c>
      <c r="BX126" s="82">
        <v>2477060.9010000001</v>
      </c>
      <c r="BY126" s="82">
        <v>2469764.3489999999</v>
      </c>
      <c r="BZ126" s="82">
        <v>2462266.1639999999</v>
      </c>
      <c r="CA126" s="82">
        <v>2454581.1370000001</v>
      </c>
      <c r="CB126" s="82">
        <v>2446717.2119999998</v>
      </c>
      <c r="CC126" s="82">
        <v>2438676.3590000002</v>
      </c>
      <c r="CD126" s="82">
        <v>2430456.3709999998</v>
      </c>
      <c r="CE126" s="82">
        <v>2422057.8309999998</v>
      </c>
      <c r="CF126" s="82">
        <v>2413486.2480000001</v>
      </c>
      <c r="CG126" s="82">
        <v>2404751.415</v>
      </c>
      <c r="CH126" s="82">
        <v>2395865.3539999998</v>
      </c>
      <c r="CI126" s="82">
        <v>2386840.2209999999</v>
      </c>
      <c r="CJ126" s="82">
        <v>2377686.11</v>
      </c>
      <c r="CK126" s="82">
        <v>2368410.4649999999</v>
      </c>
      <c r="CL126" s="82">
        <v>2359017.54</v>
      </c>
      <c r="CM126" s="82">
        <v>2349508.4610000001</v>
      </c>
      <c r="CN126" s="82">
        <v>2339881.071</v>
      </c>
      <c r="CO126" s="82">
        <v>2330130.12</v>
      </c>
    </row>
    <row r="127" spans="1:93" ht="11.65">
      <c r="A127" s="83">
        <v>110</v>
      </c>
      <c r="B127" s="84" t="s">
        <v>685</v>
      </c>
      <c r="C127" s="85" t="s">
        <v>754</v>
      </c>
      <c r="D127" s="86"/>
      <c r="E127" s="86">
        <v>5500</v>
      </c>
      <c r="F127" s="84" t="s">
        <v>734</v>
      </c>
      <c r="G127" s="86">
        <v>921</v>
      </c>
      <c r="H127" s="100">
        <v>68479.994000000006</v>
      </c>
      <c r="I127" s="100">
        <v>69672.928</v>
      </c>
      <c r="J127" s="100">
        <v>70867.460999999996</v>
      </c>
      <c r="K127" s="100">
        <v>72051.622000000003</v>
      </c>
      <c r="L127" s="100">
        <v>73212.111000000004</v>
      </c>
      <c r="M127" s="100">
        <v>74338.926000000007</v>
      </c>
      <c r="N127" s="87">
        <v>75426.627999999997</v>
      </c>
      <c r="O127" s="87">
        <v>76474.8</v>
      </c>
      <c r="P127" s="87">
        <v>77485.73</v>
      </c>
      <c r="Q127" s="87">
        <v>78464.562000000005</v>
      </c>
      <c r="R127" s="87">
        <v>79416.021999999997</v>
      </c>
      <c r="S127" s="87">
        <v>80339.936000000002</v>
      </c>
      <c r="T127" s="87">
        <v>81236.964999999997</v>
      </c>
      <c r="U127" s="87">
        <v>82114.17</v>
      </c>
      <c r="V127" s="87">
        <v>82980.570000000007</v>
      </c>
      <c r="W127" s="87">
        <v>83843.3</v>
      </c>
      <c r="X127" s="87">
        <v>84704.729000000007</v>
      </c>
      <c r="Y127" s="87">
        <v>85565.229000000007</v>
      </c>
      <c r="Z127" s="87">
        <v>86427.165999999997</v>
      </c>
      <c r="AA127" s="87">
        <v>87292.418999999994</v>
      </c>
      <c r="AB127" s="87">
        <v>88162.04</v>
      </c>
      <c r="AC127" s="87">
        <v>89036.907000000007</v>
      </c>
      <c r="AD127" s="87">
        <v>89916.202999999994</v>
      </c>
      <c r="AE127" s="87">
        <v>90796.421000000002</v>
      </c>
      <c r="AF127" s="87">
        <v>91672.577000000005</v>
      </c>
      <c r="AG127" s="87">
        <v>92540.323000000004</v>
      </c>
      <c r="AH127" s="87">
        <v>93398.43</v>
      </c>
      <c r="AI127" s="87">
        <v>94245.78</v>
      </c>
      <c r="AJ127" s="87">
        <v>95078.182000000001</v>
      </c>
      <c r="AK127" s="87">
        <v>95890.845000000001</v>
      </c>
      <c r="AL127" s="87">
        <v>96680.157000000007</v>
      </c>
      <c r="AM127" s="87">
        <v>97444.255000000005</v>
      </c>
      <c r="AN127" s="87">
        <v>98182.925000000003</v>
      </c>
      <c r="AO127" s="87">
        <v>98896.244000000006</v>
      </c>
      <c r="AP127" s="87">
        <v>99585.04</v>
      </c>
      <c r="AQ127" s="87">
        <v>100250.145</v>
      </c>
      <c r="AR127" s="87">
        <v>100891.376</v>
      </c>
      <c r="AS127" s="87">
        <v>101508.897</v>
      </c>
      <c r="AT127" s="87">
        <v>102104.716</v>
      </c>
      <c r="AU127" s="87">
        <v>102681.52</v>
      </c>
      <c r="AV127" s="87">
        <v>103241.50900000001</v>
      </c>
      <c r="AW127" s="87">
        <v>103785.451</v>
      </c>
      <c r="AX127" s="87">
        <v>104313.704</v>
      </c>
      <c r="AY127" s="87">
        <v>104827.429</v>
      </c>
      <c r="AZ127" s="87">
        <v>105327.874</v>
      </c>
      <c r="BA127" s="87">
        <v>105815.98</v>
      </c>
      <c r="BB127" s="87">
        <v>106292.439</v>
      </c>
      <c r="BC127" s="87">
        <v>106757.37300000001</v>
      </c>
      <c r="BD127" s="87">
        <v>107210.11599999999</v>
      </c>
      <c r="BE127" s="87">
        <v>107649.571</v>
      </c>
      <c r="BF127" s="87">
        <v>108074.95699999999</v>
      </c>
      <c r="BG127" s="87">
        <v>108486.268</v>
      </c>
      <c r="BH127" s="87">
        <v>108883.766</v>
      </c>
      <c r="BI127" s="87">
        <v>109267.087</v>
      </c>
      <c r="BJ127" s="87">
        <v>109635.80100000001</v>
      </c>
      <c r="BK127" s="87">
        <v>109989.66</v>
      </c>
      <c r="BL127" s="87">
        <v>110328.63400000001</v>
      </c>
      <c r="BM127" s="87">
        <v>110653.039</v>
      </c>
      <c r="BN127" s="87">
        <v>110963.29700000001</v>
      </c>
      <c r="BO127" s="87">
        <v>111260.076</v>
      </c>
      <c r="BP127" s="87">
        <v>111543.929</v>
      </c>
      <c r="BQ127" s="87">
        <v>111815.11199999999</v>
      </c>
      <c r="BR127" s="87">
        <v>112073.84600000001</v>
      </c>
      <c r="BS127" s="87">
        <v>112321.02099999999</v>
      </c>
      <c r="BT127" s="87">
        <v>112557.697</v>
      </c>
      <c r="BU127" s="87">
        <v>112784.679</v>
      </c>
      <c r="BV127" s="87">
        <v>113002.16499999999</v>
      </c>
      <c r="BW127" s="87">
        <v>113210.13</v>
      </c>
      <c r="BX127" s="87">
        <v>113408.69</v>
      </c>
      <c r="BY127" s="87">
        <v>113597.806</v>
      </c>
      <c r="BZ127" s="87">
        <v>113777.4</v>
      </c>
      <c r="CA127" s="87">
        <v>113947.341</v>
      </c>
      <c r="CB127" s="87">
        <v>114107.33100000001</v>
      </c>
      <c r="CC127" s="87">
        <v>114256.458</v>
      </c>
      <c r="CD127" s="87">
        <v>114393.497</v>
      </c>
      <c r="CE127" s="87">
        <v>114517.512</v>
      </c>
      <c r="CF127" s="87">
        <v>114627.785</v>
      </c>
      <c r="CG127" s="87">
        <v>114723.849</v>
      </c>
      <c r="CH127" s="87">
        <v>114805.41800000001</v>
      </c>
      <c r="CI127" s="87">
        <v>114872.151</v>
      </c>
      <c r="CJ127" s="87">
        <v>114923.62300000001</v>
      </c>
      <c r="CK127" s="87">
        <v>114959.182</v>
      </c>
      <c r="CL127" s="87">
        <v>114978.024</v>
      </c>
      <c r="CM127" s="87">
        <v>114979.155</v>
      </c>
      <c r="CN127" s="87">
        <v>114961.283</v>
      </c>
      <c r="CO127" s="87">
        <v>114922.97</v>
      </c>
    </row>
    <row r="128" spans="1:93" ht="11.65">
      <c r="A128" s="66">
        <v>111</v>
      </c>
      <c r="B128" s="67" t="s">
        <v>685</v>
      </c>
      <c r="C128" s="88" t="s">
        <v>119</v>
      </c>
      <c r="D128" s="69"/>
      <c r="E128" s="69">
        <v>398</v>
      </c>
      <c r="F128" s="67" t="s">
        <v>735</v>
      </c>
      <c r="G128" s="69">
        <v>5500</v>
      </c>
      <c r="H128" s="97">
        <v>17572.009999999998</v>
      </c>
      <c r="I128" s="97">
        <v>17830.901999999998</v>
      </c>
      <c r="J128" s="97">
        <v>18080.023000000001</v>
      </c>
      <c r="K128" s="97">
        <v>18319.616000000002</v>
      </c>
      <c r="L128" s="97">
        <v>18551.428</v>
      </c>
      <c r="M128" s="97">
        <v>18776.706999999999</v>
      </c>
      <c r="N128" s="70">
        <v>18994.957999999999</v>
      </c>
      <c r="O128" s="70">
        <v>19205.038</v>
      </c>
      <c r="P128" s="70">
        <v>19407.011999999999</v>
      </c>
      <c r="Q128" s="70">
        <v>19601.102999999999</v>
      </c>
      <c r="R128" s="70">
        <v>19787.744999999999</v>
      </c>
      <c r="S128" s="70">
        <v>19967.004000000001</v>
      </c>
      <c r="T128" s="70">
        <v>20139.592000000001</v>
      </c>
      <c r="U128" s="70">
        <v>20307.506000000001</v>
      </c>
      <c r="V128" s="70">
        <v>20473.296999999999</v>
      </c>
      <c r="W128" s="70">
        <v>20639.019</v>
      </c>
      <c r="X128" s="70">
        <v>20805.38</v>
      </c>
      <c r="Y128" s="70">
        <v>20972.507000000001</v>
      </c>
      <c r="Z128" s="70">
        <v>21140.98</v>
      </c>
      <c r="AA128" s="70">
        <v>21311.223999999998</v>
      </c>
      <c r="AB128" s="70">
        <v>21483.455000000002</v>
      </c>
      <c r="AC128" s="70">
        <v>21657.965</v>
      </c>
      <c r="AD128" s="70">
        <v>21834.688999999998</v>
      </c>
      <c r="AE128" s="70">
        <v>22012.968000000001</v>
      </c>
      <c r="AF128" s="70">
        <v>22191.829000000002</v>
      </c>
      <c r="AG128" s="70">
        <v>22370.402999999998</v>
      </c>
      <c r="AH128" s="70">
        <v>22548.42</v>
      </c>
      <c r="AI128" s="70">
        <v>22725.584999999999</v>
      </c>
      <c r="AJ128" s="70">
        <v>22901.043000000001</v>
      </c>
      <c r="AK128" s="70">
        <v>23073.763999999999</v>
      </c>
      <c r="AL128" s="70">
        <v>23242.95</v>
      </c>
      <c r="AM128" s="70">
        <v>23408.18</v>
      </c>
      <c r="AN128" s="70">
        <v>23569.277999999998</v>
      </c>
      <c r="AO128" s="70">
        <v>23725.806</v>
      </c>
      <c r="AP128" s="70">
        <v>23877.473000000002</v>
      </c>
      <c r="AQ128" s="70">
        <v>24024.036</v>
      </c>
      <c r="AR128" s="70">
        <v>24165.344000000001</v>
      </c>
      <c r="AS128" s="70">
        <v>24301.413</v>
      </c>
      <c r="AT128" s="70">
        <v>24432.556</v>
      </c>
      <c r="AU128" s="70">
        <v>24559.245999999999</v>
      </c>
      <c r="AV128" s="70">
        <v>24681.909</v>
      </c>
      <c r="AW128" s="70">
        <v>24800.679</v>
      </c>
      <c r="AX128" s="70">
        <v>24915.71</v>
      </c>
      <c r="AY128" s="70">
        <v>25027.481</v>
      </c>
      <c r="AZ128" s="70">
        <v>25136.555</v>
      </c>
      <c r="BA128" s="70">
        <v>25243.435000000001</v>
      </c>
      <c r="BB128" s="70">
        <v>25348.351999999999</v>
      </c>
      <c r="BC128" s="70">
        <v>25451.440999999999</v>
      </c>
      <c r="BD128" s="70">
        <v>25552.848999999998</v>
      </c>
      <c r="BE128" s="70">
        <v>25652.704000000002</v>
      </c>
      <c r="BF128" s="70">
        <v>25751.107</v>
      </c>
      <c r="BG128" s="70">
        <v>25848.174999999999</v>
      </c>
      <c r="BH128" s="70">
        <v>25943.964</v>
      </c>
      <c r="BI128" s="70">
        <v>26038.451000000001</v>
      </c>
      <c r="BJ128" s="70">
        <v>26131.492999999999</v>
      </c>
      <c r="BK128" s="70">
        <v>26223.002</v>
      </c>
      <c r="BL128" s="70">
        <v>26313.002</v>
      </c>
      <c r="BM128" s="70">
        <v>26401.473000000002</v>
      </c>
      <c r="BN128" s="70">
        <v>26488.28</v>
      </c>
      <c r="BO128" s="70">
        <v>26573.284</v>
      </c>
      <c r="BP128" s="70">
        <v>26656.353999999999</v>
      </c>
      <c r="BQ128" s="70">
        <v>26737.428</v>
      </c>
      <c r="BR128" s="70">
        <v>26816.460999999999</v>
      </c>
      <c r="BS128" s="70">
        <v>26893.499</v>
      </c>
      <c r="BT128" s="70">
        <v>26968.606</v>
      </c>
      <c r="BU128" s="70">
        <v>27041.822</v>
      </c>
      <c r="BV128" s="70">
        <v>27113.062999999998</v>
      </c>
      <c r="BW128" s="70">
        <v>27182.245999999999</v>
      </c>
      <c r="BX128" s="70">
        <v>27249.296999999999</v>
      </c>
      <c r="BY128" s="70">
        <v>27314.151999999998</v>
      </c>
      <c r="BZ128" s="70">
        <v>27376.705000000002</v>
      </c>
      <c r="CA128" s="70">
        <v>27436.838</v>
      </c>
      <c r="CB128" s="70">
        <v>27494.423999999999</v>
      </c>
      <c r="CC128" s="70">
        <v>27549.276999999998</v>
      </c>
      <c r="CD128" s="70">
        <v>27601.174999999999</v>
      </c>
      <c r="CE128" s="70">
        <v>27649.906999999999</v>
      </c>
      <c r="CF128" s="70">
        <v>27695.300999999999</v>
      </c>
      <c r="CG128" s="70">
        <v>27737.117999999999</v>
      </c>
      <c r="CH128" s="70">
        <v>27775.201000000001</v>
      </c>
      <c r="CI128" s="70">
        <v>27809.351999999999</v>
      </c>
      <c r="CJ128" s="70">
        <v>27839.348999999998</v>
      </c>
      <c r="CK128" s="70">
        <v>27864.949000000001</v>
      </c>
      <c r="CL128" s="70">
        <v>27885.885999999999</v>
      </c>
      <c r="CM128" s="70">
        <v>27901.896000000001</v>
      </c>
      <c r="CN128" s="70">
        <v>27912.65</v>
      </c>
      <c r="CO128" s="70">
        <v>27917.814999999999</v>
      </c>
    </row>
    <row r="129" spans="1:93" ht="11.65">
      <c r="A129" s="66">
        <v>112</v>
      </c>
      <c r="B129" s="67" t="s">
        <v>685</v>
      </c>
      <c r="C129" s="88" t="s">
        <v>124</v>
      </c>
      <c r="D129" s="69"/>
      <c r="E129" s="69">
        <v>417</v>
      </c>
      <c r="F129" s="67" t="s">
        <v>735</v>
      </c>
      <c r="G129" s="69">
        <v>5500</v>
      </c>
      <c r="H129" s="97">
        <v>5959.1260000000002</v>
      </c>
      <c r="I129" s="97">
        <v>6074.3270000000002</v>
      </c>
      <c r="J129" s="97">
        <v>6189.7269999999999</v>
      </c>
      <c r="K129" s="97">
        <v>6304.0249999999996</v>
      </c>
      <c r="L129" s="97">
        <v>6415.8509999999997</v>
      </c>
      <c r="M129" s="97">
        <v>6524.1909999999998</v>
      </c>
      <c r="N129" s="70">
        <v>6628.3469999999998</v>
      </c>
      <c r="O129" s="70">
        <v>6728.27</v>
      </c>
      <c r="P129" s="70">
        <v>6824.5169999999998</v>
      </c>
      <c r="Q129" s="70">
        <v>6918.098</v>
      </c>
      <c r="R129" s="70">
        <v>7009.8289999999997</v>
      </c>
      <c r="S129" s="70">
        <v>7099.81</v>
      </c>
      <c r="T129" s="70">
        <v>7187.9669999999996</v>
      </c>
      <c r="U129" s="70">
        <v>7274.7380000000003</v>
      </c>
      <c r="V129" s="70">
        <v>7360.6469999999999</v>
      </c>
      <c r="W129" s="70">
        <v>7446.1059999999998</v>
      </c>
      <c r="X129" s="70">
        <v>7531.3140000000003</v>
      </c>
      <c r="Y129" s="70">
        <v>7616.3850000000002</v>
      </c>
      <c r="Z129" s="70">
        <v>7701.549</v>
      </c>
      <c r="AA129" s="70">
        <v>7786.9880000000003</v>
      </c>
      <c r="AB129" s="70">
        <v>7872.8530000000001</v>
      </c>
      <c r="AC129" s="70">
        <v>7959.2089999999998</v>
      </c>
      <c r="AD129" s="70">
        <v>8046.0439999999999</v>
      </c>
      <c r="AE129" s="70">
        <v>8133.16</v>
      </c>
      <c r="AF129" s="70">
        <v>8220.2800000000007</v>
      </c>
      <c r="AG129" s="70">
        <v>8307.1380000000008</v>
      </c>
      <c r="AH129" s="70">
        <v>8393.6409999999996</v>
      </c>
      <c r="AI129" s="70">
        <v>8479.7330000000002</v>
      </c>
      <c r="AJ129" s="70">
        <v>8565.1290000000008</v>
      </c>
      <c r="AK129" s="70">
        <v>8649.5480000000007</v>
      </c>
      <c r="AL129" s="70">
        <v>8732.7479999999996</v>
      </c>
      <c r="AM129" s="70">
        <v>8814.5709999999999</v>
      </c>
      <c r="AN129" s="70">
        <v>8894.9470000000001</v>
      </c>
      <c r="AO129" s="70">
        <v>8973.732</v>
      </c>
      <c r="AP129" s="70">
        <v>9050.8169999999991</v>
      </c>
      <c r="AQ129" s="70">
        <v>9126.098</v>
      </c>
      <c r="AR129" s="70">
        <v>9199.5149999999994</v>
      </c>
      <c r="AS129" s="70">
        <v>9271.0159999999996</v>
      </c>
      <c r="AT129" s="70">
        <v>9340.5930000000008</v>
      </c>
      <c r="AU129" s="70">
        <v>9408.2430000000004</v>
      </c>
      <c r="AV129" s="70">
        <v>9473.9879999999994</v>
      </c>
      <c r="AW129" s="70">
        <v>9537.8320000000003</v>
      </c>
      <c r="AX129" s="70">
        <v>9599.7890000000007</v>
      </c>
      <c r="AY129" s="70">
        <v>9659.9580000000005</v>
      </c>
      <c r="AZ129" s="70">
        <v>9718.4480000000003</v>
      </c>
      <c r="BA129" s="70">
        <v>9775.3670000000002</v>
      </c>
      <c r="BB129" s="70">
        <v>9830.7729999999992</v>
      </c>
      <c r="BC129" s="70">
        <v>9884.6890000000003</v>
      </c>
      <c r="BD129" s="70">
        <v>9937.2219999999998</v>
      </c>
      <c r="BE129" s="70">
        <v>9988.4470000000001</v>
      </c>
      <c r="BF129" s="70">
        <v>10038.474</v>
      </c>
      <c r="BG129" s="70">
        <v>10087.324000000001</v>
      </c>
      <c r="BH129" s="70">
        <v>10135.036</v>
      </c>
      <c r="BI129" s="70">
        <v>10181.638999999999</v>
      </c>
      <c r="BJ129" s="70">
        <v>10227.194</v>
      </c>
      <c r="BK129" s="70">
        <v>10271.694</v>
      </c>
      <c r="BL129" s="70">
        <v>10315.138999999999</v>
      </c>
      <c r="BM129" s="70">
        <v>10357.562</v>
      </c>
      <c r="BN129" s="70">
        <v>10398.939</v>
      </c>
      <c r="BO129" s="70">
        <v>10439.27</v>
      </c>
      <c r="BP129" s="70">
        <v>10478.516</v>
      </c>
      <c r="BQ129" s="70">
        <v>10516.682000000001</v>
      </c>
      <c r="BR129" s="70">
        <v>10553.713</v>
      </c>
      <c r="BS129" s="70">
        <v>10589.545</v>
      </c>
      <c r="BT129" s="70">
        <v>10624.088</v>
      </c>
      <c r="BU129" s="70">
        <v>10657.27</v>
      </c>
      <c r="BV129" s="70">
        <v>10689.055</v>
      </c>
      <c r="BW129" s="70">
        <v>10719.393</v>
      </c>
      <c r="BX129" s="70">
        <v>10748.237999999999</v>
      </c>
      <c r="BY129" s="70">
        <v>10775.477999999999</v>
      </c>
      <c r="BZ129" s="70">
        <v>10801.089</v>
      </c>
      <c r="CA129" s="70">
        <v>10824.989</v>
      </c>
      <c r="CB129" s="70">
        <v>10847.210999999999</v>
      </c>
      <c r="CC129" s="70">
        <v>10867.73</v>
      </c>
      <c r="CD129" s="70">
        <v>10886.54</v>
      </c>
      <c r="CE129" s="70">
        <v>10903.688</v>
      </c>
      <c r="CF129" s="70">
        <v>10919.138000000001</v>
      </c>
      <c r="CG129" s="70">
        <v>10932.928</v>
      </c>
      <c r="CH129" s="70">
        <v>10945.037</v>
      </c>
      <c r="CI129" s="70">
        <v>10955.486000000001</v>
      </c>
      <c r="CJ129" s="70">
        <v>10964.277</v>
      </c>
      <c r="CK129" s="70">
        <v>10971.460999999999</v>
      </c>
      <c r="CL129" s="70">
        <v>10977.058000000001</v>
      </c>
      <c r="CM129" s="70">
        <v>10981.132</v>
      </c>
      <c r="CN129" s="70">
        <v>10983.735000000001</v>
      </c>
      <c r="CO129" s="70">
        <v>10984.938</v>
      </c>
    </row>
    <row r="130" spans="1:93" ht="11.65">
      <c r="A130" s="66">
        <v>113</v>
      </c>
      <c r="B130" s="67" t="s">
        <v>685</v>
      </c>
      <c r="C130" s="88" t="s">
        <v>203</v>
      </c>
      <c r="D130" s="69"/>
      <c r="E130" s="69">
        <v>762</v>
      </c>
      <c r="F130" s="67" t="s">
        <v>735</v>
      </c>
      <c r="G130" s="69">
        <v>5500</v>
      </c>
      <c r="H130" s="97">
        <v>8454.0190000000002</v>
      </c>
      <c r="I130" s="97">
        <v>8663.5750000000007</v>
      </c>
      <c r="J130" s="97">
        <v>8880.27</v>
      </c>
      <c r="K130" s="97">
        <v>9100.8469999999998</v>
      </c>
      <c r="L130" s="97">
        <v>9321.0229999999992</v>
      </c>
      <c r="M130" s="97">
        <v>9537.6419999999998</v>
      </c>
      <c r="N130" s="70">
        <v>9749.625</v>
      </c>
      <c r="O130" s="70">
        <v>9957.4680000000008</v>
      </c>
      <c r="P130" s="70">
        <v>10161.632</v>
      </c>
      <c r="Q130" s="70">
        <v>10363.182000000001</v>
      </c>
      <c r="R130" s="70">
        <v>10563.163</v>
      </c>
      <c r="S130" s="70">
        <v>10761.454</v>
      </c>
      <c r="T130" s="70">
        <v>10958.235000000001</v>
      </c>
      <c r="U130" s="70">
        <v>11155.129000000001</v>
      </c>
      <c r="V130" s="70">
        <v>11354.290999999999</v>
      </c>
      <c r="W130" s="70">
        <v>11557.365</v>
      </c>
      <c r="X130" s="70">
        <v>11764.815000000001</v>
      </c>
      <c r="Y130" s="70">
        <v>11976.623</v>
      </c>
      <c r="Z130" s="70">
        <v>12193.307000000001</v>
      </c>
      <c r="AA130" s="70">
        <v>12415.26</v>
      </c>
      <c r="AB130" s="70">
        <v>12642.674999999999</v>
      </c>
      <c r="AC130" s="70">
        <v>12875.668</v>
      </c>
      <c r="AD130" s="70">
        <v>13113.848</v>
      </c>
      <c r="AE130" s="70">
        <v>13356.02</v>
      </c>
      <c r="AF130" s="70">
        <v>13600.502</v>
      </c>
      <c r="AG130" s="70">
        <v>13845.878000000001</v>
      </c>
      <c r="AH130" s="70">
        <v>14091.79</v>
      </c>
      <c r="AI130" s="70">
        <v>14337.95</v>
      </c>
      <c r="AJ130" s="70">
        <v>14583.050999999999</v>
      </c>
      <c r="AK130" s="70">
        <v>14825.683999999999</v>
      </c>
      <c r="AL130" s="70">
        <v>15064.795</v>
      </c>
      <c r="AM130" s="70">
        <v>15299.844999999999</v>
      </c>
      <c r="AN130" s="70">
        <v>15530.960999999999</v>
      </c>
      <c r="AO130" s="70">
        <v>15758.777</v>
      </c>
      <c r="AP130" s="70">
        <v>15984.253000000001</v>
      </c>
      <c r="AQ130" s="70">
        <v>16208.245999999999</v>
      </c>
      <c r="AR130" s="70">
        <v>16430.846000000001</v>
      </c>
      <c r="AS130" s="70">
        <v>16652.058000000001</v>
      </c>
      <c r="AT130" s="70">
        <v>16872.603999999999</v>
      </c>
      <c r="AU130" s="70">
        <v>17093.327000000001</v>
      </c>
      <c r="AV130" s="70">
        <v>17314.895</v>
      </c>
      <c r="AW130" s="70">
        <v>17537.441999999999</v>
      </c>
      <c r="AX130" s="70">
        <v>17760.927</v>
      </c>
      <c r="AY130" s="70">
        <v>17985.378000000001</v>
      </c>
      <c r="AZ130" s="70">
        <v>18210.833999999999</v>
      </c>
      <c r="BA130" s="70">
        <v>18437.141</v>
      </c>
      <c r="BB130" s="70">
        <v>18664.294000000002</v>
      </c>
      <c r="BC130" s="70">
        <v>18892.005000000001</v>
      </c>
      <c r="BD130" s="70">
        <v>19119.280999999999</v>
      </c>
      <c r="BE130" s="70">
        <v>19344.877</v>
      </c>
      <c r="BF130" s="70">
        <v>19567.788</v>
      </c>
      <c r="BG130" s="70">
        <v>19787.633999999998</v>
      </c>
      <c r="BH130" s="70">
        <v>20004.358</v>
      </c>
      <c r="BI130" s="70">
        <v>20217.598999999998</v>
      </c>
      <c r="BJ130" s="70">
        <v>20427.072</v>
      </c>
      <c r="BK130" s="70">
        <v>20632.574000000001</v>
      </c>
      <c r="BL130" s="70">
        <v>20833.91</v>
      </c>
      <c r="BM130" s="70">
        <v>21031.064999999999</v>
      </c>
      <c r="BN130" s="70">
        <v>21224.341</v>
      </c>
      <c r="BO130" s="70">
        <v>21414.177</v>
      </c>
      <c r="BP130" s="70">
        <v>21600.973000000002</v>
      </c>
      <c r="BQ130" s="70">
        <v>21784.764999999999</v>
      </c>
      <c r="BR130" s="70">
        <v>21965.576000000001</v>
      </c>
      <c r="BS130" s="70">
        <v>22143.741000000002</v>
      </c>
      <c r="BT130" s="70">
        <v>22319.666000000001</v>
      </c>
      <c r="BU130" s="70">
        <v>22493.617999999999</v>
      </c>
      <c r="BV130" s="70">
        <v>22665.68</v>
      </c>
      <c r="BW130" s="70">
        <v>22835.776000000002</v>
      </c>
      <c r="BX130" s="70">
        <v>23003.851999999999</v>
      </c>
      <c r="BY130" s="70">
        <v>23169.798999999999</v>
      </c>
      <c r="BZ130" s="70">
        <v>23333.477999999999</v>
      </c>
      <c r="CA130" s="70">
        <v>23494.817999999999</v>
      </c>
      <c r="CB130" s="70">
        <v>23653.632000000001</v>
      </c>
      <c r="CC130" s="70">
        <v>23809.467000000001</v>
      </c>
      <c r="CD130" s="70">
        <v>23961.755000000001</v>
      </c>
      <c r="CE130" s="70">
        <v>24109.994999999999</v>
      </c>
      <c r="CF130" s="70">
        <v>24253.881000000001</v>
      </c>
      <c r="CG130" s="70">
        <v>24393.256000000001</v>
      </c>
      <c r="CH130" s="70">
        <v>24528.038</v>
      </c>
      <c r="CI130" s="70">
        <v>24658.13</v>
      </c>
      <c r="CJ130" s="70">
        <v>24783.433000000001</v>
      </c>
      <c r="CK130" s="70">
        <v>24903.73</v>
      </c>
      <c r="CL130" s="70">
        <v>25018.753000000001</v>
      </c>
      <c r="CM130" s="70">
        <v>25128.131000000001</v>
      </c>
      <c r="CN130" s="70">
        <v>25231.399000000001</v>
      </c>
      <c r="CO130" s="70">
        <v>25328.026000000002</v>
      </c>
    </row>
    <row r="131" spans="1:93" ht="11.65">
      <c r="A131" s="66">
        <v>114</v>
      </c>
      <c r="B131" s="67" t="s">
        <v>685</v>
      </c>
      <c r="C131" s="88" t="s">
        <v>212</v>
      </c>
      <c r="D131" s="69"/>
      <c r="E131" s="69">
        <v>795</v>
      </c>
      <c r="F131" s="67" t="s">
        <v>735</v>
      </c>
      <c r="G131" s="69">
        <v>5500</v>
      </c>
      <c r="H131" s="97">
        <v>5565.2830000000004</v>
      </c>
      <c r="I131" s="97">
        <v>5662.3710000000001</v>
      </c>
      <c r="J131" s="97">
        <v>5757.6670000000004</v>
      </c>
      <c r="K131" s="97">
        <v>5850.902</v>
      </c>
      <c r="L131" s="97">
        <v>5942.0940000000001</v>
      </c>
      <c r="M131" s="97">
        <v>6031.1869999999999</v>
      </c>
      <c r="N131" s="70">
        <v>6117.933</v>
      </c>
      <c r="O131" s="70">
        <v>6201.9470000000001</v>
      </c>
      <c r="P131" s="70">
        <v>6283.1940000000004</v>
      </c>
      <c r="Q131" s="70">
        <v>6361.7190000000001</v>
      </c>
      <c r="R131" s="70">
        <v>6437.5940000000001</v>
      </c>
      <c r="S131" s="70">
        <v>6510.7929999999997</v>
      </c>
      <c r="T131" s="70">
        <v>6581.3940000000002</v>
      </c>
      <c r="U131" s="70">
        <v>6649.8379999999997</v>
      </c>
      <c r="V131" s="70">
        <v>6716.674</v>
      </c>
      <c r="W131" s="70">
        <v>6782.36</v>
      </c>
      <c r="X131" s="70">
        <v>6847.0349999999999</v>
      </c>
      <c r="Y131" s="70">
        <v>6910.7730000000001</v>
      </c>
      <c r="Z131" s="70">
        <v>6973.84</v>
      </c>
      <c r="AA131" s="70">
        <v>7036.5169999999998</v>
      </c>
      <c r="AB131" s="70">
        <v>7099.0060000000003</v>
      </c>
      <c r="AC131" s="70">
        <v>7161.3829999999998</v>
      </c>
      <c r="AD131" s="70">
        <v>7223.643</v>
      </c>
      <c r="AE131" s="70">
        <v>7285.6840000000002</v>
      </c>
      <c r="AF131" s="70">
        <v>7347.3670000000002</v>
      </c>
      <c r="AG131" s="70">
        <v>7408.5230000000001</v>
      </c>
      <c r="AH131" s="70">
        <v>7469.1</v>
      </c>
      <c r="AI131" s="70">
        <v>7529.0039999999999</v>
      </c>
      <c r="AJ131" s="70">
        <v>7587.8990000000003</v>
      </c>
      <c r="AK131" s="70">
        <v>7645.3649999999998</v>
      </c>
      <c r="AL131" s="70">
        <v>7701.1080000000002</v>
      </c>
      <c r="AM131" s="70">
        <v>7754.96</v>
      </c>
      <c r="AN131" s="70">
        <v>7806.8389999999999</v>
      </c>
      <c r="AO131" s="70">
        <v>7856.6210000000001</v>
      </c>
      <c r="AP131" s="70">
        <v>7904.1419999999998</v>
      </c>
      <c r="AQ131" s="70">
        <v>7949.2759999999998</v>
      </c>
      <c r="AR131" s="70">
        <v>7991.98</v>
      </c>
      <c r="AS131" s="70">
        <v>8032.2489999999998</v>
      </c>
      <c r="AT131" s="70">
        <v>8070.1229999999996</v>
      </c>
      <c r="AU131" s="70">
        <v>8105.7169999999996</v>
      </c>
      <c r="AV131" s="70">
        <v>8139.143</v>
      </c>
      <c r="AW131" s="70">
        <v>8170.424</v>
      </c>
      <c r="AX131" s="70">
        <v>8199.6350000000002</v>
      </c>
      <c r="AY131" s="70">
        <v>8226.9650000000001</v>
      </c>
      <c r="AZ131" s="70">
        <v>8252.64</v>
      </c>
      <c r="BA131" s="70">
        <v>8276.875</v>
      </c>
      <c r="BB131" s="70">
        <v>8299.7639999999992</v>
      </c>
      <c r="BC131" s="70">
        <v>8321.3580000000002</v>
      </c>
      <c r="BD131" s="70">
        <v>8341.8019999999997</v>
      </c>
      <c r="BE131" s="70">
        <v>8361.2119999999995</v>
      </c>
      <c r="BF131" s="70">
        <v>8379.6890000000003</v>
      </c>
      <c r="BG131" s="70">
        <v>8397.3070000000007</v>
      </c>
      <c r="BH131" s="70">
        <v>8414.1</v>
      </c>
      <c r="BI131" s="70">
        <v>8430.09</v>
      </c>
      <c r="BJ131" s="70">
        <v>8445.2819999999992</v>
      </c>
      <c r="BK131" s="70">
        <v>8459.6779999999999</v>
      </c>
      <c r="BL131" s="70">
        <v>8473.2919999999995</v>
      </c>
      <c r="BM131" s="70">
        <v>8486.1260000000002</v>
      </c>
      <c r="BN131" s="70">
        <v>8498.1</v>
      </c>
      <c r="BO131" s="70">
        <v>8509.1309999999994</v>
      </c>
      <c r="BP131" s="70">
        <v>8519.107</v>
      </c>
      <c r="BQ131" s="70">
        <v>8528.0490000000009</v>
      </c>
      <c r="BR131" s="70">
        <v>8535.9410000000007</v>
      </c>
      <c r="BS131" s="70">
        <v>8542.7549999999992</v>
      </c>
      <c r="BT131" s="70">
        <v>8548.4930000000004</v>
      </c>
      <c r="BU131" s="70">
        <v>8553.1659999999993</v>
      </c>
      <c r="BV131" s="70">
        <v>8556.7360000000008</v>
      </c>
      <c r="BW131" s="70">
        <v>8559.2129999999997</v>
      </c>
      <c r="BX131" s="70">
        <v>8560.5840000000007</v>
      </c>
      <c r="BY131" s="70">
        <v>8560.8539999999994</v>
      </c>
      <c r="BZ131" s="70">
        <v>8560.0249999999996</v>
      </c>
      <c r="CA131" s="70">
        <v>8558.1010000000006</v>
      </c>
      <c r="CB131" s="70">
        <v>8555.0889999999999</v>
      </c>
      <c r="CC131" s="70">
        <v>8550.9869999999992</v>
      </c>
      <c r="CD131" s="70">
        <v>8545.7630000000008</v>
      </c>
      <c r="CE131" s="70">
        <v>8539.4529999999995</v>
      </c>
      <c r="CF131" s="70">
        <v>8532.0450000000001</v>
      </c>
      <c r="CG131" s="70">
        <v>8523.5679999999993</v>
      </c>
      <c r="CH131" s="70">
        <v>8514.0619999999999</v>
      </c>
      <c r="CI131" s="70">
        <v>8503.5499999999993</v>
      </c>
      <c r="CJ131" s="70">
        <v>8492.06</v>
      </c>
      <c r="CK131" s="70">
        <v>8479.6419999999998</v>
      </c>
      <c r="CL131" s="70">
        <v>8466.3279999999995</v>
      </c>
      <c r="CM131" s="70">
        <v>8452.1620000000003</v>
      </c>
      <c r="CN131" s="70">
        <v>8437.1550000000007</v>
      </c>
      <c r="CO131" s="70">
        <v>8421.3490000000002</v>
      </c>
    </row>
    <row r="132" spans="1:93" ht="11.65">
      <c r="A132" s="66">
        <v>115</v>
      </c>
      <c r="B132" s="67" t="s">
        <v>685</v>
      </c>
      <c r="C132" s="88" t="s">
        <v>220</v>
      </c>
      <c r="D132" s="69"/>
      <c r="E132" s="69">
        <v>860</v>
      </c>
      <c r="F132" s="67" t="s">
        <v>735</v>
      </c>
      <c r="G132" s="69">
        <v>5500</v>
      </c>
      <c r="H132" s="97">
        <v>30929.556</v>
      </c>
      <c r="I132" s="97">
        <v>31441.753000000001</v>
      </c>
      <c r="J132" s="97">
        <v>31959.774000000001</v>
      </c>
      <c r="K132" s="97">
        <v>32476.232</v>
      </c>
      <c r="L132" s="97">
        <v>32981.714999999997</v>
      </c>
      <c r="M132" s="97">
        <v>33469.199000000001</v>
      </c>
      <c r="N132" s="70">
        <v>33935.764999999999</v>
      </c>
      <c r="O132" s="70">
        <v>34382.076999999997</v>
      </c>
      <c r="P132" s="70">
        <v>34809.375</v>
      </c>
      <c r="Q132" s="70">
        <v>35220.46</v>
      </c>
      <c r="R132" s="70">
        <v>35617.690999999999</v>
      </c>
      <c r="S132" s="70">
        <v>36000.875</v>
      </c>
      <c r="T132" s="70">
        <v>36369.777000000002</v>
      </c>
      <c r="U132" s="70">
        <v>36726.959000000003</v>
      </c>
      <c r="V132" s="70">
        <v>37075.661</v>
      </c>
      <c r="W132" s="70">
        <v>37418.449999999997</v>
      </c>
      <c r="X132" s="70">
        <v>37756.184999999998</v>
      </c>
      <c r="Y132" s="70">
        <v>38088.940999999999</v>
      </c>
      <c r="Z132" s="70">
        <v>38417.49</v>
      </c>
      <c r="AA132" s="70">
        <v>38742.43</v>
      </c>
      <c r="AB132" s="70">
        <v>39064.050999999999</v>
      </c>
      <c r="AC132" s="70">
        <v>39382.682000000001</v>
      </c>
      <c r="AD132" s="70">
        <v>39697.978999999999</v>
      </c>
      <c r="AE132" s="70">
        <v>40008.589</v>
      </c>
      <c r="AF132" s="70">
        <v>40312.599000000002</v>
      </c>
      <c r="AG132" s="70">
        <v>40608.381000000001</v>
      </c>
      <c r="AH132" s="70">
        <v>40895.478999999999</v>
      </c>
      <c r="AI132" s="70">
        <v>41173.508000000002</v>
      </c>
      <c r="AJ132" s="70">
        <v>41441.06</v>
      </c>
      <c r="AK132" s="70">
        <v>41696.483999999997</v>
      </c>
      <c r="AL132" s="70">
        <v>41938.555999999997</v>
      </c>
      <c r="AM132" s="70">
        <v>42166.699000000001</v>
      </c>
      <c r="AN132" s="70">
        <v>42380.9</v>
      </c>
      <c r="AO132" s="70">
        <v>42581.307999999997</v>
      </c>
      <c r="AP132" s="70">
        <v>42768.355000000003</v>
      </c>
      <c r="AQ132" s="70">
        <v>42942.489000000001</v>
      </c>
      <c r="AR132" s="70">
        <v>43103.690999999999</v>
      </c>
      <c r="AS132" s="70">
        <v>43252.161</v>
      </c>
      <c r="AT132" s="70">
        <v>43388.84</v>
      </c>
      <c r="AU132" s="70">
        <v>43514.987000000001</v>
      </c>
      <c r="AV132" s="70">
        <v>43631.574000000001</v>
      </c>
      <c r="AW132" s="70">
        <v>43739.074000000001</v>
      </c>
      <c r="AX132" s="70">
        <v>43837.642999999996</v>
      </c>
      <c r="AY132" s="70">
        <v>43927.646999999997</v>
      </c>
      <c r="AZ132" s="70">
        <v>44009.396999999997</v>
      </c>
      <c r="BA132" s="70">
        <v>44083.161999999997</v>
      </c>
      <c r="BB132" s="70">
        <v>44149.256000000001</v>
      </c>
      <c r="BC132" s="70">
        <v>44207.88</v>
      </c>
      <c r="BD132" s="70">
        <v>44258.962</v>
      </c>
      <c r="BE132" s="70">
        <v>44302.330999999998</v>
      </c>
      <c r="BF132" s="70">
        <v>44337.898999999998</v>
      </c>
      <c r="BG132" s="70">
        <v>44365.828000000001</v>
      </c>
      <c r="BH132" s="70">
        <v>44386.307999999997</v>
      </c>
      <c r="BI132" s="70">
        <v>44399.307999999997</v>
      </c>
      <c r="BJ132" s="70">
        <v>44404.76</v>
      </c>
      <c r="BK132" s="70">
        <v>44402.712</v>
      </c>
      <c r="BL132" s="70">
        <v>44393.290999999997</v>
      </c>
      <c r="BM132" s="70">
        <v>44376.813000000002</v>
      </c>
      <c r="BN132" s="70">
        <v>44353.637000000002</v>
      </c>
      <c r="BO132" s="70">
        <v>44324.214</v>
      </c>
      <c r="BP132" s="70">
        <v>44288.978999999999</v>
      </c>
      <c r="BQ132" s="70">
        <v>44248.188000000002</v>
      </c>
      <c r="BR132" s="70">
        <v>44202.154999999999</v>
      </c>
      <c r="BS132" s="70">
        <v>44151.481</v>
      </c>
      <c r="BT132" s="70">
        <v>44096.843999999997</v>
      </c>
      <c r="BU132" s="70">
        <v>44038.803</v>
      </c>
      <c r="BV132" s="70">
        <v>43977.631000000001</v>
      </c>
      <c r="BW132" s="70">
        <v>43913.502</v>
      </c>
      <c r="BX132" s="70">
        <v>43846.718999999997</v>
      </c>
      <c r="BY132" s="70">
        <v>43777.523000000001</v>
      </c>
      <c r="BZ132" s="70">
        <v>43706.103000000003</v>
      </c>
      <c r="CA132" s="70">
        <v>43632.595000000001</v>
      </c>
      <c r="CB132" s="70">
        <v>43556.974999999999</v>
      </c>
      <c r="CC132" s="70">
        <v>43478.997000000003</v>
      </c>
      <c r="CD132" s="70">
        <v>43398.264000000003</v>
      </c>
      <c r="CE132" s="70">
        <v>43314.468999999997</v>
      </c>
      <c r="CF132" s="70">
        <v>43227.42</v>
      </c>
      <c r="CG132" s="70">
        <v>43136.978999999999</v>
      </c>
      <c r="CH132" s="70">
        <v>43043.08</v>
      </c>
      <c r="CI132" s="70">
        <v>42945.633000000002</v>
      </c>
      <c r="CJ132" s="70">
        <v>42844.504000000001</v>
      </c>
      <c r="CK132" s="70">
        <v>42739.4</v>
      </c>
      <c r="CL132" s="70">
        <v>42629.999000000003</v>
      </c>
      <c r="CM132" s="70">
        <v>42515.834000000003</v>
      </c>
      <c r="CN132" s="70">
        <v>42396.343999999997</v>
      </c>
      <c r="CO132" s="70">
        <v>42270.841999999997</v>
      </c>
    </row>
    <row r="133" spans="1:93" ht="11.65">
      <c r="A133" s="83">
        <v>116</v>
      </c>
      <c r="B133" s="84" t="s">
        <v>685</v>
      </c>
      <c r="C133" s="85" t="s">
        <v>755</v>
      </c>
      <c r="D133" s="86"/>
      <c r="E133" s="86">
        <v>5501</v>
      </c>
      <c r="F133" s="84" t="s">
        <v>734</v>
      </c>
      <c r="G133" s="86">
        <v>921</v>
      </c>
      <c r="H133" s="100">
        <v>1827847.2990000001</v>
      </c>
      <c r="I133" s="100">
        <v>1850569.594</v>
      </c>
      <c r="J133" s="100">
        <v>1873241.08</v>
      </c>
      <c r="K133" s="100">
        <v>1895813.9820000001</v>
      </c>
      <c r="L133" s="100">
        <v>1918211.3959999999</v>
      </c>
      <c r="M133" s="100">
        <v>1940369.605</v>
      </c>
      <c r="N133" s="87">
        <v>1962272.39</v>
      </c>
      <c r="O133" s="87">
        <v>1983914.0390000001</v>
      </c>
      <c r="P133" s="87">
        <v>2005251.003</v>
      </c>
      <c r="Q133" s="87">
        <v>2026233.7579999999</v>
      </c>
      <c r="R133" s="87">
        <v>2046820.848</v>
      </c>
      <c r="S133" s="87">
        <v>2066982.548</v>
      </c>
      <c r="T133" s="87">
        <v>2086702.527</v>
      </c>
      <c r="U133" s="87">
        <v>2105969.9</v>
      </c>
      <c r="V133" s="87">
        <v>2124780.5060000001</v>
      </c>
      <c r="W133" s="87">
        <v>2143126.8429999999</v>
      </c>
      <c r="X133" s="87">
        <v>2160997.2220000001</v>
      </c>
      <c r="Y133" s="87">
        <v>2178371.5690000001</v>
      </c>
      <c r="Z133" s="87">
        <v>2195225.1529999999</v>
      </c>
      <c r="AA133" s="87">
        <v>2211529.7760000001</v>
      </c>
      <c r="AB133" s="87">
        <v>2227264.2319999998</v>
      </c>
      <c r="AC133" s="87">
        <v>2242417.1370000001</v>
      </c>
      <c r="AD133" s="87">
        <v>2256987.5610000002</v>
      </c>
      <c r="AE133" s="87">
        <v>2270978.943</v>
      </c>
      <c r="AF133" s="87">
        <v>2284400.4419999998</v>
      </c>
      <c r="AG133" s="87">
        <v>2297260.0329999998</v>
      </c>
      <c r="AH133" s="87">
        <v>2309556.298</v>
      </c>
      <c r="AI133" s="87">
        <v>2321289.611</v>
      </c>
      <c r="AJ133" s="87">
        <v>2332472.8769999999</v>
      </c>
      <c r="AK133" s="87">
        <v>2343122.9470000002</v>
      </c>
      <c r="AL133" s="87">
        <v>2353252.7999999998</v>
      </c>
      <c r="AM133" s="87">
        <v>2362866.2910000002</v>
      </c>
      <c r="AN133" s="87">
        <v>2371962.8870000001</v>
      </c>
      <c r="AO133" s="87">
        <v>2380544.7030000002</v>
      </c>
      <c r="AP133" s="87">
        <v>2388612.7179999999</v>
      </c>
      <c r="AQ133" s="87">
        <v>2396166.673</v>
      </c>
      <c r="AR133" s="87">
        <v>2403209.3029999998</v>
      </c>
      <c r="AS133" s="87">
        <v>2409738.9980000001</v>
      </c>
      <c r="AT133" s="87">
        <v>2415745.196</v>
      </c>
      <c r="AU133" s="87">
        <v>2421213.54</v>
      </c>
      <c r="AV133" s="87">
        <v>2426133.5320000001</v>
      </c>
      <c r="AW133" s="87">
        <v>2430502.4330000002</v>
      </c>
      <c r="AX133" s="87">
        <v>2434322.8560000001</v>
      </c>
      <c r="AY133" s="87">
        <v>2437596.2230000002</v>
      </c>
      <c r="AZ133" s="87">
        <v>2440325.9909999999</v>
      </c>
      <c r="BA133" s="87">
        <v>2442515.4920000001</v>
      </c>
      <c r="BB133" s="87">
        <v>2444169.344</v>
      </c>
      <c r="BC133" s="87">
        <v>2445290.0860000001</v>
      </c>
      <c r="BD133" s="87">
        <v>2445877.432</v>
      </c>
      <c r="BE133" s="87">
        <v>2445930.2239999999</v>
      </c>
      <c r="BF133" s="87">
        <v>2445450.9180000001</v>
      </c>
      <c r="BG133" s="87">
        <v>2444446.7009999999</v>
      </c>
      <c r="BH133" s="87">
        <v>2442930.1710000001</v>
      </c>
      <c r="BI133" s="87">
        <v>2440916.7680000002</v>
      </c>
      <c r="BJ133" s="87">
        <v>2438425.2779999999</v>
      </c>
      <c r="BK133" s="87">
        <v>2435474.2450000001</v>
      </c>
      <c r="BL133" s="87">
        <v>2432077.0520000001</v>
      </c>
      <c r="BM133" s="87">
        <v>2428248.94</v>
      </c>
      <c r="BN133" s="87">
        <v>2424013.34</v>
      </c>
      <c r="BO133" s="87">
        <v>2419396.5890000002</v>
      </c>
      <c r="BP133" s="87">
        <v>2414422.4440000001</v>
      </c>
      <c r="BQ133" s="87">
        <v>2409109.5460000001</v>
      </c>
      <c r="BR133" s="87">
        <v>2403472.6529999999</v>
      </c>
      <c r="BS133" s="87">
        <v>2397526.7110000001</v>
      </c>
      <c r="BT133" s="87">
        <v>2391285.1639999999</v>
      </c>
      <c r="BU133" s="87">
        <v>2384762.1690000002</v>
      </c>
      <c r="BV133" s="87">
        <v>2377970.9010000001</v>
      </c>
      <c r="BW133" s="87">
        <v>2370927.5699999998</v>
      </c>
      <c r="BX133" s="87">
        <v>2363652.2110000001</v>
      </c>
      <c r="BY133" s="87">
        <v>2356166.5430000001</v>
      </c>
      <c r="BZ133" s="87">
        <v>2348488.764</v>
      </c>
      <c r="CA133" s="87">
        <v>2340633.7960000001</v>
      </c>
      <c r="CB133" s="87">
        <v>2332609.8810000001</v>
      </c>
      <c r="CC133" s="87">
        <v>2324419.9010000001</v>
      </c>
      <c r="CD133" s="87">
        <v>2316062.8739999998</v>
      </c>
      <c r="CE133" s="87">
        <v>2307540.3190000001</v>
      </c>
      <c r="CF133" s="87">
        <v>2298858.463</v>
      </c>
      <c r="CG133" s="87">
        <v>2290027.5660000001</v>
      </c>
      <c r="CH133" s="87">
        <v>2281059.9360000002</v>
      </c>
      <c r="CI133" s="87">
        <v>2271968.0699999998</v>
      </c>
      <c r="CJ133" s="87">
        <v>2262762.4870000002</v>
      </c>
      <c r="CK133" s="87">
        <v>2253451.2829999998</v>
      </c>
      <c r="CL133" s="87">
        <v>2244039.5159999998</v>
      </c>
      <c r="CM133" s="87">
        <v>2234529.3059999999</v>
      </c>
      <c r="CN133" s="87">
        <v>2224919.7880000002</v>
      </c>
      <c r="CO133" s="87">
        <v>2215207.15</v>
      </c>
    </row>
    <row r="134" spans="1:93" ht="11.65">
      <c r="A134" s="66">
        <v>117</v>
      </c>
      <c r="B134" s="67" t="s">
        <v>685</v>
      </c>
      <c r="C134" s="88" t="s">
        <v>32</v>
      </c>
      <c r="D134" s="69"/>
      <c r="E134" s="69">
        <v>4</v>
      </c>
      <c r="F134" s="67" t="s">
        <v>735</v>
      </c>
      <c r="G134" s="69">
        <v>5501</v>
      </c>
      <c r="H134" s="97">
        <v>34413.603000000003</v>
      </c>
      <c r="I134" s="97">
        <v>35383.027999999998</v>
      </c>
      <c r="J134" s="97">
        <v>36296.110999999997</v>
      </c>
      <c r="K134" s="97">
        <v>37171.921999999999</v>
      </c>
      <c r="L134" s="97">
        <v>38041.756999999998</v>
      </c>
      <c r="M134" s="97">
        <v>38928.341</v>
      </c>
      <c r="N134" s="70">
        <v>39835.428</v>
      </c>
      <c r="O134" s="70">
        <v>40754.385000000002</v>
      </c>
      <c r="P134" s="70">
        <v>41681.232000000004</v>
      </c>
      <c r="Q134" s="70">
        <v>42608.714</v>
      </c>
      <c r="R134" s="70">
        <v>43531.523000000001</v>
      </c>
      <c r="S134" s="70">
        <v>44449.106</v>
      </c>
      <c r="T134" s="70">
        <v>45363.56</v>
      </c>
      <c r="U134" s="70">
        <v>46275.305</v>
      </c>
      <c r="V134" s="70">
        <v>47185.165000000001</v>
      </c>
      <c r="W134" s="70">
        <v>48093.576000000001</v>
      </c>
      <c r="X134" s="70">
        <v>49000.19</v>
      </c>
      <c r="Y134" s="70">
        <v>49904.008000000002</v>
      </c>
      <c r="Z134" s="70">
        <v>50803.985000000001</v>
      </c>
      <c r="AA134" s="70">
        <v>51698.839</v>
      </c>
      <c r="AB134" s="70">
        <v>52587.415000000001</v>
      </c>
      <c r="AC134" s="70">
        <v>53468.94</v>
      </c>
      <c r="AD134" s="70">
        <v>54342.917000000001</v>
      </c>
      <c r="AE134" s="70">
        <v>55208.542999999998</v>
      </c>
      <c r="AF134" s="70">
        <v>56065.156999999999</v>
      </c>
      <c r="AG134" s="70">
        <v>56912.008000000002</v>
      </c>
      <c r="AH134" s="70">
        <v>57748.480000000003</v>
      </c>
      <c r="AI134" s="70">
        <v>58573.847000000002</v>
      </c>
      <c r="AJ134" s="70">
        <v>59387.21</v>
      </c>
      <c r="AK134" s="70">
        <v>60187.565999999999</v>
      </c>
      <c r="AL134" s="70">
        <v>60974.108</v>
      </c>
      <c r="AM134" s="70">
        <v>61746.118999999999</v>
      </c>
      <c r="AN134" s="70">
        <v>62503.158000000003</v>
      </c>
      <c r="AO134" s="70">
        <v>63245.02</v>
      </c>
      <c r="AP134" s="70">
        <v>63971.682000000001</v>
      </c>
      <c r="AQ134" s="70">
        <v>64682.976000000002</v>
      </c>
      <c r="AR134" s="70">
        <v>65378.498</v>
      </c>
      <c r="AS134" s="70">
        <v>66057.692999999999</v>
      </c>
      <c r="AT134" s="70">
        <v>66720.061000000002</v>
      </c>
      <c r="AU134" s="70">
        <v>67365.070000000007</v>
      </c>
      <c r="AV134" s="70">
        <v>67992.198000000004</v>
      </c>
      <c r="AW134" s="70">
        <v>68601.077000000005</v>
      </c>
      <c r="AX134" s="70">
        <v>69191.273000000001</v>
      </c>
      <c r="AY134" s="70">
        <v>69762.278000000006</v>
      </c>
      <c r="AZ134" s="70">
        <v>70313.576000000001</v>
      </c>
      <c r="BA134" s="70">
        <v>70844.694000000003</v>
      </c>
      <c r="BB134" s="70">
        <v>71355.259999999995</v>
      </c>
      <c r="BC134" s="70">
        <v>71844.941000000006</v>
      </c>
      <c r="BD134" s="70">
        <v>72313.404999999999</v>
      </c>
      <c r="BE134" s="70">
        <v>72760.293999999994</v>
      </c>
      <c r="BF134" s="70">
        <v>73185.286999999997</v>
      </c>
      <c r="BG134" s="70">
        <v>73588.195999999996</v>
      </c>
      <c r="BH134" s="70">
        <v>73968.838000000003</v>
      </c>
      <c r="BI134" s="70">
        <v>74327.012000000002</v>
      </c>
      <c r="BJ134" s="70">
        <v>74662.577000000005</v>
      </c>
      <c r="BK134" s="70">
        <v>74975.403999999995</v>
      </c>
      <c r="BL134" s="70">
        <v>75265.445999999996</v>
      </c>
      <c r="BM134" s="70">
        <v>75532.726999999999</v>
      </c>
      <c r="BN134" s="70">
        <v>75777.323000000004</v>
      </c>
      <c r="BO134" s="70">
        <v>75999.471000000005</v>
      </c>
      <c r="BP134" s="70">
        <v>76199.342999999993</v>
      </c>
      <c r="BQ134" s="70">
        <v>76377.114000000001</v>
      </c>
      <c r="BR134" s="70">
        <v>76532.929999999993</v>
      </c>
      <c r="BS134" s="70">
        <v>76666.941000000006</v>
      </c>
      <c r="BT134" s="70">
        <v>76779.298999999999</v>
      </c>
      <c r="BU134" s="70">
        <v>76870.229000000007</v>
      </c>
      <c r="BV134" s="70">
        <v>76940.010999999999</v>
      </c>
      <c r="BW134" s="70">
        <v>76989.05</v>
      </c>
      <c r="BX134" s="70">
        <v>77017.762000000002</v>
      </c>
      <c r="BY134" s="70">
        <v>77026.665999999997</v>
      </c>
      <c r="BZ134" s="70">
        <v>77016.262000000002</v>
      </c>
      <c r="CA134" s="70">
        <v>76987.009999999995</v>
      </c>
      <c r="CB134" s="70">
        <v>76939.414000000004</v>
      </c>
      <c r="CC134" s="70">
        <v>76874.093999999997</v>
      </c>
      <c r="CD134" s="70">
        <v>76791.721000000005</v>
      </c>
      <c r="CE134" s="70">
        <v>76692.975999999995</v>
      </c>
      <c r="CF134" s="70">
        <v>76578.448999999993</v>
      </c>
      <c r="CG134" s="70">
        <v>76448.744999999995</v>
      </c>
      <c r="CH134" s="70">
        <v>76304.426000000007</v>
      </c>
      <c r="CI134" s="70">
        <v>76146.06</v>
      </c>
      <c r="CJ134" s="70">
        <v>75974.263000000006</v>
      </c>
      <c r="CK134" s="70">
        <v>75789.679000000004</v>
      </c>
      <c r="CL134" s="70">
        <v>75593.012000000002</v>
      </c>
      <c r="CM134" s="70">
        <v>75384.971999999994</v>
      </c>
      <c r="CN134" s="70">
        <v>75166.36</v>
      </c>
      <c r="CO134" s="70">
        <v>74937.960999999996</v>
      </c>
    </row>
    <row r="135" spans="1:93" ht="11.65">
      <c r="A135" s="66">
        <v>118</v>
      </c>
      <c r="B135" s="67" t="s">
        <v>685</v>
      </c>
      <c r="C135" s="88" t="s">
        <v>45</v>
      </c>
      <c r="D135" s="69"/>
      <c r="E135" s="69">
        <v>50</v>
      </c>
      <c r="F135" s="67" t="s">
        <v>735</v>
      </c>
      <c r="G135" s="69">
        <v>5501</v>
      </c>
      <c r="H135" s="97">
        <v>156256.28700000001</v>
      </c>
      <c r="I135" s="97">
        <v>157977.15100000001</v>
      </c>
      <c r="J135" s="97">
        <v>159685.421</v>
      </c>
      <c r="K135" s="97">
        <v>161376.71299999999</v>
      </c>
      <c r="L135" s="97">
        <v>163046.17300000001</v>
      </c>
      <c r="M135" s="97">
        <v>164689.383</v>
      </c>
      <c r="N135" s="70">
        <v>166303.49400000001</v>
      </c>
      <c r="O135" s="70">
        <v>167885.68</v>
      </c>
      <c r="P135" s="70">
        <v>169431.79699999999</v>
      </c>
      <c r="Q135" s="70">
        <v>170937.44399999999</v>
      </c>
      <c r="R135" s="70">
        <v>172399.07399999999</v>
      </c>
      <c r="S135" s="70">
        <v>173813.766</v>
      </c>
      <c r="T135" s="70">
        <v>175180.16399999999</v>
      </c>
      <c r="U135" s="70">
        <v>176498.329</v>
      </c>
      <c r="V135" s="70">
        <v>177769.4</v>
      </c>
      <c r="W135" s="70">
        <v>178993.87</v>
      </c>
      <c r="X135" s="70">
        <v>180171.13200000001</v>
      </c>
      <c r="Y135" s="70">
        <v>181299.54300000001</v>
      </c>
      <c r="Z135" s="70">
        <v>182377.41899999999</v>
      </c>
      <c r="AA135" s="70">
        <v>183402.76300000001</v>
      </c>
      <c r="AB135" s="70">
        <v>184374.13200000001</v>
      </c>
      <c r="AC135" s="70">
        <v>185290.677</v>
      </c>
      <c r="AD135" s="70">
        <v>186152.46900000001</v>
      </c>
      <c r="AE135" s="70">
        <v>186960.08600000001</v>
      </c>
      <c r="AF135" s="70">
        <v>187714.58100000001</v>
      </c>
      <c r="AG135" s="70">
        <v>188416.728</v>
      </c>
      <c r="AH135" s="70">
        <v>189066.44899999999</v>
      </c>
      <c r="AI135" s="70">
        <v>189663.45699999999</v>
      </c>
      <c r="AJ135" s="70">
        <v>190208.136</v>
      </c>
      <c r="AK135" s="70">
        <v>190700.981</v>
      </c>
      <c r="AL135" s="70">
        <v>191142.277</v>
      </c>
      <c r="AM135" s="70">
        <v>191532.35200000001</v>
      </c>
      <c r="AN135" s="70">
        <v>191871.02499999999</v>
      </c>
      <c r="AO135" s="70">
        <v>192157.30600000001</v>
      </c>
      <c r="AP135" s="70">
        <v>192389.84899999999</v>
      </c>
      <c r="AQ135" s="70">
        <v>192567.77900000001</v>
      </c>
      <c r="AR135" s="70">
        <v>192690.99100000001</v>
      </c>
      <c r="AS135" s="70">
        <v>192760.02499999999</v>
      </c>
      <c r="AT135" s="70">
        <v>192775.45</v>
      </c>
      <c r="AU135" s="70">
        <v>192738.073</v>
      </c>
      <c r="AV135" s="70">
        <v>192648.70199999999</v>
      </c>
      <c r="AW135" s="70">
        <v>192507.883</v>
      </c>
      <c r="AX135" s="70">
        <v>192316.133</v>
      </c>
      <c r="AY135" s="70">
        <v>192074.15599999999</v>
      </c>
      <c r="AZ135" s="70">
        <v>191782.75899999999</v>
      </c>
      <c r="BA135" s="70">
        <v>191442.78</v>
      </c>
      <c r="BB135" s="70">
        <v>191055.07500000001</v>
      </c>
      <c r="BC135" s="70">
        <v>190620.63699999999</v>
      </c>
      <c r="BD135" s="70">
        <v>190140.66</v>
      </c>
      <c r="BE135" s="70">
        <v>189616.46799999999</v>
      </c>
      <c r="BF135" s="70">
        <v>189049.33900000001</v>
      </c>
      <c r="BG135" s="70">
        <v>188440.359</v>
      </c>
      <c r="BH135" s="70">
        <v>187790.62100000001</v>
      </c>
      <c r="BI135" s="70">
        <v>187101.49299999999</v>
      </c>
      <c r="BJ135" s="70">
        <v>186374.39</v>
      </c>
      <c r="BK135" s="70">
        <v>185610.64799999999</v>
      </c>
      <c r="BL135" s="70">
        <v>184811.53400000001</v>
      </c>
      <c r="BM135" s="70">
        <v>183978.09899999999</v>
      </c>
      <c r="BN135" s="70">
        <v>183111.361</v>
      </c>
      <c r="BO135" s="70">
        <v>182212.228</v>
      </c>
      <c r="BP135" s="70">
        <v>181281.71100000001</v>
      </c>
      <c r="BQ135" s="70">
        <v>180320.90900000001</v>
      </c>
      <c r="BR135" s="70">
        <v>179331.03</v>
      </c>
      <c r="BS135" s="70">
        <v>178313.24799999999</v>
      </c>
      <c r="BT135" s="70">
        <v>177268.761</v>
      </c>
      <c r="BU135" s="70">
        <v>176198.774</v>
      </c>
      <c r="BV135" s="70">
        <v>175104.554</v>
      </c>
      <c r="BW135" s="70">
        <v>173987.283</v>
      </c>
      <c r="BX135" s="70">
        <v>172847.91099999999</v>
      </c>
      <c r="BY135" s="70">
        <v>171687.35</v>
      </c>
      <c r="BZ135" s="70">
        <v>170506.62899999999</v>
      </c>
      <c r="CA135" s="70">
        <v>169306.90299999999</v>
      </c>
      <c r="CB135" s="70">
        <v>168089.62700000001</v>
      </c>
      <c r="CC135" s="70">
        <v>166856.595</v>
      </c>
      <c r="CD135" s="70">
        <v>165609.78200000001</v>
      </c>
      <c r="CE135" s="70">
        <v>164351.024</v>
      </c>
      <c r="CF135" s="70">
        <v>163081.80799999999</v>
      </c>
      <c r="CG135" s="70">
        <v>161803.42300000001</v>
      </c>
      <c r="CH135" s="70">
        <v>160517.00200000001</v>
      </c>
      <c r="CI135" s="70">
        <v>159223.639</v>
      </c>
      <c r="CJ135" s="70">
        <v>157924.51699999999</v>
      </c>
      <c r="CK135" s="70">
        <v>156620.93100000001</v>
      </c>
      <c r="CL135" s="70">
        <v>155314.32699999999</v>
      </c>
      <c r="CM135" s="70">
        <v>154006.29800000001</v>
      </c>
      <c r="CN135" s="70">
        <v>152698.57399999999</v>
      </c>
      <c r="CO135" s="70">
        <v>151393.01800000001</v>
      </c>
    </row>
    <row r="136" spans="1:93" ht="11.65">
      <c r="A136" s="66">
        <v>119</v>
      </c>
      <c r="B136" s="67" t="s">
        <v>685</v>
      </c>
      <c r="C136" s="88" t="s">
        <v>51</v>
      </c>
      <c r="D136" s="69"/>
      <c r="E136" s="69">
        <v>64</v>
      </c>
      <c r="F136" s="67" t="s">
        <v>735</v>
      </c>
      <c r="G136" s="69">
        <v>5501</v>
      </c>
      <c r="H136" s="97">
        <v>727.88499999999999</v>
      </c>
      <c r="I136" s="97">
        <v>736.70600000000002</v>
      </c>
      <c r="J136" s="97">
        <v>745.56299999999999</v>
      </c>
      <c r="K136" s="97">
        <v>754.39599999999996</v>
      </c>
      <c r="L136" s="97">
        <v>763.09400000000005</v>
      </c>
      <c r="M136" s="97">
        <v>771.61199999999997</v>
      </c>
      <c r="N136" s="70">
        <v>779.9</v>
      </c>
      <c r="O136" s="70">
        <v>787.94399999999996</v>
      </c>
      <c r="P136" s="70">
        <v>795.73099999999999</v>
      </c>
      <c r="Q136" s="70">
        <v>803.26800000000003</v>
      </c>
      <c r="R136" s="70">
        <v>810.54399999999998</v>
      </c>
      <c r="S136" s="70">
        <v>817.55100000000004</v>
      </c>
      <c r="T136" s="70">
        <v>824.27599999999995</v>
      </c>
      <c r="U136" s="70">
        <v>830.69600000000003</v>
      </c>
      <c r="V136" s="70">
        <v>836.83799999999997</v>
      </c>
      <c r="W136" s="70">
        <v>842.66800000000001</v>
      </c>
      <c r="X136" s="70">
        <v>848.20399999999995</v>
      </c>
      <c r="Y136" s="70">
        <v>853.43200000000002</v>
      </c>
      <c r="Z136" s="70">
        <v>858.375</v>
      </c>
      <c r="AA136" s="70">
        <v>863.00800000000004</v>
      </c>
      <c r="AB136" s="70">
        <v>867.37699999999995</v>
      </c>
      <c r="AC136" s="70">
        <v>871.45299999999997</v>
      </c>
      <c r="AD136" s="70">
        <v>875.24900000000002</v>
      </c>
      <c r="AE136" s="70">
        <v>878.78099999999995</v>
      </c>
      <c r="AF136" s="70">
        <v>882.07399999999996</v>
      </c>
      <c r="AG136" s="70">
        <v>885.15800000000002</v>
      </c>
      <c r="AH136" s="70">
        <v>888.01700000000005</v>
      </c>
      <c r="AI136" s="70">
        <v>890.66300000000001</v>
      </c>
      <c r="AJ136" s="70">
        <v>893.101</v>
      </c>
      <c r="AK136" s="70">
        <v>895.33900000000006</v>
      </c>
      <c r="AL136" s="70">
        <v>897.38800000000003</v>
      </c>
      <c r="AM136" s="70">
        <v>899.23400000000004</v>
      </c>
      <c r="AN136" s="70">
        <v>900.90499999999997</v>
      </c>
      <c r="AO136" s="70">
        <v>902.35500000000002</v>
      </c>
      <c r="AP136" s="70">
        <v>903.59299999999996</v>
      </c>
      <c r="AQ136" s="70">
        <v>904.61400000000003</v>
      </c>
      <c r="AR136" s="70">
        <v>905.41600000000005</v>
      </c>
      <c r="AS136" s="70">
        <v>905.98299999999995</v>
      </c>
      <c r="AT136" s="70">
        <v>906.30600000000004</v>
      </c>
      <c r="AU136" s="70">
        <v>906.36800000000005</v>
      </c>
      <c r="AV136" s="70">
        <v>906.15300000000002</v>
      </c>
      <c r="AW136" s="70">
        <v>905.67399999999998</v>
      </c>
      <c r="AX136" s="70">
        <v>904.91700000000003</v>
      </c>
      <c r="AY136" s="70">
        <v>903.87300000000005</v>
      </c>
      <c r="AZ136" s="70">
        <v>902.55799999999999</v>
      </c>
      <c r="BA136" s="70">
        <v>900.93600000000004</v>
      </c>
      <c r="BB136" s="70">
        <v>899.04200000000003</v>
      </c>
      <c r="BC136" s="70">
        <v>896.86699999999996</v>
      </c>
      <c r="BD136" s="70">
        <v>894.40599999999995</v>
      </c>
      <c r="BE136" s="70">
        <v>891.66300000000001</v>
      </c>
      <c r="BF136" s="70">
        <v>888.63900000000001</v>
      </c>
      <c r="BG136" s="70">
        <v>885.34299999999996</v>
      </c>
      <c r="BH136" s="70">
        <v>881.78499999999997</v>
      </c>
      <c r="BI136" s="70">
        <v>877.96299999999997</v>
      </c>
      <c r="BJ136" s="70">
        <v>873.90599999999995</v>
      </c>
      <c r="BK136" s="70">
        <v>869.60799999999995</v>
      </c>
      <c r="BL136" s="70">
        <v>865.07799999999997</v>
      </c>
      <c r="BM136" s="70">
        <v>860.35</v>
      </c>
      <c r="BN136" s="70">
        <v>855.41700000000003</v>
      </c>
      <c r="BO136" s="70">
        <v>850.28</v>
      </c>
      <c r="BP136" s="70">
        <v>844.98</v>
      </c>
      <c r="BQ136" s="70">
        <v>839.51</v>
      </c>
      <c r="BR136" s="70">
        <v>833.88499999999999</v>
      </c>
      <c r="BS136" s="70">
        <v>828.11099999999999</v>
      </c>
      <c r="BT136" s="70">
        <v>822.22299999999996</v>
      </c>
      <c r="BU136" s="70">
        <v>816.21299999999997</v>
      </c>
      <c r="BV136" s="70">
        <v>810.11199999999997</v>
      </c>
      <c r="BW136" s="70">
        <v>803.92399999999998</v>
      </c>
      <c r="BX136" s="70">
        <v>797.64700000000005</v>
      </c>
      <c r="BY136" s="70">
        <v>791.29300000000001</v>
      </c>
      <c r="BZ136" s="70">
        <v>784.87099999999998</v>
      </c>
      <c r="CA136" s="70">
        <v>778.39099999999996</v>
      </c>
      <c r="CB136" s="70">
        <v>771.87099999999998</v>
      </c>
      <c r="CC136" s="70">
        <v>765.298</v>
      </c>
      <c r="CD136" s="70">
        <v>758.697</v>
      </c>
      <c r="CE136" s="70">
        <v>752.08900000000006</v>
      </c>
      <c r="CF136" s="70">
        <v>745.47</v>
      </c>
      <c r="CG136" s="70">
        <v>738.84500000000003</v>
      </c>
      <c r="CH136" s="70">
        <v>732.22</v>
      </c>
      <c r="CI136" s="70">
        <v>725.61099999999999</v>
      </c>
      <c r="CJ136" s="70">
        <v>718.99800000000005</v>
      </c>
      <c r="CK136" s="70">
        <v>712.40599999999995</v>
      </c>
      <c r="CL136" s="70">
        <v>705.83799999999997</v>
      </c>
      <c r="CM136" s="70">
        <v>699.28399999999999</v>
      </c>
      <c r="CN136" s="70">
        <v>692.76700000000005</v>
      </c>
      <c r="CO136" s="70">
        <v>686.28700000000003</v>
      </c>
    </row>
    <row r="137" spans="1:93" ht="11.65">
      <c r="A137" s="66">
        <v>120</v>
      </c>
      <c r="B137" s="67" t="s">
        <v>685</v>
      </c>
      <c r="C137" s="88" t="s">
        <v>109</v>
      </c>
      <c r="D137" s="69"/>
      <c r="E137" s="69">
        <v>356</v>
      </c>
      <c r="F137" s="67" t="s">
        <v>735</v>
      </c>
      <c r="G137" s="69">
        <v>5501</v>
      </c>
      <c r="H137" s="97">
        <v>1310152.392</v>
      </c>
      <c r="I137" s="97">
        <v>1324517.25</v>
      </c>
      <c r="J137" s="97">
        <v>1338676.7790000001</v>
      </c>
      <c r="K137" s="97">
        <v>1352642.2830000001</v>
      </c>
      <c r="L137" s="97">
        <v>1366417.7560000001</v>
      </c>
      <c r="M137" s="97">
        <v>1380004.385</v>
      </c>
      <c r="N137" s="70">
        <v>1393409.0330000001</v>
      </c>
      <c r="O137" s="70">
        <v>1406631.781</v>
      </c>
      <c r="P137" s="70">
        <v>1419655.8</v>
      </c>
      <c r="Q137" s="70">
        <v>1432456.4739999999</v>
      </c>
      <c r="R137" s="70">
        <v>1445011.62</v>
      </c>
      <c r="S137" s="70">
        <v>1457308.8489999999</v>
      </c>
      <c r="T137" s="70">
        <v>1469338.564</v>
      </c>
      <c r="U137" s="70">
        <v>1481083.3359999999</v>
      </c>
      <c r="V137" s="70">
        <v>1492524.2760000001</v>
      </c>
      <c r="W137" s="70">
        <v>1503642.327</v>
      </c>
      <c r="X137" s="70">
        <v>1514427.16</v>
      </c>
      <c r="Y137" s="70">
        <v>1524862.024</v>
      </c>
      <c r="Z137" s="70">
        <v>1534913.9939999999</v>
      </c>
      <c r="AA137" s="70">
        <v>1544544.368</v>
      </c>
      <c r="AB137" s="70">
        <v>1553723.81</v>
      </c>
      <c r="AC137" s="70">
        <v>1562439.2760000001</v>
      </c>
      <c r="AD137" s="70">
        <v>1570690.44</v>
      </c>
      <c r="AE137" s="70">
        <v>1578478.176</v>
      </c>
      <c r="AF137" s="70">
        <v>1585809.325</v>
      </c>
      <c r="AG137" s="70">
        <v>1592691.52</v>
      </c>
      <c r="AH137" s="70">
        <v>1599123.5279999999</v>
      </c>
      <c r="AI137" s="70">
        <v>1605109.395</v>
      </c>
      <c r="AJ137" s="70">
        <v>1610669.933</v>
      </c>
      <c r="AK137" s="70">
        <v>1615832.4669999999</v>
      </c>
      <c r="AL137" s="70">
        <v>1620619.203</v>
      </c>
      <c r="AM137" s="70">
        <v>1625039.273</v>
      </c>
      <c r="AN137" s="70">
        <v>1629096.1259999999</v>
      </c>
      <c r="AO137" s="70">
        <v>1632799.155</v>
      </c>
      <c r="AP137" s="70">
        <v>1636156.868</v>
      </c>
      <c r="AQ137" s="70">
        <v>1639176.0360000001</v>
      </c>
      <c r="AR137" s="70">
        <v>1641863.4240000001</v>
      </c>
      <c r="AS137" s="70">
        <v>1644222.216</v>
      </c>
      <c r="AT137" s="70">
        <v>1646250.5360000001</v>
      </c>
      <c r="AU137" s="70">
        <v>1647943.5959999999</v>
      </c>
      <c r="AV137" s="70">
        <v>1649297.977</v>
      </c>
      <c r="AW137" s="70">
        <v>1650314.9010000001</v>
      </c>
      <c r="AX137" s="70">
        <v>1650996.767</v>
      </c>
      <c r="AY137" s="70">
        <v>1651342.3470000001</v>
      </c>
      <c r="AZ137" s="70">
        <v>1651349.9310000001</v>
      </c>
      <c r="BA137" s="70">
        <v>1651018.523</v>
      </c>
      <c r="BB137" s="70">
        <v>1650350.9240000001</v>
      </c>
      <c r="BC137" s="70">
        <v>1649348.9909999999</v>
      </c>
      <c r="BD137" s="70">
        <v>1648010.013</v>
      </c>
      <c r="BE137" s="70">
        <v>1646330.105</v>
      </c>
      <c r="BF137" s="70">
        <v>1644308.5379999999</v>
      </c>
      <c r="BG137" s="70">
        <v>1641949.5009999999</v>
      </c>
      <c r="BH137" s="70">
        <v>1639261.372</v>
      </c>
      <c r="BI137" s="70">
        <v>1636253.507</v>
      </c>
      <c r="BJ137" s="70">
        <v>1632937.5109999999</v>
      </c>
      <c r="BK137" s="70">
        <v>1629325.5560000001</v>
      </c>
      <c r="BL137" s="70">
        <v>1625426.4680000001</v>
      </c>
      <c r="BM137" s="70">
        <v>1621251.7309999999</v>
      </c>
      <c r="BN137" s="70">
        <v>1616819.9110000001</v>
      </c>
      <c r="BO137" s="70">
        <v>1612152.497</v>
      </c>
      <c r="BP137" s="70">
        <v>1607268.682</v>
      </c>
      <c r="BQ137" s="70">
        <v>1602182.7990000001</v>
      </c>
      <c r="BR137" s="70">
        <v>1596905.8430000001</v>
      </c>
      <c r="BS137" s="70">
        <v>1591449.7169999999</v>
      </c>
      <c r="BT137" s="70">
        <v>1585825.2649999999</v>
      </c>
      <c r="BU137" s="70">
        <v>1580043.7919999999</v>
      </c>
      <c r="BV137" s="70">
        <v>1574115.574</v>
      </c>
      <c r="BW137" s="70">
        <v>1568053.2649999999</v>
      </c>
      <c r="BX137" s="70">
        <v>1561872.8019999999</v>
      </c>
      <c r="BY137" s="70">
        <v>1555591.4850000001</v>
      </c>
      <c r="BZ137" s="70">
        <v>1549223.7390000001</v>
      </c>
      <c r="CA137" s="70">
        <v>1542781.2120000001</v>
      </c>
      <c r="CB137" s="70">
        <v>1536270.1610000001</v>
      </c>
      <c r="CC137" s="70">
        <v>1529692.5959999999</v>
      </c>
      <c r="CD137" s="70">
        <v>1523047.4010000001</v>
      </c>
      <c r="CE137" s="70">
        <v>1516335.379</v>
      </c>
      <c r="CF137" s="70">
        <v>1509561.139</v>
      </c>
      <c r="CG137" s="70">
        <v>1502732.38</v>
      </c>
      <c r="CH137" s="70">
        <v>1495858.466</v>
      </c>
      <c r="CI137" s="70">
        <v>1488948.8130000001</v>
      </c>
      <c r="CJ137" s="70">
        <v>1482011.297</v>
      </c>
      <c r="CK137" s="70">
        <v>1475051.74</v>
      </c>
      <c r="CL137" s="70">
        <v>1468073.5830000001</v>
      </c>
      <c r="CM137" s="70">
        <v>1461077.821</v>
      </c>
      <c r="CN137" s="70">
        <v>1454063.085</v>
      </c>
      <c r="CO137" s="70">
        <v>1447025.612</v>
      </c>
    </row>
    <row r="138" spans="1:93" ht="11.65">
      <c r="A138" s="66">
        <v>121</v>
      </c>
      <c r="B138" s="67" t="s">
        <v>685</v>
      </c>
      <c r="C138" s="88" t="s">
        <v>756</v>
      </c>
      <c r="D138" s="69"/>
      <c r="E138" s="69">
        <v>364</v>
      </c>
      <c r="F138" s="67" t="s">
        <v>735</v>
      </c>
      <c r="G138" s="69">
        <v>5501</v>
      </c>
      <c r="H138" s="97">
        <v>78492.207999999999</v>
      </c>
      <c r="I138" s="97">
        <v>79563.990999999995</v>
      </c>
      <c r="J138" s="97">
        <v>80673.888000000006</v>
      </c>
      <c r="K138" s="97">
        <v>81800.203999999998</v>
      </c>
      <c r="L138" s="97">
        <v>82913.892999999996</v>
      </c>
      <c r="M138" s="97">
        <v>83992.952999999994</v>
      </c>
      <c r="N138" s="70">
        <v>85028.76</v>
      </c>
      <c r="O138" s="70">
        <v>86022.842999999993</v>
      </c>
      <c r="P138" s="70">
        <v>86975.820999999996</v>
      </c>
      <c r="Q138" s="70">
        <v>87892.020999999993</v>
      </c>
      <c r="R138" s="70">
        <v>88774.777000000002</v>
      </c>
      <c r="S138" s="70">
        <v>89622.542000000001</v>
      </c>
      <c r="T138" s="70">
        <v>90432.896999999997</v>
      </c>
      <c r="U138" s="70">
        <v>91207.895000000004</v>
      </c>
      <c r="V138" s="70">
        <v>91950.58</v>
      </c>
      <c r="W138" s="70">
        <v>92663.698000000004</v>
      </c>
      <c r="X138" s="70">
        <v>93348.225999999995</v>
      </c>
      <c r="Y138" s="70">
        <v>94005.18</v>
      </c>
      <c r="Z138" s="70">
        <v>94637.756999999998</v>
      </c>
      <c r="AA138" s="70">
        <v>95249.66</v>
      </c>
      <c r="AB138" s="70">
        <v>95843.97</v>
      </c>
      <c r="AC138" s="70">
        <v>96422.183000000005</v>
      </c>
      <c r="AD138" s="70">
        <v>96985.058999999994</v>
      </c>
      <c r="AE138" s="70">
        <v>97533.913</v>
      </c>
      <c r="AF138" s="70">
        <v>98069.847999999998</v>
      </c>
      <c r="AG138" s="70">
        <v>98593.61</v>
      </c>
      <c r="AH138" s="70">
        <v>99105.642999999996</v>
      </c>
      <c r="AI138" s="70">
        <v>99605.978000000003</v>
      </c>
      <c r="AJ138" s="70">
        <v>100094.304</v>
      </c>
      <c r="AK138" s="70">
        <v>100569.989</v>
      </c>
      <c r="AL138" s="70">
        <v>101032.19100000001</v>
      </c>
      <c r="AM138" s="70">
        <v>101480.285</v>
      </c>
      <c r="AN138" s="70">
        <v>101913.164</v>
      </c>
      <c r="AO138" s="70">
        <v>102328.765</v>
      </c>
      <c r="AP138" s="70">
        <v>102724.52099999999</v>
      </c>
      <c r="AQ138" s="70">
        <v>103098.083</v>
      </c>
      <c r="AR138" s="70">
        <v>103448.327</v>
      </c>
      <c r="AS138" s="70">
        <v>103773.921</v>
      </c>
      <c r="AT138" s="70">
        <v>104071.928</v>
      </c>
      <c r="AU138" s="70">
        <v>104338.976</v>
      </c>
      <c r="AV138" s="70">
        <v>104572.436</v>
      </c>
      <c r="AW138" s="70">
        <v>104771.31</v>
      </c>
      <c r="AX138" s="70">
        <v>104935.344</v>
      </c>
      <c r="AY138" s="70">
        <v>105063.837</v>
      </c>
      <c r="AZ138" s="70">
        <v>105156.363</v>
      </c>
      <c r="BA138" s="70">
        <v>105212.954</v>
      </c>
      <c r="BB138" s="70">
        <v>105233.88099999999</v>
      </c>
      <c r="BC138" s="70">
        <v>105220.14200000001</v>
      </c>
      <c r="BD138" s="70">
        <v>105173.674</v>
      </c>
      <c r="BE138" s="70">
        <v>105096.97</v>
      </c>
      <c r="BF138" s="70">
        <v>104992.558</v>
      </c>
      <c r="BG138" s="70">
        <v>104862.18799999999</v>
      </c>
      <c r="BH138" s="70">
        <v>104707.815</v>
      </c>
      <c r="BI138" s="70">
        <v>104532.63499999999</v>
      </c>
      <c r="BJ138" s="70">
        <v>104340.26300000001</v>
      </c>
      <c r="BK138" s="70">
        <v>104134.087</v>
      </c>
      <c r="BL138" s="70">
        <v>103916.401</v>
      </c>
      <c r="BM138" s="70">
        <v>103689.47100000001</v>
      </c>
      <c r="BN138" s="70">
        <v>103456.607</v>
      </c>
      <c r="BO138" s="70">
        <v>103221.317</v>
      </c>
      <c r="BP138" s="70">
        <v>102986.65399999999</v>
      </c>
      <c r="BQ138" s="70">
        <v>102754.526</v>
      </c>
      <c r="BR138" s="70">
        <v>102526.495</v>
      </c>
      <c r="BS138" s="70">
        <v>102304.58100000001</v>
      </c>
      <c r="BT138" s="70">
        <v>102090.696</v>
      </c>
      <c r="BU138" s="70">
        <v>101886.276</v>
      </c>
      <c r="BV138" s="70">
        <v>101692.09</v>
      </c>
      <c r="BW138" s="70">
        <v>101508.35</v>
      </c>
      <c r="BX138" s="70">
        <v>101334.988</v>
      </c>
      <c r="BY138" s="70">
        <v>101171.561</v>
      </c>
      <c r="BZ138" s="70">
        <v>101017.34299999999</v>
      </c>
      <c r="CA138" s="70">
        <v>100871.944</v>
      </c>
      <c r="CB138" s="70">
        <v>100734.245</v>
      </c>
      <c r="CC138" s="70">
        <v>100601.666</v>
      </c>
      <c r="CD138" s="70">
        <v>100470.93799999999</v>
      </c>
      <c r="CE138" s="70">
        <v>100339.171</v>
      </c>
      <c r="CF138" s="70">
        <v>100204.266</v>
      </c>
      <c r="CG138" s="70">
        <v>100064.724</v>
      </c>
      <c r="CH138" s="70">
        <v>99919.407000000007</v>
      </c>
      <c r="CI138" s="70">
        <v>99767.150999999998</v>
      </c>
      <c r="CJ138" s="70">
        <v>99606.428</v>
      </c>
      <c r="CK138" s="70">
        <v>99435.255000000005</v>
      </c>
      <c r="CL138" s="70">
        <v>99251.141000000003</v>
      </c>
      <c r="CM138" s="70">
        <v>99051.024999999994</v>
      </c>
      <c r="CN138" s="70">
        <v>98831.337</v>
      </c>
      <c r="CO138" s="70">
        <v>98587.985000000001</v>
      </c>
    </row>
    <row r="139" spans="1:93" ht="11.65">
      <c r="A139" s="66">
        <v>122</v>
      </c>
      <c r="B139" s="67" t="s">
        <v>685</v>
      </c>
      <c r="C139" s="88" t="s">
        <v>138</v>
      </c>
      <c r="D139" s="69"/>
      <c r="E139" s="69">
        <v>462</v>
      </c>
      <c r="F139" s="67" t="s">
        <v>735</v>
      </c>
      <c r="G139" s="69">
        <v>5501</v>
      </c>
      <c r="H139" s="97">
        <v>454.91399999999999</v>
      </c>
      <c r="I139" s="97">
        <v>475.505</v>
      </c>
      <c r="J139" s="97">
        <v>496.39800000000002</v>
      </c>
      <c r="K139" s="97">
        <v>515.70399999999995</v>
      </c>
      <c r="L139" s="97">
        <v>530.95699999999999</v>
      </c>
      <c r="M139" s="97">
        <v>540.54200000000003</v>
      </c>
      <c r="N139" s="70">
        <v>543.62</v>
      </c>
      <c r="O139" s="70">
        <v>540.98500000000001</v>
      </c>
      <c r="P139" s="70">
        <v>534.66899999999998</v>
      </c>
      <c r="Q139" s="70">
        <v>527.65200000000004</v>
      </c>
      <c r="R139" s="70">
        <v>522.12300000000005</v>
      </c>
      <c r="S139" s="70">
        <v>518.721</v>
      </c>
      <c r="T139" s="70">
        <v>517.00300000000004</v>
      </c>
      <c r="U139" s="70">
        <v>516.82899999999995</v>
      </c>
      <c r="V139" s="70">
        <v>517.72199999999998</v>
      </c>
      <c r="W139" s="70">
        <v>519.34799999999996</v>
      </c>
      <c r="X139" s="70">
        <v>521.822</v>
      </c>
      <c r="Y139" s="70">
        <v>525.33100000000002</v>
      </c>
      <c r="Z139" s="70">
        <v>529.52499999999998</v>
      </c>
      <c r="AA139" s="70">
        <v>533.92499999999995</v>
      </c>
      <c r="AB139" s="70">
        <v>538.16099999999994</v>
      </c>
      <c r="AC139" s="70">
        <v>542.11599999999999</v>
      </c>
      <c r="AD139" s="70">
        <v>545.80200000000002</v>
      </c>
      <c r="AE139" s="70">
        <v>549.30799999999999</v>
      </c>
      <c r="AF139" s="70">
        <v>552.78200000000004</v>
      </c>
      <c r="AG139" s="70">
        <v>556.28200000000004</v>
      </c>
      <c r="AH139" s="70">
        <v>559.80499999999995</v>
      </c>
      <c r="AI139" s="70">
        <v>563.29100000000005</v>
      </c>
      <c r="AJ139" s="70">
        <v>566.69200000000001</v>
      </c>
      <c r="AK139" s="70">
        <v>569.98699999999997</v>
      </c>
      <c r="AL139" s="70">
        <v>573.13</v>
      </c>
      <c r="AM139" s="70">
        <v>576.11300000000006</v>
      </c>
      <c r="AN139" s="70">
        <v>578.92600000000004</v>
      </c>
      <c r="AO139" s="70">
        <v>581.53700000000003</v>
      </c>
      <c r="AP139" s="70">
        <v>583.93899999999996</v>
      </c>
      <c r="AQ139" s="70">
        <v>586.10199999999998</v>
      </c>
      <c r="AR139" s="70">
        <v>588.00099999999998</v>
      </c>
      <c r="AS139" s="70">
        <v>589.65200000000004</v>
      </c>
      <c r="AT139" s="70">
        <v>591.03800000000001</v>
      </c>
      <c r="AU139" s="70">
        <v>592.14800000000002</v>
      </c>
      <c r="AV139" s="70">
        <v>593.00099999999998</v>
      </c>
      <c r="AW139" s="70">
        <v>593.58600000000001</v>
      </c>
      <c r="AX139" s="70">
        <v>593.89200000000005</v>
      </c>
      <c r="AY139" s="70">
        <v>593.94600000000003</v>
      </c>
      <c r="AZ139" s="70">
        <v>593.745</v>
      </c>
      <c r="BA139" s="70">
        <v>593.30999999999995</v>
      </c>
      <c r="BB139" s="70">
        <v>592.66</v>
      </c>
      <c r="BC139" s="70">
        <v>591.79899999999998</v>
      </c>
      <c r="BD139" s="70">
        <v>590.70399999999995</v>
      </c>
      <c r="BE139" s="70">
        <v>589.41499999999996</v>
      </c>
      <c r="BF139" s="70">
        <v>587.94799999999998</v>
      </c>
      <c r="BG139" s="70">
        <v>586.29300000000001</v>
      </c>
      <c r="BH139" s="70">
        <v>584.47199999999998</v>
      </c>
      <c r="BI139" s="70">
        <v>582.47799999999995</v>
      </c>
      <c r="BJ139" s="70">
        <v>580.32299999999998</v>
      </c>
      <c r="BK139" s="70">
        <v>578.01400000000001</v>
      </c>
      <c r="BL139" s="70">
        <v>575.548</v>
      </c>
      <c r="BM139" s="70">
        <v>572.94399999999996</v>
      </c>
      <c r="BN139" s="70">
        <v>570.21</v>
      </c>
      <c r="BO139" s="70">
        <v>567.35400000000004</v>
      </c>
      <c r="BP139" s="70">
        <v>564.38300000000004</v>
      </c>
      <c r="BQ139" s="70">
        <v>561.29999999999995</v>
      </c>
      <c r="BR139" s="70">
        <v>558.11500000000001</v>
      </c>
      <c r="BS139" s="70">
        <v>554.851</v>
      </c>
      <c r="BT139" s="70">
        <v>551.51099999999997</v>
      </c>
      <c r="BU139" s="70">
        <v>548.10199999999998</v>
      </c>
      <c r="BV139" s="70">
        <v>544.66700000000003</v>
      </c>
      <c r="BW139" s="70">
        <v>541.173</v>
      </c>
      <c r="BX139" s="70">
        <v>537.68799999999999</v>
      </c>
      <c r="BY139" s="70">
        <v>534.20399999999995</v>
      </c>
      <c r="BZ139" s="70">
        <v>530.75699999999995</v>
      </c>
      <c r="CA139" s="70">
        <v>527.36300000000006</v>
      </c>
      <c r="CB139" s="70">
        <v>524.03499999999997</v>
      </c>
      <c r="CC139" s="70">
        <v>520.78300000000002</v>
      </c>
      <c r="CD139" s="70">
        <v>517.64099999999996</v>
      </c>
      <c r="CE139" s="70">
        <v>514.60599999999999</v>
      </c>
      <c r="CF139" s="70">
        <v>511.69299999999998</v>
      </c>
      <c r="CG139" s="70">
        <v>508.904</v>
      </c>
      <c r="CH139" s="70">
        <v>506.238</v>
      </c>
      <c r="CI139" s="70">
        <v>503.67399999999998</v>
      </c>
      <c r="CJ139" s="70">
        <v>501.21300000000002</v>
      </c>
      <c r="CK139" s="70">
        <v>498.85</v>
      </c>
      <c r="CL139" s="70">
        <v>496.553</v>
      </c>
      <c r="CM139" s="70">
        <v>494.32799999999997</v>
      </c>
      <c r="CN139" s="70">
        <v>492.17599999999999</v>
      </c>
      <c r="CO139" s="70">
        <v>490.05799999999999</v>
      </c>
    </row>
    <row r="140" spans="1:93" ht="11.65">
      <c r="A140" s="66">
        <v>123</v>
      </c>
      <c r="B140" s="67" t="s">
        <v>685</v>
      </c>
      <c r="C140" s="88" t="s">
        <v>154</v>
      </c>
      <c r="D140" s="69"/>
      <c r="E140" s="69">
        <v>524</v>
      </c>
      <c r="F140" s="67" t="s">
        <v>735</v>
      </c>
      <c r="G140" s="69">
        <v>5501</v>
      </c>
      <c r="H140" s="97">
        <v>27015.032999999999</v>
      </c>
      <c r="I140" s="97">
        <v>27263.43</v>
      </c>
      <c r="J140" s="97">
        <v>27632.682000000001</v>
      </c>
      <c r="K140" s="97">
        <v>28095.712</v>
      </c>
      <c r="L140" s="97">
        <v>28608.715</v>
      </c>
      <c r="M140" s="97">
        <v>29136.808000000001</v>
      </c>
      <c r="N140" s="70">
        <v>29674.92</v>
      </c>
      <c r="O140" s="70">
        <v>30225.580999999998</v>
      </c>
      <c r="P140" s="70">
        <v>30769.708999999999</v>
      </c>
      <c r="Q140" s="70">
        <v>31285.685000000001</v>
      </c>
      <c r="R140" s="70">
        <v>31757.445</v>
      </c>
      <c r="S140" s="70">
        <v>32175.313999999998</v>
      </c>
      <c r="T140" s="70">
        <v>32539.19</v>
      </c>
      <c r="U140" s="70">
        <v>32855.383000000002</v>
      </c>
      <c r="V140" s="70">
        <v>33135.728999999999</v>
      </c>
      <c r="W140" s="70">
        <v>33389.540999999997</v>
      </c>
      <c r="X140" s="70">
        <v>33617.129000000001</v>
      </c>
      <c r="Y140" s="70">
        <v>33816.616000000002</v>
      </c>
      <c r="Z140" s="70">
        <v>33993.055</v>
      </c>
      <c r="AA140" s="70">
        <v>34152.47</v>
      </c>
      <c r="AB140" s="70">
        <v>34299.612999999998</v>
      </c>
      <c r="AC140" s="70">
        <v>34437.142</v>
      </c>
      <c r="AD140" s="70">
        <v>34565.536</v>
      </c>
      <c r="AE140" s="70">
        <v>34684.504000000001</v>
      </c>
      <c r="AF140" s="70">
        <v>34792.716999999997</v>
      </c>
      <c r="AG140" s="70">
        <v>34889.298000000003</v>
      </c>
      <c r="AH140" s="70">
        <v>34974.737999999998</v>
      </c>
      <c r="AI140" s="70">
        <v>35050.216999999997</v>
      </c>
      <c r="AJ140" s="70">
        <v>35116.133000000002</v>
      </c>
      <c r="AK140" s="70">
        <v>35172.853000000003</v>
      </c>
      <c r="AL140" s="70">
        <v>35220.648000000001</v>
      </c>
      <c r="AM140" s="70">
        <v>35259.667999999998</v>
      </c>
      <c r="AN140" s="70">
        <v>35289.883999999998</v>
      </c>
      <c r="AO140" s="70">
        <v>35310.968000000001</v>
      </c>
      <c r="AP140" s="70">
        <v>35322.453999999998</v>
      </c>
      <c r="AQ140" s="70">
        <v>35323.925000000003</v>
      </c>
      <c r="AR140" s="70">
        <v>35315.334000000003</v>
      </c>
      <c r="AS140" s="70">
        <v>35296.578000000001</v>
      </c>
      <c r="AT140" s="70">
        <v>35267.184000000001</v>
      </c>
      <c r="AU140" s="70">
        <v>35226.561000000002</v>
      </c>
      <c r="AV140" s="70">
        <v>35174.288999999997</v>
      </c>
      <c r="AW140" s="70">
        <v>35110.127</v>
      </c>
      <c r="AX140" s="70">
        <v>35034.161</v>
      </c>
      <c r="AY140" s="70">
        <v>34946.555999999997</v>
      </c>
      <c r="AZ140" s="70">
        <v>34847.639000000003</v>
      </c>
      <c r="BA140" s="70">
        <v>34737.665999999997</v>
      </c>
      <c r="BB140" s="70">
        <v>34616.697999999997</v>
      </c>
      <c r="BC140" s="70">
        <v>34484.731</v>
      </c>
      <c r="BD140" s="70">
        <v>34341.832000000002</v>
      </c>
      <c r="BE140" s="70">
        <v>34188.125999999997</v>
      </c>
      <c r="BF140" s="70">
        <v>34023.701000000001</v>
      </c>
      <c r="BG140" s="70">
        <v>33848.701000000001</v>
      </c>
      <c r="BH140" s="70">
        <v>33663.264999999999</v>
      </c>
      <c r="BI140" s="70">
        <v>33467.455999999998</v>
      </c>
      <c r="BJ140" s="70">
        <v>33261.355000000003</v>
      </c>
      <c r="BK140" s="70">
        <v>33045.061000000002</v>
      </c>
      <c r="BL140" s="70">
        <v>32818.792999999998</v>
      </c>
      <c r="BM140" s="70">
        <v>32582.763999999999</v>
      </c>
      <c r="BN140" s="70">
        <v>32337.197</v>
      </c>
      <c r="BO140" s="70">
        <v>32082.268</v>
      </c>
      <c r="BP140" s="70">
        <v>31818.213</v>
      </c>
      <c r="BQ140" s="70">
        <v>31545.383000000002</v>
      </c>
      <c r="BR140" s="70">
        <v>31264.156999999999</v>
      </c>
      <c r="BS140" s="70">
        <v>30974.914000000001</v>
      </c>
      <c r="BT140" s="70">
        <v>30678.054</v>
      </c>
      <c r="BU140" s="70">
        <v>30374.079000000002</v>
      </c>
      <c r="BV140" s="70">
        <v>30063.385999999999</v>
      </c>
      <c r="BW140" s="70">
        <v>29746.523000000001</v>
      </c>
      <c r="BX140" s="70">
        <v>29424.218000000001</v>
      </c>
      <c r="BY140" s="70">
        <v>29097.291000000001</v>
      </c>
      <c r="BZ140" s="70">
        <v>28766.498</v>
      </c>
      <c r="CA140" s="70">
        <v>28432.385999999999</v>
      </c>
      <c r="CB140" s="70">
        <v>28095.462</v>
      </c>
      <c r="CC140" s="70">
        <v>27756.43</v>
      </c>
      <c r="CD140" s="70">
        <v>27416.019</v>
      </c>
      <c r="CE140" s="70">
        <v>27074.874</v>
      </c>
      <c r="CF140" s="70">
        <v>26733.521000000001</v>
      </c>
      <c r="CG140" s="70">
        <v>26392.384999999998</v>
      </c>
      <c r="CH140" s="70">
        <v>26051.785</v>
      </c>
      <c r="CI140" s="70">
        <v>25712.04</v>
      </c>
      <c r="CJ140" s="70">
        <v>25373.419000000002</v>
      </c>
      <c r="CK140" s="70">
        <v>25036.241000000002</v>
      </c>
      <c r="CL140" s="70">
        <v>24700.79</v>
      </c>
      <c r="CM140" s="70">
        <v>24367.419000000002</v>
      </c>
      <c r="CN140" s="70">
        <v>24036.427</v>
      </c>
      <c r="CO140" s="70">
        <v>23708.192999999999</v>
      </c>
    </row>
    <row r="141" spans="1:93" ht="11.65">
      <c r="A141" s="66">
        <v>124</v>
      </c>
      <c r="B141" s="67" t="s">
        <v>685</v>
      </c>
      <c r="C141" s="88" t="s">
        <v>163</v>
      </c>
      <c r="D141" s="69"/>
      <c r="E141" s="69">
        <v>586</v>
      </c>
      <c r="F141" s="67" t="s">
        <v>735</v>
      </c>
      <c r="G141" s="69">
        <v>5501</v>
      </c>
      <c r="H141" s="97">
        <v>199426.95300000001</v>
      </c>
      <c r="I141" s="97">
        <v>203631.356</v>
      </c>
      <c r="J141" s="97">
        <v>207906.21</v>
      </c>
      <c r="K141" s="97">
        <v>212228.288</v>
      </c>
      <c r="L141" s="97">
        <v>216565.31700000001</v>
      </c>
      <c r="M141" s="97">
        <v>220892.33100000001</v>
      </c>
      <c r="N141" s="70">
        <v>225199.929</v>
      </c>
      <c r="O141" s="70">
        <v>229488.99600000001</v>
      </c>
      <c r="P141" s="70">
        <v>233757.25700000001</v>
      </c>
      <c r="Q141" s="70">
        <v>238005.63200000001</v>
      </c>
      <c r="R141" s="70">
        <v>242234.05900000001</v>
      </c>
      <c r="S141" s="70">
        <v>246439.28700000001</v>
      </c>
      <c r="T141" s="70">
        <v>250616.68100000001</v>
      </c>
      <c r="U141" s="70">
        <v>254763.723</v>
      </c>
      <c r="V141" s="70">
        <v>258878.228</v>
      </c>
      <c r="W141" s="70">
        <v>262958.79700000002</v>
      </c>
      <c r="X141" s="70">
        <v>267003.45199999999</v>
      </c>
      <c r="Y141" s="70">
        <v>271012.33</v>
      </c>
      <c r="Z141" s="70">
        <v>274988.81300000002</v>
      </c>
      <c r="AA141" s="70">
        <v>278937.96600000001</v>
      </c>
      <c r="AB141" s="70">
        <v>282863.44</v>
      </c>
      <c r="AC141" s="70">
        <v>286764.62699999998</v>
      </c>
      <c r="AD141" s="70">
        <v>290640.06900000002</v>
      </c>
      <c r="AE141" s="70">
        <v>294491.53899999999</v>
      </c>
      <c r="AF141" s="70">
        <v>298321.10200000001</v>
      </c>
      <c r="AG141" s="70">
        <v>302129.18599999999</v>
      </c>
      <c r="AH141" s="70">
        <v>305915.42200000002</v>
      </c>
      <c r="AI141" s="70">
        <v>309676.05099999998</v>
      </c>
      <c r="AJ141" s="70">
        <v>313403.75199999998</v>
      </c>
      <c r="AK141" s="70">
        <v>317088.95699999999</v>
      </c>
      <c r="AL141" s="70">
        <v>320723.64899999998</v>
      </c>
      <c r="AM141" s="70">
        <v>324303.42200000002</v>
      </c>
      <c r="AN141" s="70">
        <v>327825.90100000001</v>
      </c>
      <c r="AO141" s="70">
        <v>331287.29300000001</v>
      </c>
      <c r="AP141" s="70">
        <v>334684.20400000003</v>
      </c>
      <c r="AQ141" s="70">
        <v>338013.19400000002</v>
      </c>
      <c r="AR141" s="70">
        <v>341271.80499999999</v>
      </c>
      <c r="AS141" s="70">
        <v>344456.522</v>
      </c>
      <c r="AT141" s="70">
        <v>347561.77100000001</v>
      </c>
      <c r="AU141" s="70">
        <v>350581.31699999998</v>
      </c>
      <c r="AV141" s="70">
        <v>353510.57199999999</v>
      </c>
      <c r="AW141" s="70">
        <v>356346.45699999999</v>
      </c>
      <c r="AX141" s="70">
        <v>359089.09299999999</v>
      </c>
      <c r="AY141" s="70">
        <v>361741.326</v>
      </c>
      <c r="AZ141" s="70">
        <v>364307.9</v>
      </c>
      <c r="BA141" s="70">
        <v>366792.37400000001</v>
      </c>
      <c r="BB141" s="70">
        <v>369195.54399999999</v>
      </c>
      <c r="BC141" s="70">
        <v>371516.31099999999</v>
      </c>
      <c r="BD141" s="70">
        <v>373754.20699999999</v>
      </c>
      <c r="BE141" s="70">
        <v>375908.30599999998</v>
      </c>
      <c r="BF141" s="70">
        <v>377978.14199999999</v>
      </c>
      <c r="BG141" s="70">
        <v>379963.84899999999</v>
      </c>
      <c r="BH141" s="70">
        <v>381866.51199999999</v>
      </c>
      <c r="BI141" s="70">
        <v>383687.783</v>
      </c>
      <c r="BJ141" s="70">
        <v>385429.77799999999</v>
      </c>
      <c r="BK141" s="70">
        <v>387094.15500000003</v>
      </c>
      <c r="BL141" s="70">
        <v>388681.67</v>
      </c>
      <c r="BM141" s="70">
        <v>390192.41499999998</v>
      </c>
      <c r="BN141" s="70">
        <v>391626.54200000002</v>
      </c>
      <c r="BO141" s="70">
        <v>392983.95799999998</v>
      </c>
      <c r="BP141" s="70">
        <v>394264.62800000003</v>
      </c>
      <c r="BQ141" s="70">
        <v>395469.30300000001</v>
      </c>
      <c r="BR141" s="70">
        <v>396598.39</v>
      </c>
      <c r="BS141" s="70">
        <v>397651.11099999998</v>
      </c>
      <c r="BT141" s="70">
        <v>398626.288</v>
      </c>
      <c r="BU141" s="70">
        <v>399523.34700000001</v>
      </c>
      <c r="BV141" s="70">
        <v>400342.40700000001</v>
      </c>
      <c r="BW141" s="70">
        <v>401084.70799999998</v>
      </c>
      <c r="BX141" s="70">
        <v>401752.32500000001</v>
      </c>
      <c r="BY141" s="70">
        <v>402348.00400000002</v>
      </c>
      <c r="BZ141" s="70">
        <v>402874</v>
      </c>
      <c r="CA141" s="70">
        <v>403331.80900000001</v>
      </c>
      <c r="CB141" s="70">
        <v>403722.05099999998</v>
      </c>
      <c r="CC141" s="70">
        <v>404045.15600000002</v>
      </c>
      <c r="CD141" s="70">
        <v>404301.21299999999</v>
      </c>
      <c r="CE141" s="70">
        <v>404490.72200000001</v>
      </c>
      <c r="CF141" s="70">
        <v>404614.83299999998</v>
      </c>
      <c r="CG141" s="70">
        <v>404675.24099999998</v>
      </c>
      <c r="CH141" s="70">
        <v>404673.99200000003</v>
      </c>
      <c r="CI141" s="70">
        <v>404613.26699999999</v>
      </c>
      <c r="CJ141" s="70">
        <v>404495.15700000001</v>
      </c>
      <c r="CK141" s="70">
        <v>404321.571</v>
      </c>
      <c r="CL141" s="70">
        <v>404094.18400000001</v>
      </c>
      <c r="CM141" s="70">
        <v>403814.48200000002</v>
      </c>
      <c r="CN141" s="70">
        <v>403483.685</v>
      </c>
      <c r="CO141" s="70">
        <v>403102.82699999999</v>
      </c>
    </row>
    <row r="142" spans="1:93" ht="11.65">
      <c r="A142" s="66">
        <v>125</v>
      </c>
      <c r="B142" s="67" t="s">
        <v>685</v>
      </c>
      <c r="C142" s="88" t="s">
        <v>196</v>
      </c>
      <c r="D142" s="69"/>
      <c r="E142" s="69">
        <v>144</v>
      </c>
      <c r="F142" s="67" t="s">
        <v>735</v>
      </c>
      <c r="G142" s="69">
        <v>5501</v>
      </c>
      <c r="H142" s="97">
        <v>20908.024000000001</v>
      </c>
      <c r="I142" s="97">
        <v>21021.177</v>
      </c>
      <c r="J142" s="97">
        <v>21128.027999999998</v>
      </c>
      <c r="K142" s="97">
        <v>21228.76</v>
      </c>
      <c r="L142" s="97">
        <v>21323.734</v>
      </c>
      <c r="M142" s="97">
        <v>21413.25</v>
      </c>
      <c r="N142" s="70">
        <v>21497.306</v>
      </c>
      <c r="O142" s="70">
        <v>21575.844000000001</v>
      </c>
      <c r="P142" s="70">
        <v>21648.987000000001</v>
      </c>
      <c r="Q142" s="70">
        <v>21716.867999999999</v>
      </c>
      <c r="R142" s="70">
        <v>21779.683000000001</v>
      </c>
      <c r="S142" s="70">
        <v>21837.412</v>
      </c>
      <c r="T142" s="70">
        <v>21890.191999999999</v>
      </c>
      <c r="U142" s="70">
        <v>21938.403999999999</v>
      </c>
      <c r="V142" s="70">
        <v>21982.567999999999</v>
      </c>
      <c r="W142" s="70">
        <v>22023.018</v>
      </c>
      <c r="X142" s="70">
        <v>22059.906999999999</v>
      </c>
      <c r="Y142" s="70">
        <v>22093.105</v>
      </c>
      <c r="Z142" s="70">
        <v>22122.23</v>
      </c>
      <c r="AA142" s="70">
        <v>22146.776999999998</v>
      </c>
      <c r="AB142" s="70">
        <v>22166.313999999998</v>
      </c>
      <c r="AC142" s="70">
        <v>22180.723000000002</v>
      </c>
      <c r="AD142" s="70">
        <v>22190.02</v>
      </c>
      <c r="AE142" s="70">
        <v>22194.093000000001</v>
      </c>
      <c r="AF142" s="70">
        <v>22192.856</v>
      </c>
      <c r="AG142" s="70">
        <v>22186.242999999999</v>
      </c>
      <c r="AH142" s="70">
        <v>22174.216</v>
      </c>
      <c r="AI142" s="70">
        <v>22156.712</v>
      </c>
      <c r="AJ142" s="70">
        <v>22133.616000000002</v>
      </c>
      <c r="AK142" s="70">
        <v>22104.808000000001</v>
      </c>
      <c r="AL142" s="70">
        <v>22070.205999999998</v>
      </c>
      <c r="AM142" s="70">
        <v>22029.825000000001</v>
      </c>
      <c r="AN142" s="70">
        <v>21983.797999999999</v>
      </c>
      <c r="AO142" s="70">
        <v>21932.304</v>
      </c>
      <c r="AP142" s="70">
        <v>21875.608</v>
      </c>
      <c r="AQ142" s="70">
        <v>21813.964</v>
      </c>
      <c r="AR142" s="70">
        <v>21747.507000000001</v>
      </c>
      <c r="AS142" s="70">
        <v>21676.407999999999</v>
      </c>
      <c r="AT142" s="70">
        <v>21600.921999999999</v>
      </c>
      <c r="AU142" s="70">
        <v>21521.431</v>
      </c>
      <c r="AV142" s="70">
        <v>21438.204000000002</v>
      </c>
      <c r="AW142" s="70">
        <v>21351.418000000001</v>
      </c>
      <c r="AX142" s="70">
        <v>21261.276000000002</v>
      </c>
      <c r="AY142" s="70">
        <v>21167.903999999999</v>
      </c>
      <c r="AZ142" s="70">
        <v>21071.52</v>
      </c>
      <c r="BA142" s="70">
        <v>20972.255000000001</v>
      </c>
      <c r="BB142" s="70">
        <v>20870.259999999998</v>
      </c>
      <c r="BC142" s="70">
        <v>20765.667000000001</v>
      </c>
      <c r="BD142" s="70">
        <v>20658.530999999999</v>
      </c>
      <c r="BE142" s="70">
        <v>20548.877</v>
      </c>
      <c r="BF142" s="70">
        <v>20436.766</v>
      </c>
      <c r="BG142" s="70">
        <v>20322.271000000001</v>
      </c>
      <c r="BH142" s="70">
        <v>20205.491000000002</v>
      </c>
      <c r="BI142" s="70">
        <v>20086.440999999999</v>
      </c>
      <c r="BJ142" s="70">
        <v>19965.174999999999</v>
      </c>
      <c r="BK142" s="70">
        <v>19841.712</v>
      </c>
      <c r="BL142" s="70">
        <v>19716.114000000001</v>
      </c>
      <c r="BM142" s="70">
        <v>19588.438999999998</v>
      </c>
      <c r="BN142" s="70">
        <v>19458.772000000001</v>
      </c>
      <c r="BO142" s="70">
        <v>19327.216</v>
      </c>
      <c r="BP142" s="70">
        <v>19193.849999999999</v>
      </c>
      <c r="BQ142" s="70">
        <v>19058.702000000001</v>
      </c>
      <c r="BR142" s="70">
        <v>18921.808000000001</v>
      </c>
      <c r="BS142" s="70">
        <v>18783.237000000001</v>
      </c>
      <c r="BT142" s="70">
        <v>18643.066999999999</v>
      </c>
      <c r="BU142" s="70">
        <v>18501.357</v>
      </c>
      <c r="BV142" s="70">
        <v>18358.099999999999</v>
      </c>
      <c r="BW142" s="70">
        <v>18213.294000000002</v>
      </c>
      <c r="BX142" s="70">
        <v>18066.87</v>
      </c>
      <c r="BY142" s="70">
        <v>17918.688999999998</v>
      </c>
      <c r="BZ142" s="70">
        <v>17768.665000000001</v>
      </c>
      <c r="CA142" s="70">
        <v>17616.777999999998</v>
      </c>
      <c r="CB142" s="70">
        <v>17463.014999999999</v>
      </c>
      <c r="CC142" s="70">
        <v>17307.282999999999</v>
      </c>
      <c r="CD142" s="70">
        <v>17149.462</v>
      </c>
      <c r="CE142" s="70">
        <v>16989.477999999999</v>
      </c>
      <c r="CF142" s="70">
        <v>16827.284</v>
      </c>
      <c r="CG142" s="70">
        <v>16662.919000000002</v>
      </c>
      <c r="CH142" s="70">
        <v>16496.400000000001</v>
      </c>
      <c r="CI142" s="70">
        <v>16327.815000000001</v>
      </c>
      <c r="CJ142" s="70">
        <v>16157.195</v>
      </c>
      <c r="CK142" s="70">
        <v>15984.61</v>
      </c>
      <c r="CL142" s="70">
        <v>15810.088</v>
      </c>
      <c r="CM142" s="70">
        <v>15633.677</v>
      </c>
      <c r="CN142" s="70">
        <v>15455.377</v>
      </c>
      <c r="CO142" s="70">
        <v>15275.209000000001</v>
      </c>
    </row>
    <row r="143" spans="1:93" ht="11.65">
      <c r="A143" s="78">
        <v>126</v>
      </c>
      <c r="B143" s="79" t="s">
        <v>685</v>
      </c>
      <c r="C143" s="80" t="s">
        <v>757</v>
      </c>
      <c r="D143" s="81"/>
      <c r="E143" s="81">
        <v>1832</v>
      </c>
      <c r="F143" s="79" t="s">
        <v>732</v>
      </c>
      <c r="G143" s="81">
        <v>1828</v>
      </c>
      <c r="H143" s="99">
        <v>2279489.6159999999</v>
      </c>
      <c r="I143" s="99">
        <v>2294101.2949999999</v>
      </c>
      <c r="J143" s="99">
        <v>2308227.7259999998</v>
      </c>
      <c r="K143" s="99">
        <v>2321769.7579999999</v>
      </c>
      <c r="L143" s="99">
        <v>2334622.966</v>
      </c>
      <c r="M143" s="99">
        <v>2346709.4810000001</v>
      </c>
      <c r="N143" s="82">
        <v>2357973.0830000001</v>
      </c>
      <c r="O143" s="82">
        <v>2368406.8309999998</v>
      </c>
      <c r="P143" s="82">
        <v>2378049.1209999998</v>
      </c>
      <c r="Q143" s="82">
        <v>2386970.6239999998</v>
      </c>
      <c r="R143" s="82">
        <v>2395225.9920000001</v>
      </c>
      <c r="S143" s="82">
        <v>2402819.6379999998</v>
      </c>
      <c r="T143" s="82">
        <v>2409739.2289999998</v>
      </c>
      <c r="U143" s="82">
        <v>2416005.9700000002</v>
      </c>
      <c r="V143" s="82">
        <v>2421644.0839999998</v>
      </c>
      <c r="W143" s="82">
        <v>2426673.3879999998</v>
      </c>
      <c r="X143" s="82">
        <v>2431110.1770000001</v>
      </c>
      <c r="Y143" s="82">
        <v>2434961.534</v>
      </c>
      <c r="Z143" s="82">
        <v>2438226.6609999998</v>
      </c>
      <c r="AA143" s="82">
        <v>2440899.4610000001</v>
      </c>
      <c r="AB143" s="82">
        <v>2442978.6510000001</v>
      </c>
      <c r="AC143" s="82">
        <v>2444470.0180000002</v>
      </c>
      <c r="AD143" s="82">
        <v>2445388.27</v>
      </c>
      <c r="AE143" s="82">
        <v>2445751.7749999999</v>
      </c>
      <c r="AF143" s="82">
        <v>2445583.307</v>
      </c>
      <c r="AG143" s="82">
        <v>2444901.4580000001</v>
      </c>
      <c r="AH143" s="82">
        <v>2443719.6060000001</v>
      </c>
      <c r="AI143" s="82">
        <v>2442043.7620000001</v>
      </c>
      <c r="AJ143" s="82">
        <v>2439876.0550000002</v>
      </c>
      <c r="AK143" s="82">
        <v>2437215.182</v>
      </c>
      <c r="AL143" s="82">
        <v>2434063.0959999999</v>
      </c>
      <c r="AM143" s="82">
        <v>2430430.7659999998</v>
      </c>
      <c r="AN143" s="82">
        <v>2426332.551</v>
      </c>
      <c r="AO143" s="82">
        <v>2421778.1159999999</v>
      </c>
      <c r="AP143" s="82">
        <v>2416777.798</v>
      </c>
      <c r="AQ143" s="82">
        <v>2411344.0839999998</v>
      </c>
      <c r="AR143" s="82">
        <v>2405491.9369999999</v>
      </c>
      <c r="AS143" s="82">
        <v>2399239.4389999998</v>
      </c>
      <c r="AT143" s="82">
        <v>2392606.7960000001</v>
      </c>
      <c r="AU143" s="82">
        <v>2385616.3059999999</v>
      </c>
      <c r="AV143" s="82">
        <v>2378290.9649999999</v>
      </c>
      <c r="AW143" s="82">
        <v>2370649.2370000002</v>
      </c>
      <c r="AX143" s="82">
        <v>2362713.2919999999</v>
      </c>
      <c r="AY143" s="82">
        <v>2354515.0019999999</v>
      </c>
      <c r="AZ143" s="82">
        <v>2346089.7420000001</v>
      </c>
      <c r="BA143" s="82">
        <v>2337469.0529999998</v>
      </c>
      <c r="BB143" s="82">
        <v>2328674.12</v>
      </c>
      <c r="BC143" s="82">
        <v>2319722.7039999999</v>
      </c>
      <c r="BD143" s="82">
        <v>2310638.4330000002</v>
      </c>
      <c r="BE143" s="82">
        <v>2301444.6329999999</v>
      </c>
      <c r="BF143" s="82">
        <v>2292161.2480000001</v>
      </c>
      <c r="BG143" s="82">
        <v>2282805.8420000002</v>
      </c>
      <c r="BH143" s="82">
        <v>2273390.3530000001</v>
      </c>
      <c r="BI143" s="82">
        <v>2263921.1370000001</v>
      </c>
      <c r="BJ143" s="82">
        <v>2254400.6060000001</v>
      </c>
      <c r="BK143" s="82">
        <v>2244832.202</v>
      </c>
      <c r="BL143" s="82">
        <v>2235225.5959999999</v>
      </c>
      <c r="BM143" s="82">
        <v>2225590.247</v>
      </c>
      <c r="BN143" s="82">
        <v>2215928.7719999999</v>
      </c>
      <c r="BO143" s="82">
        <v>2206241.8509999998</v>
      </c>
      <c r="BP143" s="82">
        <v>2196531.906</v>
      </c>
      <c r="BQ143" s="82">
        <v>2186805.5320000001</v>
      </c>
      <c r="BR143" s="82">
        <v>2177071.4</v>
      </c>
      <c r="BS143" s="82">
        <v>2167336.2820000001</v>
      </c>
      <c r="BT143" s="82">
        <v>2157607.537</v>
      </c>
      <c r="BU143" s="82">
        <v>2147893.054</v>
      </c>
      <c r="BV143" s="82">
        <v>2138198.1159999999</v>
      </c>
      <c r="BW143" s="82">
        <v>2128531.3160000001</v>
      </c>
      <c r="BX143" s="82">
        <v>2118908.1970000002</v>
      </c>
      <c r="BY143" s="82">
        <v>2109347.0789999999</v>
      </c>
      <c r="BZ143" s="82">
        <v>2099862.5690000001</v>
      </c>
      <c r="CA143" s="82">
        <v>2090458.8929999999</v>
      </c>
      <c r="CB143" s="82">
        <v>2081137.8470000001</v>
      </c>
      <c r="CC143" s="82">
        <v>2071907.4180000001</v>
      </c>
      <c r="CD143" s="82">
        <v>2062775.5989999999</v>
      </c>
      <c r="CE143" s="82">
        <v>2053746.02</v>
      </c>
      <c r="CF143" s="82">
        <v>2044816.3430000001</v>
      </c>
      <c r="CG143" s="82">
        <v>2035978.7890000001</v>
      </c>
      <c r="CH143" s="82">
        <v>2027221.7320000001</v>
      </c>
      <c r="CI143" s="82">
        <v>2018530.5179999999</v>
      </c>
      <c r="CJ143" s="82">
        <v>2009889.068</v>
      </c>
      <c r="CK143" s="82">
        <v>2001280.4469999999</v>
      </c>
      <c r="CL143" s="82">
        <v>1992686.767</v>
      </c>
      <c r="CM143" s="82">
        <v>1984089.689</v>
      </c>
      <c r="CN143" s="82">
        <v>1975469.98</v>
      </c>
      <c r="CO143" s="82">
        <v>1966807.656</v>
      </c>
    </row>
    <row r="144" spans="1:93" ht="11.65">
      <c r="A144" s="83">
        <v>127</v>
      </c>
      <c r="B144" s="84" t="s">
        <v>685</v>
      </c>
      <c r="C144" s="85" t="s">
        <v>758</v>
      </c>
      <c r="D144" s="86"/>
      <c r="E144" s="86">
        <v>906</v>
      </c>
      <c r="F144" s="84" t="s">
        <v>734</v>
      </c>
      <c r="G144" s="86">
        <v>1832</v>
      </c>
      <c r="H144" s="100">
        <v>1645183.9169999999</v>
      </c>
      <c r="I144" s="100">
        <v>1652634.655</v>
      </c>
      <c r="J144" s="100">
        <v>1659767.973</v>
      </c>
      <c r="K144" s="100">
        <v>1666471.32</v>
      </c>
      <c r="L144" s="100">
        <v>1672611.12</v>
      </c>
      <c r="M144" s="100">
        <v>1678089.6270000001</v>
      </c>
      <c r="N144" s="87">
        <v>1682854.608</v>
      </c>
      <c r="O144" s="87">
        <v>1686915.2990000001</v>
      </c>
      <c r="P144" s="87">
        <v>1690315.4939999999</v>
      </c>
      <c r="Q144" s="87">
        <v>1693132.598</v>
      </c>
      <c r="R144" s="87">
        <v>1695427.585</v>
      </c>
      <c r="S144" s="87">
        <v>1697207.7560000001</v>
      </c>
      <c r="T144" s="87">
        <v>1698464.115</v>
      </c>
      <c r="U144" s="87">
        <v>1699224.62</v>
      </c>
      <c r="V144" s="87">
        <v>1699521.1329999999</v>
      </c>
      <c r="W144" s="87">
        <v>1699379.5959999999</v>
      </c>
      <c r="X144" s="87">
        <v>1698819.6640000001</v>
      </c>
      <c r="Y144" s="87">
        <v>1697849.9339999999</v>
      </c>
      <c r="Z144" s="87">
        <v>1696471.463</v>
      </c>
      <c r="AA144" s="87">
        <v>1694679.193</v>
      </c>
      <c r="AB144" s="87">
        <v>1692472.395</v>
      </c>
      <c r="AC144" s="87">
        <v>1689858.4210000001</v>
      </c>
      <c r="AD144" s="87">
        <v>1686852.1459999999</v>
      </c>
      <c r="AE144" s="87">
        <v>1683469.074</v>
      </c>
      <c r="AF144" s="87">
        <v>1679727.639</v>
      </c>
      <c r="AG144" s="87">
        <v>1675643.1510000001</v>
      </c>
      <c r="AH144" s="87">
        <v>1671227.676</v>
      </c>
      <c r="AI144" s="87">
        <v>1666487.2720000001</v>
      </c>
      <c r="AJ144" s="87">
        <v>1661424.331</v>
      </c>
      <c r="AK144" s="87">
        <v>1656038.216</v>
      </c>
      <c r="AL144" s="87">
        <v>1650331.129</v>
      </c>
      <c r="AM144" s="87">
        <v>1644312.6059999999</v>
      </c>
      <c r="AN144" s="87">
        <v>1637995.2279999999</v>
      </c>
      <c r="AO144" s="87">
        <v>1631387.781</v>
      </c>
      <c r="AP144" s="87">
        <v>1624499.7139999999</v>
      </c>
      <c r="AQ144" s="87">
        <v>1617342.057</v>
      </c>
      <c r="AR144" s="87">
        <v>1609927.977</v>
      </c>
      <c r="AS144" s="87">
        <v>1602272.6810000001</v>
      </c>
      <c r="AT144" s="87">
        <v>1594392.956</v>
      </c>
      <c r="AU144" s="87">
        <v>1586307.074</v>
      </c>
      <c r="AV144" s="87">
        <v>1578034.058</v>
      </c>
      <c r="AW144" s="87">
        <v>1569589.351</v>
      </c>
      <c r="AX144" s="87">
        <v>1560991.8189999999</v>
      </c>
      <c r="AY144" s="87">
        <v>1552268.8430000001</v>
      </c>
      <c r="AZ144" s="87">
        <v>1543451.064</v>
      </c>
      <c r="BA144" s="87">
        <v>1534565.5390000001</v>
      </c>
      <c r="BB144" s="87">
        <v>1525629.4</v>
      </c>
      <c r="BC144" s="87">
        <v>1516657.0789999999</v>
      </c>
      <c r="BD144" s="87">
        <v>1507668.8189999999</v>
      </c>
      <c r="BE144" s="87">
        <v>1498684.919</v>
      </c>
      <c r="BF144" s="87">
        <v>1489722.0079999999</v>
      </c>
      <c r="BG144" s="87">
        <v>1480794.3929999999</v>
      </c>
      <c r="BH144" s="87">
        <v>1471910.1740000001</v>
      </c>
      <c r="BI144" s="87">
        <v>1463071.0120000001</v>
      </c>
      <c r="BJ144" s="87">
        <v>1454274.3189999999</v>
      </c>
      <c r="BK144" s="87">
        <v>1445519.0819999999</v>
      </c>
      <c r="BL144" s="87">
        <v>1436811.621</v>
      </c>
      <c r="BM144" s="87">
        <v>1428158.7990000001</v>
      </c>
      <c r="BN144" s="87">
        <v>1419560.3759999999</v>
      </c>
      <c r="BO144" s="87">
        <v>1411014.395</v>
      </c>
      <c r="BP144" s="87">
        <v>1402520.89</v>
      </c>
      <c r="BQ144" s="87">
        <v>1394083.773</v>
      </c>
      <c r="BR144" s="87">
        <v>1385709.547</v>
      </c>
      <c r="BS144" s="87">
        <v>1377404.0160000001</v>
      </c>
      <c r="BT144" s="87">
        <v>1369174.118</v>
      </c>
      <c r="BU144" s="87">
        <v>1361026.909</v>
      </c>
      <c r="BV144" s="87">
        <v>1352965.92</v>
      </c>
      <c r="BW144" s="87">
        <v>1344997.551</v>
      </c>
      <c r="BX144" s="87">
        <v>1337135.4569999999</v>
      </c>
      <c r="BY144" s="87">
        <v>1329396.075</v>
      </c>
      <c r="BZ144" s="87">
        <v>1321791.973</v>
      </c>
      <c r="CA144" s="87">
        <v>1314325.5819999999</v>
      </c>
      <c r="CB144" s="87">
        <v>1306996.7109999999</v>
      </c>
      <c r="CC144" s="87">
        <v>1299811.227</v>
      </c>
      <c r="CD144" s="87">
        <v>1292774.8770000001</v>
      </c>
      <c r="CE144" s="87">
        <v>1285889.067</v>
      </c>
      <c r="CF144" s="87">
        <v>1279149.3589999999</v>
      </c>
      <c r="CG144" s="87">
        <v>1272546.06</v>
      </c>
      <c r="CH144" s="87">
        <v>1266065.3810000001</v>
      </c>
      <c r="CI144" s="87">
        <v>1259690.75</v>
      </c>
      <c r="CJ144" s="87">
        <v>1253404.0560000001</v>
      </c>
      <c r="CK144" s="87">
        <v>1247186.2080000001</v>
      </c>
      <c r="CL144" s="87">
        <v>1241017.2169999999</v>
      </c>
      <c r="CM144" s="87">
        <v>1234876.4339999999</v>
      </c>
      <c r="CN144" s="87">
        <v>1228742.3189999999</v>
      </c>
      <c r="CO144" s="87">
        <v>1222592.534</v>
      </c>
    </row>
    <row r="145" spans="1:93" ht="11.65">
      <c r="A145" s="66">
        <v>128</v>
      </c>
      <c r="B145" s="67" t="s">
        <v>685</v>
      </c>
      <c r="C145" s="88" t="s">
        <v>68</v>
      </c>
      <c r="D145" s="69">
        <v>9</v>
      </c>
      <c r="E145" s="69">
        <v>156</v>
      </c>
      <c r="F145" s="67" t="s">
        <v>735</v>
      </c>
      <c r="G145" s="69">
        <v>906</v>
      </c>
      <c r="H145" s="97">
        <v>1406847.868</v>
      </c>
      <c r="I145" s="97">
        <v>1414049.3529999999</v>
      </c>
      <c r="J145" s="97">
        <v>1421021.794</v>
      </c>
      <c r="K145" s="97">
        <v>1427647.7890000001</v>
      </c>
      <c r="L145" s="97">
        <v>1433783.692</v>
      </c>
      <c r="M145" s="97">
        <v>1439323.774</v>
      </c>
      <c r="N145" s="70">
        <v>1444216.102</v>
      </c>
      <c r="O145" s="70">
        <v>1448471.4040000001</v>
      </c>
      <c r="P145" s="70">
        <v>1452127.6740000001</v>
      </c>
      <c r="Q145" s="70">
        <v>1455254.862</v>
      </c>
      <c r="R145" s="70">
        <v>1457908.2479999999</v>
      </c>
      <c r="S145" s="70">
        <v>1460092.2509999999</v>
      </c>
      <c r="T145" s="70">
        <v>1461797.638</v>
      </c>
      <c r="U145" s="70">
        <v>1463052.8459999999</v>
      </c>
      <c r="V145" s="70">
        <v>1463891.3359999999</v>
      </c>
      <c r="W145" s="70">
        <v>1464340.15</v>
      </c>
      <c r="X145" s="70">
        <v>1464417.5020000001</v>
      </c>
      <c r="Y145" s="70">
        <v>1464130.422</v>
      </c>
      <c r="Z145" s="70">
        <v>1463480.8459999999</v>
      </c>
      <c r="AA145" s="70">
        <v>1462465.1240000001</v>
      </c>
      <c r="AB145" s="70">
        <v>1461083.03</v>
      </c>
      <c r="AC145" s="70">
        <v>1459341.172</v>
      </c>
      <c r="AD145" s="70">
        <v>1457252.173</v>
      </c>
      <c r="AE145" s="70">
        <v>1454828.4439999999</v>
      </c>
      <c r="AF145" s="70">
        <v>1452084.2660000001</v>
      </c>
      <c r="AG145" s="70">
        <v>1449031.42</v>
      </c>
      <c r="AH145" s="70">
        <v>1445680.2479999999</v>
      </c>
      <c r="AI145" s="70">
        <v>1442035.132</v>
      </c>
      <c r="AJ145" s="70">
        <v>1438094.7120000001</v>
      </c>
      <c r="AK145" s="70">
        <v>1433854.12</v>
      </c>
      <c r="AL145" s="70">
        <v>1429312.2450000001</v>
      </c>
      <c r="AM145" s="70">
        <v>1424476.5209999999</v>
      </c>
      <c r="AN145" s="70">
        <v>1419358.625</v>
      </c>
      <c r="AO145" s="70">
        <v>1413967.2509999999</v>
      </c>
      <c r="AP145" s="70">
        <v>1408312.31</v>
      </c>
      <c r="AQ145" s="70">
        <v>1402405.1669999999</v>
      </c>
      <c r="AR145" s="70">
        <v>1396257.7109999999</v>
      </c>
      <c r="AS145" s="70">
        <v>1389884.267</v>
      </c>
      <c r="AT145" s="70">
        <v>1383302.6170000001</v>
      </c>
      <c r="AU145" s="70">
        <v>1376532.628</v>
      </c>
      <c r="AV145" s="70">
        <v>1369594.1429999999</v>
      </c>
      <c r="AW145" s="70">
        <v>1362501.952</v>
      </c>
      <c r="AX145" s="70">
        <v>1355273.264</v>
      </c>
      <c r="AY145" s="70">
        <v>1347933.557</v>
      </c>
      <c r="AZ145" s="70">
        <v>1340511.0989999999</v>
      </c>
      <c r="BA145" s="70">
        <v>1333030.632</v>
      </c>
      <c r="BB145" s="70">
        <v>1325507.5319999999</v>
      </c>
      <c r="BC145" s="70">
        <v>1317954.3870000001</v>
      </c>
      <c r="BD145" s="70">
        <v>1310388.652</v>
      </c>
      <c r="BE145" s="70">
        <v>1302827.463</v>
      </c>
      <c r="BF145" s="70">
        <v>1295284.575</v>
      </c>
      <c r="BG145" s="70">
        <v>1287771.9169999999</v>
      </c>
      <c r="BH145" s="70">
        <v>1280295.274</v>
      </c>
      <c r="BI145" s="70">
        <v>1272853.5090000001</v>
      </c>
      <c r="BJ145" s="70">
        <v>1265441.0870000001</v>
      </c>
      <c r="BK145" s="70">
        <v>1258054.223</v>
      </c>
      <c r="BL145" s="70">
        <v>1250697.6240000001</v>
      </c>
      <c r="BM145" s="70">
        <v>1243376.129</v>
      </c>
      <c r="BN145" s="70">
        <v>1236086.0560000001</v>
      </c>
      <c r="BO145" s="70">
        <v>1228821.6580000001</v>
      </c>
      <c r="BP145" s="70">
        <v>1221580.1529999999</v>
      </c>
      <c r="BQ145" s="70">
        <v>1214363.6950000001</v>
      </c>
      <c r="BR145" s="70">
        <v>1207178.72</v>
      </c>
      <c r="BS145" s="70">
        <v>1200032.2990000001</v>
      </c>
      <c r="BT145" s="70">
        <v>1192933.527</v>
      </c>
      <c r="BU145" s="70">
        <v>1185891.297</v>
      </c>
      <c r="BV145" s="70">
        <v>1178909.4920000001</v>
      </c>
      <c r="BW145" s="70">
        <v>1171994.3389999999</v>
      </c>
      <c r="BX145" s="70">
        <v>1165160.1459999999</v>
      </c>
      <c r="BY145" s="70">
        <v>1158423.9879999999</v>
      </c>
      <c r="BZ145" s="70">
        <v>1151799.2039999999</v>
      </c>
      <c r="CA145" s="70">
        <v>1145288.558</v>
      </c>
      <c r="CB145" s="70">
        <v>1138892.6980000001</v>
      </c>
      <c r="CC145" s="70">
        <v>1132619.3259999999</v>
      </c>
      <c r="CD145" s="70">
        <v>1126476.3940000001</v>
      </c>
      <c r="CE145" s="70">
        <v>1120466.9280000001</v>
      </c>
      <c r="CF145" s="70">
        <v>1114587.314</v>
      </c>
      <c r="CG145" s="70">
        <v>1108827.8929999999</v>
      </c>
      <c r="CH145" s="70">
        <v>1103174.4369999999</v>
      </c>
      <c r="CI145" s="70">
        <v>1097609.7420000001</v>
      </c>
      <c r="CJ145" s="70">
        <v>1092115.2009999999</v>
      </c>
      <c r="CK145" s="70">
        <v>1086671.3359999999</v>
      </c>
      <c r="CL145" s="70">
        <v>1081258.0719999999</v>
      </c>
      <c r="CM145" s="70">
        <v>1075854.855</v>
      </c>
      <c r="CN145" s="70">
        <v>1070440.551</v>
      </c>
      <c r="CO145" s="70">
        <v>1064993.4569999999</v>
      </c>
    </row>
    <row r="146" spans="1:93" ht="11.65">
      <c r="A146" s="66">
        <v>129</v>
      </c>
      <c r="B146" s="67" t="s">
        <v>685</v>
      </c>
      <c r="C146" s="88" t="s">
        <v>759</v>
      </c>
      <c r="D146" s="69">
        <v>10</v>
      </c>
      <c r="E146" s="69">
        <v>344</v>
      </c>
      <c r="F146" s="67" t="s">
        <v>735</v>
      </c>
      <c r="G146" s="69">
        <v>906</v>
      </c>
      <c r="H146" s="97">
        <v>7185.9920000000002</v>
      </c>
      <c r="I146" s="97">
        <v>7243.5410000000002</v>
      </c>
      <c r="J146" s="97">
        <v>7306.3149999999996</v>
      </c>
      <c r="K146" s="97">
        <v>7371.7280000000001</v>
      </c>
      <c r="L146" s="97">
        <v>7436.1570000000002</v>
      </c>
      <c r="M146" s="97">
        <v>7496.9880000000003</v>
      </c>
      <c r="N146" s="70">
        <v>7552.8</v>
      </c>
      <c r="O146" s="70">
        <v>7604.3059999999996</v>
      </c>
      <c r="P146" s="70">
        <v>7653.424</v>
      </c>
      <c r="Q146" s="70">
        <v>7703.1930000000002</v>
      </c>
      <c r="R146" s="70">
        <v>7755.5360000000001</v>
      </c>
      <c r="S146" s="70">
        <v>7811.2049999999999</v>
      </c>
      <c r="T146" s="70">
        <v>7868.72</v>
      </c>
      <c r="U146" s="70">
        <v>7925.0749999999998</v>
      </c>
      <c r="V146" s="70">
        <v>7976.0559999999996</v>
      </c>
      <c r="W146" s="70">
        <v>8018.674</v>
      </c>
      <c r="X146" s="70">
        <v>8051.8630000000003</v>
      </c>
      <c r="Y146" s="70">
        <v>8076.5519999999997</v>
      </c>
      <c r="Z146" s="70">
        <v>8094.3779999999997</v>
      </c>
      <c r="AA146" s="70">
        <v>8107.8869999999997</v>
      </c>
      <c r="AB146" s="70">
        <v>8118.9679999999998</v>
      </c>
      <c r="AC146" s="70">
        <v>8128.1059999999998</v>
      </c>
      <c r="AD146" s="70">
        <v>8134.8770000000004</v>
      </c>
      <c r="AE146" s="70">
        <v>8139.2740000000003</v>
      </c>
      <c r="AF146" s="70">
        <v>8141.1040000000003</v>
      </c>
      <c r="AG146" s="70">
        <v>8140.2979999999998</v>
      </c>
      <c r="AH146" s="70">
        <v>8137.076</v>
      </c>
      <c r="AI146" s="70">
        <v>8131.8130000000001</v>
      </c>
      <c r="AJ146" s="70">
        <v>8124.692</v>
      </c>
      <c r="AK146" s="70">
        <v>8115.9610000000002</v>
      </c>
      <c r="AL146" s="70">
        <v>8105.7929999999997</v>
      </c>
      <c r="AM146" s="70">
        <v>8094.3540000000003</v>
      </c>
      <c r="AN146" s="70">
        <v>8081.8509999999997</v>
      </c>
      <c r="AO146" s="70">
        <v>8068.5870000000004</v>
      </c>
      <c r="AP146" s="70">
        <v>8054.884</v>
      </c>
      <c r="AQ146" s="70">
        <v>8041.0420000000004</v>
      </c>
      <c r="AR146" s="70">
        <v>8027.2269999999999</v>
      </c>
      <c r="AS146" s="70">
        <v>8013.4949999999999</v>
      </c>
      <c r="AT146" s="70">
        <v>7999.9489999999996</v>
      </c>
      <c r="AU146" s="70">
        <v>7986.6189999999997</v>
      </c>
      <c r="AV146" s="70">
        <v>7973.5429999999997</v>
      </c>
      <c r="AW146" s="70">
        <v>7960.7920000000004</v>
      </c>
      <c r="AX146" s="70">
        <v>7948.3710000000001</v>
      </c>
      <c r="AY146" s="70">
        <v>7936.2259999999997</v>
      </c>
      <c r="AZ146" s="70">
        <v>7924.3050000000003</v>
      </c>
      <c r="BA146" s="70">
        <v>7912.4790000000003</v>
      </c>
      <c r="BB146" s="70">
        <v>7900.777</v>
      </c>
      <c r="BC146" s="70">
        <v>7889.1239999999998</v>
      </c>
      <c r="BD146" s="70">
        <v>7877.4219999999996</v>
      </c>
      <c r="BE146" s="70">
        <v>7865.5140000000001</v>
      </c>
      <c r="BF146" s="70">
        <v>7853.2820000000002</v>
      </c>
      <c r="BG146" s="70">
        <v>7840.7049999999999</v>
      </c>
      <c r="BH146" s="70">
        <v>7827.77</v>
      </c>
      <c r="BI146" s="70">
        <v>7814.35</v>
      </c>
      <c r="BJ146" s="70">
        <v>7800.3159999999998</v>
      </c>
      <c r="BK146" s="70">
        <v>7785.5860000000002</v>
      </c>
      <c r="BL146" s="70">
        <v>7770.15</v>
      </c>
      <c r="BM146" s="70">
        <v>7754.0950000000003</v>
      </c>
      <c r="BN146" s="70">
        <v>7737.5720000000001</v>
      </c>
      <c r="BO146" s="70">
        <v>7720.7709999999997</v>
      </c>
      <c r="BP146" s="70">
        <v>7703.88</v>
      </c>
      <c r="BQ146" s="70">
        <v>7687.009</v>
      </c>
      <c r="BR146" s="70">
        <v>7670.2809999999999</v>
      </c>
      <c r="BS146" s="70">
        <v>7653.8909999999996</v>
      </c>
      <c r="BT146" s="70">
        <v>7638.07</v>
      </c>
      <c r="BU146" s="70">
        <v>7623.0540000000001</v>
      </c>
      <c r="BV146" s="70">
        <v>7608.9530000000004</v>
      </c>
      <c r="BW146" s="70">
        <v>7595.9129999999996</v>
      </c>
      <c r="BX146" s="70">
        <v>7584.1450000000004</v>
      </c>
      <c r="BY146" s="70">
        <v>7573.9589999999998</v>
      </c>
      <c r="BZ146" s="70">
        <v>7565.5680000000002</v>
      </c>
      <c r="CA146" s="70">
        <v>7559.0630000000001</v>
      </c>
      <c r="CB146" s="70">
        <v>7554.5029999999997</v>
      </c>
      <c r="CC146" s="70">
        <v>7551.8469999999998</v>
      </c>
      <c r="CD146" s="70">
        <v>7550.9889999999996</v>
      </c>
      <c r="CE146" s="70">
        <v>7551.8630000000003</v>
      </c>
      <c r="CF146" s="70">
        <v>7554.4350000000004</v>
      </c>
      <c r="CG146" s="70">
        <v>7558.6940000000004</v>
      </c>
      <c r="CH146" s="70">
        <v>7564.6189999999997</v>
      </c>
      <c r="CI146" s="70">
        <v>7572.2290000000003</v>
      </c>
      <c r="CJ146" s="70">
        <v>7581.4639999999999</v>
      </c>
      <c r="CK146" s="70">
        <v>7592.232</v>
      </c>
      <c r="CL146" s="70">
        <v>7604.4049999999997</v>
      </c>
      <c r="CM146" s="70">
        <v>7617.78</v>
      </c>
      <c r="CN146" s="70">
        <v>7632.1480000000001</v>
      </c>
      <c r="CO146" s="70">
        <v>7647.2309999999998</v>
      </c>
    </row>
    <row r="147" spans="1:93" ht="11.65">
      <c r="A147" s="66">
        <v>130</v>
      </c>
      <c r="B147" s="67" t="s">
        <v>685</v>
      </c>
      <c r="C147" s="88" t="s">
        <v>760</v>
      </c>
      <c r="D147" s="69">
        <v>11</v>
      </c>
      <c r="E147" s="69">
        <v>446</v>
      </c>
      <c r="F147" s="67" t="s">
        <v>735</v>
      </c>
      <c r="G147" s="69">
        <v>906</v>
      </c>
      <c r="H147" s="97">
        <v>602.09299999999996</v>
      </c>
      <c r="I147" s="97">
        <v>612.82399999999996</v>
      </c>
      <c r="J147" s="97">
        <v>622.57799999999997</v>
      </c>
      <c r="K147" s="97">
        <v>631.63300000000004</v>
      </c>
      <c r="L147" s="97">
        <v>640.44600000000003</v>
      </c>
      <c r="M147" s="97">
        <v>649.34199999999998</v>
      </c>
      <c r="N147" s="70">
        <v>658.39099999999996</v>
      </c>
      <c r="O147" s="70">
        <v>667.49199999999996</v>
      </c>
      <c r="P147" s="70">
        <v>676.53700000000003</v>
      </c>
      <c r="Q147" s="70">
        <v>685.37900000000002</v>
      </c>
      <c r="R147" s="70">
        <v>693.89499999999998</v>
      </c>
      <c r="S147" s="70">
        <v>702.06700000000001</v>
      </c>
      <c r="T147" s="70">
        <v>709.94500000000005</v>
      </c>
      <c r="U147" s="70">
        <v>717.53</v>
      </c>
      <c r="V147" s="70">
        <v>724.84299999999996</v>
      </c>
      <c r="W147" s="70">
        <v>731.87599999999998</v>
      </c>
      <c r="X147" s="70">
        <v>738.63800000000003</v>
      </c>
      <c r="Y147" s="70">
        <v>745.13699999999994</v>
      </c>
      <c r="Z147" s="70">
        <v>751.399</v>
      </c>
      <c r="AA147" s="70">
        <v>757.45299999999997</v>
      </c>
      <c r="AB147" s="70">
        <v>763.34299999999996</v>
      </c>
      <c r="AC147" s="70">
        <v>769.08900000000006</v>
      </c>
      <c r="AD147" s="70">
        <v>774.67499999999995</v>
      </c>
      <c r="AE147" s="70">
        <v>780.12800000000004</v>
      </c>
      <c r="AF147" s="70">
        <v>785.47400000000005</v>
      </c>
      <c r="AG147" s="70">
        <v>790.72500000000002</v>
      </c>
      <c r="AH147" s="70">
        <v>795.87800000000004</v>
      </c>
      <c r="AI147" s="70">
        <v>800.94899999999996</v>
      </c>
      <c r="AJ147" s="70">
        <v>805.93499999999995</v>
      </c>
      <c r="AK147" s="70">
        <v>810.84900000000005</v>
      </c>
      <c r="AL147" s="70">
        <v>815.66200000000003</v>
      </c>
      <c r="AM147" s="70">
        <v>820.39300000000003</v>
      </c>
      <c r="AN147" s="70">
        <v>825.04899999999998</v>
      </c>
      <c r="AO147" s="70">
        <v>829.61099999999999</v>
      </c>
      <c r="AP147" s="70">
        <v>834.04700000000003</v>
      </c>
      <c r="AQ147" s="70">
        <v>838.37699999999995</v>
      </c>
      <c r="AR147" s="70">
        <v>842.56700000000001</v>
      </c>
      <c r="AS147" s="70">
        <v>846.64200000000005</v>
      </c>
      <c r="AT147" s="70">
        <v>850.596</v>
      </c>
      <c r="AU147" s="70">
        <v>854.42399999999998</v>
      </c>
      <c r="AV147" s="70">
        <v>858.13</v>
      </c>
      <c r="AW147" s="70">
        <v>861.72400000000005</v>
      </c>
      <c r="AX147" s="70">
        <v>865.19899999999996</v>
      </c>
      <c r="AY147" s="70">
        <v>868.57399999999996</v>
      </c>
      <c r="AZ147" s="70">
        <v>871.85299999999995</v>
      </c>
      <c r="BA147" s="70">
        <v>875.04399999999998</v>
      </c>
      <c r="BB147" s="70">
        <v>878.14300000000003</v>
      </c>
      <c r="BC147" s="70">
        <v>881.15</v>
      </c>
      <c r="BD147" s="70">
        <v>884.1</v>
      </c>
      <c r="BE147" s="70">
        <v>887.03300000000002</v>
      </c>
      <c r="BF147" s="70">
        <v>889.90700000000004</v>
      </c>
      <c r="BG147" s="70">
        <v>892.779</v>
      </c>
      <c r="BH147" s="70">
        <v>895.63400000000001</v>
      </c>
      <c r="BI147" s="70">
        <v>898.47900000000004</v>
      </c>
      <c r="BJ147" s="70">
        <v>901.30799999999999</v>
      </c>
      <c r="BK147" s="70">
        <v>904.10799999999995</v>
      </c>
      <c r="BL147" s="70">
        <v>906.904</v>
      </c>
      <c r="BM147" s="70">
        <v>909.66399999999999</v>
      </c>
      <c r="BN147" s="70">
        <v>912.44399999999996</v>
      </c>
      <c r="BO147" s="70">
        <v>915.197</v>
      </c>
      <c r="BP147" s="70">
        <v>917.96799999999996</v>
      </c>
      <c r="BQ147" s="70">
        <v>920.74800000000005</v>
      </c>
      <c r="BR147" s="70">
        <v>923.56299999999999</v>
      </c>
      <c r="BS147" s="70">
        <v>926.375</v>
      </c>
      <c r="BT147" s="70">
        <v>929.178</v>
      </c>
      <c r="BU147" s="70">
        <v>931.97</v>
      </c>
      <c r="BV147" s="70">
        <v>934.74099999999999</v>
      </c>
      <c r="BW147" s="70">
        <v>937.51499999999999</v>
      </c>
      <c r="BX147" s="70">
        <v>940.34199999999998</v>
      </c>
      <c r="BY147" s="70">
        <v>943.23299999999995</v>
      </c>
      <c r="BZ147" s="70">
        <v>946.23800000000006</v>
      </c>
      <c r="CA147" s="70">
        <v>949.35699999999997</v>
      </c>
      <c r="CB147" s="70">
        <v>952.6</v>
      </c>
      <c r="CC147" s="70">
        <v>956.00400000000002</v>
      </c>
      <c r="CD147" s="70">
        <v>959.59699999999998</v>
      </c>
      <c r="CE147" s="70">
        <v>963.39400000000001</v>
      </c>
      <c r="CF147" s="70">
        <v>967.41200000000003</v>
      </c>
      <c r="CG147" s="70">
        <v>971.63400000000001</v>
      </c>
      <c r="CH147" s="70">
        <v>976.06700000000001</v>
      </c>
      <c r="CI147" s="70">
        <v>980.68499999999995</v>
      </c>
      <c r="CJ147" s="70">
        <v>985.48099999999999</v>
      </c>
      <c r="CK147" s="70">
        <v>990.43600000000004</v>
      </c>
      <c r="CL147" s="70">
        <v>995.53099999999995</v>
      </c>
      <c r="CM147" s="70">
        <v>1000.773</v>
      </c>
      <c r="CN147" s="70">
        <v>1006.139</v>
      </c>
      <c r="CO147" s="70">
        <v>1011.617</v>
      </c>
    </row>
    <row r="148" spans="1:93" ht="11.65">
      <c r="A148" s="66">
        <v>131</v>
      </c>
      <c r="B148" s="67" t="s">
        <v>685</v>
      </c>
      <c r="C148" s="88" t="s">
        <v>761</v>
      </c>
      <c r="D148" s="69">
        <v>12</v>
      </c>
      <c r="E148" s="69">
        <v>158</v>
      </c>
      <c r="F148" s="67" t="s">
        <v>735</v>
      </c>
      <c r="G148" s="69">
        <v>906</v>
      </c>
      <c r="H148" s="97">
        <v>23557.473000000002</v>
      </c>
      <c r="I148" s="97">
        <v>23618.201000000001</v>
      </c>
      <c r="J148" s="97">
        <v>23674.545999999998</v>
      </c>
      <c r="K148" s="97">
        <v>23726.46</v>
      </c>
      <c r="L148" s="97">
        <v>23773.881000000001</v>
      </c>
      <c r="M148" s="97">
        <v>23816.775000000001</v>
      </c>
      <c r="N148" s="70">
        <v>23855.008000000002</v>
      </c>
      <c r="O148" s="70">
        <v>23888.6</v>
      </c>
      <c r="P148" s="70">
        <v>23917.88</v>
      </c>
      <c r="Q148" s="70">
        <v>23943.319</v>
      </c>
      <c r="R148" s="70">
        <v>23965.153999999999</v>
      </c>
      <c r="S148" s="70">
        <v>23983.359</v>
      </c>
      <c r="T148" s="70">
        <v>23997.588</v>
      </c>
      <c r="U148" s="70">
        <v>24007.365000000002</v>
      </c>
      <c r="V148" s="70">
        <v>24012.114000000001</v>
      </c>
      <c r="W148" s="70">
        <v>24011.257000000001</v>
      </c>
      <c r="X148" s="70">
        <v>24004.598000000002</v>
      </c>
      <c r="Y148" s="70">
        <v>23991.857</v>
      </c>
      <c r="Z148" s="70">
        <v>23972.199000000001</v>
      </c>
      <c r="AA148" s="70">
        <v>23944.616000000002</v>
      </c>
      <c r="AB148" s="70">
        <v>23908.35</v>
      </c>
      <c r="AC148" s="70">
        <v>23863.196</v>
      </c>
      <c r="AD148" s="70">
        <v>23809.182000000001</v>
      </c>
      <c r="AE148" s="70">
        <v>23746.174999999999</v>
      </c>
      <c r="AF148" s="70">
        <v>23674.177</v>
      </c>
      <c r="AG148" s="70">
        <v>23593.256000000001</v>
      </c>
      <c r="AH148" s="70">
        <v>23503.483</v>
      </c>
      <c r="AI148" s="70">
        <v>23405.196</v>
      </c>
      <c r="AJ148" s="70">
        <v>23299.258999999998</v>
      </c>
      <c r="AK148" s="70">
        <v>23186.81</v>
      </c>
      <c r="AL148" s="70">
        <v>23068.794999999998</v>
      </c>
      <c r="AM148" s="70">
        <v>22945.725999999999</v>
      </c>
      <c r="AN148" s="70">
        <v>22817.978999999999</v>
      </c>
      <c r="AO148" s="70">
        <v>22686.170999999998</v>
      </c>
      <c r="AP148" s="70">
        <v>22550.98</v>
      </c>
      <c r="AQ148" s="70">
        <v>22412.978999999999</v>
      </c>
      <c r="AR148" s="70">
        <v>22272.647000000001</v>
      </c>
      <c r="AS148" s="70">
        <v>22130.378000000001</v>
      </c>
      <c r="AT148" s="70">
        <v>21986.631000000001</v>
      </c>
      <c r="AU148" s="70">
        <v>21841.866000000002</v>
      </c>
      <c r="AV148" s="70">
        <v>21696.432000000001</v>
      </c>
      <c r="AW148" s="70">
        <v>21550.639999999999</v>
      </c>
      <c r="AX148" s="70">
        <v>21404.696</v>
      </c>
      <c r="AY148" s="70">
        <v>21258.745999999999</v>
      </c>
      <c r="AZ148" s="70">
        <v>21112.882000000001</v>
      </c>
      <c r="BA148" s="70">
        <v>20967.172999999999</v>
      </c>
      <c r="BB148" s="70">
        <v>20821.737000000001</v>
      </c>
      <c r="BC148" s="70">
        <v>20676.677</v>
      </c>
      <c r="BD148" s="70">
        <v>20531.807000000001</v>
      </c>
      <c r="BE148" s="70">
        <v>20386.895</v>
      </c>
      <c r="BF148" s="70">
        <v>20241.758000000002</v>
      </c>
      <c r="BG148" s="70">
        <v>20096.432000000001</v>
      </c>
      <c r="BH148" s="70">
        <v>19951.013999999999</v>
      </c>
      <c r="BI148" s="70">
        <v>19805.427</v>
      </c>
      <c r="BJ148" s="70">
        <v>19659.563999999998</v>
      </c>
      <c r="BK148" s="70">
        <v>19513.418000000001</v>
      </c>
      <c r="BL148" s="70">
        <v>19367.107</v>
      </c>
      <c r="BM148" s="70">
        <v>19220.834999999999</v>
      </c>
      <c r="BN148" s="70">
        <v>19074.753000000001</v>
      </c>
      <c r="BO148" s="70">
        <v>18929.080000000002</v>
      </c>
      <c r="BP148" s="70">
        <v>18784.052</v>
      </c>
      <c r="BQ148" s="70">
        <v>18639.84</v>
      </c>
      <c r="BR148" s="70">
        <v>18496.784</v>
      </c>
      <c r="BS148" s="70">
        <v>18355.585999999999</v>
      </c>
      <c r="BT148" s="70">
        <v>18217.129000000001</v>
      </c>
      <c r="BU148" s="70">
        <v>18082.107</v>
      </c>
      <c r="BV148" s="70">
        <v>17950.877</v>
      </c>
      <c r="BW148" s="70">
        <v>17823.548999999999</v>
      </c>
      <c r="BX148" s="70">
        <v>17700.344000000001</v>
      </c>
      <c r="BY148" s="70">
        <v>17581.401999999998</v>
      </c>
      <c r="BZ148" s="70">
        <v>17466.843000000001</v>
      </c>
      <c r="CA148" s="70">
        <v>17356.863000000001</v>
      </c>
      <c r="CB148" s="70">
        <v>17251.537</v>
      </c>
      <c r="CC148" s="70">
        <v>17150.702000000001</v>
      </c>
      <c r="CD148" s="70">
        <v>17054.088</v>
      </c>
      <c r="CE148" s="70">
        <v>16961.523000000001</v>
      </c>
      <c r="CF148" s="70">
        <v>16872.904999999999</v>
      </c>
      <c r="CG148" s="70">
        <v>16788.298999999999</v>
      </c>
      <c r="CH148" s="70">
        <v>16707.78</v>
      </c>
      <c r="CI148" s="70">
        <v>16631.468000000001</v>
      </c>
      <c r="CJ148" s="70">
        <v>16559.382000000001</v>
      </c>
      <c r="CK148" s="70">
        <v>16491.506000000001</v>
      </c>
      <c r="CL148" s="70">
        <v>16427.741999999998</v>
      </c>
      <c r="CM148" s="70">
        <v>16367.909</v>
      </c>
      <c r="CN148" s="70">
        <v>16311.718999999999</v>
      </c>
      <c r="CO148" s="70">
        <v>16258.857</v>
      </c>
    </row>
    <row r="149" spans="1:93" ht="11.65">
      <c r="A149" s="66">
        <v>132</v>
      </c>
      <c r="B149" s="67" t="s">
        <v>685</v>
      </c>
      <c r="C149" s="88" t="s">
        <v>762</v>
      </c>
      <c r="D149" s="69"/>
      <c r="E149" s="69">
        <v>408</v>
      </c>
      <c r="F149" s="67" t="s">
        <v>735</v>
      </c>
      <c r="G149" s="69">
        <v>906</v>
      </c>
      <c r="H149" s="97">
        <v>25183.831999999999</v>
      </c>
      <c r="I149" s="97">
        <v>25307.665000000001</v>
      </c>
      <c r="J149" s="97">
        <v>25429.815999999999</v>
      </c>
      <c r="K149" s="97">
        <v>25549.606</v>
      </c>
      <c r="L149" s="97">
        <v>25666.157999999999</v>
      </c>
      <c r="M149" s="97">
        <v>25778.814999999999</v>
      </c>
      <c r="N149" s="70">
        <v>25887.044999999998</v>
      </c>
      <c r="O149" s="70">
        <v>25990.674999999999</v>
      </c>
      <c r="P149" s="70">
        <v>26089.813999999998</v>
      </c>
      <c r="Q149" s="70">
        <v>26184.714</v>
      </c>
      <c r="R149" s="70">
        <v>26275.486000000001</v>
      </c>
      <c r="S149" s="70">
        <v>26362.05</v>
      </c>
      <c r="T149" s="70">
        <v>26443.896000000001</v>
      </c>
      <c r="U149" s="70">
        <v>26520.112000000001</v>
      </c>
      <c r="V149" s="70">
        <v>26589.553</v>
      </c>
      <c r="W149" s="70">
        <v>26651.329000000002</v>
      </c>
      <c r="X149" s="70">
        <v>26705.181</v>
      </c>
      <c r="Y149" s="70">
        <v>26751.212</v>
      </c>
      <c r="Z149" s="70">
        <v>26789.465</v>
      </c>
      <c r="AA149" s="70">
        <v>26820.13</v>
      </c>
      <c r="AB149" s="70">
        <v>26843.429</v>
      </c>
      <c r="AC149" s="70">
        <v>26859.422999999999</v>
      </c>
      <c r="AD149" s="70">
        <v>26868.292000000001</v>
      </c>
      <c r="AE149" s="70">
        <v>26870.563999999998</v>
      </c>
      <c r="AF149" s="70">
        <v>26866.946</v>
      </c>
      <c r="AG149" s="70">
        <v>26858.030999999999</v>
      </c>
      <c r="AH149" s="70">
        <v>26844.107</v>
      </c>
      <c r="AI149" s="70">
        <v>26825.439999999999</v>
      </c>
      <c r="AJ149" s="70">
        <v>26802.605</v>
      </c>
      <c r="AK149" s="70">
        <v>26776.255000000001</v>
      </c>
      <c r="AL149" s="70">
        <v>26746.915000000001</v>
      </c>
      <c r="AM149" s="70">
        <v>26714.945</v>
      </c>
      <c r="AN149" s="70">
        <v>26680.483</v>
      </c>
      <c r="AO149" s="70">
        <v>26643.521000000001</v>
      </c>
      <c r="AP149" s="70">
        <v>26603.933000000001</v>
      </c>
      <c r="AQ149" s="70">
        <v>26561.614000000001</v>
      </c>
      <c r="AR149" s="70">
        <v>26516.712</v>
      </c>
      <c r="AS149" s="70">
        <v>26469.405999999999</v>
      </c>
      <c r="AT149" s="70">
        <v>26419.787</v>
      </c>
      <c r="AU149" s="70">
        <v>26367.97</v>
      </c>
      <c r="AV149" s="70">
        <v>26314.04</v>
      </c>
      <c r="AW149" s="70">
        <v>26258.076000000001</v>
      </c>
      <c r="AX149" s="70">
        <v>26200.151999999998</v>
      </c>
      <c r="AY149" s="70">
        <v>26140.337</v>
      </c>
      <c r="AZ149" s="70">
        <v>26078.656999999999</v>
      </c>
      <c r="BA149" s="70">
        <v>26015.175999999999</v>
      </c>
      <c r="BB149" s="70">
        <v>25949.98</v>
      </c>
      <c r="BC149" s="70">
        <v>25883.153999999999</v>
      </c>
      <c r="BD149" s="70">
        <v>25814.743999999999</v>
      </c>
      <c r="BE149" s="70">
        <v>25744.76</v>
      </c>
      <c r="BF149" s="70">
        <v>25673.260999999999</v>
      </c>
      <c r="BG149" s="70">
        <v>25600.322</v>
      </c>
      <c r="BH149" s="70">
        <v>25526.067999999999</v>
      </c>
      <c r="BI149" s="70">
        <v>25450.651999999998</v>
      </c>
      <c r="BJ149" s="70">
        <v>25374.291000000001</v>
      </c>
      <c r="BK149" s="70">
        <v>25297.152999999998</v>
      </c>
      <c r="BL149" s="70">
        <v>25219.3</v>
      </c>
      <c r="BM149" s="70">
        <v>25140.837</v>
      </c>
      <c r="BN149" s="70">
        <v>25061.936000000002</v>
      </c>
      <c r="BO149" s="70">
        <v>24982.805</v>
      </c>
      <c r="BP149" s="70">
        <v>24903.576000000001</v>
      </c>
      <c r="BQ149" s="70">
        <v>24824.364000000001</v>
      </c>
      <c r="BR149" s="70">
        <v>24745.14</v>
      </c>
      <c r="BS149" s="70">
        <v>24665.84</v>
      </c>
      <c r="BT149" s="70">
        <v>24586.29</v>
      </c>
      <c r="BU149" s="70">
        <v>24506.348999999998</v>
      </c>
      <c r="BV149" s="70">
        <v>24425.988000000001</v>
      </c>
      <c r="BW149" s="70">
        <v>24345.234</v>
      </c>
      <c r="BX149" s="70">
        <v>24264.093000000001</v>
      </c>
      <c r="BY149" s="70">
        <v>24182.603999999999</v>
      </c>
      <c r="BZ149" s="70">
        <v>24100.763999999999</v>
      </c>
      <c r="CA149" s="70">
        <v>24018.598999999998</v>
      </c>
      <c r="CB149" s="70">
        <v>23936.04</v>
      </c>
      <c r="CC149" s="70">
        <v>23852.914000000001</v>
      </c>
      <c r="CD149" s="70">
        <v>23768.994999999999</v>
      </c>
      <c r="CE149" s="70">
        <v>23684.13</v>
      </c>
      <c r="CF149" s="70">
        <v>23598.274000000001</v>
      </c>
      <c r="CG149" s="70">
        <v>23511.456999999999</v>
      </c>
      <c r="CH149" s="70">
        <v>23423.778999999999</v>
      </c>
      <c r="CI149" s="70">
        <v>23335.363000000001</v>
      </c>
      <c r="CJ149" s="70">
        <v>23246.286</v>
      </c>
      <c r="CK149" s="70">
        <v>23156.663</v>
      </c>
      <c r="CL149" s="70">
        <v>23066.503000000001</v>
      </c>
      <c r="CM149" s="70">
        <v>22975.843000000001</v>
      </c>
      <c r="CN149" s="70">
        <v>22884.634999999998</v>
      </c>
      <c r="CO149" s="70">
        <v>22792.832999999999</v>
      </c>
    </row>
    <row r="150" spans="1:93" ht="11.65">
      <c r="A150" s="66">
        <v>133</v>
      </c>
      <c r="B150" s="67" t="s">
        <v>685</v>
      </c>
      <c r="C150" s="88" t="s">
        <v>117</v>
      </c>
      <c r="D150" s="69"/>
      <c r="E150" s="69">
        <v>392</v>
      </c>
      <c r="F150" s="67" t="s">
        <v>735</v>
      </c>
      <c r="G150" s="69">
        <v>906</v>
      </c>
      <c r="H150" s="97">
        <v>127985.139</v>
      </c>
      <c r="I150" s="97">
        <v>127763.26700000001</v>
      </c>
      <c r="J150" s="97">
        <v>127502.728</v>
      </c>
      <c r="K150" s="97">
        <v>127202.19</v>
      </c>
      <c r="L150" s="97">
        <v>126860.299</v>
      </c>
      <c r="M150" s="97">
        <v>126476.458</v>
      </c>
      <c r="N150" s="70">
        <v>126050.796</v>
      </c>
      <c r="O150" s="70">
        <v>125584.83900000001</v>
      </c>
      <c r="P150" s="70">
        <v>125081.31600000001</v>
      </c>
      <c r="Q150" s="70">
        <v>124543.923</v>
      </c>
      <c r="R150" s="70">
        <v>123975.981</v>
      </c>
      <c r="S150" s="70">
        <v>123379.107</v>
      </c>
      <c r="T150" s="70">
        <v>122754.999</v>
      </c>
      <c r="U150" s="70">
        <v>122107.379</v>
      </c>
      <c r="V150" s="70">
        <v>121440.546</v>
      </c>
      <c r="W150" s="70">
        <v>120758.056</v>
      </c>
      <c r="X150" s="70">
        <v>120062.518</v>
      </c>
      <c r="Y150" s="70">
        <v>119355.235</v>
      </c>
      <c r="Z150" s="70">
        <v>118636.758</v>
      </c>
      <c r="AA150" s="70">
        <v>117906.95299999999</v>
      </c>
      <c r="AB150" s="70">
        <v>117166.13800000001</v>
      </c>
      <c r="AC150" s="70">
        <v>116415.51</v>
      </c>
      <c r="AD150" s="70">
        <v>115657.08900000001</v>
      </c>
      <c r="AE150" s="70">
        <v>114892.928</v>
      </c>
      <c r="AF150" s="70">
        <v>114125.389</v>
      </c>
      <c r="AG150" s="70">
        <v>113356.481</v>
      </c>
      <c r="AH150" s="70">
        <v>112587.239</v>
      </c>
      <c r="AI150" s="70">
        <v>111818.49800000001</v>
      </c>
      <c r="AJ150" s="70">
        <v>111051.701</v>
      </c>
      <c r="AK150" s="70">
        <v>110288.3</v>
      </c>
      <c r="AL150" s="70">
        <v>109529.352</v>
      </c>
      <c r="AM150" s="70">
        <v>108775.261</v>
      </c>
      <c r="AN150" s="70">
        <v>108025.99</v>
      </c>
      <c r="AO150" s="70">
        <v>107281.34699999999</v>
      </c>
      <c r="AP150" s="70">
        <v>106540.925</v>
      </c>
      <c r="AQ150" s="70">
        <v>105804.023</v>
      </c>
      <c r="AR150" s="70">
        <v>105070.735</v>
      </c>
      <c r="AS150" s="70">
        <v>104340.20600000001</v>
      </c>
      <c r="AT150" s="70">
        <v>103609.652</v>
      </c>
      <c r="AU150" s="70">
        <v>102875.493</v>
      </c>
      <c r="AV150" s="70">
        <v>102134.984</v>
      </c>
      <c r="AW150" s="70">
        <v>101387.484</v>
      </c>
      <c r="AX150" s="70">
        <v>100633.223</v>
      </c>
      <c r="AY150" s="70">
        <v>99871.668000000005</v>
      </c>
      <c r="AZ150" s="70">
        <v>99102.486000000004</v>
      </c>
      <c r="BA150" s="70">
        <v>98325.804000000004</v>
      </c>
      <c r="BB150" s="70">
        <v>97541.835999999996</v>
      </c>
      <c r="BC150" s="70">
        <v>96751.616999999998</v>
      </c>
      <c r="BD150" s="70">
        <v>95957.186000000002</v>
      </c>
      <c r="BE150" s="70">
        <v>95161.222999999998</v>
      </c>
      <c r="BF150" s="70">
        <v>94366.259000000005</v>
      </c>
      <c r="BG150" s="70">
        <v>93573.72</v>
      </c>
      <c r="BH150" s="70">
        <v>92785.137000000002</v>
      </c>
      <c r="BI150" s="70">
        <v>92003.31</v>
      </c>
      <c r="BJ150" s="70">
        <v>91231.455000000002</v>
      </c>
      <c r="BK150" s="70">
        <v>90472.358999999997</v>
      </c>
      <c r="BL150" s="70">
        <v>89727.264999999999</v>
      </c>
      <c r="BM150" s="70">
        <v>88997.468999999997</v>
      </c>
      <c r="BN150" s="70">
        <v>88285.664000000004</v>
      </c>
      <c r="BO150" s="70">
        <v>87594.804000000004</v>
      </c>
      <c r="BP150" s="70">
        <v>86926.933999999994</v>
      </c>
      <c r="BQ150" s="70">
        <v>86283.334000000003</v>
      </c>
      <c r="BR150" s="70">
        <v>85663.573000000004</v>
      </c>
      <c r="BS150" s="70">
        <v>85065.739000000001</v>
      </c>
      <c r="BT150" s="70">
        <v>84486.888000000006</v>
      </c>
      <c r="BU150" s="70">
        <v>83924.567999999999</v>
      </c>
      <c r="BV150" s="70">
        <v>83378.013000000006</v>
      </c>
      <c r="BW150" s="70">
        <v>82847.122000000003</v>
      </c>
      <c r="BX150" s="70">
        <v>82330.880000000005</v>
      </c>
      <c r="BY150" s="70">
        <v>81828.305999999997</v>
      </c>
      <c r="BZ150" s="70">
        <v>81338.410999999993</v>
      </c>
      <c r="CA150" s="70">
        <v>80860.403999999995</v>
      </c>
      <c r="CB150" s="70">
        <v>80393.392000000007</v>
      </c>
      <c r="CC150" s="70">
        <v>79936.259999999995</v>
      </c>
      <c r="CD150" s="70">
        <v>79487.832999999999</v>
      </c>
      <c r="CE150" s="70">
        <v>79047.115999999995</v>
      </c>
      <c r="CF150" s="70">
        <v>78613.362999999998</v>
      </c>
      <c r="CG150" s="70">
        <v>78186.028999999995</v>
      </c>
      <c r="CH150" s="70">
        <v>77764.739000000001</v>
      </c>
      <c r="CI150" s="70">
        <v>77349.198000000004</v>
      </c>
      <c r="CJ150" s="70">
        <v>76939.123999999996</v>
      </c>
      <c r="CK150" s="70">
        <v>76534.217999999993</v>
      </c>
      <c r="CL150" s="70">
        <v>76134.153999999995</v>
      </c>
      <c r="CM150" s="70">
        <v>75738.588000000003</v>
      </c>
      <c r="CN150" s="70">
        <v>75347.138999999996</v>
      </c>
      <c r="CO150" s="70">
        <v>74959.377999999997</v>
      </c>
    </row>
    <row r="151" spans="1:93" ht="11.65">
      <c r="A151" s="66">
        <v>134</v>
      </c>
      <c r="B151" s="67" t="s">
        <v>685</v>
      </c>
      <c r="C151" s="88" t="s">
        <v>148</v>
      </c>
      <c r="D151" s="69"/>
      <c r="E151" s="69">
        <v>496</v>
      </c>
      <c r="F151" s="67" t="s">
        <v>735</v>
      </c>
      <c r="G151" s="69">
        <v>906</v>
      </c>
      <c r="H151" s="97">
        <v>2998.433</v>
      </c>
      <c r="I151" s="97">
        <v>3056.3580000000002</v>
      </c>
      <c r="J151" s="97">
        <v>3113.788</v>
      </c>
      <c r="K151" s="97">
        <v>3170.2139999999999</v>
      </c>
      <c r="L151" s="97">
        <v>3225.1660000000002</v>
      </c>
      <c r="M151" s="97">
        <v>3278.2919999999999</v>
      </c>
      <c r="N151" s="70">
        <v>3329.2820000000002</v>
      </c>
      <c r="O151" s="70">
        <v>3378.078</v>
      </c>
      <c r="P151" s="70">
        <v>3424.8760000000002</v>
      </c>
      <c r="Q151" s="70">
        <v>3470.0390000000002</v>
      </c>
      <c r="R151" s="70">
        <v>3513.9070000000002</v>
      </c>
      <c r="S151" s="70">
        <v>3556.5</v>
      </c>
      <c r="T151" s="70">
        <v>3597.81</v>
      </c>
      <c r="U151" s="70">
        <v>3638.0419999999999</v>
      </c>
      <c r="V151" s="70">
        <v>3677.433</v>
      </c>
      <c r="W151" s="70">
        <v>3716.2040000000002</v>
      </c>
      <c r="X151" s="70">
        <v>3754.453</v>
      </c>
      <c r="Y151" s="70">
        <v>3792.2649999999999</v>
      </c>
      <c r="Z151" s="70">
        <v>3829.7469999999998</v>
      </c>
      <c r="AA151" s="70">
        <v>3867.0039999999999</v>
      </c>
      <c r="AB151" s="70">
        <v>3904.1320000000001</v>
      </c>
      <c r="AC151" s="70">
        <v>3941.1979999999999</v>
      </c>
      <c r="AD151" s="70">
        <v>3978.2449999999999</v>
      </c>
      <c r="AE151" s="70">
        <v>4015.261</v>
      </c>
      <c r="AF151" s="70">
        <v>4052.2660000000001</v>
      </c>
      <c r="AG151" s="70">
        <v>4089.1990000000001</v>
      </c>
      <c r="AH151" s="70">
        <v>4126.1090000000004</v>
      </c>
      <c r="AI151" s="70">
        <v>4162.9250000000002</v>
      </c>
      <c r="AJ151" s="70">
        <v>4199.66</v>
      </c>
      <c r="AK151" s="70">
        <v>4236.2439999999997</v>
      </c>
      <c r="AL151" s="70">
        <v>4272.6390000000001</v>
      </c>
      <c r="AM151" s="70">
        <v>4308.7830000000004</v>
      </c>
      <c r="AN151" s="70">
        <v>4344.643</v>
      </c>
      <c r="AO151" s="70">
        <v>4380.0569999999998</v>
      </c>
      <c r="AP151" s="70">
        <v>4414.8710000000001</v>
      </c>
      <c r="AQ151" s="70">
        <v>4448.9309999999996</v>
      </c>
      <c r="AR151" s="70">
        <v>4482.1809999999996</v>
      </c>
      <c r="AS151" s="70">
        <v>4514.5940000000001</v>
      </c>
      <c r="AT151" s="70">
        <v>4546.0889999999999</v>
      </c>
      <c r="AU151" s="70">
        <v>4576.5820000000003</v>
      </c>
      <c r="AV151" s="70">
        <v>4606.0309999999999</v>
      </c>
      <c r="AW151" s="70">
        <v>4634.3990000000003</v>
      </c>
      <c r="AX151" s="70">
        <v>4661.7039999999997</v>
      </c>
      <c r="AY151" s="70">
        <v>4687.9740000000002</v>
      </c>
      <c r="AZ151" s="70">
        <v>4713.2700000000004</v>
      </c>
      <c r="BA151" s="70">
        <v>4737.6369999999997</v>
      </c>
      <c r="BB151" s="70">
        <v>4761.1180000000004</v>
      </c>
      <c r="BC151" s="70">
        <v>4783.7449999999999</v>
      </c>
      <c r="BD151" s="70">
        <v>4805.6270000000004</v>
      </c>
      <c r="BE151" s="70">
        <v>4826.9279999999999</v>
      </c>
      <c r="BF151" s="70">
        <v>4847.7539999999999</v>
      </c>
      <c r="BG151" s="70">
        <v>4868.1580000000004</v>
      </c>
      <c r="BH151" s="70">
        <v>4888.1980000000003</v>
      </c>
      <c r="BI151" s="70">
        <v>4907.933</v>
      </c>
      <c r="BJ151" s="70">
        <v>4927.4040000000005</v>
      </c>
      <c r="BK151" s="70">
        <v>4946.6809999999996</v>
      </c>
      <c r="BL151" s="70">
        <v>4965.7759999999998</v>
      </c>
      <c r="BM151" s="70">
        <v>4984.7389999999996</v>
      </c>
      <c r="BN151" s="70">
        <v>5003.5780000000004</v>
      </c>
      <c r="BO151" s="70">
        <v>5022.3379999999997</v>
      </c>
      <c r="BP151" s="70">
        <v>5041.0209999999997</v>
      </c>
      <c r="BQ151" s="70">
        <v>5059.6319999999996</v>
      </c>
      <c r="BR151" s="70">
        <v>5078.18</v>
      </c>
      <c r="BS151" s="70">
        <v>5096.6210000000001</v>
      </c>
      <c r="BT151" s="70">
        <v>5114.9570000000003</v>
      </c>
      <c r="BU151" s="70">
        <v>5133.1369999999997</v>
      </c>
      <c r="BV151" s="70">
        <v>5151.1540000000005</v>
      </c>
      <c r="BW151" s="70">
        <v>5168.9589999999998</v>
      </c>
      <c r="BX151" s="70">
        <v>5186.4979999999996</v>
      </c>
      <c r="BY151" s="70">
        <v>5203.68</v>
      </c>
      <c r="BZ151" s="70">
        <v>5220.424</v>
      </c>
      <c r="CA151" s="70">
        <v>5236.7039999999997</v>
      </c>
      <c r="CB151" s="70">
        <v>5252.4629999999997</v>
      </c>
      <c r="CC151" s="70">
        <v>5267.6369999999997</v>
      </c>
      <c r="CD151" s="70">
        <v>5282.1589999999997</v>
      </c>
      <c r="CE151" s="70">
        <v>5295.9639999999999</v>
      </c>
      <c r="CF151" s="70">
        <v>5308.9849999999997</v>
      </c>
      <c r="CG151" s="70">
        <v>5321.2079999999996</v>
      </c>
      <c r="CH151" s="70">
        <v>5332.6189999999997</v>
      </c>
      <c r="CI151" s="70">
        <v>5343.1670000000004</v>
      </c>
      <c r="CJ151" s="70">
        <v>5352.8419999999996</v>
      </c>
      <c r="CK151" s="70">
        <v>5361.6210000000001</v>
      </c>
      <c r="CL151" s="70">
        <v>5369.4709999999995</v>
      </c>
      <c r="CM151" s="70">
        <v>5376.3789999999999</v>
      </c>
      <c r="CN151" s="70">
        <v>5382.3040000000001</v>
      </c>
      <c r="CO151" s="70">
        <v>5387.2079999999996</v>
      </c>
    </row>
    <row r="152" spans="1:93" ht="11.65">
      <c r="A152" s="66">
        <v>135</v>
      </c>
      <c r="B152" s="67" t="s">
        <v>685</v>
      </c>
      <c r="C152" s="88" t="s">
        <v>763</v>
      </c>
      <c r="D152" s="69"/>
      <c r="E152" s="69">
        <v>410</v>
      </c>
      <c r="F152" s="67" t="s">
        <v>735</v>
      </c>
      <c r="G152" s="69">
        <v>906</v>
      </c>
      <c r="H152" s="97">
        <v>50823.087</v>
      </c>
      <c r="I152" s="97">
        <v>50983.446000000004</v>
      </c>
      <c r="J152" s="97">
        <v>51096.408000000003</v>
      </c>
      <c r="K152" s="97">
        <v>51171.7</v>
      </c>
      <c r="L152" s="97">
        <v>51225.321000000004</v>
      </c>
      <c r="M152" s="97">
        <v>51269.182999999997</v>
      </c>
      <c r="N152" s="70">
        <v>51305.184000000001</v>
      </c>
      <c r="O152" s="70">
        <v>51329.904999999999</v>
      </c>
      <c r="P152" s="70">
        <v>51343.972999999998</v>
      </c>
      <c r="Q152" s="70">
        <v>51347.169000000002</v>
      </c>
      <c r="R152" s="70">
        <v>51339.377999999997</v>
      </c>
      <c r="S152" s="70">
        <v>51321.216999999997</v>
      </c>
      <c r="T152" s="70">
        <v>51293.519</v>
      </c>
      <c r="U152" s="70">
        <v>51256.271000000001</v>
      </c>
      <c r="V152" s="70">
        <v>51209.252</v>
      </c>
      <c r="W152" s="70">
        <v>51152.05</v>
      </c>
      <c r="X152" s="70">
        <v>51084.911</v>
      </c>
      <c r="Y152" s="70">
        <v>51007.254000000001</v>
      </c>
      <c r="Z152" s="70">
        <v>50916.671000000002</v>
      </c>
      <c r="AA152" s="70">
        <v>50810.025999999998</v>
      </c>
      <c r="AB152" s="70">
        <v>50685.004999999997</v>
      </c>
      <c r="AC152" s="70">
        <v>50540.726999999999</v>
      </c>
      <c r="AD152" s="70">
        <v>50377.612999999998</v>
      </c>
      <c r="AE152" s="70">
        <v>50196.3</v>
      </c>
      <c r="AF152" s="70">
        <v>49998.017</v>
      </c>
      <c r="AG152" s="70">
        <v>49783.741000000002</v>
      </c>
      <c r="AH152" s="70">
        <v>49553.536</v>
      </c>
      <c r="AI152" s="70">
        <v>49307.319000000003</v>
      </c>
      <c r="AJ152" s="70">
        <v>49045.767</v>
      </c>
      <c r="AK152" s="70">
        <v>48769.677000000003</v>
      </c>
      <c r="AL152" s="70">
        <v>48479.728000000003</v>
      </c>
      <c r="AM152" s="70">
        <v>48176.623</v>
      </c>
      <c r="AN152" s="70">
        <v>47860.608</v>
      </c>
      <c r="AO152" s="70">
        <v>47531.235999999997</v>
      </c>
      <c r="AP152" s="70">
        <v>47187.764000000003</v>
      </c>
      <c r="AQ152" s="70">
        <v>46829.923999999999</v>
      </c>
      <c r="AR152" s="70">
        <v>46458.197</v>
      </c>
      <c r="AS152" s="70">
        <v>46073.692999999999</v>
      </c>
      <c r="AT152" s="70">
        <v>45677.635000000002</v>
      </c>
      <c r="AU152" s="70">
        <v>45271.491999999998</v>
      </c>
      <c r="AV152" s="70">
        <v>44856.754999999997</v>
      </c>
      <c r="AW152" s="70">
        <v>44434.284</v>
      </c>
      <c r="AX152" s="70">
        <v>44005.21</v>
      </c>
      <c r="AY152" s="70">
        <v>43571.760999999999</v>
      </c>
      <c r="AZ152" s="70">
        <v>43136.512000000002</v>
      </c>
      <c r="BA152" s="70">
        <v>42701.593999999997</v>
      </c>
      <c r="BB152" s="70">
        <v>42268.277000000002</v>
      </c>
      <c r="BC152" s="70">
        <v>41837.224999999999</v>
      </c>
      <c r="BD152" s="70">
        <v>41409.281000000003</v>
      </c>
      <c r="BE152" s="70">
        <v>40985.103000000003</v>
      </c>
      <c r="BF152" s="70">
        <v>40565.212</v>
      </c>
      <c r="BG152" s="70">
        <v>40150.36</v>
      </c>
      <c r="BH152" s="70">
        <v>39741.078999999998</v>
      </c>
      <c r="BI152" s="70">
        <v>39337.351999999999</v>
      </c>
      <c r="BJ152" s="70">
        <v>38938.894</v>
      </c>
      <c r="BK152" s="70">
        <v>38545.553999999996</v>
      </c>
      <c r="BL152" s="70">
        <v>38157.495000000003</v>
      </c>
      <c r="BM152" s="70">
        <v>37775.031000000003</v>
      </c>
      <c r="BN152" s="70">
        <v>37398.373</v>
      </c>
      <c r="BO152" s="70">
        <v>37027.741999999998</v>
      </c>
      <c r="BP152" s="70">
        <v>36663.305999999997</v>
      </c>
      <c r="BQ152" s="70">
        <v>36305.150999999998</v>
      </c>
      <c r="BR152" s="70">
        <v>35953.305999999997</v>
      </c>
      <c r="BS152" s="70">
        <v>35607.665000000001</v>
      </c>
      <c r="BT152" s="70">
        <v>35268.078999999998</v>
      </c>
      <c r="BU152" s="70">
        <v>34934.427000000003</v>
      </c>
      <c r="BV152" s="70">
        <v>34606.701999999997</v>
      </c>
      <c r="BW152" s="70">
        <v>34284.92</v>
      </c>
      <c r="BX152" s="70">
        <v>33969.008999999998</v>
      </c>
      <c r="BY152" s="70">
        <v>33658.902999999998</v>
      </c>
      <c r="BZ152" s="70">
        <v>33354.521000000001</v>
      </c>
      <c r="CA152" s="70">
        <v>33056.034</v>
      </c>
      <c r="CB152" s="70">
        <v>32763.477999999999</v>
      </c>
      <c r="CC152" s="70">
        <v>32476.537</v>
      </c>
      <c r="CD152" s="70">
        <v>32194.822</v>
      </c>
      <c r="CE152" s="70">
        <v>31918.149000000001</v>
      </c>
      <c r="CF152" s="70">
        <v>31646.670999999998</v>
      </c>
      <c r="CG152" s="70">
        <v>31380.846000000001</v>
      </c>
      <c r="CH152" s="70">
        <v>31121.341</v>
      </c>
      <c r="CI152" s="70">
        <v>30868.898000000001</v>
      </c>
      <c r="CJ152" s="70">
        <v>30624.276000000002</v>
      </c>
      <c r="CK152" s="70">
        <v>30388.196</v>
      </c>
      <c r="CL152" s="70">
        <v>30161.339</v>
      </c>
      <c r="CM152" s="70">
        <v>29944.307000000001</v>
      </c>
      <c r="CN152" s="70">
        <v>29737.684000000001</v>
      </c>
      <c r="CO152" s="70">
        <v>29541.953000000001</v>
      </c>
    </row>
    <row r="153" spans="1:93" ht="11.65">
      <c r="A153" s="83">
        <v>136</v>
      </c>
      <c r="B153" s="84" t="s">
        <v>685</v>
      </c>
      <c r="C153" s="85" t="s">
        <v>764</v>
      </c>
      <c r="D153" s="86"/>
      <c r="E153" s="86">
        <v>920</v>
      </c>
      <c r="F153" s="84" t="s">
        <v>734</v>
      </c>
      <c r="G153" s="86">
        <v>1832</v>
      </c>
      <c r="H153" s="100">
        <v>634305.69900000002</v>
      </c>
      <c r="I153" s="100">
        <v>641466.64</v>
      </c>
      <c r="J153" s="100">
        <v>648459.75300000003</v>
      </c>
      <c r="K153" s="100">
        <v>655298.43799999997</v>
      </c>
      <c r="L153" s="100">
        <v>662011.84600000002</v>
      </c>
      <c r="M153" s="100">
        <v>668619.85400000005</v>
      </c>
      <c r="N153" s="87">
        <v>675118.47499999998</v>
      </c>
      <c r="O153" s="87">
        <v>681491.53200000001</v>
      </c>
      <c r="P153" s="87">
        <v>687733.62699999998</v>
      </c>
      <c r="Q153" s="87">
        <v>693838.02599999995</v>
      </c>
      <c r="R153" s="87">
        <v>699798.40700000001</v>
      </c>
      <c r="S153" s="87">
        <v>705611.88199999998</v>
      </c>
      <c r="T153" s="87">
        <v>711275.11399999994</v>
      </c>
      <c r="U153" s="87">
        <v>716781.35</v>
      </c>
      <c r="V153" s="87">
        <v>722122.951</v>
      </c>
      <c r="W153" s="87">
        <v>727293.79200000002</v>
      </c>
      <c r="X153" s="87">
        <v>732290.51300000004</v>
      </c>
      <c r="Y153" s="87">
        <v>737111.6</v>
      </c>
      <c r="Z153" s="87">
        <v>741755.19799999997</v>
      </c>
      <c r="AA153" s="87">
        <v>746220.26800000004</v>
      </c>
      <c r="AB153" s="87">
        <v>750506.25600000005</v>
      </c>
      <c r="AC153" s="87">
        <v>754611.59699999995</v>
      </c>
      <c r="AD153" s="87">
        <v>758536.12399999995</v>
      </c>
      <c r="AE153" s="87">
        <v>762282.701</v>
      </c>
      <c r="AF153" s="87">
        <v>765855.66799999995</v>
      </c>
      <c r="AG153" s="87">
        <v>769258.30700000003</v>
      </c>
      <c r="AH153" s="87">
        <v>772491.93</v>
      </c>
      <c r="AI153" s="87">
        <v>775556.49</v>
      </c>
      <c r="AJ153" s="87">
        <v>778451.72400000005</v>
      </c>
      <c r="AK153" s="87">
        <v>781176.96600000001</v>
      </c>
      <c r="AL153" s="87">
        <v>783731.96699999995</v>
      </c>
      <c r="AM153" s="87">
        <v>786118.16</v>
      </c>
      <c r="AN153" s="87">
        <v>788337.32299999997</v>
      </c>
      <c r="AO153" s="87">
        <v>790390.33499999996</v>
      </c>
      <c r="AP153" s="87">
        <v>792278.08400000003</v>
      </c>
      <c r="AQ153" s="87">
        <v>794002.027</v>
      </c>
      <c r="AR153" s="87">
        <v>795563.96</v>
      </c>
      <c r="AS153" s="87">
        <v>796966.75800000003</v>
      </c>
      <c r="AT153" s="87">
        <v>798213.84</v>
      </c>
      <c r="AU153" s="87">
        <v>799309.23199999996</v>
      </c>
      <c r="AV153" s="87">
        <v>800256.90700000001</v>
      </c>
      <c r="AW153" s="87">
        <v>801059.88600000006</v>
      </c>
      <c r="AX153" s="87">
        <v>801721.473</v>
      </c>
      <c r="AY153" s="87">
        <v>802246.15899999999</v>
      </c>
      <c r="AZ153" s="87">
        <v>802638.67799999996</v>
      </c>
      <c r="BA153" s="87">
        <v>802903.51399999997</v>
      </c>
      <c r="BB153" s="87">
        <v>803044.72</v>
      </c>
      <c r="BC153" s="87">
        <v>803065.625</v>
      </c>
      <c r="BD153" s="87">
        <v>802969.61399999994</v>
      </c>
      <c r="BE153" s="87">
        <v>802759.71400000004</v>
      </c>
      <c r="BF153" s="87">
        <v>802439.24</v>
      </c>
      <c r="BG153" s="87">
        <v>802011.44900000002</v>
      </c>
      <c r="BH153" s="87">
        <v>801480.179</v>
      </c>
      <c r="BI153" s="87">
        <v>800850.125</v>
      </c>
      <c r="BJ153" s="87">
        <v>800126.28700000001</v>
      </c>
      <c r="BK153" s="87">
        <v>799313.12</v>
      </c>
      <c r="BL153" s="87">
        <v>798413.97499999998</v>
      </c>
      <c r="BM153" s="87">
        <v>797431.44799999997</v>
      </c>
      <c r="BN153" s="87">
        <v>796368.39599999995</v>
      </c>
      <c r="BO153" s="87">
        <v>795227.45600000001</v>
      </c>
      <c r="BP153" s="87">
        <v>794011.01599999995</v>
      </c>
      <c r="BQ153" s="87">
        <v>792721.75899999996</v>
      </c>
      <c r="BR153" s="87">
        <v>791361.853</v>
      </c>
      <c r="BS153" s="87">
        <v>789932.26599999995</v>
      </c>
      <c r="BT153" s="87">
        <v>788433.41899999999</v>
      </c>
      <c r="BU153" s="87">
        <v>786866.14500000002</v>
      </c>
      <c r="BV153" s="87">
        <v>785232.196</v>
      </c>
      <c r="BW153" s="87">
        <v>783533.76500000001</v>
      </c>
      <c r="BX153" s="87">
        <v>781772.74</v>
      </c>
      <c r="BY153" s="87">
        <v>779951.00399999996</v>
      </c>
      <c r="BZ153" s="87">
        <v>778070.59600000002</v>
      </c>
      <c r="CA153" s="87">
        <v>776133.31099999999</v>
      </c>
      <c r="CB153" s="87">
        <v>774141.13600000006</v>
      </c>
      <c r="CC153" s="87">
        <v>772096.19099999999</v>
      </c>
      <c r="CD153" s="87">
        <v>770000.72199999995</v>
      </c>
      <c r="CE153" s="87">
        <v>767856.95299999998</v>
      </c>
      <c r="CF153" s="87">
        <v>765666.98400000005</v>
      </c>
      <c r="CG153" s="87">
        <v>763432.72900000005</v>
      </c>
      <c r="CH153" s="87">
        <v>761156.35100000002</v>
      </c>
      <c r="CI153" s="87">
        <v>758839.76800000004</v>
      </c>
      <c r="CJ153" s="87">
        <v>756485.01199999999</v>
      </c>
      <c r="CK153" s="87">
        <v>754094.23899999994</v>
      </c>
      <c r="CL153" s="87">
        <v>751669.55</v>
      </c>
      <c r="CM153" s="87">
        <v>749213.255</v>
      </c>
      <c r="CN153" s="87">
        <v>746727.66099999996</v>
      </c>
      <c r="CO153" s="87">
        <v>744215.12199999997</v>
      </c>
    </row>
    <row r="154" spans="1:93" ht="11.65">
      <c r="A154" s="66">
        <v>137</v>
      </c>
      <c r="B154" s="67" t="s">
        <v>685</v>
      </c>
      <c r="C154" s="88" t="s">
        <v>765</v>
      </c>
      <c r="D154" s="69"/>
      <c r="E154" s="69">
        <v>96</v>
      </c>
      <c r="F154" s="67" t="s">
        <v>735</v>
      </c>
      <c r="G154" s="69">
        <v>920</v>
      </c>
      <c r="H154" s="97">
        <v>414.91399999999999</v>
      </c>
      <c r="I154" s="97">
        <v>419.791</v>
      </c>
      <c r="J154" s="97">
        <v>424.48099999999999</v>
      </c>
      <c r="K154" s="97">
        <v>428.96</v>
      </c>
      <c r="L154" s="97">
        <v>433.29599999999999</v>
      </c>
      <c r="M154" s="97">
        <v>437.483</v>
      </c>
      <c r="N154" s="70">
        <v>441.53199999999998</v>
      </c>
      <c r="O154" s="70">
        <v>445.42899999999997</v>
      </c>
      <c r="P154" s="70">
        <v>449.16899999999998</v>
      </c>
      <c r="Q154" s="70">
        <v>452.767</v>
      </c>
      <c r="R154" s="70">
        <v>456.18200000000002</v>
      </c>
      <c r="S154" s="70">
        <v>459.46499999999997</v>
      </c>
      <c r="T154" s="70">
        <v>462.584</v>
      </c>
      <c r="U154" s="70">
        <v>465.548</v>
      </c>
      <c r="V154" s="70">
        <v>468.35199999999998</v>
      </c>
      <c r="W154" s="70">
        <v>470.98700000000002</v>
      </c>
      <c r="X154" s="70">
        <v>473.46199999999999</v>
      </c>
      <c r="Y154" s="70">
        <v>475.78399999999999</v>
      </c>
      <c r="Z154" s="70">
        <v>477.93599999999998</v>
      </c>
      <c r="AA154" s="70">
        <v>479.92700000000002</v>
      </c>
      <c r="AB154" s="70">
        <v>481.78199999999998</v>
      </c>
      <c r="AC154" s="70">
        <v>483.48200000000003</v>
      </c>
      <c r="AD154" s="70">
        <v>485.029</v>
      </c>
      <c r="AE154" s="70">
        <v>486.435</v>
      </c>
      <c r="AF154" s="70">
        <v>487.69</v>
      </c>
      <c r="AG154" s="70">
        <v>488.81700000000001</v>
      </c>
      <c r="AH154" s="70">
        <v>489.79899999999998</v>
      </c>
      <c r="AI154" s="70">
        <v>490.65800000000002</v>
      </c>
      <c r="AJ154" s="70">
        <v>491.37299999999999</v>
      </c>
      <c r="AK154" s="70">
        <v>491.95400000000001</v>
      </c>
      <c r="AL154" s="70">
        <v>492.38400000000001</v>
      </c>
      <c r="AM154" s="70">
        <v>492.67599999999999</v>
      </c>
      <c r="AN154" s="70">
        <v>492.827</v>
      </c>
      <c r="AO154" s="70">
        <v>492.83</v>
      </c>
      <c r="AP154" s="70">
        <v>492.69200000000001</v>
      </c>
      <c r="AQ154" s="70">
        <v>492.39100000000002</v>
      </c>
      <c r="AR154" s="70">
        <v>491.93599999999998</v>
      </c>
      <c r="AS154" s="70">
        <v>491.33</v>
      </c>
      <c r="AT154" s="70">
        <v>490.57900000000001</v>
      </c>
      <c r="AU154" s="70">
        <v>489.67399999999998</v>
      </c>
      <c r="AV154" s="70">
        <v>488.649</v>
      </c>
      <c r="AW154" s="70">
        <v>487.47800000000001</v>
      </c>
      <c r="AX154" s="70">
        <v>486.19600000000003</v>
      </c>
      <c r="AY154" s="70">
        <v>484.77300000000002</v>
      </c>
      <c r="AZ154" s="70">
        <v>483.24799999999999</v>
      </c>
      <c r="BA154" s="70">
        <v>481.60700000000003</v>
      </c>
      <c r="BB154" s="70">
        <v>479.86799999999999</v>
      </c>
      <c r="BC154" s="70">
        <v>478.02499999999998</v>
      </c>
      <c r="BD154" s="70">
        <v>476.08800000000002</v>
      </c>
      <c r="BE154" s="70">
        <v>474.08600000000001</v>
      </c>
      <c r="BF154" s="70">
        <v>472.00700000000001</v>
      </c>
      <c r="BG154" s="70">
        <v>469.86799999999999</v>
      </c>
      <c r="BH154" s="70">
        <v>467.67899999999997</v>
      </c>
      <c r="BI154" s="70">
        <v>465.43700000000001</v>
      </c>
      <c r="BJ154" s="70">
        <v>463.14699999999999</v>
      </c>
      <c r="BK154" s="70">
        <v>460.83</v>
      </c>
      <c r="BL154" s="70">
        <v>458.49700000000001</v>
      </c>
      <c r="BM154" s="70">
        <v>456.13400000000001</v>
      </c>
      <c r="BN154" s="70">
        <v>453.76</v>
      </c>
      <c r="BO154" s="70">
        <v>451.36599999999999</v>
      </c>
      <c r="BP154" s="70">
        <v>448.97800000000001</v>
      </c>
      <c r="BQ154" s="70">
        <v>446.589</v>
      </c>
      <c r="BR154" s="70">
        <v>444.19299999999998</v>
      </c>
      <c r="BS154" s="70">
        <v>441.80599999999998</v>
      </c>
      <c r="BT154" s="70">
        <v>439.42899999999997</v>
      </c>
      <c r="BU154" s="70">
        <v>437.036</v>
      </c>
      <c r="BV154" s="70">
        <v>434.654</v>
      </c>
      <c r="BW154" s="70">
        <v>432.286</v>
      </c>
      <c r="BX154" s="70">
        <v>429.911</v>
      </c>
      <c r="BY154" s="70">
        <v>427.54199999999997</v>
      </c>
      <c r="BZ154" s="70">
        <v>425.18200000000002</v>
      </c>
      <c r="CA154" s="70">
        <v>422.81900000000002</v>
      </c>
      <c r="CB154" s="70">
        <v>420.471</v>
      </c>
      <c r="CC154" s="70">
        <v>418.11599999999999</v>
      </c>
      <c r="CD154" s="70">
        <v>415.762</v>
      </c>
      <c r="CE154" s="70">
        <v>413.40499999999997</v>
      </c>
      <c r="CF154" s="70">
        <v>411.06</v>
      </c>
      <c r="CG154" s="70">
        <v>408.69200000000001</v>
      </c>
      <c r="CH154" s="70">
        <v>406.33300000000003</v>
      </c>
      <c r="CI154" s="70">
        <v>403.97699999999998</v>
      </c>
      <c r="CJ154" s="70">
        <v>401.625</v>
      </c>
      <c r="CK154" s="70">
        <v>399.267</v>
      </c>
      <c r="CL154" s="70">
        <v>396.91300000000001</v>
      </c>
      <c r="CM154" s="70">
        <v>394.56299999999999</v>
      </c>
      <c r="CN154" s="70">
        <v>392.21800000000002</v>
      </c>
      <c r="CO154" s="70">
        <v>389.88400000000001</v>
      </c>
    </row>
    <row r="155" spans="1:93" ht="11.65">
      <c r="A155" s="66">
        <v>138</v>
      </c>
      <c r="B155" s="67" t="s">
        <v>685</v>
      </c>
      <c r="C155" s="88" t="s">
        <v>61</v>
      </c>
      <c r="D155" s="69"/>
      <c r="E155" s="69">
        <v>116</v>
      </c>
      <c r="F155" s="67" t="s">
        <v>735</v>
      </c>
      <c r="G155" s="69">
        <v>920</v>
      </c>
      <c r="H155" s="97">
        <v>15521.434999999999</v>
      </c>
      <c r="I155" s="97">
        <v>15766.29</v>
      </c>
      <c r="J155" s="97">
        <v>16009.413</v>
      </c>
      <c r="K155" s="97">
        <v>16249.795</v>
      </c>
      <c r="L155" s="97">
        <v>16486.542000000001</v>
      </c>
      <c r="M155" s="97">
        <v>16718.971000000001</v>
      </c>
      <c r="N155" s="70">
        <v>16946.446</v>
      </c>
      <c r="O155" s="70">
        <v>17168.634999999998</v>
      </c>
      <c r="P155" s="70">
        <v>17385.668000000001</v>
      </c>
      <c r="Q155" s="70">
        <v>17597.87</v>
      </c>
      <c r="R155" s="70">
        <v>17805.562000000002</v>
      </c>
      <c r="S155" s="70">
        <v>18008.651000000002</v>
      </c>
      <c r="T155" s="70">
        <v>18207.109</v>
      </c>
      <c r="U155" s="70">
        <v>18401.509999999998</v>
      </c>
      <c r="V155" s="70">
        <v>18592.633999999998</v>
      </c>
      <c r="W155" s="70">
        <v>18781.04</v>
      </c>
      <c r="X155" s="70">
        <v>18966.845000000001</v>
      </c>
      <c r="Y155" s="70">
        <v>19150.044999999998</v>
      </c>
      <c r="Z155" s="70">
        <v>19330.791000000001</v>
      </c>
      <c r="AA155" s="70">
        <v>19509.273000000001</v>
      </c>
      <c r="AB155" s="70">
        <v>19685.530999999999</v>
      </c>
      <c r="AC155" s="70">
        <v>19859.633000000002</v>
      </c>
      <c r="AD155" s="70">
        <v>20031.393</v>
      </c>
      <c r="AE155" s="70">
        <v>20200.263999999999</v>
      </c>
      <c r="AF155" s="70">
        <v>20365.514999999999</v>
      </c>
      <c r="AG155" s="70">
        <v>20526.539000000001</v>
      </c>
      <c r="AH155" s="70">
        <v>20683.073</v>
      </c>
      <c r="AI155" s="70">
        <v>20835.043000000001</v>
      </c>
      <c r="AJ155" s="70">
        <v>20982.181</v>
      </c>
      <c r="AK155" s="70">
        <v>21124.249</v>
      </c>
      <c r="AL155" s="70">
        <v>21261.024000000001</v>
      </c>
      <c r="AM155" s="70">
        <v>21392.375</v>
      </c>
      <c r="AN155" s="70">
        <v>21518.17</v>
      </c>
      <c r="AO155" s="70">
        <v>21638.248</v>
      </c>
      <c r="AP155" s="70">
        <v>21752.527999999998</v>
      </c>
      <c r="AQ155" s="70">
        <v>21860.917000000001</v>
      </c>
      <c r="AR155" s="70">
        <v>21963.325000000001</v>
      </c>
      <c r="AS155" s="70">
        <v>22059.771000000001</v>
      </c>
      <c r="AT155" s="70">
        <v>22150.493999999999</v>
      </c>
      <c r="AU155" s="70">
        <v>22235.802</v>
      </c>
      <c r="AV155" s="70">
        <v>22315.937999999998</v>
      </c>
      <c r="AW155" s="70">
        <v>22390.955999999998</v>
      </c>
      <c r="AX155" s="70">
        <v>22460.817999999999</v>
      </c>
      <c r="AY155" s="70">
        <v>22525.55</v>
      </c>
      <c r="AZ155" s="70">
        <v>22585.162</v>
      </c>
      <c r="BA155" s="70">
        <v>22639.649000000001</v>
      </c>
      <c r="BB155" s="70">
        <v>22689.061000000002</v>
      </c>
      <c r="BC155" s="70">
        <v>22733.396000000001</v>
      </c>
      <c r="BD155" s="70">
        <v>22772.47</v>
      </c>
      <c r="BE155" s="70">
        <v>22805.974999999999</v>
      </c>
      <c r="BF155" s="70">
        <v>22833.776999999998</v>
      </c>
      <c r="BG155" s="70">
        <v>22855.85</v>
      </c>
      <c r="BH155" s="70">
        <v>22872.304</v>
      </c>
      <c r="BI155" s="70">
        <v>22883.242999999999</v>
      </c>
      <c r="BJ155" s="70">
        <v>22888.769</v>
      </c>
      <c r="BK155" s="70">
        <v>22889.021000000001</v>
      </c>
      <c r="BL155" s="70">
        <v>22884.098000000002</v>
      </c>
      <c r="BM155" s="70">
        <v>22874.148000000001</v>
      </c>
      <c r="BN155" s="70">
        <v>22859.492999999999</v>
      </c>
      <c r="BO155" s="70">
        <v>22840.486000000001</v>
      </c>
      <c r="BP155" s="70">
        <v>22817.457999999999</v>
      </c>
      <c r="BQ155" s="70">
        <v>22790.629000000001</v>
      </c>
      <c r="BR155" s="70">
        <v>22760.124</v>
      </c>
      <c r="BS155" s="70">
        <v>22726.197</v>
      </c>
      <c r="BT155" s="70">
        <v>22689.079000000002</v>
      </c>
      <c r="BU155" s="70">
        <v>22648.986000000001</v>
      </c>
      <c r="BV155" s="70">
        <v>22606.07</v>
      </c>
      <c r="BW155" s="70">
        <v>22560.45</v>
      </c>
      <c r="BX155" s="70">
        <v>22512.358</v>
      </c>
      <c r="BY155" s="70">
        <v>22461.986000000001</v>
      </c>
      <c r="BZ155" s="70">
        <v>22409.473000000002</v>
      </c>
      <c r="CA155" s="70">
        <v>22354.959999999999</v>
      </c>
      <c r="CB155" s="70">
        <v>22298.465</v>
      </c>
      <c r="CC155" s="70">
        <v>22239.896000000001</v>
      </c>
      <c r="CD155" s="70">
        <v>22179.115000000002</v>
      </c>
      <c r="CE155" s="70">
        <v>22116.011999999999</v>
      </c>
      <c r="CF155" s="70">
        <v>22050.55</v>
      </c>
      <c r="CG155" s="70">
        <v>21982.706999999999</v>
      </c>
      <c r="CH155" s="70">
        <v>21912.580999999998</v>
      </c>
      <c r="CI155" s="70">
        <v>21840.179</v>
      </c>
      <c r="CJ155" s="70">
        <v>21765.504000000001</v>
      </c>
      <c r="CK155" s="70">
        <v>21688.53</v>
      </c>
      <c r="CL155" s="70">
        <v>21609.154999999999</v>
      </c>
      <c r="CM155" s="70">
        <v>21527.254000000001</v>
      </c>
      <c r="CN155" s="70">
        <v>21442.620999999999</v>
      </c>
      <c r="CO155" s="70">
        <v>21355.010999999999</v>
      </c>
    </row>
    <row r="156" spans="1:93" ht="11.65">
      <c r="A156" s="66">
        <v>139</v>
      </c>
      <c r="B156" s="67" t="s">
        <v>685</v>
      </c>
      <c r="C156" s="88" t="s">
        <v>110</v>
      </c>
      <c r="D156" s="69"/>
      <c r="E156" s="69">
        <v>360</v>
      </c>
      <c r="F156" s="67" t="s">
        <v>735</v>
      </c>
      <c r="G156" s="69">
        <v>920</v>
      </c>
      <c r="H156" s="97">
        <v>258383.25700000001</v>
      </c>
      <c r="I156" s="97">
        <v>261556.386</v>
      </c>
      <c r="J156" s="97">
        <v>264650.96899999998</v>
      </c>
      <c r="K156" s="97">
        <v>267670.549</v>
      </c>
      <c r="L156" s="97">
        <v>270625.56699999998</v>
      </c>
      <c r="M156" s="97">
        <v>273523.62099999998</v>
      </c>
      <c r="N156" s="70">
        <v>276361.788</v>
      </c>
      <c r="O156" s="70">
        <v>279134.505</v>
      </c>
      <c r="P156" s="70">
        <v>281844.348</v>
      </c>
      <c r="Q156" s="70">
        <v>284495.15700000001</v>
      </c>
      <c r="R156" s="70">
        <v>287089.641</v>
      </c>
      <c r="S156" s="70">
        <v>289628.15999999997</v>
      </c>
      <c r="T156" s="70">
        <v>292109.44199999998</v>
      </c>
      <c r="U156" s="70">
        <v>294532.571</v>
      </c>
      <c r="V156" s="70">
        <v>296896.01400000002</v>
      </c>
      <c r="W156" s="70">
        <v>299198.43</v>
      </c>
      <c r="X156" s="70">
        <v>301439.28899999999</v>
      </c>
      <c r="Y156" s="70">
        <v>303618.02600000001</v>
      </c>
      <c r="Z156" s="70">
        <v>305733.06800000003</v>
      </c>
      <c r="AA156" s="70">
        <v>307782.57699999999</v>
      </c>
      <c r="AB156" s="70">
        <v>309764.94500000001</v>
      </c>
      <c r="AC156" s="70">
        <v>311679.18900000001</v>
      </c>
      <c r="AD156" s="70">
        <v>313524.57199999999</v>
      </c>
      <c r="AE156" s="70">
        <v>315300.098</v>
      </c>
      <c r="AF156" s="70">
        <v>317004.821</v>
      </c>
      <c r="AG156" s="70">
        <v>318637.86</v>
      </c>
      <c r="AH156" s="70">
        <v>320198.98499999999</v>
      </c>
      <c r="AI156" s="70">
        <v>321687.65999999997</v>
      </c>
      <c r="AJ156" s="70">
        <v>323102.54599999997</v>
      </c>
      <c r="AK156" s="70">
        <v>324442.07</v>
      </c>
      <c r="AL156" s="70">
        <v>325705.34499999997</v>
      </c>
      <c r="AM156" s="70">
        <v>326892.32199999999</v>
      </c>
      <c r="AN156" s="70">
        <v>328003.99599999998</v>
      </c>
      <c r="AO156" s="70">
        <v>329041.87900000002</v>
      </c>
      <c r="AP156" s="70">
        <v>330008.087</v>
      </c>
      <c r="AQ156" s="70">
        <v>330904.67200000002</v>
      </c>
      <c r="AR156" s="70">
        <v>331732.93599999999</v>
      </c>
      <c r="AS156" s="70">
        <v>332494.23800000001</v>
      </c>
      <c r="AT156" s="70">
        <v>333190.76299999998</v>
      </c>
      <c r="AU156" s="70">
        <v>333824.984</v>
      </c>
      <c r="AV156" s="70">
        <v>334399.272</v>
      </c>
      <c r="AW156" s="70">
        <v>334915.47399999999</v>
      </c>
      <c r="AX156" s="70">
        <v>335375.495</v>
      </c>
      <c r="AY156" s="70">
        <v>335781.83500000002</v>
      </c>
      <c r="AZ156" s="70">
        <v>336137.20400000003</v>
      </c>
      <c r="BA156" s="70">
        <v>336444.03700000001</v>
      </c>
      <c r="BB156" s="70">
        <v>336704.37800000003</v>
      </c>
      <c r="BC156" s="70">
        <v>336919.90399999998</v>
      </c>
      <c r="BD156" s="70">
        <v>337092.35200000001</v>
      </c>
      <c r="BE156" s="70">
        <v>337223.31800000003</v>
      </c>
      <c r="BF156" s="70">
        <v>337314.36099999998</v>
      </c>
      <c r="BG156" s="70">
        <v>337366.86300000001</v>
      </c>
      <c r="BH156" s="70">
        <v>337382.35200000001</v>
      </c>
      <c r="BI156" s="70">
        <v>337362.62300000002</v>
      </c>
      <c r="BJ156" s="70">
        <v>337309.6</v>
      </c>
      <c r="BK156" s="70">
        <v>337224.79499999998</v>
      </c>
      <c r="BL156" s="70">
        <v>337109.25599999999</v>
      </c>
      <c r="BM156" s="70">
        <v>336963.56900000002</v>
      </c>
      <c r="BN156" s="70">
        <v>336788.23599999998</v>
      </c>
      <c r="BO156" s="70">
        <v>336583.49599999998</v>
      </c>
      <c r="BP156" s="70">
        <v>336349.489</v>
      </c>
      <c r="BQ156" s="70">
        <v>336086.66399999999</v>
      </c>
      <c r="BR156" s="70">
        <v>335795.12900000002</v>
      </c>
      <c r="BS156" s="70">
        <v>335474.18199999997</v>
      </c>
      <c r="BT156" s="70">
        <v>335122.75599999999</v>
      </c>
      <c r="BU156" s="70">
        <v>334740.06</v>
      </c>
      <c r="BV156" s="70">
        <v>334326.07</v>
      </c>
      <c r="BW156" s="70">
        <v>333880.96000000002</v>
      </c>
      <c r="BX156" s="70">
        <v>333404.18400000001</v>
      </c>
      <c r="BY156" s="70">
        <v>332895.18199999997</v>
      </c>
      <c r="BZ156" s="70">
        <v>332353.61700000003</v>
      </c>
      <c r="CA156" s="70">
        <v>331779.55800000002</v>
      </c>
      <c r="CB156" s="70">
        <v>331173.50699999998</v>
      </c>
      <c r="CC156" s="70">
        <v>330536.15500000003</v>
      </c>
      <c r="CD156" s="70">
        <v>329868.45799999998</v>
      </c>
      <c r="CE156" s="70">
        <v>329171.32699999999</v>
      </c>
      <c r="CF156" s="70">
        <v>328445.61700000003</v>
      </c>
      <c r="CG156" s="70">
        <v>327692.06699999998</v>
      </c>
      <c r="CH156" s="70">
        <v>326911.43599999999</v>
      </c>
      <c r="CI156" s="70">
        <v>326104.56699999998</v>
      </c>
      <c r="CJ156" s="70">
        <v>325272.46999999997</v>
      </c>
      <c r="CK156" s="70">
        <v>324416.34000000003</v>
      </c>
      <c r="CL156" s="70">
        <v>323537.56300000002</v>
      </c>
      <c r="CM156" s="70">
        <v>322637.74</v>
      </c>
      <c r="CN156" s="70">
        <v>321718.69400000002</v>
      </c>
      <c r="CO156" s="70">
        <v>320782.42599999998</v>
      </c>
    </row>
    <row r="157" spans="1:93" ht="11.65">
      <c r="A157" s="66">
        <v>140</v>
      </c>
      <c r="B157" s="67" t="s">
        <v>685</v>
      </c>
      <c r="C157" s="88" t="s">
        <v>766</v>
      </c>
      <c r="D157" s="69"/>
      <c r="E157" s="69">
        <v>418</v>
      </c>
      <c r="F157" s="67" t="s">
        <v>735</v>
      </c>
      <c r="G157" s="69">
        <v>920</v>
      </c>
      <c r="H157" s="97">
        <v>6741.16</v>
      </c>
      <c r="I157" s="97">
        <v>6845.848</v>
      </c>
      <c r="J157" s="97">
        <v>6953.0309999999999</v>
      </c>
      <c r="K157" s="97">
        <v>7061.4979999999996</v>
      </c>
      <c r="L157" s="97">
        <v>7169.4560000000001</v>
      </c>
      <c r="M157" s="97">
        <v>7275.5559999999996</v>
      </c>
      <c r="N157" s="70">
        <v>7379.3580000000002</v>
      </c>
      <c r="O157" s="70">
        <v>7481.0259999999998</v>
      </c>
      <c r="P157" s="70">
        <v>7580.6080000000002</v>
      </c>
      <c r="Q157" s="70">
        <v>7678.3969999999999</v>
      </c>
      <c r="R157" s="70">
        <v>7774.527</v>
      </c>
      <c r="S157" s="70">
        <v>7868.9120000000003</v>
      </c>
      <c r="T157" s="70">
        <v>7961.3109999999997</v>
      </c>
      <c r="U157" s="70">
        <v>8051.6840000000002</v>
      </c>
      <c r="V157" s="70">
        <v>8140.0079999999998</v>
      </c>
      <c r="W157" s="70">
        <v>8226.277</v>
      </c>
      <c r="X157" s="70">
        <v>8310.4159999999993</v>
      </c>
      <c r="Y157" s="70">
        <v>8392.3950000000004</v>
      </c>
      <c r="Z157" s="70">
        <v>8472.2420000000002</v>
      </c>
      <c r="AA157" s="70">
        <v>8550.0059999999994</v>
      </c>
      <c r="AB157" s="70">
        <v>8625.7129999999997</v>
      </c>
      <c r="AC157" s="70">
        <v>8699.3420000000006</v>
      </c>
      <c r="AD157" s="70">
        <v>8770.8320000000003</v>
      </c>
      <c r="AE157" s="70">
        <v>8840.1389999999992</v>
      </c>
      <c r="AF157" s="70">
        <v>8907.1929999999993</v>
      </c>
      <c r="AG157" s="70">
        <v>8971.9410000000007</v>
      </c>
      <c r="AH157" s="70">
        <v>9034.3369999999995</v>
      </c>
      <c r="AI157" s="70">
        <v>9094.3310000000001</v>
      </c>
      <c r="AJ157" s="70">
        <v>9151.8490000000002</v>
      </c>
      <c r="AK157" s="70">
        <v>9206.8259999999991</v>
      </c>
      <c r="AL157" s="70">
        <v>9259.1589999999997</v>
      </c>
      <c r="AM157" s="70">
        <v>9308.8189999999995</v>
      </c>
      <c r="AN157" s="70">
        <v>9355.7839999999997</v>
      </c>
      <c r="AO157" s="70">
        <v>9399.9709999999995</v>
      </c>
      <c r="AP157" s="70">
        <v>9441.3070000000007</v>
      </c>
      <c r="AQ157" s="70">
        <v>9479.7530000000006</v>
      </c>
      <c r="AR157" s="70">
        <v>9515.2389999999996</v>
      </c>
      <c r="AS157" s="70">
        <v>9547.8169999999991</v>
      </c>
      <c r="AT157" s="70">
        <v>9577.4699999999993</v>
      </c>
      <c r="AU157" s="70">
        <v>9604.2860000000001</v>
      </c>
      <c r="AV157" s="70">
        <v>9628.27</v>
      </c>
      <c r="AW157" s="70">
        <v>9649.4490000000005</v>
      </c>
      <c r="AX157" s="70">
        <v>9667.8279999999995</v>
      </c>
      <c r="AY157" s="70">
        <v>9683.4210000000003</v>
      </c>
      <c r="AZ157" s="70">
        <v>9696.2260000000006</v>
      </c>
      <c r="BA157" s="70">
        <v>9706.2710000000006</v>
      </c>
      <c r="BB157" s="70">
        <v>9713.5679999999993</v>
      </c>
      <c r="BC157" s="70">
        <v>9718.16</v>
      </c>
      <c r="BD157" s="70">
        <v>9720.0679999999993</v>
      </c>
      <c r="BE157" s="70">
        <v>9719.3019999999997</v>
      </c>
      <c r="BF157" s="70">
        <v>9715.8850000000002</v>
      </c>
      <c r="BG157" s="70">
        <v>9709.89</v>
      </c>
      <c r="BH157" s="70">
        <v>9701.32</v>
      </c>
      <c r="BI157" s="70">
        <v>9690.2510000000002</v>
      </c>
      <c r="BJ157" s="70">
        <v>9676.7260000000006</v>
      </c>
      <c r="BK157" s="70">
        <v>9660.8119999999999</v>
      </c>
      <c r="BL157" s="70">
        <v>9642.5630000000001</v>
      </c>
      <c r="BM157" s="70">
        <v>9622.0380000000005</v>
      </c>
      <c r="BN157" s="70">
        <v>9599.3209999999999</v>
      </c>
      <c r="BO157" s="70">
        <v>9574.5239999999994</v>
      </c>
      <c r="BP157" s="70">
        <v>9547.7270000000008</v>
      </c>
      <c r="BQ157" s="70">
        <v>9519.0079999999998</v>
      </c>
      <c r="BR157" s="70">
        <v>9488.44</v>
      </c>
      <c r="BS157" s="70">
        <v>9456.1020000000008</v>
      </c>
      <c r="BT157" s="70">
        <v>9422.0990000000002</v>
      </c>
      <c r="BU157" s="70">
        <v>9386.5159999999996</v>
      </c>
      <c r="BV157" s="70">
        <v>9349.4169999999995</v>
      </c>
      <c r="BW157" s="70">
        <v>9310.8709999999992</v>
      </c>
      <c r="BX157" s="70">
        <v>9270.9230000000007</v>
      </c>
      <c r="BY157" s="70">
        <v>9229.6440000000002</v>
      </c>
      <c r="BZ157" s="70">
        <v>9187.1029999999992</v>
      </c>
      <c r="CA157" s="70">
        <v>9143.3320000000003</v>
      </c>
      <c r="CB157" s="70">
        <v>9098.4009999999998</v>
      </c>
      <c r="CC157" s="70">
        <v>9052.3169999999991</v>
      </c>
      <c r="CD157" s="70">
        <v>9005.1270000000004</v>
      </c>
      <c r="CE157" s="70">
        <v>8956.8359999999993</v>
      </c>
      <c r="CF157" s="70">
        <v>8907.4989999999998</v>
      </c>
      <c r="CG157" s="70">
        <v>8857.1470000000008</v>
      </c>
      <c r="CH157" s="70">
        <v>8805.85</v>
      </c>
      <c r="CI157" s="70">
        <v>8753.6560000000009</v>
      </c>
      <c r="CJ157" s="70">
        <v>8700.6139999999996</v>
      </c>
      <c r="CK157" s="70">
        <v>8646.7620000000006</v>
      </c>
      <c r="CL157" s="70">
        <v>8592.1540000000005</v>
      </c>
      <c r="CM157" s="70">
        <v>8536.7950000000001</v>
      </c>
      <c r="CN157" s="70">
        <v>8480.7440000000006</v>
      </c>
      <c r="CO157" s="70">
        <v>8423.9779999999992</v>
      </c>
    </row>
    <row r="158" spans="1:93" ht="11.65">
      <c r="A158" s="66">
        <v>141</v>
      </c>
      <c r="B158" s="67" t="s">
        <v>685</v>
      </c>
      <c r="C158" s="88" t="s">
        <v>137</v>
      </c>
      <c r="D158" s="69">
        <v>13</v>
      </c>
      <c r="E158" s="69">
        <v>458</v>
      </c>
      <c r="F158" s="67" t="s">
        <v>735</v>
      </c>
      <c r="G158" s="69">
        <v>920</v>
      </c>
      <c r="H158" s="97">
        <v>30270.965</v>
      </c>
      <c r="I158" s="97">
        <v>30684.651999999998</v>
      </c>
      <c r="J158" s="97">
        <v>31104.654999999999</v>
      </c>
      <c r="K158" s="97">
        <v>31528.032999999999</v>
      </c>
      <c r="L158" s="97">
        <v>31949.789000000001</v>
      </c>
      <c r="M158" s="97">
        <v>32365.998</v>
      </c>
      <c r="N158" s="70">
        <v>32776.195</v>
      </c>
      <c r="O158" s="70">
        <v>33181.078999999998</v>
      </c>
      <c r="P158" s="70">
        <v>33579.264000000003</v>
      </c>
      <c r="Q158" s="70">
        <v>33969.292000000001</v>
      </c>
      <c r="R158" s="70">
        <v>34349.932999999997</v>
      </c>
      <c r="S158" s="70">
        <v>34720.334000000003</v>
      </c>
      <c r="T158" s="70">
        <v>35080.108999999997</v>
      </c>
      <c r="U158" s="70">
        <v>35429.091999999997</v>
      </c>
      <c r="V158" s="70">
        <v>35767.394999999997</v>
      </c>
      <c r="W158" s="70">
        <v>36095.052000000003</v>
      </c>
      <c r="X158" s="70">
        <v>36411.999000000003</v>
      </c>
      <c r="Y158" s="70">
        <v>36717.906000000003</v>
      </c>
      <c r="Z158" s="70">
        <v>37012.453000000001</v>
      </c>
      <c r="AA158" s="70">
        <v>37295.26</v>
      </c>
      <c r="AB158" s="70">
        <v>37566.150999999998</v>
      </c>
      <c r="AC158" s="70">
        <v>37825.114999999998</v>
      </c>
      <c r="AD158" s="70">
        <v>38072.538999999997</v>
      </c>
      <c r="AE158" s="70">
        <v>38309.224000000002</v>
      </c>
      <c r="AF158" s="70">
        <v>38536.267999999996</v>
      </c>
      <c r="AG158" s="70">
        <v>38754.576000000001</v>
      </c>
      <c r="AH158" s="70">
        <v>38964.533000000003</v>
      </c>
      <c r="AI158" s="70">
        <v>39166.389000000003</v>
      </c>
      <c r="AJ158" s="70">
        <v>39360.771999999997</v>
      </c>
      <c r="AK158" s="70">
        <v>39548.357000000004</v>
      </c>
      <c r="AL158" s="70">
        <v>39729.694000000003</v>
      </c>
      <c r="AM158" s="70">
        <v>39905.065000000002</v>
      </c>
      <c r="AN158" s="70">
        <v>40074.627</v>
      </c>
      <c r="AO158" s="70">
        <v>40238.61</v>
      </c>
      <c r="AP158" s="70">
        <v>40397.165000000001</v>
      </c>
      <c r="AQ158" s="70">
        <v>40550.370999999999</v>
      </c>
      <c r="AR158" s="70">
        <v>40698.296999999999</v>
      </c>
      <c r="AS158" s="70">
        <v>40840.803999999996</v>
      </c>
      <c r="AT158" s="70">
        <v>40977.449999999997</v>
      </c>
      <c r="AU158" s="70">
        <v>41107.612000000001</v>
      </c>
      <c r="AV158" s="70">
        <v>41230.758999999998</v>
      </c>
      <c r="AW158" s="70">
        <v>41346.669000000002</v>
      </c>
      <c r="AX158" s="70">
        <v>41455.184000000001</v>
      </c>
      <c r="AY158" s="70">
        <v>41555.883000000002</v>
      </c>
      <c r="AZ158" s="70">
        <v>41648.256000000001</v>
      </c>
      <c r="BA158" s="70">
        <v>41731.875999999997</v>
      </c>
      <c r="BB158" s="70">
        <v>41806.622000000003</v>
      </c>
      <c r="BC158" s="70">
        <v>41872.364000000001</v>
      </c>
      <c r="BD158" s="70">
        <v>41928.866000000002</v>
      </c>
      <c r="BE158" s="70">
        <v>41975.915999999997</v>
      </c>
      <c r="BF158" s="70">
        <v>42013.360999999997</v>
      </c>
      <c r="BG158" s="70">
        <v>42041.218000000001</v>
      </c>
      <c r="BH158" s="70">
        <v>42059.667000000001</v>
      </c>
      <c r="BI158" s="70">
        <v>42068.995999999999</v>
      </c>
      <c r="BJ158" s="70">
        <v>42069.61</v>
      </c>
      <c r="BK158" s="70">
        <v>42061.946000000004</v>
      </c>
      <c r="BL158" s="70">
        <v>42046.284</v>
      </c>
      <c r="BM158" s="70">
        <v>42022.98</v>
      </c>
      <c r="BN158" s="70">
        <v>41992.523000000001</v>
      </c>
      <c r="BO158" s="70">
        <v>41955.497000000003</v>
      </c>
      <c r="BP158" s="70">
        <v>41912.487999999998</v>
      </c>
      <c r="BQ158" s="70">
        <v>41863.89</v>
      </c>
      <c r="BR158" s="70">
        <v>41810.167000000001</v>
      </c>
      <c r="BS158" s="70">
        <v>41752.002</v>
      </c>
      <c r="BT158" s="70">
        <v>41690.093999999997</v>
      </c>
      <c r="BU158" s="70">
        <v>41625.097000000002</v>
      </c>
      <c r="BV158" s="70">
        <v>41557.434999999998</v>
      </c>
      <c r="BW158" s="70">
        <v>41487.447</v>
      </c>
      <c r="BX158" s="70">
        <v>41415.595000000001</v>
      </c>
      <c r="BY158" s="70">
        <v>41342.326000000001</v>
      </c>
      <c r="BZ158" s="70">
        <v>41267.993000000002</v>
      </c>
      <c r="CA158" s="70">
        <v>41192.898000000001</v>
      </c>
      <c r="CB158" s="70">
        <v>41117.197999999997</v>
      </c>
      <c r="CC158" s="70">
        <v>41040.987000000001</v>
      </c>
      <c r="CD158" s="70">
        <v>40964.247000000003</v>
      </c>
      <c r="CE158" s="70">
        <v>40886.942000000003</v>
      </c>
      <c r="CF158" s="70">
        <v>40809.106</v>
      </c>
      <c r="CG158" s="70">
        <v>40730.764000000003</v>
      </c>
      <c r="CH158" s="70">
        <v>40651.94</v>
      </c>
      <c r="CI158" s="70">
        <v>40572.642</v>
      </c>
      <c r="CJ158" s="70">
        <v>40492.785000000003</v>
      </c>
      <c r="CK158" s="70">
        <v>40412.252</v>
      </c>
      <c r="CL158" s="70">
        <v>40330.826000000001</v>
      </c>
      <c r="CM158" s="70">
        <v>40248.245999999999</v>
      </c>
      <c r="CN158" s="70">
        <v>40164.165000000001</v>
      </c>
      <c r="CO158" s="70">
        <v>40078.167000000001</v>
      </c>
    </row>
    <row r="159" spans="1:93" ht="11.65">
      <c r="A159" s="66">
        <v>142</v>
      </c>
      <c r="B159" s="67" t="s">
        <v>685</v>
      </c>
      <c r="C159" s="88" t="s">
        <v>767</v>
      </c>
      <c r="D159" s="69"/>
      <c r="E159" s="69">
        <v>104</v>
      </c>
      <c r="F159" s="67" t="s">
        <v>735</v>
      </c>
      <c r="G159" s="69">
        <v>920</v>
      </c>
      <c r="H159" s="97">
        <v>52680.724000000002</v>
      </c>
      <c r="I159" s="97">
        <v>53045.199000000001</v>
      </c>
      <c r="J159" s="97">
        <v>53382.521000000001</v>
      </c>
      <c r="K159" s="97">
        <v>53708.317999999999</v>
      </c>
      <c r="L159" s="97">
        <v>54045.421999999999</v>
      </c>
      <c r="M159" s="97">
        <v>54409.794000000002</v>
      </c>
      <c r="N159" s="70">
        <v>54806.014000000003</v>
      </c>
      <c r="O159" s="70">
        <v>55227.152000000002</v>
      </c>
      <c r="P159" s="70">
        <v>55663.658000000003</v>
      </c>
      <c r="Q159" s="70">
        <v>56101.106</v>
      </c>
      <c r="R159" s="70">
        <v>56528.472999999998</v>
      </c>
      <c r="S159" s="70">
        <v>56942.754000000001</v>
      </c>
      <c r="T159" s="70">
        <v>57345.565000000002</v>
      </c>
      <c r="U159" s="70">
        <v>57735.853999999999</v>
      </c>
      <c r="V159" s="70">
        <v>58113.595000000001</v>
      </c>
      <c r="W159" s="70">
        <v>58478.49</v>
      </c>
      <c r="X159" s="70">
        <v>58829.18</v>
      </c>
      <c r="Y159" s="70">
        <v>59163.938999999998</v>
      </c>
      <c r="Z159" s="70">
        <v>59481.896999999997</v>
      </c>
      <c r="AA159" s="70">
        <v>59782.381999999998</v>
      </c>
      <c r="AB159" s="70">
        <v>60064.902000000002</v>
      </c>
      <c r="AC159" s="70">
        <v>60328.913</v>
      </c>
      <c r="AD159" s="70">
        <v>60574.207999999999</v>
      </c>
      <c r="AE159" s="70">
        <v>60801.048999999999</v>
      </c>
      <c r="AF159" s="70">
        <v>61010.012000000002</v>
      </c>
      <c r="AG159" s="70">
        <v>61201.61</v>
      </c>
      <c r="AH159" s="70">
        <v>61376.012000000002</v>
      </c>
      <c r="AI159" s="70">
        <v>61533.447999999997</v>
      </c>
      <c r="AJ159" s="70">
        <v>61674.44</v>
      </c>
      <c r="AK159" s="70">
        <v>61799.665999999997</v>
      </c>
      <c r="AL159" s="70">
        <v>61909.754999999997</v>
      </c>
      <c r="AM159" s="70">
        <v>62005.178999999996</v>
      </c>
      <c r="AN159" s="70">
        <v>62086.44</v>
      </c>
      <c r="AO159" s="70">
        <v>62154.321000000004</v>
      </c>
      <c r="AP159" s="70">
        <v>62209.728999999999</v>
      </c>
      <c r="AQ159" s="70">
        <v>62253.423000000003</v>
      </c>
      <c r="AR159" s="70">
        <v>62285.942000000003</v>
      </c>
      <c r="AS159" s="70">
        <v>62307.684000000001</v>
      </c>
      <c r="AT159" s="70">
        <v>62319.334999999999</v>
      </c>
      <c r="AU159" s="70">
        <v>62321.57</v>
      </c>
      <c r="AV159" s="70">
        <v>62314.913999999997</v>
      </c>
      <c r="AW159" s="70">
        <v>62299.805999999997</v>
      </c>
      <c r="AX159" s="70">
        <v>62276.461000000003</v>
      </c>
      <c r="AY159" s="70">
        <v>62244.972000000002</v>
      </c>
      <c r="AZ159" s="70">
        <v>62205.249000000003</v>
      </c>
      <c r="BA159" s="70">
        <v>62157.256999999998</v>
      </c>
      <c r="BB159" s="70">
        <v>62101.16</v>
      </c>
      <c r="BC159" s="70">
        <v>62037.135000000002</v>
      </c>
      <c r="BD159" s="70">
        <v>61965.131999999998</v>
      </c>
      <c r="BE159" s="70">
        <v>61885.108</v>
      </c>
      <c r="BF159" s="70">
        <v>61797.027000000002</v>
      </c>
      <c r="BG159" s="70">
        <v>61700.955999999998</v>
      </c>
      <c r="BH159" s="70">
        <v>61596.987999999998</v>
      </c>
      <c r="BI159" s="70">
        <v>61485.148999999998</v>
      </c>
      <c r="BJ159" s="70">
        <v>61365.379000000001</v>
      </c>
      <c r="BK159" s="70">
        <v>61237.716999999997</v>
      </c>
      <c r="BL159" s="70">
        <v>61102.315999999999</v>
      </c>
      <c r="BM159" s="70">
        <v>60959.345000000001</v>
      </c>
      <c r="BN159" s="70">
        <v>60808.942999999999</v>
      </c>
      <c r="BO159" s="70">
        <v>60651.275000000001</v>
      </c>
      <c r="BP159" s="70">
        <v>60486.51</v>
      </c>
      <c r="BQ159" s="70">
        <v>60314.930999999997</v>
      </c>
      <c r="BR159" s="70">
        <v>60136.860999999997</v>
      </c>
      <c r="BS159" s="70">
        <v>59952.752999999997</v>
      </c>
      <c r="BT159" s="70">
        <v>59763.086000000003</v>
      </c>
      <c r="BU159" s="70">
        <v>59568.374000000003</v>
      </c>
      <c r="BV159" s="70">
        <v>59369</v>
      </c>
      <c r="BW159" s="70">
        <v>59165.372000000003</v>
      </c>
      <c r="BX159" s="70">
        <v>58958.095999999998</v>
      </c>
      <c r="BY159" s="70">
        <v>58747.817999999999</v>
      </c>
      <c r="BZ159" s="70">
        <v>58535.141000000003</v>
      </c>
      <c r="CA159" s="70">
        <v>58320.468000000001</v>
      </c>
      <c r="CB159" s="70">
        <v>58104.167999999998</v>
      </c>
      <c r="CC159" s="70">
        <v>57886.752999999997</v>
      </c>
      <c r="CD159" s="70">
        <v>57668.720999999998</v>
      </c>
      <c r="CE159" s="70">
        <v>57450.523999999998</v>
      </c>
      <c r="CF159" s="70">
        <v>57232.476999999999</v>
      </c>
      <c r="CG159" s="70">
        <v>57014.786999999997</v>
      </c>
      <c r="CH159" s="70">
        <v>56797.625</v>
      </c>
      <c r="CI159" s="70">
        <v>56581.072999999997</v>
      </c>
      <c r="CJ159" s="70">
        <v>56365.233</v>
      </c>
      <c r="CK159" s="70">
        <v>56150.165000000001</v>
      </c>
      <c r="CL159" s="70">
        <v>55935.932999999997</v>
      </c>
      <c r="CM159" s="70">
        <v>55722.614000000001</v>
      </c>
      <c r="CN159" s="70">
        <v>55510.260999999999</v>
      </c>
      <c r="CO159" s="70">
        <v>55298.928999999996</v>
      </c>
    </row>
    <row r="160" spans="1:93" ht="11.65">
      <c r="A160" s="66">
        <v>143</v>
      </c>
      <c r="B160" s="67" t="s">
        <v>685</v>
      </c>
      <c r="C160" s="88" t="s">
        <v>169</v>
      </c>
      <c r="D160" s="69"/>
      <c r="E160" s="69">
        <v>608</v>
      </c>
      <c r="F160" s="67" t="s">
        <v>735</v>
      </c>
      <c r="G160" s="69">
        <v>920</v>
      </c>
      <c r="H160" s="97">
        <v>102113.20600000001</v>
      </c>
      <c r="I160" s="97">
        <v>103663.81200000001</v>
      </c>
      <c r="J160" s="97">
        <v>105172.921</v>
      </c>
      <c r="K160" s="97">
        <v>106651.394</v>
      </c>
      <c r="L160" s="97">
        <v>108116.622</v>
      </c>
      <c r="M160" s="97">
        <v>109581.08500000001</v>
      </c>
      <c r="N160" s="70">
        <v>111046.91</v>
      </c>
      <c r="O160" s="70">
        <v>112508.99099999999</v>
      </c>
      <c r="P160" s="70">
        <v>113964.103</v>
      </c>
      <c r="Q160" s="70">
        <v>115406.85</v>
      </c>
      <c r="R160" s="70">
        <v>116833.05499999999</v>
      </c>
      <c r="S160" s="70">
        <v>118241.48299999999</v>
      </c>
      <c r="T160" s="70">
        <v>119632.644</v>
      </c>
      <c r="U160" s="70">
        <v>121006.00900000001</v>
      </c>
      <c r="V160" s="70">
        <v>122361.31600000001</v>
      </c>
      <c r="W160" s="70">
        <v>123697.92600000001</v>
      </c>
      <c r="X160" s="70">
        <v>125015.254</v>
      </c>
      <c r="Y160" s="70">
        <v>126311.55</v>
      </c>
      <c r="Z160" s="70">
        <v>127583.58100000001</v>
      </c>
      <c r="AA160" s="70">
        <v>128827.33100000001</v>
      </c>
      <c r="AB160" s="70">
        <v>130039.796</v>
      </c>
      <c r="AC160" s="70">
        <v>131219.34299999999</v>
      </c>
      <c r="AD160" s="70">
        <v>132365.99299999999</v>
      </c>
      <c r="AE160" s="70">
        <v>133480.50399999999</v>
      </c>
      <c r="AF160" s="70">
        <v>134564.43100000001</v>
      </c>
      <c r="AG160" s="70">
        <v>135618.864</v>
      </c>
      <c r="AH160" s="70">
        <v>136643.59099999999</v>
      </c>
      <c r="AI160" s="70">
        <v>137637.9</v>
      </c>
      <c r="AJ160" s="70">
        <v>138601.77600000001</v>
      </c>
      <c r="AK160" s="70">
        <v>139535.23800000001</v>
      </c>
      <c r="AL160" s="70">
        <v>140438.21299999999</v>
      </c>
      <c r="AM160" s="70">
        <v>141310.851</v>
      </c>
      <c r="AN160" s="70">
        <v>142152.96900000001</v>
      </c>
      <c r="AO160" s="70">
        <v>142963.81700000001</v>
      </c>
      <c r="AP160" s="70">
        <v>143742.427</v>
      </c>
      <c r="AQ160" s="70">
        <v>144488.171</v>
      </c>
      <c r="AR160" s="70">
        <v>145200.78400000001</v>
      </c>
      <c r="AS160" s="70">
        <v>145880.68400000001</v>
      </c>
      <c r="AT160" s="70">
        <v>146528.565</v>
      </c>
      <c r="AU160" s="70">
        <v>147145.39000000001</v>
      </c>
      <c r="AV160" s="70">
        <v>147732.02499999999</v>
      </c>
      <c r="AW160" s="70">
        <v>148288.67199999999</v>
      </c>
      <c r="AX160" s="70">
        <v>148815.39499999999</v>
      </c>
      <c r="AY160" s="70">
        <v>149312.60999999999</v>
      </c>
      <c r="AZ160" s="70">
        <v>149780.717</v>
      </c>
      <c r="BA160" s="70">
        <v>150220.076</v>
      </c>
      <c r="BB160" s="70">
        <v>150630.95199999999</v>
      </c>
      <c r="BC160" s="70">
        <v>151013.41500000001</v>
      </c>
      <c r="BD160" s="70">
        <v>151367.378</v>
      </c>
      <c r="BE160" s="70">
        <v>151692.58600000001</v>
      </c>
      <c r="BF160" s="70">
        <v>151988.91899999999</v>
      </c>
      <c r="BG160" s="70">
        <v>152256.42499999999</v>
      </c>
      <c r="BH160" s="70">
        <v>152495.223</v>
      </c>
      <c r="BI160" s="70">
        <v>152705.31599999999</v>
      </c>
      <c r="BJ160" s="70">
        <v>152886.658</v>
      </c>
      <c r="BK160" s="70">
        <v>153039.23800000001</v>
      </c>
      <c r="BL160" s="70">
        <v>153163.25200000001</v>
      </c>
      <c r="BM160" s="70">
        <v>153258.826</v>
      </c>
      <c r="BN160" s="70">
        <v>153325.9</v>
      </c>
      <c r="BO160" s="70">
        <v>153364.38200000001</v>
      </c>
      <c r="BP160" s="70">
        <v>153374.31599999999</v>
      </c>
      <c r="BQ160" s="70">
        <v>153355.99100000001</v>
      </c>
      <c r="BR160" s="70">
        <v>153309.90400000001</v>
      </c>
      <c r="BS160" s="70">
        <v>153236.49400000001</v>
      </c>
      <c r="BT160" s="70">
        <v>153136.359</v>
      </c>
      <c r="BU160" s="70">
        <v>153010.12</v>
      </c>
      <c r="BV160" s="70">
        <v>152858.31700000001</v>
      </c>
      <c r="BW160" s="70">
        <v>152681.66699999999</v>
      </c>
      <c r="BX160" s="70">
        <v>152481.21299999999</v>
      </c>
      <c r="BY160" s="70">
        <v>152258.128</v>
      </c>
      <c r="BZ160" s="70">
        <v>152013.53200000001</v>
      </c>
      <c r="CA160" s="70">
        <v>151748.231</v>
      </c>
      <c r="CB160" s="70">
        <v>151462.989</v>
      </c>
      <c r="CC160" s="70">
        <v>151158.755</v>
      </c>
      <c r="CD160" s="70">
        <v>150836.465</v>
      </c>
      <c r="CE160" s="70">
        <v>150497.024</v>
      </c>
      <c r="CF160" s="70">
        <v>150141.28400000001</v>
      </c>
      <c r="CG160" s="70">
        <v>149769.995</v>
      </c>
      <c r="CH160" s="70">
        <v>149383.93</v>
      </c>
      <c r="CI160" s="70">
        <v>148983.78099999999</v>
      </c>
      <c r="CJ160" s="70">
        <v>148570.266</v>
      </c>
      <c r="CK160" s="70">
        <v>148144.09899999999</v>
      </c>
      <c r="CL160" s="70">
        <v>147705.99900000001</v>
      </c>
      <c r="CM160" s="70">
        <v>147256.70000000001</v>
      </c>
      <c r="CN160" s="70">
        <v>146796.93299999999</v>
      </c>
      <c r="CO160" s="70">
        <v>146327.44099999999</v>
      </c>
    </row>
    <row r="161" spans="1:93" ht="11.65">
      <c r="A161" s="66">
        <v>144</v>
      </c>
      <c r="B161" s="67" t="s">
        <v>685</v>
      </c>
      <c r="C161" s="88" t="s">
        <v>187</v>
      </c>
      <c r="D161" s="69"/>
      <c r="E161" s="69">
        <v>702</v>
      </c>
      <c r="F161" s="67" t="s">
        <v>735</v>
      </c>
      <c r="G161" s="69">
        <v>920</v>
      </c>
      <c r="H161" s="97">
        <v>5592.143</v>
      </c>
      <c r="I161" s="97">
        <v>5653.625</v>
      </c>
      <c r="J161" s="97">
        <v>5708.0420000000004</v>
      </c>
      <c r="K161" s="97">
        <v>5757.5029999999997</v>
      </c>
      <c r="L161" s="97">
        <v>5804.3429999999998</v>
      </c>
      <c r="M161" s="97">
        <v>5850.3429999999998</v>
      </c>
      <c r="N161" s="70">
        <v>5896.6840000000002</v>
      </c>
      <c r="O161" s="70">
        <v>5943.5510000000004</v>
      </c>
      <c r="P161" s="70">
        <v>5990.2920000000004</v>
      </c>
      <c r="Q161" s="70">
        <v>6035.6750000000002</v>
      </c>
      <c r="R161" s="70">
        <v>6078.76</v>
      </c>
      <c r="S161" s="70">
        <v>6119.5860000000002</v>
      </c>
      <c r="T161" s="70">
        <v>6158.5330000000004</v>
      </c>
      <c r="U161" s="70">
        <v>6195.4430000000002</v>
      </c>
      <c r="V161" s="70">
        <v>6230.1319999999996</v>
      </c>
      <c r="W161" s="70">
        <v>6262.4650000000001</v>
      </c>
      <c r="X161" s="70">
        <v>6292.3630000000003</v>
      </c>
      <c r="Y161" s="70">
        <v>6319.7690000000002</v>
      </c>
      <c r="Z161" s="70">
        <v>6344.6260000000002</v>
      </c>
      <c r="AA161" s="70">
        <v>6366.8680000000004</v>
      </c>
      <c r="AB161" s="70">
        <v>6386.4539999999997</v>
      </c>
      <c r="AC161" s="70">
        <v>6403.3940000000002</v>
      </c>
      <c r="AD161" s="70">
        <v>6417.6949999999997</v>
      </c>
      <c r="AE161" s="70">
        <v>6429.4110000000001</v>
      </c>
      <c r="AF161" s="70">
        <v>6438.6469999999999</v>
      </c>
      <c r="AG161" s="70">
        <v>6445.4889999999996</v>
      </c>
      <c r="AH161" s="70">
        <v>6450.0029999999997</v>
      </c>
      <c r="AI161" s="70">
        <v>6452.27</v>
      </c>
      <c r="AJ161" s="70">
        <v>6452.433</v>
      </c>
      <c r="AK161" s="70">
        <v>6450.6790000000001</v>
      </c>
      <c r="AL161" s="70">
        <v>6447.1750000000002</v>
      </c>
      <c r="AM161" s="70">
        <v>6442.0249999999996</v>
      </c>
      <c r="AN161" s="70">
        <v>6435.317</v>
      </c>
      <c r="AO161" s="70">
        <v>6427.2510000000002</v>
      </c>
      <c r="AP161" s="70">
        <v>6417.9309999999996</v>
      </c>
      <c r="AQ161" s="70">
        <v>6407.5280000000002</v>
      </c>
      <c r="AR161" s="70">
        <v>6396.1440000000002</v>
      </c>
      <c r="AS161" s="70">
        <v>6383.866</v>
      </c>
      <c r="AT161" s="70">
        <v>6370.8130000000001</v>
      </c>
      <c r="AU161" s="70">
        <v>6357.0990000000002</v>
      </c>
      <c r="AV161" s="70">
        <v>6342.8339999999998</v>
      </c>
      <c r="AW161" s="70">
        <v>6328.0829999999996</v>
      </c>
      <c r="AX161" s="70">
        <v>6312.9030000000002</v>
      </c>
      <c r="AY161" s="70">
        <v>6297.3429999999998</v>
      </c>
      <c r="AZ161" s="70">
        <v>6281.3919999999998</v>
      </c>
      <c r="BA161" s="70">
        <v>6265.076</v>
      </c>
      <c r="BB161" s="70">
        <v>6248.4080000000004</v>
      </c>
      <c r="BC161" s="70">
        <v>6231.47</v>
      </c>
      <c r="BD161" s="70">
        <v>6214.2709999999997</v>
      </c>
      <c r="BE161" s="70">
        <v>6196.8230000000003</v>
      </c>
      <c r="BF161" s="70">
        <v>6179.1570000000002</v>
      </c>
      <c r="BG161" s="70">
        <v>6161.2870000000003</v>
      </c>
      <c r="BH161" s="70">
        <v>6143.2839999999997</v>
      </c>
      <c r="BI161" s="70">
        <v>6125.152</v>
      </c>
      <c r="BJ161" s="70">
        <v>6106.9170000000004</v>
      </c>
      <c r="BK161" s="70">
        <v>6088.6049999999996</v>
      </c>
      <c r="BL161" s="70">
        <v>6070.25</v>
      </c>
      <c r="BM161" s="70">
        <v>6051.9189999999999</v>
      </c>
      <c r="BN161" s="70">
        <v>6033.6769999999997</v>
      </c>
      <c r="BO161" s="70">
        <v>6015.6450000000004</v>
      </c>
      <c r="BP161" s="70">
        <v>5997.9179999999997</v>
      </c>
      <c r="BQ161" s="70">
        <v>5980.5309999999999</v>
      </c>
      <c r="BR161" s="70">
        <v>5963.5330000000004</v>
      </c>
      <c r="BS161" s="70">
        <v>5946.9489999999996</v>
      </c>
      <c r="BT161" s="70">
        <v>5930.8059999999996</v>
      </c>
      <c r="BU161" s="70">
        <v>5915.1379999999999</v>
      </c>
      <c r="BV161" s="70">
        <v>5899.9660000000003</v>
      </c>
      <c r="BW161" s="70">
        <v>5885.3280000000004</v>
      </c>
      <c r="BX161" s="70">
        <v>5871.2489999999998</v>
      </c>
      <c r="BY161" s="70">
        <v>5857.7030000000004</v>
      </c>
      <c r="BZ161" s="70">
        <v>5844.7070000000003</v>
      </c>
      <c r="CA161" s="70">
        <v>5832.2929999999997</v>
      </c>
      <c r="CB161" s="70">
        <v>5820.4650000000001</v>
      </c>
      <c r="CC161" s="70">
        <v>5809.2560000000003</v>
      </c>
      <c r="CD161" s="70">
        <v>5798.6809999999996</v>
      </c>
      <c r="CE161" s="70">
        <v>5788.7759999999998</v>
      </c>
      <c r="CF161" s="70">
        <v>5779.5510000000004</v>
      </c>
      <c r="CG161" s="70">
        <v>5771.0460000000003</v>
      </c>
      <c r="CH161" s="70">
        <v>5763.2929999999997</v>
      </c>
      <c r="CI161" s="70">
        <v>5756.3320000000003</v>
      </c>
      <c r="CJ161" s="70">
        <v>5750.1930000000002</v>
      </c>
      <c r="CK161" s="70">
        <v>5744.9309999999996</v>
      </c>
      <c r="CL161" s="70">
        <v>5740.6059999999998</v>
      </c>
      <c r="CM161" s="70">
        <v>5737.2120000000004</v>
      </c>
      <c r="CN161" s="70">
        <v>5734.8249999999998</v>
      </c>
      <c r="CO161" s="70">
        <v>5733.4769999999999</v>
      </c>
    </row>
    <row r="162" spans="1:93" ht="11.65">
      <c r="A162" s="66">
        <v>145</v>
      </c>
      <c r="B162" s="67" t="s">
        <v>685</v>
      </c>
      <c r="C162" s="88" t="s">
        <v>205</v>
      </c>
      <c r="D162" s="69"/>
      <c r="E162" s="69">
        <v>764</v>
      </c>
      <c r="F162" s="67" t="s">
        <v>735</v>
      </c>
      <c r="G162" s="69">
        <v>920</v>
      </c>
      <c r="H162" s="97">
        <v>68714.519</v>
      </c>
      <c r="I162" s="97">
        <v>68971.312999999995</v>
      </c>
      <c r="J162" s="97">
        <v>69209.816999999995</v>
      </c>
      <c r="K162" s="97">
        <v>69428.453999999998</v>
      </c>
      <c r="L162" s="97">
        <v>69625.581000000006</v>
      </c>
      <c r="M162" s="97">
        <v>69799.978000000003</v>
      </c>
      <c r="N162" s="70">
        <v>69950.843999999997</v>
      </c>
      <c r="O162" s="70">
        <v>70078.198000000004</v>
      </c>
      <c r="P162" s="70">
        <v>70182.828999999998</v>
      </c>
      <c r="Q162" s="70">
        <v>70266.063999999998</v>
      </c>
      <c r="R162" s="70">
        <v>70328.932000000001</v>
      </c>
      <c r="S162" s="70">
        <v>70371.638999999996</v>
      </c>
      <c r="T162" s="70">
        <v>70394.101999999999</v>
      </c>
      <c r="U162" s="70">
        <v>70396.854000000007</v>
      </c>
      <c r="V162" s="70">
        <v>70380.495999999999</v>
      </c>
      <c r="W162" s="70">
        <v>70345.543000000005</v>
      </c>
      <c r="X162" s="70">
        <v>70292.293000000005</v>
      </c>
      <c r="Y162" s="70">
        <v>70220.899999999994</v>
      </c>
      <c r="Z162" s="70">
        <v>70131.525999999998</v>
      </c>
      <c r="AA162" s="70">
        <v>70024.232999999993</v>
      </c>
      <c r="AB162" s="70">
        <v>69899.111999999994</v>
      </c>
      <c r="AC162" s="70">
        <v>69756.445000000007</v>
      </c>
      <c r="AD162" s="70">
        <v>69596.351999999999</v>
      </c>
      <c r="AE162" s="70">
        <v>69418.528000000006</v>
      </c>
      <c r="AF162" s="70">
        <v>69222.585999999996</v>
      </c>
      <c r="AG162" s="70">
        <v>69008.294999999998</v>
      </c>
      <c r="AH162" s="70">
        <v>68775.781000000003</v>
      </c>
      <c r="AI162" s="70">
        <v>68525.506999999998</v>
      </c>
      <c r="AJ162" s="70">
        <v>68257.808000000005</v>
      </c>
      <c r="AK162" s="70">
        <v>67973.161999999997</v>
      </c>
      <c r="AL162" s="70">
        <v>67672.072</v>
      </c>
      <c r="AM162" s="70">
        <v>67355.05</v>
      </c>
      <c r="AN162" s="70">
        <v>67022.652000000002</v>
      </c>
      <c r="AO162" s="70">
        <v>66675.563999999998</v>
      </c>
      <c r="AP162" s="70">
        <v>66314.572</v>
      </c>
      <c r="AQ162" s="70">
        <v>65940.494000000006</v>
      </c>
      <c r="AR162" s="70">
        <v>65554.095000000001</v>
      </c>
      <c r="AS162" s="70">
        <v>65156.258999999998</v>
      </c>
      <c r="AT162" s="70">
        <v>64748.019</v>
      </c>
      <c r="AU162" s="70">
        <v>64330.504999999997</v>
      </c>
      <c r="AV162" s="70">
        <v>63904.838000000003</v>
      </c>
      <c r="AW162" s="70">
        <v>63471.900999999998</v>
      </c>
      <c r="AX162" s="70">
        <v>63032.671999999999</v>
      </c>
      <c r="AY162" s="70">
        <v>62588.576000000001</v>
      </c>
      <c r="AZ162" s="70">
        <v>62141.086000000003</v>
      </c>
      <c r="BA162" s="70">
        <v>61691.56</v>
      </c>
      <c r="BB162" s="70">
        <v>61240.972999999998</v>
      </c>
      <c r="BC162" s="70">
        <v>60790.055999999997</v>
      </c>
      <c r="BD162" s="70">
        <v>60339.673999999999</v>
      </c>
      <c r="BE162" s="70">
        <v>59890.567999999999</v>
      </c>
      <c r="BF162" s="70">
        <v>59443.425000000003</v>
      </c>
      <c r="BG162" s="70">
        <v>58998.836000000003</v>
      </c>
      <c r="BH162" s="70">
        <v>58557.36</v>
      </c>
      <c r="BI162" s="70">
        <v>58119.627</v>
      </c>
      <c r="BJ162" s="70">
        <v>57686.260999999999</v>
      </c>
      <c r="BK162" s="70">
        <v>57257.756999999998</v>
      </c>
      <c r="BL162" s="70">
        <v>56834.396000000001</v>
      </c>
      <c r="BM162" s="70">
        <v>56416.233999999997</v>
      </c>
      <c r="BN162" s="70">
        <v>56003.067999999999</v>
      </c>
      <c r="BO162" s="70">
        <v>55594.468000000001</v>
      </c>
      <c r="BP162" s="70">
        <v>55190.061000000002</v>
      </c>
      <c r="BQ162" s="70">
        <v>54789.805999999997</v>
      </c>
      <c r="BR162" s="70">
        <v>54393.614999999998</v>
      </c>
      <c r="BS162" s="70">
        <v>54000.972000000002</v>
      </c>
      <c r="BT162" s="70">
        <v>53611.214</v>
      </c>
      <c r="BU162" s="70">
        <v>53223.839</v>
      </c>
      <c r="BV162" s="70">
        <v>52838.65</v>
      </c>
      <c r="BW162" s="70">
        <v>52455.624000000003</v>
      </c>
      <c r="BX162" s="70">
        <v>52074.567000000003</v>
      </c>
      <c r="BY162" s="70">
        <v>51695.303</v>
      </c>
      <c r="BZ162" s="70">
        <v>51317.775000000001</v>
      </c>
      <c r="CA162" s="70">
        <v>50941.976999999999</v>
      </c>
      <c r="CB162" s="70">
        <v>50568.038999999997</v>
      </c>
      <c r="CC162" s="70">
        <v>50196.067000000003</v>
      </c>
      <c r="CD162" s="70">
        <v>49826.271000000001</v>
      </c>
      <c r="CE162" s="70">
        <v>49458.928999999996</v>
      </c>
      <c r="CF162" s="70">
        <v>49094.32</v>
      </c>
      <c r="CG162" s="70">
        <v>48732.817999999999</v>
      </c>
      <c r="CH162" s="70">
        <v>48374.855000000003</v>
      </c>
      <c r="CI162" s="70">
        <v>48020.9</v>
      </c>
      <c r="CJ162" s="70">
        <v>47671.470999999998</v>
      </c>
      <c r="CK162" s="70">
        <v>47327.207000000002</v>
      </c>
      <c r="CL162" s="70">
        <v>46988.716</v>
      </c>
      <c r="CM162" s="70">
        <v>46656.76</v>
      </c>
      <c r="CN162" s="70">
        <v>46332.084999999999</v>
      </c>
      <c r="CO162" s="70">
        <v>46015.553</v>
      </c>
    </row>
    <row r="163" spans="1:93" ht="11.65">
      <c r="A163" s="66">
        <v>146</v>
      </c>
      <c r="B163" s="67" t="s">
        <v>685</v>
      </c>
      <c r="C163" s="88" t="s">
        <v>206</v>
      </c>
      <c r="D163" s="69"/>
      <c r="E163" s="69">
        <v>626</v>
      </c>
      <c r="F163" s="67" t="s">
        <v>735</v>
      </c>
      <c r="G163" s="69">
        <v>920</v>
      </c>
      <c r="H163" s="97">
        <v>1196.2940000000001</v>
      </c>
      <c r="I163" s="97">
        <v>1219.289</v>
      </c>
      <c r="J163" s="97">
        <v>1243.26</v>
      </c>
      <c r="K163" s="97">
        <v>1267.9749999999999</v>
      </c>
      <c r="L163" s="97">
        <v>1293.1199999999999</v>
      </c>
      <c r="M163" s="97">
        <v>1318.442</v>
      </c>
      <c r="N163" s="70">
        <v>1343.875</v>
      </c>
      <c r="O163" s="70">
        <v>1369.431</v>
      </c>
      <c r="P163" s="70">
        <v>1395.057</v>
      </c>
      <c r="Q163" s="70">
        <v>1420.761</v>
      </c>
      <c r="R163" s="70">
        <v>1446.509</v>
      </c>
      <c r="S163" s="70">
        <v>1472.252</v>
      </c>
      <c r="T163" s="70">
        <v>1497.93</v>
      </c>
      <c r="U163" s="70">
        <v>1523.49</v>
      </c>
      <c r="V163" s="70">
        <v>1548.8820000000001</v>
      </c>
      <c r="W163" s="70">
        <v>1574.059</v>
      </c>
      <c r="X163" s="70">
        <v>1598.992</v>
      </c>
      <c r="Y163" s="70">
        <v>1623.6420000000001</v>
      </c>
      <c r="Z163" s="70">
        <v>1648.01</v>
      </c>
      <c r="AA163" s="70">
        <v>1672.059</v>
      </c>
      <c r="AB163" s="70">
        <v>1695.758</v>
      </c>
      <c r="AC163" s="70">
        <v>1719.1189999999999</v>
      </c>
      <c r="AD163" s="70">
        <v>1742.1289999999999</v>
      </c>
      <c r="AE163" s="70">
        <v>1764.8140000000001</v>
      </c>
      <c r="AF163" s="70">
        <v>1787.184</v>
      </c>
      <c r="AG163" s="70">
        <v>1809.2809999999999</v>
      </c>
      <c r="AH163" s="70">
        <v>1831.0830000000001</v>
      </c>
      <c r="AI163" s="70">
        <v>1852.606</v>
      </c>
      <c r="AJ163" s="70">
        <v>1873.922</v>
      </c>
      <c r="AK163" s="70">
        <v>1895.0730000000001</v>
      </c>
      <c r="AL163" s="70">
        <v>1916.105</v>
      </c>
      <c r="AM163" s="70">
        <v>1937.047</v>
      </c>
      <c r="AN163" s="70">
        <v>1957.867</v>
      </c>
      <c r="AO163" s="70">
        <v>1978.548</v>
      </c>
      <c r="AP163" s="70">
        <v>1999.029</v>
      </c>
      <c r="AQ163" s="70">
        <v>2019.297</v>
      </c>
      <c r="AR163" s="70">
        <v>2039.297</v>
      </c>
      <c r="AS163" s="70">
        <v>2059.047</v>
      </c>
      <c r="AT163" s="70">
        <v>2078.4949999999999</v>
      </c>
      <c r="AU163" s="70">
        <v>2097.5810000000001</v>
      </c>
      <c r="AV163" s="70">
        <v>2116.2869999999998</v>
      </c>
      <c r="AW163" s="70">
        <v>2134.5569999999998</v>
      </c>
      <c r="AX163" s="70">
        <v>2152.3879999999999</v>
      </c>
      <c r="AY163" s="70">
        <v>2169.7269999999999</v>
      </c>
      <c r="AZ163" s="70">
        <v>2186.5390000000002</v>
      </c>
      <c r="BA163" s="70">
        <v>2202.7739999999999</v>
      </c>
      <c r="BB163" s="70">
        <v>2218.4189999999999</v>
      </c>
      <c r="BC163" s="70">
        <v>2233.453</v>
      </c>
      <c r="BD163" s="70">
        <v>2247.857</v>
      </c>
      <c r="BE163" s="70">
        <v>2261.614</v>
      </c>
      <c r="BF163" s="70">
        <v>2274.7040000000002</v>
      </c>
      <c r="BG163" s="70">
        <v>2287.123</v>
      </c>
      <c r="BH163" s="70">
        <v>2298.8609999999999</v>
      </c>
      <c r="BI163" s="70">
        <v>2309.9299999999998</v>
      </c>
      <c r="BJ163" s="70">
        <v>2320.3609999999999</v>
      </c>
      <c r="BK163" s="70">
        <v>2330.1480000000001</v>
      </c>
      <c r="BL163" s="70">
        <v>2339.326</v>
      </c>
      <c r="BM163" s="70">
        <v>2347.8760000000002</v>
      </c>
      <c r="BN163" s="70">
        <v>2355.8159999999998</v>
      </c>
      <c r="BO163" s="70">
        <v>2363.1590000000001</v>
      </c>
      <c r="BP163" s="70">
        <v>2369.9209999999998</v>
      </c>
      <c r="BQ163" s="70">
        <v>2376.1129999999998</v>
      </c>
      <c r="BR163" s="70">
        <v>2381.748</v>
      </c>
      <c r="BS163" s="70">
        <v>2386.8270000000002</v>
      </c>
      <c r="BT163" s="70">
        <v>2391.3910000000001</v>
      </c>
      <c r="BU163" s="70">
        <v>2395.424</v>
      </c>
      <c r="BV163" s="70">
        <v>2398.9749999999999</v>
      </c>
      <c r="BW163" s="70">
        <v>2402.0050000000001</v>
      </c>
      <c r="BX163" s="70">
        <v>2404.5439999999999</v>
      </c>
      <c r="BY163" s="70">
        <v>2406.556</v>
      </c>
      <c r="BZ163" s="70">
        <v>2408.0700000000002</v>
      </c>
      <c r="CA163" s="70">
        <v>2409.067</v>
      </c>
      <c r="CB163" s="70">
        <v>2409.56</v>
      </c>
      <c r="CC163" s="70">
        <v>2409.5639999999999</v>
      </c>
      <c r="CD163" s="70">
        <v>2409.0639999999999</v>
      </c>
      <c r="CE163" s="70">
        <v>2408.0839999999998</v>
      </c>
      <c r="CF163" s="70">
        <v>2406.627</v>
      </c>
      <c r="CG163" s="70">
        <v>2404.6889999999999</v>
      </c>
      <c r="CH163" s="70">
        <v>2402.29</v>
      </c>
      <c r="CI163" s="70">
        <v>2399.4349999999999</v>
      </c>
      <c r="CJ163" s="70">
        <v>2396.114</v>
      </c>
      <c r="CK163" s="70">
        <v>2392.35</v>
      </c>
      <c r="CL163" s="70">
        <v>2388.1289999999999</v>
      </c>
      <c r="CM163" s="70">
        <v>2383.498</v>
      </c>
      <c r="CN163" s="70">
        <v>2378.4389999999999</v>
      </c>
      <c r="CO163" s="70">
        <v>2372.9699999999998</v>
      </c>
    </row>
    <row r="164" spans="1:93" ht="11.65">
      <c r="A164" s="66">
        <v>147</v>
      </c>
      <c r="B164" s="67" t="s">
        <v>685</v>
      </c>
      <c r="C164" s="88" t="s">
        <v>768</v>
      </c>
      <c r="D164" s="69"/>
      <c r="E164" s="69">
        <v>704</v>
      </c>
      <c r="F164" s="67" t="s">
        <v>735</v>
      </c>
      <c r="G164" s="69">
        <v>920</v>
      </c>
      <c r="H164" s="97">
        <v>92677.081999999995</v>
      </c>
      <c r="I164" s="97">
        <v>93640.434999999998</v>
      </c>
      <c r="J164" s="97">
        <v>94600.642999999996</v>
      </c>
      <c r="K164" s="97">
        <v>95545.959000000003</v>
      </c>
      <c r="L164" s="97">
        <v>96462.107999999993</v>
      </c>
      <c r="M164" s="97">
        <v>97338.582999999999</v>
      </c>
      <c r="N164" s="70">
        <v>98168.828999999998</v>
      </c>
      <c r="O164" s="70">
        <v>98953.535000000003</v>
      </c>
      <c r="P164" s="70">
        <v>99698.630999999994</v>
      </c>
      <c r="Q164" s="70">
        <v>100414.087</v>
      </c>
      <c r="R164" s="70">
        <v>101106.833</v>
      </c>
      <c r="S164" s="70">
        <v>101778.64599999999</v>
      </c>
      <c r="T164" s="70">
        <v>102425.785</v>
      </c>
      <c r="U164" s="70">
        <v>103043.295</v>
      </c>
      <c r="V164" s="70">
        <v>103624.12699999999</v>
      </c>
      <c r="W164" s="70">
        <v>104163.523</v>
      </c>
      <c r="X164" s="70">
        <v>104660.42</v>
      </c>
      <c r="Y164" s="70">
        <v>105117.644</v>
      </c>
      <c r="Z164" s="70">
        <v>105539.068</v>
      </c>
      <c r="AA164" s="70">
        <v>105930.352</v>
      </c>
      <c r="AB164" s="70">
        <v>106296.11199999999</v>
      </c>
      <c r="AC164" s="70">
        <v>106637.622</v>
      </c>
      <c r="AD164" s="70">
        <v>106955.382</v>
      </c>
      <c r="AE164" s="70">
        <v>107252.235</v>
      </c>
      <c r="AF164" s="70">
        <v>107531.321</v>
      </c>
      <c r="AG164" s="70">
        <v>107795.035</v>
      </c>
      <c r="AH164" s="70">
        <v>108044.73299999999</v>
      </c>
      <c r="AI164" s="70">
        <v>108280.678</v>
      </c>
      <c r="AJ164" s="70">
        <v>108502.624</v>
      </c>
      <c r="AK164" s="70">
        <v>108709.692</v>
      </c>
      <c r="AL164" s="70">
        <v>108901.041</v>
      </c>
      <c r="AM164" s="70">
        <v>109076.751</v>
      </c>
      <c r="AN164" s="70">
        <v>109236.674</v>
      </c>
      <c r="AO164" s="70">
        <v>109379.296</v>
      </c>
      <c r="AP164" s="70">
        <v>109502.617</v>
      </c>
      <c r="AQ164" s="70">
        <v>109605.01</v>
      </c>
      <c r="AR164" s="70">
        <v>109685.965</v>
      </c>
      <c r="AS164" s="70">
        <v>109745.258</v>
      </c>
      <c r="AT164" s="70">
        <v>109781.857</v>
      </c>
      <c r="AU164" s="70">
        <v>109794.72900000001</v>
      </c>
      <c r="AV164" s="70">
        <v>109783.121</v>
      </c>
      <c r="AW164" s="70">
        <v>109746.841</v>
      </c>
      <c r="AX164" s="70">
        <v>109686.133</v>
      </c>
      <c r="AY164" s="70">
        <v>109601.469</v>
      </c>
      <c r="AZ164" s="70">
        <v>109493.599</v>
      </c>
      <c r="BA164" s="70">
        <v>109363.33100000001</v>
      </c>
      <c r="BB164" s="70">
        <v>109211.311</v>
      </c>
      <c r="BC164" s="70">
        <v>109038.247</v>
      </c>
      <c r="BD164" s="70">
        <v>108845.458</v>
      </c>
      <c r="BE164" s="70">
        <v>108634.41800000001</v>
      </c>
      <c r="BF164" s="70">
        <v>108406.617</v>
      </c>
      <c r="BG164" s="70">
        <v>108163.133</v>
      </c>
      <c r="BH164" s="70">
        <v>107905.141</v>
      </c>
      <c r="BI164" s="70">
        <v>107634.401</v>
      </c>
      <c r="BJ164" s="70">
        <v>107352.859</v>
      </c>
      <c r="BK164" s="70">
        <v>107062.251</v>
      </c>
      <c r="BL164" s="70">
        <v>106763.73699999999</v>
      </c>
      <c r="BM164" s="70">
        <v>106458.379</v>
      </c>
      <c r="BN164" s="70">
        <v>106147.659</v>
      </c>
      <c r="BO164" s="70">
        <v>105833.158</v>
      </c>
      <c r="BP164" s="70">
        <v>105516.15</v>
      </c>
      <c r="BQ164" s="70">
        <v>105197.607</v>
      </c>
      <c r="BR164" s="70">
        <v>104878.139</v>
      </c>
      <c r="BS164" s="70">
        <v>104557.982</v>
      </c>
      <c r="BT164" s="70">
        <v>104237.106</v>
      </c>
      <c r="BU164" s="70">
        <v>103915.55499999999</v>
      </c>
      <c r="BV164" s="70">
        <v>103593.64200000001</v>
      </c>
      <c r="BW164" s="70">
        <v>103271.755</v>
      </c>
      <c r="BX164" s="70">
        <v>102950.1</v>
      </c>
      <c r="BY164" s="70">
        <v>102628.81600000001</v>
      </c>
      <c r="BZ164" s="70">
        <v>102308.003</v>
      </c>
      <c r="CA164" s="70">
        <v>101987.708</v>
      </c>
      <c r="CB164" s="70">
        <v>101667.87300000001</v>
      </c>
      <c r="CC164" s="70">
        <v>101348.325</v>
      </c>
      <c r="CD164" s="70">
        <v>101028.811</v>
      </c>
      <c r="CE164" s="70">
        <v>100709.094</v>
      </c>
      <c r="CF164" s="70">
        <v>100388.893</v>
      </c>
      <c r="CG164" s="70">
        <v>100068.01700000001</v>
      </c>
      <c r="CH164" s="70">
        <v>99746.217999999993</v>
      </c>
      <c r="CI164" s="70">
        <v>99423.225999999995</v>
      </c>
      <c r="CJ164" s="70">
        <v>99098.736999999994</v>
      </c>
      <c r="CK164" s="70">
        <v>98772.335999999996</v>
      </c>
      <c r="CL164" s="70">
        <v>98443.555999999997</v>
      </c>
      <c r="CM164" s="70">
        <v>98111.873000000007</v>
      </c>
      <c r="CN164" s="70">
        <v>97776.676000000007</v>
      </c>
      <c r="CO164" s="70">
        <v>97437.285999999993</v>
      </c>
    </row>
    <row r="165" spans="1:93" ht="11.65">
      <c r="A165" s="78">
        <v>148</v>
      </c>
      <c r="B165" s="79" t="s">
        <v>685</v>
      </c>
      <c r="C165" s="80" t="s">
        <v>769</v>
      </c>
      <c r="D165" s="81"/>
      <c r="E165" s="81">
        <v>1830</v>
      </c>
      <c r="F165" s="79" t="s">
        <v>732</v>
      </c>
      <c r="G165" s="81">
        <v>1828</v>
      </c>
      <c r="H165" s="99">
        <v>623934.12600000005</v>
      </c>
      <c r="I165" s="99">
        <v>630144.54399999999</v>
      </c>
      <c r="J165" s="99">
        <v>636233.13199999998</v>
      </c>
      <c r="K165" s="99">
        <v>642216.70900000003</v>
      </c>
      <c r="L165" s="99">
        <v>648120.95600000001</v>
      </c>
      <c r="M165" s="99">
        <v>653962.33200000005</v>
      </c>
      <c r="N165" s="82">
        <v>659743.61199999996</v>
      </c>
      <c r="O165" s="82">
        <v>665450.799</v>
      </c>
      <c r="P165" s="82">
        <v>671063.30599999998</v>
      </c>
      <c r="Q165" s="82">
        <v>676552.48100000003</v>
      </c>
      <c r="R165" s="82">
        <v>681896.01599999995</v>
      </c>
      <c r="S165" s="82">
        <v>687085.745</v>
      </c>
      <c r="T165" s="82">
        <v>692121.53300000005</v>
      </c>
      <c r="U165" s="82">
        <v>696997.39</v>
      </c>
      <c r="V165" s="82">
        <v>701709.35800000001</v>
      </c>
      <c r="W165" s="82">
        <v>706254.02899999998</v>
      </c>
      <c r="X165" s="82">
        <v>710626.97199999995</v>
      </c>
      <c r="Y165" s="82">
        <v>714825.478</v>
      </c>
      <c r="Z165" s="82">
        <v>718850.929</v>
      </c>
      <c r="AA165" s="82">
        <v>722706.60199999996</v>
      </c>
      <c r="AB165" s="82">
        <v>726395.32</v>
      </c>
      <c r="AC165" s="82">
        <v>729917.12699999998</v>
      </c>
      <c r="AD165" s="82">
        <v>733271.56499999994</v>
      </c>
      <c r="AE165" s="82">
        <v>736460.09199999995</v>
      </c>
      <c r="AF165" s="82">
        <v>739484.97100000002</v>
      </c>
      <c r="AG165" s="82">
        <v>742347.826</v>
      </c>
      <c r="AH165" s="82">
        <v>745049.64899999998</v>
      </c>
      <c r="AI165" s="82">
        <v>747591.58900000004</v>
      </c>
      <c r="AJ165" s="82">
        <v>749976.41299999994</v>
      </c>
      <c r="AK165" s="82">
        <v>752207.35999999999</v>
      </c>
      <c r="AL165" s="82">
        <v>754286.99800000002</v>
      </c>
      <c r="AM165" s="82">
        <v>756217.228</v>
      </c>
      <c r="AN165" s="82">
        <v>757998.05299999996</v>
      </c>
      <c r="AO165" s="82">
        <v>759628.74800000002</v>
      </c>
      <c r="AP165" s="82">
        <v>761107.16</v>
      </c>
      <c r="AQ165" s="82">
        <v>762432.299</v>
      </c>
      <c r="AR165" s="82">
        <v>763604.59400000004</v>
      </c>
      <c r="AS165" s="82">
        <v>764625.48199999996</v>
      </c>
      <c r="AT165" s="82">
        <v>765496.18900000001</v>
      </c>
      <c r="AU165" s="82">
        <v>766217.902</v>
      </c>
      <c r="AV165" s="82">
        <v>766792.34900000005</v>
      </c>
      <c r="AW165" s="82">
        <v>767220.56299999997</v>
      </c>
      <c r="AX165" s="82">
        <v>767503.81</v>
      </c>
      <c r="AY165" s="82">
        <v>767642.95</v>
      </c>
      <c r="AZ165" s="82">
        <v>767639.59199999995</v>
      </c>
      <c r="BA165" s="82">
        <v>767494.83100000001</v>
      </c>
      <c r="BB165" s="82">
        <v>767210.48</v>
      </c>
      <c r="BC165" s="82">
        <v>766788.54099999997</v>
      </c>
      <c r="BD165" s="82">
        <v>766230.97400000005</v>
      </c>
      <c r="BE165" s="82">
        <v>765539.70799999998</v>
      </c>
      <c r="BF165" s="82">
        <v>764717.07799999998</v>
      </c>
      <c r="BG165" s="82">
        <v>763765.43400000001</v>
      </c>
      <c r="BH165" s="82">
        <v>762687.33900000004</v>
      </c>
      <c r="BI165" s="82">
        <v>761485.652</v>
      </c>
      <c r="BJ165" s="82">
        <v>760163.299</v>
      </c>
      <c r="BK165" s="82">
        <v>758723.46499999997</v>
      </c>
      <c r="BL165" s="82">
        <v>757169.32700000005</v>
      </c>
      <c r="BM165" s="82">
        <v>755504.06200000003</v>
      </c>
      <c r="BN165" s="82">
        <v>753731.054</v>
      </c>
      <c r="BO165" s="82">
        <v>751853.86499999999</v>
      </c>
      <c r="BP165" s="82">
        <v>749876.00800000003</v>
      </c>
      <c r="BQ165" s="82">
        <v>747801.16200000001</v>
      </c>
      <c r="BR165" s="82">
        <v>745633.27899999998</v>
      </c>
      <c r="BS165" s="82">
        <v>743377.12</v>
      </c>
      <c r="BT165" s="82">
        <v>741037.73899999994</v>
      </c>
      <c r="BU165" s="82">
        <v>738619.99899999995</v>
      </c>
      <c r="BV165" s="82">
        <v>736127.929</v>
      </c>
      <c r="BW165" s="82">
        <v>733565.66799999995</v>
      </c>
      <c r="BX165" s="82">
        <v>730937.69200000004</v>
      </c>
      <c r="BY165" s="82">
        <v>728248.36199999996</v>
      </c>
      <c r="BZ165" s="82">
        <v>725502.28500000003</v>
      </c>
      <c r="CA165" s="82">
        <v>722703.27399999998</v>
      </c>
      <c r="CB165" s="82">
        <v>719855.24</v>
      </c>
      <c r="CC165" s="82">
        <v>716962.16799999995</v>
      </c>
      <c r="CD165" s="82">
        <v>714027.78500000003</v>
      </c>
      <c r="CE165" s="82">
        <v>711055.91200000001</v>
      </c>
      <c r="CF165" s="82">
        <v>708050.09900000005</v>
      </c>
      <c r="CG165" s="82">
        <v>705013.70900000003</v>
      </c>
      <c r="CH165" s="82">
        <v>701950.05</v>
      </c>
      <c r="CI165" s="82">
        <v>698862.22</v>
      </c>
      <c r="CJ165" s="82">
        <v>695753.31099999999</v>
      </c>
      <c r="CK165" s="82">
        <v>692626.22699999996</v>
      </c>
      <c r="CL165" s="82">
        <v>689483.84199999995</v>
      </c>
      <c r="CM165" s="82">
        <v>686329.11800000002</v>
      </c>
      <c r="CN165" s="82">
        <v>683164.66700000002</v>
      </c>
      <c r="CO165" s="82">
        <v>679992.94</v>
      </c>
    </row>
    <row r="166" spans="1:93" ht="11.65">
      <c r="A166" s="83">
        <v>149</v>
      </c>
      <c r="B166" s="84" t="s">
        <v>685</v>
      </c>
      <c r="C166" s="85" t="s">
        <v>770</v>
      </c>
      <c r="D166" s="86"/>
      <c r="E166" s="86">
        <v>915</v>
      </c>
      <c r="F166" s="84" t="s">
        <v>734</v>
      </c>
      <c r="G166" s="86">
        <v>1830</v>
      </c>
      <c r="H166" s="100">
        <v>42622.28</v>
      </c>
      <c r="I166" s="100">
        <v>42827.506000000001</v>
      </c>
      <c r="J166" s="100">
        <v>43002.43</v>
      </c>
      <c r="K166" s="100">
        <v>43163.826999999997</v>
      </c>
      <c r="L166" s="100">
        <v>43335.006000000001</v>
      </c>
      <c r="M166" s="100">
        <v>43532.374000000003</v>
      </c>
      <c r="N166" s="87">
        <v>43761.962</v>
      </c>
      <c r="O166" s="87">
        <v>44017.286999999997</v>
      </c>
      <c r="P166" s="87">
        <v>44287.123</v>
      </c>
      <c r="Q166" s="87">
        <v>44554.235999999997</v>
      </c>
      <c r="R166" s="87">
        <v>44805.911999999997</v>
      </c>
      <c r="S166" s="87">
        <v>45039.103000000003</v>
      </c>
      <c r="T166" s="87">
        <v>45256.957999999999</v>
      </c>
      <c r="U166" s="87">
        <v>45459.875</v>
      </c>
      <c r="V166" s="87">
        <v>45650</v>
      </c>
      <c r="W166" s="87">
        <v>45828.847000000002</v>
      </c>
      <c r="X166" s="87">
        <v>45995.656999999999</v>
      </c>
      <c r="Y166" s="87">
        <v>46149.463000000003</v>
      </c>
      <c r="Z166" s="87">
        <v>46291.839999999997</v>
      </c>
      <c r="AA166" s="87">
        <v>46425.154000000002</v>
      </c>
      <c r="AB166" s="87">
        <v>46551.27</v>
      </c>
      <c r="AC166" s="87">
        <v>46670.713000000003</v>
      </c>
      <c r="AD166" s="87">
        <v>46783.012000000002</v>
      </c>
      <c r="AE166" s="87">
        <v>46887.555</v>
      </c>
      <c r="AF166" s="87">
        <v>46983.368999999999</v>
      </c>
      <c r="AG166" s="87">
        <v>47069.478999999999</v>
      </c>
      <c r="AH166" s="87">
        <v>47145.989000000001</v>
      </c>
      <c r="AI166" s="87">
        <v>47213.016000000003</v>
      </c>
      <c r="AJ166" s="87">
        <v>47270.428999999996</v>
      </c>
      <c r="AK166" s="87">
        <v>47318.017999999996</v>
      </c>
      <c r="AL166" s="87">
        <v>47355.754999999997</v>
      </c>
      <c r="AM166" s="87">
        <v>47383.597999999998</v>
      </c>
      <c r="AN166" s="87">
        <v>47401.400999999998</v>
      </c>
      <c r="AO166" s="87">
        <v>47409.171999999999</v>
      </c>
      <c r="AP166" s="87">
        <v>47406.559999999998</v>
      </c>
      <c r="AQ166" s="87">
        <v>47393.59</v>
      </c>
      <c r="AR166" s="87">
        <v>47370.273999999998</v>
      </c>
      <c r="AS166" s="87">
        <v>47336.79</v>
      </c>
      <c r="AT166" s="87">
        <v>47293.612000000001</v>
      </c>
      <c r="AU166" s="87">
        <v>47241.112999999998</v>
      </c>
      <c r="AV166" s="87">
        <v>47179.915999999997</v>
      </c>
      <c r="AW166" s="87">
        <v>47110.222000000002</v>
      </c>
      <c r="AX166" s="87">
        <v>47032.298000000003</v>
      </c>
      <c r="AY166" s="87">
        <v>46946.311000000002</v>
      </c>
      <c r="AZ166" s="87">
        <v>46852.925000000003</v>
      </c>
      <c r="BA166" s="87">
        <v>46752.220999999998</v>
      </c>
      <c r="BB166" s="87">
        <v>46644.493000000002</v>
      </c>
      <c r="BC166" s="87">
        <v>46530.05</v>
      </c>
      <c r="BD166" s="87">
        <v>46409.472000000002</v>
      </c>
      <c r="BE166" s="87">
        <v>46283.063999999998</v>
      </c>
      <c r="BF166" s="87">
        <v>46151.417999999998</v>
      </c>
      <c r="BG166" s="87">
        <v>46014.762999999999</v>
      </c>
      <c r="BH166" s="87">
        <v>45873.165999999997</v>
      </c>
      <c r="BI166" s="87">
        <v>45726.63</v>
      </c>
      <c r="BJ166" s="87">
        <v>45574.998</v>
      </c>
      <c r="BK166" s="87">
        <v>45418.216</v>
      </c>
      <c r="BL166" s="87">
        <v>45256.336000000003</v>
      </c>
      <c r="BM166" s="87">
        <v>45089.438000000002</v>
      </c>
      <c r="BN166" s="87">
        <v>44917.767999999996</v>
      </c>
      <c r="BO166" s="87">
        <v>44741.495999999999</v>
      </c>
      <c r="BP166" s="87">
        <v>44560.728000000003</v>
      </c>
      <c r="BQ166" s="87">
        <v>44375.633999999998</v>
      </c>
      <c r="BR166" s="87">
        <v>44186.224000000002</v>
      </c>
      <c r="BS166" s="87">
        <v>43992.392999999996</v>
      </c>
      <c r="BT166" s="87">
        <v>43793.857000000004</v>
      </c>
      <c r="BU166" s="87">
        <v>43590.576999999997</v>
      </c>
      <c r="BV166" s="87">
        <v>43382.569000000003</v>
      </c>
      <c r="BW166" s="87">
        <v>43170.063999999998</v>
      </c>
      <c r="BX166" s="87">
        <v>42953.311000000002</v>
      </c>
      <c r="BY166" s="87">
        <v>42732.497000000003</v>
      </c>
      <c r="BZ166" s="87">
        <v>42508.025999999998</v>
      </c>
      <c r="CA166" s="87">
        <v>42279.983999999997</v>
      </c>
      <c r="CB166" s="87">
        <v>42048.506000000001</v>
      </c>
      <c r="CC166" s="87">
        <v>41814.006000000001</v>
      </c>
      <c r="CD166" s="87">
        <v>41576.879000000001</v>
      </c>
      <c r="CE166" s="87">
        <v>41337.453000000001</v>
      </c>
      <c r="CF166" s="87">
        <v>41096.042999999998</v>
      </c>
      <c r="CG166" s="87">
        <v>40852.648999999998</v>
      </c>
      <c r="CH166" s="87">
        <v>40607.303999999996</v>
      </c>
      <c r="CI166" s="87">
        <v>40360.067999999999</v>
      </c>
      <c r="CJ166" s="87">
        <v>40110.82</v>
      </c>
      <c r="CK166" s="87">
        <v>39859.707000000002</v>
      </c>
      <c r="CL166" s="87">
        <v>39606.654999999999</v>
      </c>
      <c r="CM166" s="87">
        <v>39351.964</v>
      </c>
      <c r="CN166" s="87">
        <v>39095.724000000002</v>
      </c>
      <c r="CO166" s="87">
        <v>38838.008999999998</v>
      </c>
    </row>
    <row r="167" spans="1:93" ht="11.65">
      <c r="A167" s="66">
        <v>150</v>
      </c>
      <c r="B167" s="67" t="s">
        <v>685</v>
      </c>
      <c r="C167" s="88" t="s">
        <v>771</v>
      </c>
      <c r="D167" s="69">
        <v>14</v>
      </c>
      <c r="E167" s="69">
        <v>660</v>
      </c>
      <c r="F167" s="67" t="s">
        <v>735</v>
      </c>
      <c r="G167" s="69">
        <v>915</v>
      </c>
      <c r="H167" s="97">
        <v>14.279</v>
      </c>
      <c r="I167" s="97">
        <v>14.435</v>
      </c>
      <c r="J167" s="97">
        <v>14.587999999999999</v>
      </c>
      <c r="K167" s="97">
        <v>14.738</v>
      </c>
      <c r="L167" s="97">
        <v>14.872</v>
      </c>
      <c r="M167" s="97">
        <v>15.002000000000001</v>
      </c>
      <c r="N167" s="70">
        <v>15.125</v>
      </c>
      <c r="O167" s="70">
        <v>15.225</v>
      </c>
      <c r="P167" s="70">
        <v>15.324999999999999</v>
      </c>
      <c r="Q167" s="70">
        <v>15.414</v>
      </c>
      <c r="R167" s="70">
        <v>15.510999999999999</v>
      </c>
      <c r="S167" s="70">
        <v>15.596</v>
      </c>
      <c r="T167" s="70">
        <v>15.683</v>
      </c>
      <c r="U167" s="70">
        <v>15.763</v>
      </c>
      <c r="V167" s="70">
        <v>15.839</v>
      </c>
      <c r="W167" s="70">
        <v>15.917</v>
      </c>
      <c r="X167" s="70">
        <v>15.984</v>
      </c>
      <c r="Y167" s="70">
        <v>16.055</v>
      </c>
      <c r="Z167" s="70">
        <v>16.12</v>
      </c>
      <c r="AA167" s="70">
        <v>16.177</v>
      </c>
      <c r="AB167" s="70">
        <v>16.227</v>
      </c>
      <c r="AC167" s="70">
        <v>16.268999999999998</v>
      </c>
      <c r="AD167" s="70">
        <v>16.327999999999999</v>
      </c>
      <c r="AE167" s="70">
        <v>16.364000000000001</v>
      </c>
      <c r="AF167" s="70">
        <v>16.405999999999999</v>
      </c>
      <c r="AG167" s="70">
        <v>16.446000000000002</v>
      </c>
      <c r="AH167" s="70">
        <v>16.48</v>
      </c>
      <c r="AI167" s="70">
        <v>16.497</v>
      </c>
      <c r="AJ167" s="70">
        <v>16.518000000000001</v>
      </c>
      <c r="AK167" s="70">
        <v>16.532</v>
      </c>
      <c r="AL167" s="70">
        <v>16.545999999999999</v>
      </c>
      <c r="AM167" s="70">
        <v>16.545999999999999</v>
      </c>
      <c r="AN167" s="70">
        <v>16.550999999999998</v>
      </c>
      <c r="AO167" s="70">
        <v>16.541</v>
      </c>
      <c r="AP167" s="70">
        <v>16.539000000000001</v>
      </c>
      <c r="AQ167" s="70">
        <v>16.521999999999998</v>
      </c>
      <c r="AR167" s="70">
        <v>16.5</v>
      </c>
      <c r="AS167" s="70">
        <v>16.478000000000002</v>
      </c>
      <c r="AT167" s="70">
        <v>16.454000000000001</v>
      </c>
      <c r="AU167" s="70">
        <v>16.422999999999998</v>
      </c>
      <c r="AV167" s="70">
        <v>16.384</v>
      </c>
      <c r="AW167" s="70">
        <v>16.349</v>
      </c>
      <c r="AX167" s="70">
        <v>16.306000000000001</v>
      </c>
      <c r="AY167" s="70">
        <v>16.263999999999999</v>
      </c>
      <c r="AZ167" s="70">
        <v>16.221</v>
      </c>
      <c r="BA167" s="70">
        <v>16.175000000000001</v>
      </c>
      <c r="BB167" s="70">
        <v>16.123999999999999</v>
      </c>
      <c r="BC167" s="70">
        <v>16.071000000000002</v>
      </c>
      <c r="BD167" s="70">
        <v>16.02</v>
      </c>
      <c r="BE167" s="70">
        <v>15.959</v>
      </c>
      <c r="BF167" s="70">
        <v>15.907999999999999</v>
      </c>
      <c r="BG167" s="70">
        <v>15.852</v>
      </c>
      <c r="BH167" s="70">
        <v>15.788</v>
      </c>
      <c r="BI167" s="70">
        <v>15.733000000000001</v>
      </c>
      <c r="BJ167" s="70">
        <v>15.669</v>
      </c>
      <c r="BK167" s="70">
        <v>15.599</v>
      </c>
      <c r="BL167" s="70">
        <v>15.537000000000001</v>
      </c>
      <c r="BM167" s="70">
        <v>15.477</v>
      </c>
      <c r="BN167" s="70">
        <v>15.413</v>
      </c>
      <c r="BO167" s="70">
        <v>15.340999999999999</v>
      </c>
      <c r="BP167" s="70">
        <v>15.271000000000001</v>
      </c>
      <c r="BQ167" s="70">
        <v>15.204000000000001</v>
      </c>
      <c r="BR167" s="70">
        <v>15.135999999999999</v>
      </c>
      <c r="BS167" s="70">
        <v>15.064</v>
      </c>
      <c r="BT167" s="70">
        <v>14.993</v>
      </c>
      <c r="BU167" s="70">
        <v>14.920999999999999</v>
      </c>
      <c r="BV167" s="70">
        <v>14.848000000000001</v>
      </c>
      <c r="BW167" s="70">
        <v>14.78</v>
      </c>
      <c r="BX167" s="70">
        <v>14.715999999999999</v>
      </c>
      <c r="BY167" s="70">
        <v>14.64</v>
      </c>
      <c r="BZ167" s="70">
        <v>14.57</v>
      </c>
      <c r="CA167" s="70">
        <v>14.507</v>
      </c>
      <c r="CB167" s="70">
        <v>14.441000000000001</v>
      </c>
      <c r="CC167" s="70">
        <v>14.374000000000001</v>
      </c>
      <c r="CD167" s="70">
        <v>14.313000000000001</v>
      </c>
      <c r="CE167" s="70">
        <v>14.253</v>
      </c>
      <c r="CF167" s="70">
        <v>14.189</v>
      </c>
      <c r="CG167" s="70">
        <v>14.119</v>
      </c>
      <c r="CH167" s="70">
        <v>14.058</v>
      </c>
      <c r="CI167" s="70">
        <v>14.006</v>
      </c>
      <c r="CJ167" s="70">
        <v>13.943</v>
      </c>
      <c r="CK167" s="70">
        <v>13.882999999999999</v>
      </c>
      <c r="CL167" s="70">
        <v>13.821</v>
      </c>
      <c r="CM167" s="70">
        <v>13.763</v>
      </c>
      <c r="CN167" s="70">
        <v>13.707000000000001</v>
      </c>
      <c r="CO167" s="70">
        <v>13.635</v>
      </c>
    </row>
    <row r="168" spans="1:93" ht="11.65">
      <c r="A168" s="66">
        <v>151</v>
      </c>
      <c r="B168" s="67" t="s">
        <v>685</v>
      </c>
      <c r="C168" s="88" t="s">
        <v>37</v>
      </c>
      <c r="D168" s="69"/>
      <c r="E168" s="69">
        <v>28</v>
      </c>
      <c r="F168" s="67" t="s">
        <v>735</v>
      </c>
      <c r="G168" s="69">
        <v>915</v>
      </c>
      <c r="H168" s="97">
        <v>93.570999999999998</v>
      </c>
      <c r="I168" s="97">
        <v>94.52</v>
      </c>
      <c r="J168" s="97">
        <v>95.424999999999997</v>
      </c>
      <c r="K168" s="97">
        <v>96.281999999999996</v>
      </c>
      <c r="L168" s="97">
        <v>97.114999999999995</v>
      </c>
      <c r="M168" s="97">
        <v>97.927999999999997</v>
      </c>
      <c r="N168" s="70">
        <v>98.727999999999994</v>
      </c>
      <c r="O168" s="70">
        <v>99.504999999999995</v>
      </c>
      <c r="P168" s="70">
        <v>100.27200000000001</v>
      </c>
      <c r="Q168" s="70">
        <v>101.01600000000001</v>
      </c>
      <c r="R168" s="70">
        <v>101.71899999999999</v>
      </c>
      <c r="S168" s="70">
        <v>102.402</v>
      </c>
      <c r="T168" s="70">
        <v>103.06699999999999</v>
      </c>
      <c r="U168" s="70">
        <v>103.691</v>
      </c>
      <c r="V168" s="70">
        <v>104.30200000000001</v>
      </c>
      <c r="W168" s="70">
        <v>104.85899999999999</v>
      </c>
      <c r="X168" s="70">
        <v>105.411</v>
      </c>
      <c r="Y168" s="70">
        <v>105.925</v>
      </c>
      <c r="Z168" s="70">
        <v>106.408</v>
      </c>
      <c r="AA168" s="70">
        <v>106.86499999999999</v>
      </c>
      <c r="AB168" s="70">
        <v>107.298</v>
      </c>
      <c r="AC168" s="70">
        <v>107.69499999999999</v>
      </c>
      <c r="AD168" s="70">
        <v>108.093</v>
      </c>
      <c r="AE168" s="70">
        <v>108.446</v>
      </c>
      <c r="AF168" s="70">
        <v>108.78100000000001</v>
      </c>
      <c r="AG168" s="70">
        <v>109.083</v>
      </c>
      <c r="AH168" s="70">
        <v>109.367</v>
      </c>
      <c r="AI168" s="70">
        <v>109.634</v>
      </c>
      <c r="AJ168" s="70">
        <v>109.86199999999999</v>
      </c>
      <c r="AK168" s="70">
        <v>110.07299999999999</v>
      </c>
      <c r="AL168" s="70">
        <v>110.276</v>
      </c>
      <c r="AM168" s="70">
        <v>110.43899999999999</v>
      </c>
      <c r="AN168" s="70">
        <v>110.58199999999999</v>
      </c>
      <c r="AO168" s="70">
        <v>110.71299999999999</v>
      </c>
      <c r="AP168" s="70">
        <v>110.819</v>
      </c>
      <c r="AQ168" s="70">
        <v>110.901</v>
      </c>
      <c r="AR168" s="70">
        <v>110.959</v>
      </c>
      <c r="AS168" s="70">
        <v>110.99299999999999</v>
      </c>
      <c r="AT168" s="70">
        <v>111.018</v>
      </c>
      <c r="AU168" s="70">
        <v>111.01</v>
      </c>
      <c r="AV168" s="70">
        <v>110.992</v>
      </c>
      <c r="AW168" s="70">
        <v>110.956</v>
      </c>
      <c r="AX168" s="70">
        <v>110.907</v>
      </c>
      <c r="AY168" s="70">
        <v>110.83</v>
      </c>
      <c r="AZ168" s="70">
        <v>110.755</v>
      </c>
      <c r="BA168" s="70">
        <v>110.666</v>
      </c>
      <c r="BB168" s="70">
        <v>110.56399999999999</v>
      </c>
      <c r="BC168" s="70">
        <v>110.449</v>
      </c>
      <c r="BD168" s="70">
        <v>110.328</v>
      </c>
      <c r="BE168" s="70">
        <v>110.197</v>
      </c>
      <c r="BF168" s="70">
        <v>110.063</v>
      </c>
      <c r="BG168" s="70">
        <v>109.932</v>
      </c>
      <c r="BH168" s="70">
        <v>109.779</v>
      </c>
      <c r="BI168" s="70">
        <v>109.631</v>
      </c>
      <c r="BJ168" s="70">
        <v>109.46599999999999</v>
      </c>
      <c r="BK168" s="70">
        <v>109.31100000000001</v>
      </c>
      <c r="BL168" s="70">
        <v>109.14400000000001</v>
      </c>
      <c r="BM168" s="70">
        <v>108.967</v>
      </c>
      <c r="BN168" s="70">
        <v>108.789</v>
      </c>
      <c r="BO168" s="70">
        <v>108.613</v>
      </c>
      <c r="BP168" s="70">
        <v>108.42</v>
      </c>
      <c r="BQ168" s="70">
        <v>108.236</v>
      </c>
      <c r="BR168" s="70">
        <v>108.02800000000001</v>
      </c>
      <c r="BS168" s="70">
        <v>107.836</v>
      </c>
      <c r="BT168" s="70">
        <v>107.63</v>
      </c>
      <c r="BU168" s="70">
        <v>107.414</v>
      </c>
      <c r="BV168" s="70">
        <v>107.19799999999999</v>
      </c>
      <c r="BW168" s="70">
        <v>106.967</v>
      </c>
      <c r="BX168" s="70">
        <v>106.739</v>
      </c>
      <c r="BY168" s="70">
        <v>106.488</v>
      </c>
      <c r="BZ168" s="70">
        <v>106.238</v>
      </c>
      <c r="CA168" s="70">
        <v>105.995</v>
      </c>
      <c r="CB168" s="70">
        <v>105.738</v>
      </c>
      <c r="CC168" s="70">
        <v>105.47199999999999</v>
      </c>
      <c r="CD168" s="70">
        <v>105.206</v>
      </c>
      <c r="CE168" s="70">
        <v>104.931</v>
      </c>
      <c r="CF168" s="70">
        <v>104.65600000000001</v>
      </c>
      <c r="CG168" s="70">
        <v>104.379</v>
      </c>
      <c r="CH168" s="70">
        <v>104.095</v>
      </c>
      <c r="CI168" s="70">
        <v>103.80500000000001</v>
      </c>
      <c r="CJ168" s="70">
        <v>103.52800000000001</v>
      </c>
      <c r="CK168" s="70">
        <v>103.232</v>
      </c>
      <c r="CL168" s="70">
        <v>102.93600000000001</v>
      </c>
      <c r="CM168" s="70">
        <v>102.643</v>
      </c>
      <c r="CN168" s="70">
        <v>102.34699999999999</v>
      </c>
      <c r="CO168" s="70">
        <v>102.048</v>
      </c>
    </row>
    <row r="169" spans="1:93" ht="11.65">
      <c r="A169" s="66">
        <v>152</v>
      </c>
      <c r="B169" s="67" t="s">
        <v>685</v>
      </c>
      <c r="C169" s="88" t="s">
        <v>772</v>
      </c>
      <c r="D169" s="69">
        <v>15</v>
      </c>
      <c r="E169" s="69">
        <v>533</v>
      </c>
      <c r="F169" s="67" t="s">
        <v>735</v>
      </c>
      <c r="G169" s="69">
        <v>915</v>
      </c>
      <c r="H169" s="97">
        <v>104.339</v>
      </c>
      <c r="I169" s="97">
        <v>104.86499999999999</v>
      </c>
      <c r="J169" s="97">
        <v>105.361</v>
      </c>
      <c r="K169" s="97">
        <v>105.846</v>
      </c>
      <c r="L169" s="97">
        <v>106.31</v>
      </c>
      <c r="M169" s="97">
        <v>106.76600000000001</v>
      </c>
      <c r="N169" s="70">
        <v>107.19499999999999</v>
      </c>
      <c r="O169" s="70">
        <v>107.61199999999999</v>
      </c>
      <c r="P169" s="70">
        <v>108.012</v>
      </c>
      <c r="Q169" s="70">
        <v>108.384</v>
      </c>
      <c r="R169" s="70">
        <v>108.75</v>
      </c>
      <c r="S169" s="70">
        <v>109.087</v>
      </c>
      <c r="T169" s="70">
        <v>109.419</v>
      </c>
      <c r="U169" s="70">
        <v>109.717</v>
      </c>
      <c r="V169" s="70">
        <v>109.997</v>
      </c>
      <c r="W169" s="70">
        <v>110.244</v>
      </c>
      <c r="X169" s="70">
        <v>110.471</v>
      </c>
      <c r="Y169" s="70">
        <v>110.678</v>
      </c>
      <c r="Z169" s="70">
        <v>110.84</v>
      </c>
      <c r="AA169" s="70">
        <v>110.96899999999999</v>
      </c>
      <c r="AB169" s="70">
        <v>111.05800000000001</v>
      </c>
      <c r="AC169" s="70">
        <v>111.11799999999999</v>
      </c>
      <c r="AD169" s="70">
        <v>111.11799999999999</v>
      </c>
      <c r="AE169" s="70">
        <v>111.092</v>
      </c>
      <c r="AF169" s="70">
        <v>111.036</v>
      </c>
      <c r="AG169" s="70">
        <v>110.937</v>
      </c>
      <c r="AH169" s="70">
        <v>110.795</v>
      </c>
      <c r="AI169" s="70">
        <v>110.624</v>
      </c>
      <c r="AJ169" s="70">
        <v>110.446</v>
      </c>
      <c r="AK169" s="70">
        <v>110.227</v>
      </c>
      <c r="AL169" s="70">
        <v>109.98699999999999</v>
      </c>
      <c r="AM169" s="70">
        <v>109.746</v>
      </c>
      <c r="AN169" s="70">
        <v>109.49</v>
      </c>
      <c r="AO169" s="70">
        <v>109.22499999999999</v>
      </c>
      <c r="AP169" s="70">
        <v>108.959</v>
      </c>
      <c r="AQ169" s="70">
        <v>108.709</v>
      </c>
      <c r="AR169" s="70">
        <v>108.477</v>
      </c>
      <c r="AS169" s="70">
        <v>108.24299999999999</v>
      </c>
      <c r="AT169" s="70">
        <v>108.042</v>
      </c>
      <c r="AU169" s="70">
        <v>107.84699999999999</v>
      </c>
      <c r="AV169" s="70">
        <v>107.66200000000001</v>
      </c>
      <c r="AW169" s="70">
        <v>107.499</v>
      </c>
      <c r="AX169" s="70">
        <v>107.363</v>
      </c>
      <c r="AY169" s="70">
        <v>107.22199999999999</v>
      </c>
      <c r="AZ169" s="70">
        <v>107.133</v>
      </c>
      <c r="BA169" s="70">
        <v>107.032</v>
      </c>
      <c r="BB169" s="70">
        <v>106.956</v>
      </c>
      <c r="BC169" s="70">
        <v>106.88800000000001</v>
      </c>
      <c r="BD169" s="70">
        <v>106.82899999999999</v>
      </c>
      <c r="BE169" s="70">
        <v>106.788</v>
      </c>
      <c r="BF169" s="70">
        <v>106.73699999999999</v>
      </c>
      <c r="BG169" s="70">
        <v>106.705</v>
      </c>
      <c r="BH169" s="70">
        <v>106.66800000000001</v>
      </c>
      <c r="BI169" s="70">
        <v>106.63500000000001</v>
      </c>
      <c r="BJ169" s="70">
        <v>106.592</v>
      </c>
      <c r="BK169" s="70">
        <v>106.54900000000001</v>
      </c>
      <c r="BL169" s="70">
        <v>106.501</v>
      </c>
      <c r="BM169" s="70">
        <v>106.438</v>
      </c>
      <c r="BN169" s="70">
        <v>106.376</v>
      </c>
      <c r="BO169" s="70">
        <v>106.304</v>
      </c>
      <c r="BP169" s="70">
        <v>106.22499999999999</v>
      </c>
      <c r="BQ169" s="70">
        <v>106.11799999999999</v>
      </c>
      <c r="BR169" s="70">
        <v>106.014</v>
      </c>
      <c r="BS169" s="70">
        <v>105.905</v>
      </c>
      <c r="BT169" s="70">
        <v>105.776</v>
      </c>
      <c r="BU169" s="70">
        <v>105.636</v>
      </c>
      <c r="BV169" s="70">
        <v>105.49299999999999</v>
      </c>
      <c r="BW169" s="70">
        <v>105.339</v>
      </c>
      <c r="BX169" s="70">
        <v>105.179</v>
      </c>
      <c r="BY169" s="70">
        <v>105.00700000000001</v>
      </c>
      <c r="BZ169" s="70">
        <v>104.837</v>
      </c>
      <c r="CA169" s="70">
        <v>104.65600000000001</v>
      </c>
      <c r="CB169" s="70">
        <v>104.48099999999999</v>
      </c>
      <c r="CC169" s="70">
        <v>104.297</v>
      </c>
      <c r="CD169" s="70">
        <v>104.107</v>
      </c>
      <c r="CE169" s="70">
        <v>103.925</v>
      </c>
      <c r="CF169" s="70">
        <v>103.751</v>
      </c>
      <c r="CG169" s="70">
        <v>103.557</v>
      </c>
      <c r="CH169" s="70">
        <v>103.38500000000001</v>
      </c>
      <c r="CI169" s="70">
        <v>103.22</v>
      </c>
      <c r="CJ169" s="70">
        <v>103.03700000000001</v>
      </c>
      <c r="CK169" s="70">
        <v>102.877</v>
      </c>
      <c r="CL169" s="70">
        <v>102.70699999999999</v>
      </c>
      <c r="CM169" s="70">
        <v>102.55</v>
      </c>
      <c r="CN169" s="70">
        <v>102.398</v>
      </c>
      <c r="CO169" s="70">
        <v>102.235</v>
      </c>
    </row>
    <row r="170" spans="1:93" ht="11.65">
      <c r="A170" s="66">
        <v>153</v>
      </c>
      <c r="B170" s="67" t="s">
        <v>685</v>
      </c>
      <c r="C170" s="88" t="s">
        <v>43</v>
      </c>
      <c r="D170" s="69"/>
      <c r="E170" s="69">
        <v>44</v>
      </c>
      <c r="F170" s="67" t="s">
        <v>735</v>
      </c>
      <c r="G170" s="69">
        <v>915</v>
      </c>
      <c r="H170" s="97">
        <v>374.2</v>
      </c>
      <c r="I170" s="97">
        <v>377.923</v>
      </c>
      <c r="J170" s="97">
        <v>381.74900000000002</v>
      </c>
      <c r="K170" s="97">
        <v>385.63499999999999</v>
      </c>
      <c r="L170" s="97">
        <v>389.48599999999999</v>
      </c>
      <c r="M170" s="97">
        <v>393.24799999999999</v>
      </c>
      <c r="N170" s="70">
        <v>396.91399999999999</v>
      </c>
      <c r="O170" s="70">
        <v>400.51499999999999</v>
      </c>
      <c r="P170" s="70">
        <v>404.048</v>
      </c>
      <c r="Q170" s="70">
        <v>407.52199999999999</v>
      </c>
      <c r="R170" s="70">
        <v>410.93299999999999</v>
      </c>
      <c r="S170" s="70">
        <v>414.274</v>
      </c>
      <c r="T170" s="70">
        <v>417.54700000000003</v>
      </c>
      <c r="U170" s="70">
        <v>420.73399999999998</v>
      </c>
      <c r="V170" s="70">
        <v>423.82799999999997</v>
      </c>
      <c r="W170" s="70">
        <v>426.81</v>
      </c>
      <c r="X170" s="70">
        <v>429.69900000000001</v>
      </c>
      <c r="Y170" s="70">
        <v>432.471</v>
      </c>
      <c r="Z170" s="70">
        <v>435.13099999999997</v>
      </c>
      <c r="AA170" s="70">
        <v>437.66899999999998</v>
      </c>
      <c r="AB170" s="70">
        <v>440.09800000000001</v>
      </c>
      <c r="AC170" s="70">
        <v>442.39</v>
      </c>
      <c r="AD170" s="70">
        <v>444.57499999999999</v>
      </c>
      <c r="AE170" s="70">
        <v>446.64299999999997</v>
      </c>
      <c r="AF170" s="70">
        <v>448.60300000000001</v>
      </c>
      <c r="AG170" s="70">
        <v>450.46</v>
      </c>
      <c r="AH170" s="70">
        <v>452.19799999999998</v>
      </c>
      <c r="AI170" s="70">
        <v>453.84100000000001</v>
      </c>
      <c r="AJ170" s="70">
        <v>455.37400000000002</v>
      </c>
      <c r="AK170" s="70">
        <v>456.798</v>
      </c>
      <c r="AL170" s="70">
        <v>458.13400000000001</v>
      </c>
      <c r="AM170" s="70">
        <v>459.363</v>
      </c>
      <c r="AN170" s="70">
        <v>460.49799999999999</v>
      </c>
      <c r="AO170" s="70">
        <v>461.53899999999999</v>
      </c>
      <c r="AP170" s="70">
        <v>462.47199999999998</v>
      </c>
      <c r="AQ170" s="70">
        <v>463.32900000000001</v>
      </c>
      <c r="AR170" s="70">
        <v>464.096</v>
      </c>
      <c r="AS170" s="70">
        <v>464.77199999999999</v>
      </c>
      <c r="AT170" s="70">
        <v>465.38099999999997</v>
      </c>
      <c r="AU170" s="70">
        <v>465.93099999999998</v>
      </c>
      <c r="AV170" s="70">
        <v>466.43099999999998</v>
      </c>
      <c r="AW170" s="70">
        <v>466.87700000000001</v>
      </c>
      <c r="AX170" s="70">
        <v>467.28899999999999</v>
      </c>
      <c r="AY170" s="70">
        <v>467.65</v>
      </c>
      <c r="AZ170" s="70">
        <v>467.98899999999998</v>
      </c>
      <c r="BA170" s="70">
        <v>468.29</v>
      </c>
      <c r="BB170" s="70">
        <v>468.56599999999997</v>
      </c>
      <c r="BC170" s="70">
        <v>468.81099999999998</v>
      </c>
      <c r="BD170" s="70">
        <v>469.04899999999998</v>
      </c>
      <c r="BE170" s="70">
        <v>469.25599999999997</v>
      </c>
      <c r="BF170" s="70">
        <v>469.43700000000001</v>
      </c>
      <c r="BG170" s="70">
        <v>469.60399999999998</v>
      </c>
      <c r="BH170" s="70">
        <v>469.74799999999999</v>
      </c>
      <c r="BI170" s="70">
        <v>469.86099999999999</v>
      </c>
      <c r="BJ170" s="70">
        <v>469.95299999999997</v>
      </c>
      <c r="BK170" s="70">
        <v>470.02199999999999</v>
      </c>
      <c r="BL170" s="70">
        <v>470.06</v>
      </c>
      <c r="BM170" s="70">
        <v>470.06299999999999</v>
      </c>
      <c r="BN170" s="70">
        <v>470.04</v>
      </c>
      <c r="BO170" s="70">
        <v>469.97500000000002</v>
      </c>
      <c r="BP170" s="70">
        <v>469.86700000000002</v>
      </c>
      <c r="BQ170" s="70">
        <v>469.71600000000001</v>
      </c>
      <c r="BR170" s="70">
        <v>469.52499999999998</v>
      </c>
      <c r="BS170" s="70">
        <v>469.3</v>
      </c>
      <c r="BT170" s="70">
        <v>469.029</v>
      </c>
      <c r="BU170" s="70">
        <v>468.73399999999998</v>
      </c>
      <c r="BV170" s="70">
        <v>468.4</v>
      </c>
      <c r="BW170" s="70">
        <v>468.04</v>
      </c>
      <c r="BX170" s="70">
        <v>467.63600000000002</v>
      </c>
      <c r="BY170" s="70">
        <v>467.21800000000002</v>
      </c>
      <c r="BZ170" s="70">
        <v>466.76499999999999</v>
      </c>
      <c r="CA170" s="70">
        <v>466.298</v>
      </c>
      <c r="CB170" s="70">
        <v>465.80399999999997</v>
      </c>
      <c r="CC170" s="70">
        <v>465.30799999999999</v>
      </c>
      <c r="CD170" s="70">
        <v>464.80399999999997</v>
      </c>
      <c r="CE170" s="70">
        <v>464.3</v>
      </c>
      <c r="CF170" s="70">
        <v>463.81200000000001</v>
      </c>
      <c r="CG170" s="70">
        <v>463.32600000000002</v>
      </c>
      <c r="CH170" s="70">
        <v>462.85599999999999</v>
      </c>
      <c r="CI170" s="70">
        <v>462.40300000000002</v>
      </c>
      <c r="CJ170" s="70">
        <v>461.95100000000002</v>
      </c>
      <c r="CK170" s="70">
        <v>461.53100000000001</v>
      </c>
      <c r="CL170" s="70">
        <v>461.12900000000002</v>
      </c>
      <c r="CM170" s="70">
        <v>460.75900000000001</v>
      </c>
      <c r="CN170" s="70">
        <v>460.41800000000001</v>
      </c>
      <c r="CO170" s="70">
        <v>460.11599999999999</v>
      </c>
    </row>
    <row r="171" spans="1:93" ht="11.65">
      <c r="A171" s="66">
        <v>154</v>
      </c>
      <c r="B171" s="67" t="s">
        <v>685</v>
      </c>
      <c r="C171" s="88" t="s">
        <v>46</v>
      </c>
      <c r="D171" s="69"/>
      <c r="E171" s="69">
        <v>52</v>
      </c>
      <c r="F171" s="67" t="s">
        <v>735</v>
      </c>
      <c r="G171" s="69">
        <v>915</v>
      </c>
      <c r="H171" s="97">
        <v>285.327</v>
      </c>
      <c r="I171" s="97">
        <v>285.798</v>
      </c>
      <c r="J171" s="97">
        <v>286.22899999999998</v>
      </c>
      <c r="K171" s="97">
        <v>286.64</v>
      </c>
      <c r="L171" s="97">
        <v>287.02100000000002</v>
      </c>
      <c r="M171" s="97">
        <v>287.37099999999998</v>
      </c>
      <c r="N171" s="70">
        <v>287.70800000000003</v>
      </c>
      <c r="O171" s="70">
        <v>288.02300000000002</v>
      </c>
      <c r="P171" s="70">
        <v>288.31400000000002</v>
      </c>
      <c r="Q171" s="70">
        <v>288.56700000000001</v>
      </c>
      <c r="R171" s="70">
        <v>288.80099999999999</v>
      </c>
      <c r="S171" s="70">
        <v>288.99900000000002</v>
      </c>
      <c r="T171" s="70">
        <v>289.16699999999997</v>
      </c>
      <c r="U171" s="70">
        <v>289.30599999999998</v>
      </c>
      <c r="V171" s="70">
        <v>289.39499999999998</v>
      </c>
      <c r="W171" s="70">
        <v>289.447</v>
      </c>
      <c r="X171" s="70">
        <v>289.45100000000002</v>
      </c>
      <c r="Y171" s="70">
        <v>289.40100000000001</v>
      </c>
      <c r="Z171" s="70">
        <v>289.31099999999998</v>
      </c>
      <c r="AA171" s="70">
        <v>289.15699999999998</v>
      </c>
      <c r="AB171" s="70">
        <v>288.92</v>
      </c>
      <c r="AC171" s="70">
        <v>288.61799999999999</v>
      </c>
      <c r="AD171" s="70">
        <v>288.24299999999999</v>
      </c>
      <c r="AE171" s="70">
        <v>287.779</v>
      </c>
      <c r="AF171" s="70">
        <v>287.25900000000001</v>
      </c>
      <c r="AG171" s="70">
        <v>286.64</v>
      </c>
      <c r="AH171" s="70">
        <v>285.96699999999998</v>
      </c>
      <c r="AI171" s="70">
        <v>285.20699999999999</v>
      </c>
      <c r="AJ171" s="70">
        <v>284.37700000000001</v>
      </c>
      <c r="AK171" s="70">
        <v>283.48099999999999</v>
      </c>
      <c r="AL171" s="70">
        <v>282.52199999999999</v>
      </c>
      <c r="AM171" s="70">
        <v>281.517</v>
      </c>
      <c r="AN171" s="70">
        <v>280.45400000000001</v>
      </c>
      <c r="AO171" s="70">
        <v>279.34399999999999</v>
      </c>
      <c r="AP171" s="70">
        <v>278.19200000000001</v>
      </c>
      <c r="AQ171" s="70">
        <v>277.01900000000001</v>
      </c>
      <c r="AR171" s="70">
        <v>275.81099999999998</v>
      </c>
      <c r="AS171" s="70">
        <v>274.58699999999999</v>
      </c>
      <c r="AT171" s="70">
        <v>273.35000000000002</v>
      </c>
      <c r="AU171" s="70">
        <v>272.10000000000002</v>
      </c>
      <c r="AV171" s="70">
        <v>270.84500000000003</v>
      </c>
      <c r="AW171" s="70">
        <v>269.58699999999999</v>
      </c>
      <c r="AX171" s="70">
        <v>268.33999999999997</v>
      </c>
      <c r="AY171" s="70">
        <v>267.08300000000003</v>
      </c>
      <c r="AZ171" s="70">
        <v>265.84100000000001</v>
      </c>
      <c r="BA171" s="70">
        <v>264.59899999999999</v>
      </c>
      <c r="BB171" s="70">
        <v>263.363</v>
      </c>
      <c r="BC171" s="70">
        <v>262.11700000000002</v>
      </c>
      <c r="BD171" s="70">
        <v>260.88799999999998</v>
      </c>
      <c r="BE171" s="70">
        <v>259.66199999999998</v>
      </c>
      <c r="BF171" s="70">
        <v>258.44200000000001</v>
      </c>
      <c r="BG171" s="70">
        <v>257.21300000000002</v>
      </c>
      <c r="BH171" s="70">
        <v>255.98699999999999</v>
      </c>
      <c r="BI171" s="70">
        <v>254.76</v>
      </c>
      <c r="BJ171" s="70">
        <v>253.53700000000001</v>
      </c>
      <c r="BK171" s="70">
        <v>252.303</v>
      </c>
      <c r="BL171" s="70">
        <v>251.06299999999999</v>
      </c>
      <c r="BM171" s="70">
        <v>249.81800000000001</v>
      </c>
      <c r="BN171" s="70">
        <v>248.56899999999999</v>
      </c>
      <c r="BO171" s="70">
        <v>247.321</v>
      </c>
      <c r="BP171" s="70">
        <v>246.05799999999999</v>
      </c>
      <c r="BQ171" s="70">
        <v>244.797</v>
      </c>
      <c r="BR171" s="70">
        <v>243.54</v>
      </c>
      <c r="BS171" s="70">
        <v>242.26300000000001</v>
      </c>
      <c r="BT171" s="70">
        <v>240.99199999999999</v>
      </c>
      <c r="BU171" s="70">
        <v>239.71799999999999</v>
      </c>
      <c r="BV171" s="70">
        <v>238.44200000000001</v>
      </c>
      <c r="BW171" s="70">
        <v>237.149</v>
      </c>
      <c r="BX171" s="70">
        <v>235.857</v>
      </c>
      <c r="BY171" s="70">
        <v>234.56200000000001</v>
      </c>
      <c r="BZ171" s="70">
        <v>233.28</v>
      </c>
      <c r="CA171" s="70">
        <v>231.989</v>
      </c>
      <c r="CB171" s="70">
        <v>230.71600000000001</v>
      </c>
      <c r="CC171" s="70">
        <v>229.44399999999999</v>
      </c>
      <c r="CD171" s="70">
        <v>228.166</v>
      </c>
      <c r="CE171" s="70">
        <v>226.90199999999999</v>
      </c>
      <c r="CF171" s="70">
        <v>225.655</v>
      </c>
      <c r="CG171" s="70">
        <v>224.405</v>
      </c>
      <c r="CH171" s="70">
        <v>223.166</v>
      </c>
      <c r="CI171" s="70">
        <v>221.923</v>
      </c>
      <c r="CJ171" s="70">
        <v>220.71299999999999</v>
      </c>
      <c r="CK171" s="70">
        <v>219.5</v>
      </c>
      <c r="CL171" s="70">
        <v>218.304</v>
      </c>
      <c r="CM171" s="70">
        <v>217.12100000000001</v>
      </c>
      <c r="CN171" s="70">
        <v>215.95500000000001</v>
      </c>
      <c r="CO171" s="70">
        <v>214.78800000000001</v>
      </c>
    </row>
    <row r="172" spans="1:93" ht="11.65">
      <c r="A172" s="66">
        <v>155</v>
      </c>
      <c r="B172" s="67" t="s">
        <v>685</v>
      </c>
      <c r="C172" s="88" t="s">
        <v>773</v>
      </c>
      <c r="D172" s="69">
        <v>15</v>
      </c>
      <c r="E172" s="69">
        <v>535</v>
      </c>
      <c r="F172" s="67" t="s">
        <v>735</v>
      </c>
      <c r="G172" s="69">
        <v>915</v>
      </c>
      <c r="H172" s="97">
        <v>24.571000000000002</v>
      </c>
      <c r="I172" s="97">
        <v>25.016999999999999</v>
      </c>
      <c r="J172" s="97">
        <v>25.399000000000001</v>
      </c>
      <c r="K172" s="97">
        <v>25.709</v>
      </c>
      <c r="L172" s="97">
        <v>25.983000000000001</v>
      </c>
      <c r="M172" s="97">
        <v>26.221</v>
      </c>
      <c r="N172" s="70">
        <v>26.445</v>
      </c>
      <c r="O172" s="70">
        <v>26.643000000000001</v>
      </c>
      <c r="P172" s="70">
        <v>26.841999999999999</v>
      </c>
      <c r="Q172" s="70">
        <v>27.013000000000002</v>
      </c>
      <c r="R172" s="70">
        <v>27.175000000000001</v>
      </c>
      <c r="S172" s="70">
        <v>27.335000000000001</v>
      </c>
      <c r="T172" s="70">
        <v>27.498999999999999</v>
      </c>
      <c r="U172" s="70">
        <v>27.664000000000001</v>
      </c>
      <c r="V172" s="70">
        <v>27.805</v>
      </c>
      <c r="W172" s="70">
        <v>27.945</v>
      </c>
      <c r="X172" s="70">
        <v>28.082999999999998</v>
      </c>
      <c r="Y172" s="70">
        <v>28.210999999999999</v>
      </c>
      <c r="Z172" s="70">
        <v>28.335000000000001</v>
      </c>
      <c r="AA172" s="70">
        <v>28.451000000000001</v>
      </c>
      <c r="AB172" s="70">
        <v>28.57</v>
      </c>
      <c r="AC172" s="70">
        <v>28.673999999999999</v>
      </c>
      <c r="AD172" s="70">
        <v>28.774000000000001</v>
      </c>
      <c r="AE172" s="70">
        <v>28.876000000000001</v>
      </c>
      <c r="AF172" s="70">
        <v>28.974</v>
      </c>
      <c r="AG172" s="70">
        <v>29.047000000000001</v>
      </c>
      <c r="AH172" s="70">
        <v>29.128</v>
      </c>
      <c r="AI172" s="70">
        <v>29.212</v>
      </c>
      <c r="AJ172" s="70">
        <v>29.279</v>
      </c>
      <c r="AK172" s="70">
        <v>29.35</v>
      </c>
      <c r="AL172" s="70">
        <v>29.425000000000001</v>
      </c>
      <c r="AM172" s="70">
        <v>29.49</v>
      </c>
      <c r="AN172" s="70">
        <v>29.536999999999999</v>
      </c>
      <c r="AO172" s="70">
        <v>29.6</v>
      </c>
      <c r="AP172" s="70">
        <v>29.641999999999999</v>
      </c>
      <c r="AQ172" s="70">
        <v>29.699000000000002</v>
      </c>
      <c r="AR172" s="70">
        <v>29.753</v>
      </c>
      <c r="AS172" s="70">
        <v>29.797000000000001</v>
      </c>
      <c r="AT172" s="70">
        <v>29.835000000000001</v>
      </c>
      <c r="AU172" s="70">
        <v>29.878</v>
      </c>
      <c r="AV172" s="70">
        <v>29.928999999999998</v>
      </c>
      <c r="AW172" s="70">
        <v>29.954999999999998</v>
      </c>
      <c r="AX172" s="70">
        <v>30.001000000000001</v>
      </c>
      <c r="AY172" s="70">
        <v>30.041</v>
      </c>
      <c r="AZ172" s="70">
        <v>30.087</v>
      </c>
      <c r="BA172" s="70">
        <v>30.120999999999999</v>
      </c>
      <c r="BB172" s="70">
        <v>30.16</v>
      </c>
      <c r="BC172" s="70">
        <v>30.202000000000002</v>
      </c>
      <c r="BD172" s="70">
        <v>30.25</v>
      </c>
      <c r="BE172" s="70">
        <v>30.291</v>
      </c>
      <c r="BF172" s="70">
        <v>30.341000000000001</v>
      </c>
      <c r="BG172" s="70">
        <v>30.388999999999999</v>
      </c>
      <c r="BH172" s="70">
        <v>30.433</v>
      </c>
      <c r="BI172" s="70">
        <v>30.489000000000001</v>
      </c>
      <c r="BJ172" s="70">
        <v>30.548999999999999</v>
      </c>
      <c r="BK172" s="70">
        <v>30.593</v>
      </c>
      <c r="BL172" s="70">
        <v>30.652999999999999</v>
      </c>
      <c r="BM172" s="70">
        <v>30.702000000000002</v>
      </c>
      <c r="BN172" s="70">
        <v>30.77</v>
      </c>
      <c r="BO172" s="70">
        <v>30.82</v>
      </c>
      <c r="BP172" s="70">
        <v>30.882999999999999</v>
      </c>
      <c r="BQ172" s="70">
        <v>30.943000000000001</v>
      </c>
      <c r="BR172" s="70">
        <v>30.998999999999999</v>
      </c>
      <c r="BS172" s="70">
        <v>31.052</v>
      </c>
      <c r="BT172" s="70">
        <v>31.113</v>
      </c>
      <c r="BU172" s="70">
        <v>31.183</v>
      </c>
      <c r="BV172" s="70">
        <v>31.242999999999999</v>
      </c>
      <c r="BW172" s="70">
        <v>31.295999999999999</v>
      </c>
      <c r="BX172" s="70">
        <v>31.364999999999998</v>
      </c>
      <c r="BY172" s="70">
        <v>31.431000000000001</v>
      </c>
      <c r="BZ172" s="70">
        <v>31.501999999999999</v>
      </c>
      <c r="CA172" s="70">
        <v>31.574000000000002</v>
      </c>
      <c r="CB172" s="70">
        <v>31.635000000000002</v>
      </c>
      <c r="CC172" s="70">
        <v>31.712</v>
      </c>
      <c r="CD172" s="70">
        <v>31.780999999999999</v>
      </c>
      <c r="CE172" s="70">
        <v>31.853999999999999</v>
      </c>
      <c r="CF172" s="70">
        <v>31.93</v>
      </c>
      <c r="CG172" s="70">
        <v>32.01</v>
      </c>
      <c r="CH172" s="70">
        <v>32.085999999999999</v>
      </c>
      <c r="CI172" s="70">
        <v>32.154000000000003</v>
      </c>
      <c r="CJ172" s="70">
        <v>32.235999999999997</v>
      </c>
      <c r="CK172" s="70">
        <v>32.311999999999998</v>
      </c>
      <c r="CL172" s="70">
        <v>32.383000000000003</v>
      </c>
      <c r="CM172" s="70">
        <v>32.460999999999999</v>
      </c>
      <c r="CN172" s="70">
        <v>32.542000000000002</v>
      </c>
      <c r="CO172" s="70">
        <v>32.606000000000002</v>
      </c>
    </row>
    <row r="173" spans="1:93" ht="11.65">
      <c r="A173" s="66">
        <v>156</v>
      </c>
      <c r="B173" s="67" t="s">
        <v>685</v>
      </c>
      <c r="C173" s="88" t="s">
        <v>774</v>
      </c>
      <c r="D173" s="69">
        <v>14</v>
      </c>
      <c r="E173" s="69">
        <v>92</v>
      </c>
      <c r="F173" s="67" t="s">
        <v>735</v>
      </c>
      <c r="G173" s="69">
        <v>915</v>
      </c>
      <c r="H173" s="97">
        <v>29.148</v>
      </c>
      <c r="I173" s="97">
        <v>29.355</v>
      </c>
      <c r="J173" s="97">
        <v>29.567</v>
      </c>
      <c r="K173" s="97">
        <v>29.795000000000002</v>
      </c>
      <c r="L173" s="97">
        <v>30.033000000000001</v>
      </c>
      <c r="M173" s="97">
        <v>30.236999999999998</v>
      </c>
      <c r="N173" s="70">
        <v>30.422999999999998</v>
      </c>
      <c r="O173" s="70">
        <v>30.606000000000002</v>
      </c>
      <c r="P173" s="70">
        <v>30.780999999999999</v>
      </c>
      <c r="Q173" s="70">
        <v>30.937000000000001</v>
      </c>
      <c r="R173" s="70">
        <v>31.091000000000001</v>
      </c>
      <c r="S173" s="70">
        <v>31.244</v>
      </c>
      <c r="T173" s="70">
        <v>31.393000000000001</v>
      </c>
      <c r="U173" s="70">
        <v>31.523</v>
      </c>
      <c r="V173" s="70">
        <v>31.65</v>
      </c>
      <c r="W173" s="70">
        <v>31.766999999999999</v>
      </c>
      <c r="X173" s="70">
        <v>31.864000000000001</v>
      </c>
      <c r="Y173" s="70">
        <v>31.96</v>
      </c>
      <c r="Z173" s="70">
        <v>32.039000000000001</v>
      </c>
      <c r="AA173" s="70">
        <v>32.095999999999997</v>
      </c>
      <c r="AB173" s="70">
        <v>32.151000000000003</v>
      </c>
      <c r="AC173" s="70">
        <v>32.207000000000001</v>
      </c>
      <c r="AD173" s="70">
        <v>32.228000000000002</v>
      </c>
      <c r="AE173" s="70">
        <v>32.241</v>
      </c>
      <c r="AF173" s="70">
        <v>32.247999999999998</v>
      </c>
      <c r="AG173" s="70">
        <v>32.231999999999999</v>
      </c>
      <c r="AH173" s="70">
        <v>32.212000000000003</v>
      </c>
      <c r="AI173" s="70">
        <v>32.182000000000002</v>
      </c>
      <c r="AJ173" s="70">
        <v>32.133000000000003</v>
      </c>
      <c r="AK173" s="70">
        <v>32.082999999999998</v>
      </c>
      <c r="AL173" s="70">
        <v>32.003999999999998</v>
      </c>
      <c r="AM173" s="70">
        <v>31.931000000000001</v>
      </c>
      <c r="AN173" s="70">
        <v>31.832000000000001</v>
      </c>
      <c r="AO173" s="70">
        <v>31.753</v>
      </c>
      <c r="AP173" s="70">
        <v>31.643999999999998</v>
      </c>
      <c r="AQ173" s="70">
        <v>31.54</v>
      </c>
      <c r="AR173" s="70">
        <v>31.427</v>
      </c>
      <c r="AS173" s="70">
        <v>31.312000000000001</v>
      </c>
      <c r="AT173" s="70">
        <v>31.186</v>
      </c>
      <c r="AU173" s="70">
        <v>31.058</v>
      </c>
      <c r="AV173" s="70">
        <v>30.925999999999998</v>
      </c>
      <c r="AW173" s="70">
        <v>30.783000000000001</v>
      </c>
      <c r="AX173" s="70">
        <v>30.652000000000001</v>
      </c>
      <c r="AY173" s="70">
        <v>30.513000000000002</v>
      </c>
      <c r="AZ173" s="70">
        <v>30.358000000000001</v>
      </c>
      <c r="BA173" s="70">
        <v>30.216999999999999</v>
      </c>
      <c r="BB173" s="70">
        <v>30.068999999999999</v>
      </c>
      <c r="BC173" s="70">
        <v>29.922000000000001</v>
      </c>
      <c r="BD173" s="70">
        <v>29.774999999999999</v>
      </c>
      <c r="BE173" s="70">
        <v>29.616</v>
      </c>
      <c r="BF173" s="70">
        <v>29.47</v>
      </c>
      <c r="BG173" s="70">
        <v>29.315000000000001</v>
      </c>
      <c r="BH173" s="70">
        <v>29.152999999999999</v>
      </c>
      <c r="BI173" s="70">
        <v>29.007999999999999</v>
      </c>
      <c r="BJ173" s="70">
        <v>28.852</v>
      </c>
      <c r="BK173" s="70">
        <v>28.693000000000001</v>
      </c>
      <c r="BL173" s="70">
        <v>28.536999999999999</v>
      </c>
      <c r="BM173" s="70">
        <v>28.379000000000001</v>
      </c>
      <c r="BN173" s="70">
        <v>28.228000000000002</v>
      </c>
      <c r="BO173" s="70">
        <v>28.073</v>
      </c>
      <c r="BP173" s="70">
        <v>27.928999999999998</v>
      </c>
      <c r="BQ173" s="70">
        <v>27.783000000000001</v>
      </c>
      <c r="BR173" s="70">
        <v>27.626000000000001</v>
      </c>
      <c r="BS173" s="70">
        <v>27.491</v>
      </c>
      <c r="BT173" s="70">
        <v>27.347999999999999</v>
      </c>
      <c r="BU173" s="70">
        <v>27.216000000000001</v>
      </c>
      <c r="BV173" s="70">
        <v>27.071000000000002</v>
      </c>
      <c r="BW173" s="70">
        <v>26.939</v>
      </c>
      <c r="BX173" s="70">
        <v>26.808</v>
      </c>
      <c r="BY173" s="70">
        <v>26.681999999999999</v>
      </c>
      <c r="BZ173" s="70">
        <v>26.547999999999998</v>
      </c>
      <c r="CA173" s="70">
        <v>26.43</v>
      </c>
      <c r="CB173" s="70">
        <v>26.306999999999999</v>
      </c>
      <c r="CC173" s="70">
        <v>26.184000000000001</v>
      </c>
      <c r="CD173" s="70">
        <v>26.074999999999999</v>
      </c>
      <c r="CE173" s="70">
        <v>25.957000000000001</v>
      </c>
      <c r="CF173" s="70">
        <v>25.827999999999999</v>
      </c>
      <c r="CG173" s="70">
        <v>25.715</v>
      </c>
      <c r="CH173" s="70">
        <v>25.599</v>
      </c>
      <c r="CI173" s="70">
        <v>25.481999999999999</v>
      </c>
      <c r="CJ173" s="70">
        <v>25.385000000000002</v>
      </c>
      <c r="CK173" s="70">
        <v>25.27</v>
      </c>
      <c r="CL173" s="70">
        <v>25.167000000000002</v>
      </c>
      <c r="CM173" s="70">
        <v>25.059000000000001</v>
      </c>
      <c r="CN173" s="70">
        <v>24.957999999999998</v>
      </c>
      <c r="CO173" s="70">
        <v>24.856999999999999</v>
      </c>
    </row>
    <row r="174" spans="1:93" ht="11.65">
      <c r="A174" s="66">
        <v>157</v>
      </c>
      <c r="B174" s="67" t="s">
        <v>685</v>
      </c>
      <c r="C174" s="88" t="s">
        <v>775</v>
      </c>
      <c r="D174" s="69">
        <v>14</v>
      </c>
      <c r="E174" s="69">
        <v>136</v>
      </c>
      <c r="F174" s="67" t="s">
        <v>735</v>
      </c>
      <c r="G174" s="69">
        <v>915</v>
      </c>
      <c r="H174" s="97">
        <v>61.720999999999997</v>
      </c>
      <c r="I174" s="97">
        <v>62.564</v>
      </c>
      <c r="J174" s="97">
        <v>63.381999999999998</v>
      </c>
      <c r="K174" s="97">
        <v>64.171999999999997</v>
      </c>
      <c r="L174" s="97">
        <v>64.947999999999993</v>
      </c>
      <c r="M174" s="97">
        <v>65.72</v>
      </c>
      <c r="N174" s="70">
        <v>66.498000000000005</v>
      </c>
      <c r="O174" s="70">
        <v>67.28</v>
      </c>
      <c r="P174" s="70">
        <v>68.054000000000002</v>
      </c>
      <c r="Q174" s="70">
        <v>68.837999999999994</v>
      </c>
      <c r="R174" s="70">
        <v>69.606999999999999</v>
      </c>
      <c r="S174" s="70">
        <v>70.36</v>
      </c>
      <c r="T174" s="70">
        <v>71.111999999999995</v>
      </c>
      <c r="U174" s="70">
        <v>71.858999999999995</v>
      </c>
      <c r="V174" s="70">
        <v>72.605999999999995</v>
      </c>
      <c r="W174" s="70">
        <v>73.334999999999994</v>
      </c>
      <c r="X174" s="70">
        <v>74.046000000000006</v>
      </c>
      <c r="Y174" s="70">
        <v>74.757000000000005</v>
      </c>
      <c r="Z174" s="70">
        <v>75.456000000000003</v>
      </c>
      <c r="AA174" s="70">
        <v>76.147000000000006</v>
      </c>
      <c r="AB174" s="70">
        <v>76.808000000000007</v>
      </c>
      <c r="AC174" s="70">
        <v>77.477000000000004</v>
      </c>
      <c r="AD174" s="70">
        <v>78.125</v>
      </c>
      <c r="AE174" s="70">
        <v>78.766999999999996</v>
      </c>
      <c r="AF174" s="70">
        <v>79.370999999999995</v>
      </c>
      <c r="AG174" s="70">
        <v>79.974000000000004</v>
      </c>
      <c r="AH174" s="70">
        <v>80.537000000000006</v>
      </c>
      <c r="AI174" s="70">
        <v>81.097999999999999</v>
      </c>
      <c r="AJ174" s="70">
        <v>81.63</v>
      </c>
      <c r="AK174" s="70">
        <v>82.135000000000005</v>
      </c>
      <c r="AL174" s="70">
        <v>82.622</v>
      </c>
      <c r="AM174" s="70">
        <v>83.070999999999998</v>
      </c>
      <c r="AN174" s="70">
        <v>83.506</v>
      </c>
      <c r="AO174" s="70">
        <v>83.909000000000006</v>
      </c>
      <c r="AP174" s="70">
        <v>84.289000000000001</v>
      </c>
      <c r="AQ174" s="70">
        <v>84.656999999999996</v>
      </c>
      <c r="AR174" s="70">
        <v>85.001999999999995</v>
      </c>
      <c r="AS174" s="70">
        <v>85.326999999999998</v>
      </c>
      <c r="AT174" s="70">
        <v>85.638999999999996</v>
      </c>
      <c r="AU174" s="70">
        <v>85.933999999999997</v>
      </c>
      <c r="AV174" s="70">
        <v>86.212000000000003</v>
      </c>
      <c r="AW174" s="70">
        <v>86.503</v>
      </c>
      <c r="AX174" s="70">
        <v>86.775999999999996</v>
      </c>
      <c r="AY174" s="70">
        <v>87.046000000000006</v>
      </c>
      <c r="AZ174" s="70">
        <v>87.323999999999998</v>
      </c>
      <c r="BA174" s="70">
        <v>87.593999999999994</v>
      </c>
      <c r="BB174" s="70">
        <v>87.856999999999999</v>
      </c>
      <c r="BC174" s="70">
        <v>88.134</v>
      </c>
      <c r="BD174" s="70">
        <v>88.414000000000001</v>
      </c>
      <c r="BE174" s="70">
        <v>88.712999999999994</v>
      </c>
      <c r="BF174" s="70">
        <v>89.001999999999995</v>
      </c>
      <c r="BG174" s="70">
        <v>89.311000000000007</v>
      </c>
      <c r="BH174" s="70">
        <v>89.635999999999996</v>
      </c>
      <c r="BI174" s="70">
        <v>89.954999999999998</v>
      </c>
      <c r="BJ174" s="70">
        <v>90.302000000000007</v>
      </c>
      <c r="BK174" s="70">
        <v>90.649000000000001</v>
      </c>
      <c r="BL174" s="70">
        <v>91.013000000000005</v>
      </c>
      <c r="BM174" s="70">
        <v>91.373999999999995</v>
      </c>
      <c r="BN174" s="70">
        <v>91.754000000000005</v>
      </c>
      <c r="BO174" s="70">
        <v>92.138999999999996</v>
      </c>
      <c r="BP174" s="70">
        <v>92.537000000000006</v>
      </c>
      <c r="BQ174" s="70">
        <v>92.944000000000003</v>
      </c>
      <c r="BR174" s="70">
        <v>93.355000000000004</v>
      </c>
      <c r="BS174" s="70">
        <v>93.778000000000006</v>
      </c>
      <c r="BT174" s="70">
        <v>94.185000000000002</v>
      </c>
      <c r="BU174" s="70">
        <v>94.600999999999999</v>
      </c>
      <c r="BV174" s="70">
        <v>95.009</v>
      </c>
      <c r="BW174" s="70">
        <v>95.427000000000007</v>
      </c>
      <c r="BX174" s="70">
        <v>95.831999999999994</v>
      </c>
      <c r="BY174" s="70">
        <v>96.242999999999995</v>
      </c>
      <c r="BZ174" s="70">
        <v>96.641999999999996</v>
      </c>
      <c r="CA174" s="70">
        <v>97.043000000000006</v>
      </c>
      <c r="CB174" s="70">
        <v>97.453000000000003</v>
      </c>
      <c r="CC174" s="70">
        <v>97.852999999999994</v>
      </c>
      <c r="CD174" s="70">
        <v>98.251000000000005</v>
      </c>
      <c r="CE174" s="70">
        <v>98.650999999999996</v>
      </c>
      <c r="CF174" s="70">
        <v>99.055999999999997</v>
      </c>
      <c r="CG174" s="70">
        <v>99.460999999999999</v>
      </c>
      <c r="CH174" s="70">
        <v>99.856999999999999</v>
      </c>
      <c r="CI174" s="70">
        <v>100.25</v>
      </c>
      <c r="CJ174" s="70">
        <v>100.658</v>
      </c>
      <c r="CK174" s="70">
        <v>101.056</v>
      </c>
      <c r="CL174" s="70">
        <v>101.446</v>
      </c>
      <c r="CM174" s="70">
        <v>101.848</v>
      </c>
      <c r="CN174" s="70">
        <v>102.26</v>
      </c>
      <c r="CO174" s="70">
        <v>102.667</v>
      </c>
    </row>
    <row r="175" spans="1:93" ht="11.65">
      <c r="A175" s="66">
        <v>158</v>
      </c>
      <c r="B175" s="67" t="s">
        <v>685</v>
      </c>
      <c r="C175" s="88" t="s">
        <v>76</v>
      </c>
      <c r="D175" s="69"/>
      <c r="E175" s="69">
        <v>192</v>
      </c>
      <c r="F175" s="67" t="s">
        <v>735</v>
      </c>
      <c r="G175" s="69">
        <v>915</v>
      </c>
      <c r="H175" s="97">
        <v>11324.777</v>
      </c>
      <c r="I175" s="97">
        <v>11335.108</v>
      </c>
      <c r="J175" s="97">
        <v>11339.254999999999</v>
      </c>
      <c r="K175" s="97">
        <v>11338.146000000001</v>
      </c>
      <c r="L175" s="97">
        <v>11333.484</v>
      </c>
      <c r="M175" s="97">
        <v>11326.616</v>
      </c>
      <c r="N175" s="70">
        <v>11317.498</v>
      </c>
      <c r="O175" s="70">
        <v>11305.647999999999</v>
      </c>
      <c r="P175" s="70">
        <v>11291.378000000001</v>
      </c>
      <c r="Q175" s="70">
        <v>11275.084000000001</v>
      </c>
      <c r="R175" s="70">
        <v>11257.038</v>
      </c>
      <c r="S175" s="70">
        <v>11237.404</v>
      </c>
      <c r="T175" s="70">
        <v>11216.216</v>
      </c>
      <c r="U175" s="70">
        <v>11193.386</v>
      </c>
      <c r="V175" s="70">
        <v>11168.802</v>
      </c>
      <c r="W175" s="70">
        <v>11142.328</v>
      </c>
      <c r="X175" s="70">
        <v>11113.994000000001</v>
      </c>
      <c r="Y175" s="70">
        <v>11083.814</v>
      </c>
      <c r="Z175" s="70">
        <v>11051.682000000001</v>
      </c>
      <c r="AA175" s="70">
        <v>11017.444</v>
      </c>
      <c r="AB175" s="70">
        <v>10980.995000000001</v>
      </c>
      <c r="AC175" s="70">
        <v>10942.286</v>
      </c>
      <c r="AD175" s="70">
        <v>10901.297</v>
      </c>
      <c r="AE175" s="70">
        <v>10858.029</v>
      </c>
      <c r="AF175" s="70">
        <v>10812.511</v>
      </c>
      <c r="AG175" s="70">
        <v>10764.75</v>
      </c>
      <c r="AH175" s="70">
        <v>10714.749</v>
      </c>
      <c r="AI175" s="70">
        <v>10662.484</v>
      </c>
      <c r="AJ175" s="70">
        <v>10607.937</v>
      </c>
      <c r="AK175" s="70">
        <v>10551.054</v>
      </c>
      <c r="AL175" s="70">
        <v>10491.849</v>
      </c>
      <c r="AM175" s="70">
        <v>10430.370999999999</v>
      </c>
      <c r="AN175" s="70">
        <v>10366.653</v>
      </c>
      <c r="AO175" s="70">
        <v>10300.743</v>
      </c>
      <c r="AP175" s="70">
        <v>10232.635</v>
      </c>
      <c r="AQ175" s="70">
        <v>10162.395</v>
      </c>
      <c r="AR175" s="70">
        <v>10090.11</v>
      </c>
      <c r="AS175" s="70">
        <v>10015.937</v>
      </c>
      <c r="AT175" s="70">
        <v>9940.1</v>
      </c>
      <c r="AU175" s="70">
        <v>9862.8629999999994</v>
      </c>
      <c r="AV175" s="70">
        <v>9784.5120000000006</v>
      </c>
      <c r="AW175" s="70">
        <v>9705.2090000000007</v>
      </c>
      <c r="AX175" s="70">
        <v>9625.1200000000008</v>
      </c>
      <c r="AY175" s="70">
        <v>9544.4770000000008</v>
      </c>
      <c r="AZ175" s="70">
        <v>9463.5169999999998</v>
      </c>
      <c r="BA175" s="70">
        <v>9382.4660000000003</v>
      </c>
      <c r="BB175" s="70">
        <v>9301.4660000000003</v>
      </c>
      <c r="BC175" s="70">
        <v>9220.6749999999993</v>
      </c>
      <c r="BD175" s="70">
        <v>9140.43</v>
      </c>
      <c r="BE175" s="70">
        <v>9061.0789999999997</v>
      </c>
      <c r="BF175" s="70">
        <v>8982.8819999999996</v>
      </c>
      <c r="BG175" s="70">
        <v>8906.0069999999996</v>
      </c>
      <c r="BH175" s="70">
        <v>8830.4529999999995</v>
      </c>
      <c r="BI175" s="70">
        <v>8756.1450000000004</v>
      </c>
      <c r="BJ175" s="70">
        <v>8682.9330000000009</v>
      </c>
      <c r="BK175" s="70">
        <v>8610.6919999999991</v>
      </c>
      <c r="BL175" s="70">
        <v>8539.3760000000002</v>
      </c>
      <c r="BM175" s="70">
        <v>8469.01</v>
      </c>
      <c r="BN175" s="70">
        <v>8399.5149999999994</v>
      </c>
      <c r="BO175" s="70">
        <v>8330.8029999999999</v>
      </c>
      <c r="BP175" s="70">
        <v>8262.8009999999995</v>
      </c>
      <c r="BQ175" s="70">
        <v>8195.4940000000006</v>
      </c>
      <c r="BR175" s="70">
        <v>8128.7979999999998</v>
      </c>
      <c r="BS175" s="70">
        <v>8062.4269999999997</v>
      </c>
      <c r="BT175" s="70">
        <v>7996.07</v>
      </c>
      <c r="BU175" s="70">
        <v>7929.4660000000003</v>
      </c>
      <c r="BV175" s="70">
        <v>7862.5619999999999</v>
      </c>
      <c r="BW175" s="70">
        <v>7795.4059999999999</v>
      </c>
      <c r="BX175" s="70">
        <v>7728.1329999999998</v>
      </c>
      <c r="BY175" s="70">
        <v>7660.9189999999999</v>
      </c>
      <c r="BZ175" s="70">
        <v>7593.9459999999999</v>
      </c>
      <c r="CA175" s="70">
        <v>7527.2250000000004</v>
      </c>
      <c r="CB175" s="70">
        <v>7460.7709999999997</v>
      </c>
      <c r="CC175" s="70">
        <v>7394.83</v>
      </c>
      <c r="CD175" s="70">
        <v>7329.6629999999996</v>
      </c>
      <c r="CE175" s="70">
        <v>7265.4740000000002</v>
      </c>
      <c r="CF175" s="70">
        <v>7202.3440000000001</v>
      </c>
      <c r="CG175" s="70">
        <v>7140.2550000000001</v>
      </c>
      <c r="CH175" s="70">
        <v>7079.125</v>
      </c>
      <c r="CI175" s="70">
        <v>7018.835</v>
      </c>
      <c r="CJ175" s="70">
        <v>6959.2920000000004</v>
      </c>
      <c r="CK175" s="70">
        <v>6900.4380000000001</v>
      </c>
      <c r="CL175" s="70">
        <v>6842.2030000000004</v>
      </c>
      <c r="CM175" s="70">
        <v>6784.62</v>
      </c>
      <c r="CN175" s="70">
        <v>6727.6779999999999</v>
      </c>
      <c r="CO175" s="70">
        <v>6671.4610000000002</v>
      </c>
    </row>
    <row r="176" spans="1:93" ht="11.65">
      <c r="A176" s="66">
        <v>159</v>
      </c>
      <c r="B176" s="67" t="s">
        <v>685</v>
      </c>
      <c r="C176" s="88" t="s">
        <v>776</v>
      </c>
      <c r="D176" s="69">
        <v>15</v>
      </c>
      <c r="E176" s="69">
        <v>531</v>
      </c>
      <c r="F176" s="67" t="s">
        <v>735</v>
      </c>
      <c r="G176" s="69">
        <v>915</v>
      </c>
      <c r="H176" s="97">
        <v>159.85</v>
      </c>
      <c r="I176" s="97">
        <v>161.05500000000001</v>
      </c>
      <c r="J176" s="97">
        <v>161.98599999999999</v>
      </c>
      <c r="K176" s="97">
        <v>162.75299999999999</v>
      </c>
      <c r="L176" s="97">
        <v>163.423</v>
      </c>
      <c r="M176" s="97">
        <v>164.1</v>
      </c>
      <c r="N176" s="70">
        <v>164.79599999999999</v>
      </c>
      <c r="O176" s="70">
        <v>165.53100000000001</v>
      </c>
      <c r="P176" s="70">
        <v>166.27699999999999</v>
      </c>
      <c r="Q176" s="70">
        <v>166.999</v>
      </c>
      <c r="R176" s="70">
        <v>167.691</v>
      </c>
      <c r="S176" s="70">
        <v>168.33600000000001</v>
      </c>
      <c r="T176" s="70">
        <v>168.964</v>
      </c>
      <c r="U176" s="70">
        <v>169.58</v>
      </c>
      <c r="V176" s="70">
        <v>170.14500000000001</v>
      </c>
      <c r="W176" s="70">
        <v>170.703</v>
      </c>
      <c r="X176" s="70">
        <v>171.22900000000001</v>
      </c>
      <c r="Y176" s="70">
        <v>171.72800000000001</v>
      </c>
      <c r="Z176" s="70">
        <v>172.208</v>
      </c>
      <c r="AA176" s="70">
        <v>172.64099999999999</v>
      </c>
      <c r="AB176" s="70">
        <v>173.05600000000001</v>
      </c>
      <c r="AC176" s="70">
        <v>173.43</v>
      </c>
      <c r="AD176" s="70">
        <v>173.78200000000001</v>
      </c>
      <c r="AE176" s="70">
        <v>174.11</v>
      </c>
      <c r="AF176" s="70">
        <v>174.392</v>
      </c>
      <c r="AG176" s="70">
        <v>174.64</v>
      </c>
      <c r="AH176" s="70">
        <v>174.86799999999999</v>
      </c>
      <c r="AI176" s="70">
        <v>175.06800000000001</v>
      </c>
      <c r="AJ176" s="70">
        <v>175.22800000000001</v>
      </c>
      <c r="AK176" s="70">
        <v>175.37100000000001</v>
      </c>
      <c r="AL176" s="70">
        <v>175.482</v>
      </c>
      <c r="AM176" s="70">
        <v>175.57499999999999</v>
      </c>
      <c r="AN176" s="70">
        <v>175.637</v>
      </c>
      <c r="AO176" s="70">
        <v>175.68199999999999</v>
      </c>
      <c r="AP176" s="70">
        <v>175.71799999999999</v>
      </c>
      <c r="AQ176" s="70">
        <v>175.72300000000001</v>
      </c>
      <c r="AR176" s="70">
        <v>175.73099999999999</v>
      </c>
      <c r="AS176" s="70">
        <v>175.72900000000001</v>
      </c>
      <c r="AT176" s="70">
        <v>175.72399999999999</v>
      </c>
      <c r="AU176" s="70">
        <v>175.708</v>
      </c>
      <c r="AV176" s="70">
        <v>175.69900000000001</v>
      </c>
      <c r="AW176" s="70">
        <v>175.7</v>
      </c>
      <c r="AX176" s="70">
        <v>175.71199999999999</v>
      </c>
      <c r="AY176" s="70">
        <v>175.72300000000001</v>
      </c>
      <c r="AZ176" s="70">
        <v>175.73699999999999</v>
      </c>
      <c r="BA176" s="70">
        <v>175.767</v>
      </c>
      <c r="BB176" s="70">
        <v>175.81299999999999</v>
      </c>
      <c r="BC176" s="70">
        <v>175.876</v>
      </c>
      <c r="BD176" s="70">
        <v>175.935</v>
      </c>
      <c r="BE176" s="70">
        <v>176.005</v>
      </c>
      <c r="BF176" s="70">
        <v>176.09200000000001</v>
      </c>
      <c r="BG176" s="70">
        <v>176.18700000000001</v>
      </c>
      <c r="BH176" s="70">
        <v>176.29300000000001</v>
      </c>
      <c r="BI176" s="70">
        <v>176.393</v>
      </c>
      <c r="BJ176" s="70">
        <v>176.49199999999999</v>
      </c>
      <c r="BK176" s="70">
        <v>176.608</v>
      </c>
      <c r="BL176" s="70">
        <v>176.70699999999999</v>
      </c>
      <c r="BM176" s="70">
        <v>176.798</v>
      </c>
      <c r="BN176" s="70">
        <v>176.89599999999999</v>
      </c>
      <c r="BO176" s="70">
        <v>176.982</v>
      </c>
      <c r="BP176" s="70">
        <v>177.05199999999999</v>
      </c>
      <c r="BQ176" s="70">
        <v>177.11500000000001</v>
      </c>
      <c r="BR176" s="70">
        <v>177.17099999999999</v>
      </c>
      <c r="BS176" s="70">
        <v>177.20400000000001</v>
      </c>
      <c r="BT176" s="70">
        <v>177.226</v>
      </c>
      <c r="BU176" s="70">
        <v>177.24100000000001</v>
      </c>
      <c r="BV176" s="70">
        <v>177.227</v>
      </c>
      <c r="BW176" s="70">
        <v>177.18799999999999</v>
      </c>
      <c r="BX176" s="70">
        <v>177.14099999999999</v>
      </c>
      <c r="BY176" s="70">
        <v>177.07499999999999</v>
      </c>
      <c r="BZ176" s="70">
        <v>177.00899999999999</v>
      </c>
      <c r="CA176" s="70">
        <v>176.91800000000001</v>
      </c>
      <c r="CB176" s="70">
        <v>176.83</v>
      </c>
      <c r="CC176" s="70">
        <v>176.71899999999999</v>
      </c>
      <c r="CD176" s="70">
        <v>176.59800000000001</v>
      </c>
      <c r="CE176" s="70">
        <v>176.48099999999999</v>
      </c>
      <c r="CF176" s="70">
        <v>176.34299999999999</v>
      </c>
      <c r="CG176" s="70">
        <v>176.20699999999999</v>
      </c>
      <c r="CH176" s="70">
        <v>176.06200000000001</v>
      </c>
      <c r="CI176" s="70">
        <v>175.91399999999999</v>
      </c>
      <c r="CJ176" s="70">
        <v>175.767</v>
      </c>
      <c r="CK176" s="70">
        <v>175.619</v>
      </c>
      <c r="CL176" s="70">
        <v>175.47200000000001</v>
      </c>
      <c r="CM176" s="70">
        <v>175.322</v>
      </c>
      <c r="CN176" s="70">
        <v>175.18700000000001</v>
      </c>
      <c r="CO176" s="70">
        <v>175.041</v>
      </c>
    </row>
    <row r="177" spans="1:93" ht="11.65">
      <c r="A177" s="66">
        <v>160</v>
      </c>
      <c r="B177" s="67" t="s">
        <v>685</v>
      </c>
      <c r="C177" s="88" t="s">
        <v>81</v>
      </c>
      <c r="D177" s="69"/>
      <c r="E177" s="69">
        <v>212</v>
      </c>
      <c r="F177" s="67" t="s">
        <v>735</v>
      </c>
      <c r="G177" s="69">
        <v>915</v>
      </c>
      <c r="H177" s="97">
        <v>71.174999999999997</v>
      </c>
      <c r="I177" s="97">
        <v>71.307000000000002</v>
      </c>
      <c r="J177" s="97">
        <v>71.459999999999994</v>
      </c>
      <c r="K177" s="97">
        <v>71.626000000000005</v>
      </c>
      <c r="L177" s="97">
        <v>71.808000000000007</v>
      </c>
      <c r="M177" s="97">
        <v>71.991</v>
      </c>
      <c r="N177" s="70">
        <v>72.171999999999997</v>
      </c>
      <c r="O177" s="70">
        <v>72.337000000000003</v>
      </c>
      <c r="P177" s="70">
        <v>72.513999999999996</v>
      </c>
      <c r="Q177" s="70">
        <v>72.683000000000007</v>
      </c>
      <c r="R177" s="70">
        <v>72.819000000000003</v>
      </c>
      <c r="S177" s="70">
        <v>72.953999999999994</v>
      </c>
      <c r="T177" s="70">
        <v>73.052000000000007</v>
      </c>
      <c r="U177" s="70">
        <v>73.137</v>
      </c>
      <c r="V177" s="70">
        <v>73.200999999999993</v>
      </c>
      <c r="W177" s="70">
        <v>73.244</v>
      </c>
      <c r="X177" s="70">
        <v>73.263999999999996</v>
      </c>
      <c r="Y177" s="70">
        <v>73.254999999999995</v>
      </c>
      <c r="Z177" s="70">
        <v>73.225999999999999</v>
      </c>
      <c r="AA177" s="70">
        <v>73.174000000000007</v>
      </c>
      <c r="AB177" s="70">
        <v>73.105999999999995</v>
      </c>
      <c r="AC177" s="70">
        <v>73.019000000000005</v>
      </c>
      <c r="AD177" s="70">
        <v>72.921999999999997</v>
      </c>
      <c r="AE177" s="70">
        <v>72.808000000000007</v>
      </c>
      <c r="AF177" s="70">
        <v>72.682000000000002</v>
      </c>
      <c r="AG177" s="70">
        <v>72.548000000000002</v>
      </c>
      <c r="AH177" s="70">
        <v>72.403000000000006</v>
      </c>
      <c r="AI177" s="70">
        <v>72.259</v>
      </c>
      <c r="AJ177" s="70">
        <v>72.099999999999994</v>
      </c>
      <c r="AK177" s="70">
        <v>71.935000000000002</v>
      </c>
      <c r="AL177" s="70">
        <v>71.771000000000001</v>
      </c>
      <c r="AM177" s="70">
        <v>71.606999999999999</v>
      </c>
      <c r="AN177" s="70">
        <v>71.432000000000002</v>
      </c>
      <c r="AO177" s="70">
        <v>71.260000000000005</v>
      </c>
      <c r="AP177" s="70">
        <v>71.072999999999993</v>
      </c>
      <c r="AQ177" s="70">
        <v>70.872</v>
      </c>
      <c r="AR177" s="70">
        <v>70.680000000000007</v>
      </c>
      <c r="AS177" s="70">
        <v>70.462000000000003</v>
      </c>
      <c r="AT177" s="70">
        <v>70.242000000000004</v>
      </c>
      <c r="AU177" s="70">
        <v>70.010000000000005</v>
      </c>
      <c r="AV177" s="70">
        <v>69.772000000000006</v>
      </c>
      <c r="AW177" s="70">
        <v>69.510999999999996</v>
      </c>
      <c r="AX177" s="70">
        <v>69.251999999999995</v>
      </c>
      <c r="AY177" s="70">
        <v>68.959000000000003</v>
      </c>
      <c r="AZ177" s="70">
        <v>68.671000000000006</v>
      </c>
      <c r="BA177" s="70">
        <v>68.382999999999996</v>
      </c>
      <c r="BB177" s="70">
        <v>68.063000000000002</v>
      </c>
      <c r="BC177" s="70">
        <v>67.739000000000004</v>
      </c>
      <c r="BD177" s="70">
        <v>67.406999999999996</v>
      </c>
      <c r="BE177" s="70">
        <v>67.040000000000006</v>
      </c>
      <c r="BF177" s="70">
        <v>66.69</v>
      </c>
      <c r="BG177" s="70">
        <v>66.314999999999998</v>
      </c>
      <c r="BH177" s="70">
        <v>65.936000000000007</v>
      </c>
      <c r="BI177" s="70">
        <v>65.536000000000001</v>
      </c>
      <c r="BJ177" s="70">
        <v>65.131</v>
      </c>
      <c r="BK177" s="70">
        <v>64.715000000000003</v>
      </c>
      <c r="BL177" s="70">
        <v>64.296000000000006</v>
      </c>
      <c r="BM177" s="70">
        <v>63.868000000000002</v>
      </c>
      <c r="BN177" s="70">
        <v>63.432000000000002</v>
      </c>
      <c r="BO177" s="70">
        <v>62.984999999999999</v>
      </c>
      <c r="BP177" s="70">
        <v>62.523000000000003</v>
      </c>
      <c r="BQ177" s="70">
        <v>62.064999999999998</v>
      </c>
      <c r="BR177" s="70">
        <v>61.607999999999997</v>
      </c>
      <c r="BS177" s="70">
        <v>61.125999999999998</v>
      </c>
      <c r="BT177" s="70">
        <v>60.654000000000003</v>
      </c>
      <c r="BU177" s="70">
        <v>60.162999999999997</v>
      </c>
      <c r="BV177" s="70">
        <v>59.686999999999998</v>
      </c>
      <c r="BW177" s="70">
        <v>59.198999999999998</v>
      </c>
      <c r="BX177" s="70">
        <v>58.707000000000001</v>
      </c>
      <c r="BY177" s="70">
        <v>58.223999999999997</v>
      </c>
      <c r="BZ177" s="70">
        <v>57.753</v>
      </c>
      <c r="CA177" s="70">
        <v>57.280999999999999</v>
      </c>
      <c r="CB177" s="70">
        <v>56.805</v>
      </c>
      <c r="CC177" s="70">
        <v>56.341999999999999</v>
      </c>
      <c r="CD177" s="70">
        <v>55.89</v>
      </c>
      <c r="CE177" s="70">
        <v>55.436</v>
      </c>
      <c r="CF177" s="70">
        <v>54.994</v>
      </c>
      <c r="CG177" s="70">
        <v>54.557000000000002</v>
      </c>
      <c r="CH177" s="70">
        <v>54.128</v>
      </c>
      <c r="CI177" s="70">
        <v>53.706000000000003</v>
      </c>
      <c r="CJ177" s="70">
        <v>53.293999999999997</v>
      </c>
      <c r="CK177" s="70">
        <v>52.895000000000003</v>
      </c>
      <c r="CL177" s="70">
        <v>52.493000000000002</v>
      </c>
      <c r="CM177" s="70">
        <v>52.107999999999997</v>
      </c>
      <c r="CN177" s="70">
        <v>51.726999999999997</v>
      </c>
      <c r="CO177" s="70">
        <v>51.344999999999999</v>
      </c>
    </row>
    <row r="178" spans="1:93" ht="11.65">
      <c r="A178" s="66">
        <v>161</v>
      </c>
      <c r="B178" s="67" t="s">
        <v>685</v>
      </c>
      <c r="C178" s="88" t="s">
        <v>82</v>
      </c>
      <c r="D178" s="69"/>
      <c r="E178" s="69">
        <v>214</v>
      </c>
      <c r="F178" s="67" t="s">
        <v>735</v>
      </c>
      <c r="G178" s="69">
        <v>915</v>
      </c>
      <c r="H178" s="97">
        <v>10281.674999999999</v>
      </c>
      <c r="I178" s="97">
        <v>10397.737999999999</v>
      </c>
      <c r="J178" s="97">
        <v>10513.111000000001</v>
      </c>
      <c r="K178" s="97">
        <v>10627.147000000001</v>
      </c>
      <c r="L178" s="97">
        <v>10738.957</v>
      </c>
      <c r="M178" s="97">
        <v>10847.904</v>
      </c>
      <c r="N178" s="70">
        <v>10953.714</v>
      </c>
      <c r="O178" s="70">
        <v>11056.374</v>
      </c>
      <c r="P178" s="70">
        <v>11155.916999999999</v>
      </c>
      <c r="Q178" s="70">
        <v>11252.476000000001</v>
      </c>
      <c r="R178" s="70">
        <v>11346.156999999999</v>
      </c>
      <c r="S178" s="70">
        <v>11436.847</v>
      </c>
      <c r="T178" s="70">
        <v>11524.522000000001</v>
      </c>
      <c r="U178" s="70">
        <v>11609.235000000001</v>
      </c>
      <c r="V178" s="70">
        <v>11691.142</v>
      </c>
      <c r="W178" s="70">
        <v>11770.316000000001</v>
      </c>
      <c r="X178" s="70">
        <v>11846.806</v>
      </c>
      <c r="Y178" s="70">
        <v>11920.599</v>
      </c>
      <c r="Z178" s="70">
        <v>11991.718000000001</v>
      </c>
      <c r="AA178" s="70">
        <v>12060.203</v>
      </c>
      <c r="AB178" s="70">
        <v>12126.063</v>
      </c>
      <c r="AC178" s="70">
        <v>12189.316000000001</v>
      </c>
      <c r="AD178" s="70">
        <v>12249.97</v>
      </c>
      <c r="AE178" s="70">
        <v>12308.031000000001</v>
      </c>
      <c r="AF178" s="70">
        <v>12363.543</v>
      </c>
      <c r="AG178" s="70">
        <v>12416.486999999999</v>
      </c>
      <c r="AH178" s="70">
        <v>12466.878000000001</v>
      </c>
      <c r="AI178" s="70">
        <v>12514.682000000001</v>
      </c>
      <c r="AJ178" s="70">
        <v>12559.83</v>
      </c>
      <c r="AK178" s="70">
        <v>12602.199000000001</v>
      </c>
      <c r="AL178" s="70">
        <v>12641.739</v>
      </c>
      <c r="AM178" s="70">
        <v>12678.418</v>
      </c>
      <c r="AN178" s="70">
        <v>12712.21</v>
      </c>
      <c r="AO178" s="70">
        <v>12743.092000000001</v>
      </c>
      <c r="AP178" s="70">
        <v>12770.97</v>
      </c>
      <c r="AQ178" s="70">
        <v>12795.808999999999</v>
      </c>
      <c r="AR178" s="70">
        <v>12817.588</v>
      </c>
      <c r="AS178" s="70">
        <v>12836.343000000001</v>
      </c>
      <c r="AT178" s="70">
        <v>12852.141</v>
      </c>
      <c r="AU178" s="70">
        <v>12865.075000000001</v>
      </c>
      <c r="AV178" s="70">
        <v>12875.248</v>
      </c>
      <c r="AW178" s="70">
        <v>12882.699000000001</v>
      </c>
      <c r="AX178" s="70">
        <v>12887.442999999999</v>
      </c>
      <c r="AY178" s="70">
        <v>12889.463</v>
      </c>
      <c r="AZ178" s="70">
        <v>12888.812</v>
      </c>
      <c r="BA178" s="70">
        <v>12885.464</v>
      </c>
      <c r="BB178" s="70">
        <v>12879.468000000001</v>
      </c>
      <c r="BC178" s="70">
        <v>12870.85</v>
      </c>
      <c r="BD178" s="70">
        <v>12859.706</v>
      </c>
      <c r="BE178" s="70">
        <v>12846.116</v>
      </c>
      <c r="BF178" s="70">
        <v>12830.154</v>
      </c>
      <c r="BG178" s="70">
        <v>12811.884</v>
      </c>
      <c r="BH178" s="70">
        <v>12791.317999999999</v>
      </c>
      <c r="BI178" s="70">
        <v>12768.438</v>
      </c>
      <c r="BJ178" s="70">
        <v>12743.206</v>
      </c>
      <c r="BK178" s="70">
        <v>12715.611000000001</v>
      </c>
      <c r="BL178" s="70">
        <v>12685.665999999999</v>
      </c>
      <c r="BM178" s="70">
        <v>12653.414000000001</v>
      </c>
      <c r="BN178" s="70">
        <v>12618.938</v>
      </c>
      <c r="BO178" s="70">
        <v>12582.295</v>
      </c>
      <c r="BP178" s="70">
        <v>12543.539000000001</v>
      </c>
      <c r="BQ178" s="70">
        <v>12502.737999999999</v>
      </c>
      <c r="BR178" s="70">
        <v>12459.897000000001</v>
      </c>
      <c r="BS178" s="70">
        <v>12415.044</v>
      </c>
      <c r="BT178" s="70">
        <v>12368.195</v>
      </c>
      <c r="BU178" s="70">
        <v>12319.361999999999</v>
      </c>
      <c r="BV178" s="70">
        <v>12268.603999999999</v>
      </c>
      <c r="BW178" s="70">
        <v>12215.958000000001</v>
      </c>
      <c r="BX178" s="70">
        <v>12161.468999999999</v>
      </c>
      <c r="BY178" s="70">
        <v>12105.200999999999</v>
      </c>
      <c r="BZ178" s="70">
        <v>12047.2</v>
      </c>
      <c r="CA178" s="70">
        <v>11987.529</v>
      </c>
      <c r="CB178" s="70">
        <v>11926.225</v>
      </c>
      <c r="CC178" s="70">
        <v>11863.384</v>
      </c>
      <c r="CD178" s="70">
        <v>11799.084000000001</v>
      </c>
      <c r="CE178" s="70">
        <v>11733.427</v>
      </c>
      <c r="CF178" s="70">
        <v>11666.438</v>
      </c>
      <c r="CG178" s="70">
        <v>11598.212</v>
      </c>
      <c r="CH178" s="70">
        <v>11528.759</v>
      </c>
      <c r="CI178" s="70">
        <v>11458.145</v>
      </c>
      <c r="CJ178" s="70">
        <v>11386.388999999999</v>
      </c>
      <c r="CK178" s="70">
        <v>11313.544</v>
      </c>
      <c r="CL178" s="70">
        <v>11239.665999999999</v>
      </c>
      <c r="CM178" s="70">
        <v>11164.833000000001</v>
      </c>
      <c r="CN178" s="70">
        <v>11089.102000000001</v>
      </c>
      <c r="CO178" s="70">
        <v>11012.548000000001</v>
      </c>
    </row>
    <row r="179" spans="1:93" ht="11.65">
      <c r="A179" s="66">
        <v>162</v>
      </c>
      <c r="B179" s="67" t="s">
        <v>685</v>
      </c>
      <c r="C179" s="88" t="s">
        <v>99</v>
      </c>
      <c r="D179" s="69"/>
      <c r="E179" s="69">
        <v>308</v>
      </c>
      <c r="F179" s="67" t="s">
        <v>735</v>
      </c>
      <c r="G179" s="69">
        <v>915</v>
      </c>
      <c r="H179" s="97">
        <v>109.60299999999999</v>
      </c>
      <c r="I179" s="97">
        <v>110.26300000000001</v>
      </c>
      <c r="J179" s="97">
        <v>110.874</v>
      </c>
      <c r="K179" s="97">
        <v>111.449</v>
      </c>
      <c r="L179" s="97">
        <v>112.002</v>
      </c>
      <c r="M179" s="97">
        <v>112.51900000000001</v>
      </c>
      <c r="N179" s="70">
        <v>113.015</v>
      </c>
      <c r="O179" s="70">
        <v>113.477</v>
      </c>
      <c r="P179" s="70">
        <v>113.90300000000001</v>
      </c>
      <c r="Q179" s="70">
        <v>114.289</v>
      </c>
      <c r="R179" s="70">
        <v>114.624</v>
      </c>
      <c r="S179" s="70">
        <v>114.929</v>
      </c>
      <c r="T179" s="70">
        <v>115.193</v>
      </c>
      <c r="U179" s="70">
        <v>115.422</v>
      </c>
      <c r="V179" s="70">
        <v>115.621</v>
      </c>
      <c r="W179" s="70">
        <v>115.78100000000001</v>
      </c>
      <c r="X179" s="70">
        <v>115.932</v>
      </c>
      <c r="Y179" s="70">
        <v>116.06399999999999</v>
      </c>
      <c r="Z179" s="70">
        <v>116.17100000000001</v>
      </c>
      <c r="AA179" s="70">
        <v>116.251</v>
      </c>
      <c r="AB179" s="70">
        <v>116.342</v>
      </c>
      <c r="AC179" s="70">
        <v>116.384</v>
      </c>
      <c r="AD179" s="70">
        <v>116.429</v>
      </c>
      <c r="AE179" s="70">
        <v>116.456</v>
      </c>
      <c r="AF179" s="70">
        <v>116.47499999999999</v>
      </c>
      <c r="AG179" s="70">
        <v>116.474</v>
      </c>
      <c r="AH179" s="70">
        <v>116.456</v>
      </c>
      <c r="AI179" s="70">
        <v>116.437</v>
      </c>
      <c r="AJ179" s="70">
        <v>116.392</v>
      </c>
      <c r="AK179" s="70">
        <v>116.33799999999999</v>
      </c>
      <c r="AL179" s="70">
        <v>116.264</v>
      </c>
      <c r="AM179" s="70">
        <v>116.161</v>
      </c>
      <c r="AN179" s="70">
        <v>116.047</v>
      </c>
      <c r="AO179" s="70">
        <v>115.913</v>
      </c>
      <c r="AP179" s="70">
        <v>115.747</v>
      </c>
      <c r="AQ179" s="70">
        <v>115.56100000000001</v>
      </c>
      <c r="AR179" s="70">
        <v>115.34699999999999</v>
      </c>
      <c r="AS179" s="70">
        <v>115.114</v>
      </c>
      <c r="AT179" s="70">
        <v>114.846</v>
      </c>
      <c r="AU179" s="70">
        <v>114.553</v>
      </c>
      <c r="AV179" s="70">
        <v>114.233</v>
      </c>
      <c r="AW179" s="70">
        <v>113.889</v>
      </c>
      <c r="AX179" s="70">
        <v>113.527</v>
      </c>
      <c r="AY179" s="70">
        <v>113.131</v>
      </c>
      <c r="AZ179" s="70">
        <v>112.72199999999999</v>
      </c>
      <c r="BA179" s="70">
        <v>112.28</v>
      </c>
      <c r="BB179" s="70">
        <v>111.816</v>
      </c>
      <c r="BC179" s="70">
        <v>111.333</v>
      </c>
      <c r="BD179" s="70">
        <v>110.84099999999999</v>
      </c>
      <c r="BE179" s="70">
        <v>110.31699999999999</v>
      </c>
      <c r="BF179" s="70">
        <v>109.774</v>
      </c>
      <c r="BG179" s="70">
        <v>109.22799999999999</v>
      </c>
      <c r="BH179" s="70">
        <v>108.655</v>
      </c>
      <c r="BI179" s="70">
        <v>108.07299999999999</v>
      </c>
      <c r="BJ179" s="70">
        <v>107.471</v>
      </c>
      <c r="BK179" s="70">
        <v>106.86499999999999</v>
      </c>
      <c r="BL179" s="70">
        <v>106.246</v>
      </c>
      <c r="BM179" s="70">
        <v>105.605</v>
      </c>
      <c r="BN179" s="70">
        <v>104.962</v>
      </c>
      <c r="BO179" s="70">
        <v>104.3</v>
      </c>
      <c r="BP179" s="70">
        <v>103.63800000000001</v>
      </c>
      <c r="BQ179" s="70">
        <v>102.96299999999999</v>
      </c>
      <c r="BR179" s="70">
        <v>102.289</v>
      </c>
      <c r="BS179" s="70">
        <v>101.60599999999999</v>
      </c>
      <c r="BT179" s="70">
        <v>100.919</v>
      </c>
      <c r="BU179" s="70">
        <v>100.23099999999999</v>
      </c>
      <c r="BV179" s="70">
        <v>99.540999999999997</v>
      </c>
      <c r="BW179" s="70">
        <v>98.85</v>
      </c>
      <c r="BX179" s="70">
        <v>98.153999999999996</v>
      </c>
      <c r="BY179" s="70">
        <v>97.463999999999999</v>
      </c>
      <c r="BZ179" s="70">
        <v>96.765000000000001</v>
      </c>
      <c r="CA179" s="70">
        <v>96.072999999999993</v>
      </c>
      <c r="CB179" s="70">
        <v>95.38</v>
      </c>
      <c r="CC179" s="70">
        <v>94.68</v>
      </c>
      <c r="CD179" s="70">
        <v>93.984999999999999</v>
      </c>
      <c r="CE179" s="70">
        <v>93.283000000000001</v>
      </c>
      <c r="CF179" s="70">
        <v>92.591999999999999</v>
      </c>
      <c r="CG179" s="70">
        <v>91.894000000000005</v>
      </c>
      <c r="CH179" s="70">
        <v>91.183999999999997</v>
      </c>
      <c r="CI179" s="70">
        <v>90.488</v>
      </c>
      <c r="CJ179" s="70">
        <v>89.777000000000001</v>
      </c>
      <c r="CK179" s="70">
        <v>89.066000000000003</v>
      </c>
      <c r="CL179" s="70">
        <v>88.350999999999999</v>
      </c>
      <c r="CM179" s="70">
        <v>87.634</v>
      </c>
      <c r="CN179" s="70">
        <v>86.903000000000006</v>
      </c>
      <c r="CO179" s="70">
        <v>86.183000000000007</v>
      </c>
    </row>
    <row r="180" spans="1:93" ht="11.65">
      <c r="A180" s="66">
        <v>163</v>
      </c>
      <c r="B180" s="67" t="s">
        <v>685</v>
      </c>
      <c r="C180" s="88" t="s">
        <v>777</v>
      </c>
      <c r="D180" s="69">
        <v>2</v>
      </c>
      <c r="E180" s="69">
        <v>312</v>
      </c>
      <c r="F180" s="67" t="s">
        <v>735</v>
      </c>
      <c r="G180" s="69">
        <v>915</v>
      </c>
      <c r="H180" s="97">
        <v>400.26</v>
      </c>
      <c r="I180" s="97">
        <v>399.76</v>
      </c>
      <c r="J180" s="97">
        <v>399.67899999999997</v>
      </c>
      <c r="K180" s="97">
        <v>399.84800000000001</v>
      </c>
      <c r="L180" s="97">
        <v>400.048</v>
      </c>
      <c r="M180" s="97">
        <v>400.12700000000001</v>
      </c>
      <c r="N180" s="70">
        <v>400.01299999999998</v>
      </c>
      <c r="O180" s="70">
        <v>399.80200000000002</v>
      </c>
      <c r="P180" s="70">
        <v>399.536</v>
      </c>
      <c r="Q180" s="70">
        <v>399.32100000000003</v>
      </c>
      <c r="R180" s="70">
        <v>399.24700000000001</v>
      </c>
      <c r="S180" s="70">
        <v>399.31599999999997</v>
      </c>
      <c r="T180" s="70">
        <v>399.488</v>
      </c>
      <c r="U180" s="70">
        <v>399.73099999999999</v>
      </c>
      <c r="V180" s="70">
        <v>400.00599999999997</v>
      </c>
      <c r="W180" s="70">
        <v>400.24400000000003</v>
      </c>
      <c r="X180" s="70">
        <v>400.45699999999999</v>
      </c>
      <c r="Y180" s="70">
        <v>400.62799999999999</v>
      </c>
      <c r="Z180" s="70">
        <v>400.74900000000002</v>
      </c>
      <c r="AA180" s="70">
        <v>400.76900000000001</v>
      </c>
      <c r="AB180" s="70">
        <v>400.666</v>
      </c>
      <c r="AC180" s="70">
        <v>400.45100000000002</v>
      </c>
      <c r="AD180" s="70">
        <v>400.11099999999999</v>
      </c>
      <c r="AE180" s="70">
        <v>399.63499999999999</v>
      </c>
      <c r="AF180" s="70">
        <v>399.04599999999999</v>
      </c>
      <c r="AG180" s="70">
        <v>398.339</v>
      </c>
      <c r="AH180" s="70">
        <v>397.52100000000002</v>
      </c>
      <c r="AI180" s="70">
        <v>396.61099999999999</v>
      </c>
      <c r="AJ180" s="70">
        <v>395.59699999999998</v>
      </c>
      <c r="AK180" s="70">
        <v>394.50799999999998</v>
      </c>
      <c r="AL180" s="70">
        <v>393.35700000000003</v>
      </c>
      <c r="AM180" s="70">
        <v>392.15499999999997</v>
      </c>
      <c r="AN180" s="70">
        <v>390.91</v>
      </c>
      <c r="AO180" s="70">
        <v>389.62299999999999</v>
      </c>
      <c r="AP180" s="70">
        <v>388.29599999999999</v>
      </c>
      <c r="AQ180" s="70">
        <v>386.91899999999998</v>
      </c>
      <c r="AR180" s="70">
        <v>385.51499999999999</v>
      </c>
      <c r="AS180" s="70">
        <v>384.084</v>
      </c>
      <c r="AT180" s="70">
        <v>382.65699999999998</v>
      </c>
      <c r="AU180" s="70">
        <v>381.23899999999998</v>
      </c>
      <c r="AV180" s="70">
        <v>379.83499999999998</v>
      </c>
      <c r="AW180" s="70">
        <v>378.48500000000001</v>
      </c>
      <c r="AX180" s="70">
        <v>377.17700000000002</v>
      </c>
      <c r="AY180" s="70">
        <v>375.91</v>
      </c>
      <c r="AZ180" s="70">
        <v>374.69</v>
      </c>
      <c r="BA180" s="70">
        <v>373.529</v>
      </c>
      <c r="BB180" s="70">
        <v>372.42700000000002</v>
      </c>
      <c r="BC180" s="70">
        <v>371.36700000000002</v>
      </c>
      <c r="BD180" s="70">
        <v>370.375</v>
      </c>
      <c r="BE180" s="70">
        <v>369.43299999999999</v>
      </c>
      <c r="BF180" s="70">
        <v>368.53699999999998</v>
      </c>
      <c r="BG180" s="70">
        <v>367.69499999999999</v>
      </c>
      <c r="BH180" s="70">
        <v>366.89699999999999</v>
      </c>
      <c r="BI180" s="70">
        <v>366.13099999999997</v>
      </c>
      <c r="BJ180" s="70">
        <v>365.40499999999997</v>
      </c>
      <c r="BK180" s="70">
        <v>364.71</v>
      </c>
      <c r="BL180" s="70">
        <v>364.04</v>
      </c>
      <c r="BM180" s="70">
        <v>363.38200000000001</v>
      </c>
      <c r="BN180" s="70">
        <v>362.74200000000002</v>
      </c>
      <c r="BO180" s="70">
        <v>362.11200000000002</v>
      </c>
      <c r="BP180" s="70">
        <v>361.505</v>
      </c>
      <c r="BQ180" s="70">
        <v>360.88499999999999</v>
      </c>
      <c r="BR180" s="70">
        <v>360.26799999999997</v>
      </c>
      <c r="BS180" s="70">
        <v>359.65199999999999</v>
      </c>
      <c r="BT180" s="70">
        <v>359.024</v>
      </c>
      <c r="BU180" s="70">
        <v>358.4</v>
      </c>
      <c r="BV180" s="70">
        <v>357.74400000000003</v>
      </c>
      <c r="BW180" s="70">
        <v>357.084</v>
      </c>
      <c r="BX180" s="70">
        <v>356.399</v>
      </c>
      <c r="BY180" s="70">
        <v>355.68700000000001</v>
      </c>
      <c r="BZ180" s="70">
        <v>354.95699999999999</v>
      </c>
      <c r="CA180" s="70">
        <v>354.17700000000002</v>
      </c>
      <c r="CB180" s="70">
        <v>353.36500000000001</v>
      </c>
      <c r="CC180" s="70">
        <v>352.52300000000002</v>
      </c>
      <c r="CD180" s="70">
        <v>351.63200000000001</v>
      </c>
      <c r="CE180" s="70">
        <v>350.69499999999999</v>
      </c>
      <c r="CF180" s="70">
        <v>349.72800000000001</v>
      </c>
      <c r="CG180" s="70">
        <v>348.70699999999999</v>
      </c>
      <c r="CH180" s="70">
        <v>347.625</v>
      </c>
      <c r="CI180" s="70">
        <v>346.52100000000002</v>
      </c>
      <c r="CJ180" s="70">
        <v>345.34</v>
      </c>
      <c r="CK180" s="70">
        <v>344.11900000000003</v>
      </c>
      <c r="CL180" s="70">
        <v>342.84100000000001</v>
      </c>
      <c r="CM180" s="70">
        <v>341.50400000000002</v>
      </c>
      <c r="CN180" s="70">
        <v>340.11399999999998</v>
      </c>
      <c r="CO180" s="70">
        <v>338.66899999999998</v>
      </c>
    </row>
    <row r="181" spans="1:93" ht="11.65">
      <c r="A181" s="66">
        <v>164</v>
      </c>
      <c r="B181" s="67" t="s">
        <v>685</v>
      </c>
      <c r="C181" s="88" t="s">
        <v>104</v>
      </c>
      <c r="D181" s="69"/>
      <c r="E181" s="69">
        <v>332</v>
      </c>
      <c r="F181" s="67" t="s">
        <v>735</v>
      </c>
      <c r="G181" s="69">
        <v>915</v>
      </c>
      <c r="H181" s="97">
        <v>10695.54</v>
      </c>
      <c r="I181" s="97">
        <v>10839.976000000001</v>
      </c>
      <c r="J181" s="97">
        <v>10982.367</v>
      </c>
      <c r="K181" s="97">
        <v>11123.183000000001</v>
      </c>
      <c r="L181" s="97">
        <v>11263.079</v>
      </c>
      <c r="M181" s="97">
        <v>11402.532999999999</v>
      </c>
      <c r="N181" s="70">
        <v>11541.683000000001</v>
      </c>
      <c r="O181" s="70">
        <v>11680.288</v>
      </c>
      <c r="P181" s="70">
        <v>11817.963</v>
      </c>
      <c r="Q181" s="70">
        <v>11954.191999999999</v>
      </c>
      <c r="R181" s="70">
        <v>12088.555</v>
      </c>
      <c r="S181" s="70">
        <v>12220.965</v>
      </c>
      <c r="T181" s="70">
        <v>12351.508</v>
      </c>
      <c r="U181" s="70">
        <v>12480.290999999999</v>
      </c>
      <c r="V181" s="70">
        <v>12607.489</v>
      </c>
      <c r="W181" s="70">
        <v>12733.227000000001</v>
      </c>
      <c r="X181" s="70">
        <v>12857.462</v>
      </c>
      <c r="Y181" s="70">
        <v>12980.130999999999</v>
      </c>
      <c r="Z181" s="70">
        <v>13101.411</v>
      </c>
      <c r="AA181" s="70">
        <v>13221.557000000001</v>
      </c>
      <c r="AB181" s="70">
        <v>13340.69</v>
      </c>
      <c r="AC181" s="70">
        <v>13458.858</v>
      </c>
      <c r="AD181" s="70">
        <v>13575.896000000001</v>
      </c>
      <c r="AE181" s="70">
        <v>13691.413</v>
      </c>
      <c r="AF181" s="70">
        <v>13804.888000000001</v>
      </c>
      <c r="AG181" s="70">
        <v>13915.919</v>
      </c>
      <c r="AH181" s="70">
        <v>14024.295</v>
      </c>
      <c r="AI181" s="70">
        <v>14129.986000000001</v>
      </c>
      <c r="AJ181" s="70">
        <v>14233.047</v>
      </c>
      <c r="AK181" s="70">
        <v>14333.536</v>
      </c>
      <c r="AL181" s="70">
        <v>14431.512000000001</v>
      </c>
      <c r="AM181" s="70">
        <v>14526.891</v>
      </c>
      <c r="AN181" s="70">
        <v>14619.482</v>
      </c>
      <c r="AO181" s="70">
        <v>14709.031000000001</v>
      </c>
      <c r="AP181" s="70">
        <v>14795.215</v>
      </c>
      <c r="AQ181" s="70">
        <v>14877.785</v>
      </c>
      <c r="AR181" s="70">
        <v>14956.596</v>
      </c>
      <c r="AS181" s="70">
        <v>15031.637000000001</v>
      </c>
      <c r="AT181" s="70">
        <v>15102.814</v>
      </c>
      <c r="AU181" s="70">
        <v>15170.134</v>
      </c>
      <c r="AV181" s="70">
        <v>15233.544</v>
      </c>
      <c r="AW181" s="70">
        <v>15293.009</v>
      </c>
      <c r="AX181" s="70">
        <v>15348.49</v>
      </c>
      <c r="AY181" s="70">
        <v>15399.986999999999</v>
      </c>
      <c r="AZ181" s="70">
        <v>15447.522999999999</v>
      </c>
      <c r="BA181" s="70">
        <v>15491.102999999999</v>
      </c>
      <c r="BB181" s="70">
        <v>15530.737999999999</v>
      </c>
      <c r="BC181" s="70">
        <v>15566.465</v>
      </c>
      <c r="BD181" s="70">
        <v>15598.337</v>
      </c>
      <c r="BE181" s="70">
        <v>15626.424000000001</v>
      </c>
      <c r="BF181" s="70">
        <v>15650.81</v>
      </c>
      <c r="BG181" s="70">
        <v>15671.553</v>
      </c>
      <c r="BH181" s="70">
        <v>15688.721</v>
      </c>
      <c r="BI181" s="70">
        <v>15702.352000000001</v>
      </c>
      <c r="BJ181" s="70">
        <v>15712.483</v>
      </c>
      <c r="BK181" s="70">
        <v>15719.201999999999</v>
      </c>
      <c r="BL181" s="70">
        <v>15722.558999999999</v>
      </c>
      <c r="BM181" s="70">
        <v>15722.648999999999</v>
      </c>
      <c r="BN181" s="70">
        <v>15719.603999999999</v>
      </c>
      <c r="BO181" s="70">
        <v>15713.584999999999</v>
      </c>
      <c r="BP181" s="70">
        <v>15704.753000000001</v>
      </c>
      <c r="BQ181" s="70">
        <v>15693.173000000001</v>
      </c>
      <c r="BR181" s="70">
        <v>15678.925999999999</v>
      </c>
      <c r="BS181" s="70">
        <v>15662.089</v>
      </c>
      <c r="BT181" s="70">
        <v>15642.751</v>
      </c>
      <c r="BU181" s="70">
        <v>15620.972</v>
      </c>
      <c r="BV181" s="70">
        <v>15596.824000000001</v>
      </c>
      <c r="BW181" s="70">
        <v>15570.401</v>
      </c>
      <c r="BX181" s="70">
        <v>15541.743</v>
      </c>
      <c r="BY181" s="70">
        <v>15510.857</v>
      </c>
      <c r="BZ181" s="70">
        <v>15477.800999999999</v>
      </c>
      <c r="CA181" s="70">
        <v>15442.638999999999</v>
      </c>
      <c r="CB181" s="70">
        <v>15405.412</v>
      </c>
      <c r="CC181" s="70">
        <v>15366.191999999999</v>
      </c>
      <c r="CD181" s="70">
        <v>15325.058000000001</v>
      </c>
      <c r="CE181" s="70">
        <v>15282.055</v>
      </c>
      <c r="CF181" s="70">
        <v>15237.251</v>
      </c>
      <c r="CG181" s="70">
        <v>15190.665999999999</v>
      </c>
      <c r="CH181" s="70">
        <v>15142.395</v>
      </c>
      <c r="CI181" s="70">
        <v>15092.449000000001</v>
      </c>
      <c r="CJ181" s="70">
        <v>15040.875</v>
      </c>
      <c r="CK181" s="70">
        <v>14987.735000000001</v>
      </c>
      <c r="CL181" s="70">
        <v>14933.072</v>
      </c>
      <c r="CM181" s="70">
        <v>14876.928</v>
      </c>
      <c r="CN181" s="70">
        <v>14819.380999999999</v>
      </c>
      <c r="CO181" s="70">
        <v>14760.45</v>
      </c>
    </row>
    <row r="182" spans="1:93" ht="11.65">
      <c r="A182" s="66">
        <v>165</v>
      </c>
      <c r="B182" s="67" t="s">
        <v>685</v>
      </c>
      <c r="C182" s="88" t="s">
        <v>116</v>
      </c>
      <c r="D182" s="69"/>
      <c r="E182" s="69">
        <v>388</v>
      </c>
      <c r="F182" s="67" t="s">
        <v>735</v>
      </c>
      <c r="G182" s="69">
        <v>915</v>
      </c>
      <c r="H182" s="97">
        <v>2891.0239999999999</v>
      </c>
      <c r="I182" s="97">
        <v>2906.2420000000002</v>
      </c>
      <c r="J182" s="97">
        <v>2920.848</v>
      </c>
      <c r="K182" s="97">
        <v>2934.8530000000001</v>
      </c>
      <c r="L182" s="97">
        <v>2948.277</v>
      </c>
      <c r="M182" s="97">
        <v>2961.1610000000001</v>
      </c>
      <c r="N182" s="70">
        <v>2973.462</v>
      </c>
      <c r="O182" s="70">
        <v>2985.087</v>
      </c>
      <c r="P182" s="70">
        <v>2995.9989999999998</v>
      </c>
      <c r="Q182" s="70">
        <v>3006.09</v>
      </c>
      <c r="R182" s="70">
        <v>3015.3229999999999</v>
      </c>
      <c r="S182" s="70">
        <v>3023.6689999999999</v>
      </c>
      <c r="T182" s="70">
        <v>3031.1030000000001</v>
      </c>
      <c r="U182" s="70">
        <v>3037.6219999999998</v>
      </c>
      <c r="V182" s="70">
        <v>3043.2539999999999</v>
      </c>
      <c r="W182" s="70">
        <v>3047.9690000000001</v>
      </c>
      <c r="X182" s="70">
        <v>3051.79</v>
      </c>
      <c r="Y182" s="70">
        <v>3054.7089999999998</v>
      </c>
      <c r="Z182" s="70">
        <v>3056.6889999999999</v>
      </c>
      <c r="AA182" s="70">
        <v>3057.75</v>
      </c>
      <c r="AB182" s="70">
        <v>3057.8919999999998</v>
      </c>
      <c r="AC182" s="70">
        <v>3057.125</v>
      </c>
      <c r="AD182" s="70">
        <v>3055.44</v>
      </c>
      <c r="AE182" s="70">
        <v>3052.8670000000002</v>
      </c>
      <c r="AF182" s="70">
        <v>3049.4389999999999</v>
      </c>
      <c r="AG182" s="70">
        <v>3045.1619999999998</v>
      </c>
      <c r="AH182" s="70">
        <v>3040.0630000000001</v>
      </c>
      <c r="AI182" s="70">
        <v>3034.1619999999998</v>
      </c>
      <c r="AJ182" s="70">
        <v>3027.4650000000001</v>
      </c>
      <c r="AK182" s="70">
        <v>3020.0050000000001</v>
      </c>
      <c r="AL182" s="70">
        <v>3011.8130000000001</v>
      </c>
      <c r="AM182" s="70">
        <v>3002.9090000000001</v>
      </c>
      <c r="AN182" s="70">
        <v>2993.297</v>
      </c>
      <c r="AO182" s="70">
        <v>2982.9960000000001</v>
      </c>
      <c r="AP182" s="70">
        <v>2971.9989999999998</v>
      </c>
      <c r="AQ182" s="70">
        <v>2960.3209999999999</v>
      </c>
      <c r="AR182" s="70">
        <v>2947.9639999999999</v>
      </c>
      <c r="AS182" s="70">
        <v>2934.9580000000001</v>
      </c>
      <c r="AT182" s="70">
        <v>2921.3090000000002</v>
      </c>
      <c r="AU182" s="70">
        <v>2906.9879999999998</v>
      </c>
      <c r="AV182" s="70">
        <v>2892.0259999999998</v>
      </c>
      <c r="AW182" s="70">
        <v>2876.4250000000002</v>
      </c>
      <c r="AX182" s="70">
        <v>2860.192</v>
      </c>
      <c r="AY182" s="70">
        <v>2843.3440000000001</v>
      </c>
      <c r="AZ182" s="70">
        <v>2825.9029999999998</v>
      </c>
      <c r="BA182" s="70">
        <v>2807.8710000000001</v>
      </c>
      <c r="BB182" s="70">
        <v>2789.2559999999999</v>
      </c>
      <c r="BC182" s="70">
        <v>2770.087</v>
      </c>
      <c r="BD182" s="70">
        <v>2750.3710000000001</v>
      </c>
      <c r="BE182" s="70">
        <v>2730.085</v>
      </c>
      <c r="BF182" s="70">
        <v>2709.2640000000001</v>
      </c>
      <c r="BG182" s="70">
        <v>2687.8989999999999</v>
      </c>
      <c r="BH182" s="70">
        <v>2666.0189999999998</v>
      </c>
      <c r="BI182" s="70">
        <v>2643.6309999999999</v>
      </c>
      <c r="BJ182" s="70">
        <v>2620.721</v>
      </c>
      <c r="BK182" s="70">
        <v>2597.3200000000002</v>
      </c>
      <c r="BL182" s="70">
        <v>2573.4369999999999</v>
      </c>
      <c r="BM182" s="70">
        <v>2549.085</v>
      </c>
      <c r="BN182" s="70">
        <v>2524.2959999999998</v>
      </c>
      <c r="BO182" s="70">
        <v>2499.105</v>
      </c>
      <c r="BP182" s="70">
        <v>2473.5430000000001</v>
      </c>
      <c r="BQ182" s="70">
        <v>2447.627</v>
      </c>
      <c r="BR182" s="70">
        <v>2421.386</v>
      </c>
      <c r="BS182" s="70">
        <v>2394.8620000000001</v>
      </c>
      <c r="BT182" s="70">
        <v>2368.1</v>
      </c>
      <c r="BU182" s="70">
        <v>2341.11</v>
      </c>
      <c r="BV182" s="70">
        <v>2313.9470000000001</v>
      </c>
      <c r="BW182" s="70">
        <v>2286.6350000000002</v>
      </c>
      <c r="BX182" s="70">
        <v>2259.1979999999999</v>
      </c>
      <c r="BY182" s="70">
        <v>2231.663</v>
      </c>
      <c r="BZ182" s="70">
        <v>2204.0819999999999</v>
      </c>
      <c r="CA182" s="70">
        <v>2176.4650000000001</v>
      </c>
      <c r="CB182" s="70">
        <v>2148.8229999999999</v>
      </c>
      <c r="CC182" s="70">
        <v>2121.1970000000001</v>
      </c>
      <c r="CD182" s="70">
        <v>2093.578</v>
      </c>
      <c r="CE182" s="70">
        <v>2066.0129999999999</v>
      </c>
      <c r="CF182" s="70">
        <v>2038.501</v>
      </c>
      <c r="CG182" s="70">
        <v>2011.0540000000001</v>
      </c>
      <c r="CH182" s="70">
        <v>1983.665</v>
      </c>
      <c r="CI182" s="70">
        <v>1956.3309999999999</v>
      </c>
      <c r="CJ182" s="70">
        <v>1929.0440000000001</v>
      </c>
      <c r="CK182" s="70">
        <v>1901.806</v>
      </c>
      <c r="CL182" s="70">
        <v>1874.6030000000001</v>
      </c>
      <c r="CM182" s="70">
        <v>1847.424</v>
      </c>
      <c r="CN182" s="70">
        <v>1820.27</v>
      </c>
      <c r="CO182" s="70">
        <v>1793.106</v>
      </c>
    </row>
    <row r="183" spans="1:93" ht="11.65">
      <c r="A183" s="66">
        <v>166</v>
      </c>
      <c r="B183" s="67" t="s">
        <v>685</v>
      </c>
      <c r="C183" s="88" t="s">
        <v>778</v>
      </c>
      <c r="D183" s="69">
        <v>2</v>
      </c>
      <c r="E183" s="69">
        <v>474</v>
      </c>
      <c r="F183" s="67" t="s">
        <v>735</v>
      </c>
      <c r="G183" s="69">
        <v>915</v>
      </c>
      <c r="H183" s="97">
        <v>378.483</v>
      </c>
      <c r="I183" s="97">
        <v>376.78899999999999</v>
      </c>
      <c r="J183" s="97">
        <v>375.94600000000003</v>
      </c>
      <c r="K183" s="97">
        <v>375.67200000000003</v>
      </c>
      <c r="L183" s="97">
        <v>375.55700000000002</v>
      </c>
      <c r="M183" s="97">
        <v>375.26499999999999</v>
      </c>
      <c r="N183" s="70">
        <v>374.74299999999999</v>
      </c>
      <c r="O183" s="70">
        <v>374.08300000000003</v>
      </c>
      <c r="P183" s="70">
        <v>373.31799999999998</v>
      </c>
      <c r="Q183" s="70">
        <v>372.53199999999998</v>
      </c>
      <c r="R183" s="70">
        <v>371.76</v>
      </c>
      <c r="S183" s="70">
        <v>370.99900000000002</v>
      </c>
      <c r="T183" s="70">
        <v>370.20400000000001</v>
      </c>
      <c r="U183" s="70">
        <v>369.39600000000002</v>
      </c>
      <c r="V183" s="70">
        <v>368.56400000000002</v>
      </c>
      <c r="W183" s="70">
        <v>367.71300000000002</v>
      </c>
      <c r="X183" s="70">
        <v>366.851</v>
      </c>
      <c r="Y183" s="70">
        <v>365.96300000000002</v>
      </c>
      <c r="Z183" s="70">
        <v>365.02100000000002</v>
      </c>
      <c r="AA183" s="70">
        <v>363.99099999999999</v>
      </c>
      <c r="AB183" s="70">
        <v>362.88299999999998</v>
      </c>
      <c r="AC183" s="70">
        <v>361.66699999999997</v>
      </c>
      <c r="AD183" s="70">
        <v>360.34399999999999</v>
      </c>
      <c r="AE183" s="70">
        <v>358.90199999999999</v>
      </c>
      <c r="AF183" s="70">
        <v>357.32499999999999</v>
      </c>
      <c r="AG183" s="70">
        <v>355.59199999999998</v>
      </c>
      <c r="AH183" s="70">
        <v>353.738</v>
      </c>
      <c r="AI183" s="70">
        <v>351.709</v>
      </c>
      <c r="AJ183" s="70">
        <v>349.57400000000001</v>
      </c>
      <c r="AK183" s="70">
        <v>347.30700000000002</v>
      </c>
      <c r="AL183" s="70">
        <v>344.94499999999999</v>
      </c>
      <c r="AM183" s="70">
        <v>342.488</v>
      </c>
      <c r="AN183" s="70">
        <v>339.94</v>
      </c>
      <c r="AO183" s="70">
        <v>337.32400000000001</v>
      </c>
      <c r="AP183" s="70">
        <v>334.65699999999998</v>
      </c>
      <c r="AQ183" s="70">
        <v>331.959</v>
      </c>
      <c r="AR183" s="70">
        <v>329.23899999999998</v>
      </c>
      <c r="AS183" s="70">
        <v>326.51799999999997</v>
      </c>
      <c r="AT183" s="70">
        <v>323.78699999999998</v>
      </c>
      <c r="AU183" s="70">
        <v>321.07799999999997</v>
      </c>
      <c r="AV183" s="70">
        <v>318.40600000000001</v>
      </c>
      <c r="AW183" s="70">
        <v>315.76299999999998</v>
      </c>
      <c r="AX183" s="70">
        <v>313.16399999999999</v>
      </c>
      <c r="AY183" s="70">
        <v>310.62700000000001</v>
      </c>
      <c r="AZ183" s="70">
        <v>308.14999999999998</v>
      </c>
      <c r="BA183" s="70">
        <v>305.73500000000001</v>
      </c>
      <c r="BB183" s="70">
        <v>303.38900000000001</v>
      </c>
      <c r="BC183" s="70">
        <v>301.13099999999997</v>
      </c>
      <c r="BD183" s="70">
        <v>298.93599999999998</v>
      </c>
      <c r="BE183" s="70">
        <v>296.81799999999998</v>
      </c>
      <c r="BF183" s="70">
        <v>294.78100000000001</v>
      </c>
      <c r="BG183" s="70">
        <v>292.79500000000002</v>
      </c>
      <c r="BH183" s="70">
        <v>290.90300000000002</v>
      </c>
      <c r="BI183" s="70">
        <v>289.06200000000001</v>
      </c>
      <c r="BJ183" s="70">
        <v>287.28100000000001</v>
      </c>
      <c r="BK183" s="70">
        <v>285.53100000000001</v>
      </c>
      <c r="BL183" s="70">
        <v>283.84100000000001</v>
      </c>
      <c r="BM183" s="70">
        <v>282.16800000000001</v>
      </c>
      <c r="BN183" s="70">
        <v>280.52300000000002</v>
      </c>
      <c r="BO183" s="70">
        <v>278.911</v>
      </c>
      <c r="BP183" s="70">
        <v>277.30900000000003</v>
      </c>
      <c r="BQ183" s="70">
        <v>275.72300000000001</v>
      </c>
      <c r="BR183" s="70">
        <v>274.12900000000002</v>
      </c>
      <c r="BS183" s="70">
        <v>272.55799999999999</v>
      </c>
      <c r="BT183" s="70">
        <v>270.97300000000001</v>
      </c>
      <c r="BU183" s="70">
        <v>269.37400000000002</v>
      </c>
      <c r="BV183" s="70">
        <v>267.76499999999999</v>
      </c>
      <c r="BW183" s="70">
        <v>266.13900000000001</v>
      </c>
      <c r="BX183" s="70">
        <v>264.49900000000002</v>
      </c>
      <c r="BY183" s="70">
        <v>262.84699999999998</v>
      </c>
      <c r="BZ183" s="70">
        <v>261.166</v>
      </c>
      <c r="CA183" s="70">
        <v>259.47199999999998</v>
      </c>
      <c r="CB183" s="70">
        <v>257.76</v>
      </c>
      <c r="CC183" s="70">
        <v>256.02999999999997</v>
      </c>
      <c r="CD183" s="70">
        <v>254.28899999999999</v>
      </c>
      <c r="CE183" s="70">
        <v>252.524</v>
      </c>
      <c r="CF183" s="70">
        <v>250.75700000000001</v>
      </c>
      <c r="CG183" s="70">
        <v>248.97800000000001</v>
      </c>
      <c r="CH183" s="70">
        <v>247.17699999999999</v>
      </c>
      <c r="CI183" s="70">
        <v>245.37100000000001</v>
      </c>
      <c r="CJ183" s="70">
        <v>243.53</v>
      </c>
      <c r="CK183" s="70">
        <v>241.678</v>
      </c>
      <c r="CL183" s="70">
        <v>239.81</v>
      </c>
      <c r="CM183" s="70">
        <v>237.90600000000001</v>
      </c>
      <c r="CN183" s="70">
        <v>235.97800000000001</v>
      </c>
      <c r="CO183" s="70">
        <v>234.041</v>
      </c>
    </row>
    <row r="184" spans="1:93" ht="11.65">
      <c r="A184" s="66">
        <v>167</v>
      </c>
      <c r="B184" s="67" t="s">
        <v>685</v>
      </c>
      <c r="C184" s="88" t="s">
        <v>779</v>
      </c>
      <c r="D184" s="69">
        <v>14</v>
      </c>
      <c r="E184" s="69">
        <v>500</v>
      </c>
      <c r="F184" s="67" t="s">
        <v>735</v>
      </c>
      <c r="G184" s="69">
        <v>915</v>
      </c>
      <c r="H184" s="97">
        <v>4.9660000000000002</v>
      </c>
      <c r="I184" s="97">
        <v>4.9779999999999998</v>
      </c>
      <c r="J184" s="97">
        <v>4.9889999999999999</v>
      </c>
      <c r="K184" s="97">
        <v>4.9930000000000003</v>
      </c>
      <c r="L184" s="97">
        <v>4.9909999999999997</v>
      </c>
      <c r="M184" s="97">
        <v>4.9989999999999997</v>
      </c>
      <c r="N184" s="70">
        <v>4.9809999999999999</v>
      </c>
      <c r="O184" s="70">
        <v>4.968</v>
      </c>
      <c r="P184" s="70">
        <v>4.9459999999999997</v>
      </c>
      <c r="Q184" s="70">
        <v>4.923</v>
      </c>
      <c r="R184" s="70">
        <v>4.8970000000000002</v>
      </c>
      <c r="S184" s="70">
        <v>4.8650000000000002</v>
      </c>
      <c r="T184" s="70">
        <v>4.843</v>
      </c>
      <c r="U184" s="70">
        <v>4.8159999999999998</v>
      </c>
      <c r="V184" s="70">
        <v>4.7919999999999998</v>
      </c>
      <c r="W184" s="70">
        <v>4.7629999999999999</v>
      </c>
      <c r="X184" s="70">
        <v>4.7279999999999998</v>
      </c>
      <c r="Y184" s="70">
        <v>4.7039999999999997</v>
      </c>
      <c r="Z184" s="70">
        <v>4.6769999999999996</v>
      </c>
      <c r="AA184" s="70">
        <v>4.649</v>
      </c>
      <c r="AB184" s="70">
        <v>4.6150000000000002</v>
      </c>
      <c r="AC184" s="70">
        <v>4.5860000000000003</v>
      </c>
      <c r="AD184" s="70">
        <v>4.5570000000000004</v>
      </c>
      <c r="AE184" s="70">
        <v>4.5369999999999999</v>
      </c>
      <c r="AF184" s="70">
        <v>4.5069999999999997</v>
      </c>
      <c r="AG184" s="70">
        <v>4.4809999999999999</v>
      </c>
      <c r="AH184" s="70">
        <v>4.4470000000000001</v>
      </c>
      <c r="AI184" s="70">
        <v>4.42</v>
      </c>
      <c r="AJ184" s="70">
        <v>4.391</v>
      </c>
      <c r="AK184" s="70">
        <v>4.3609999999999998</v>
      </c>
      <c r="AL184" s="70">
        <v>4.3239999999999998</v>
      </c>
      <c r="AM184" s="70">
        <v>4.29</v>
      </c>
      <c r="AN184" s="70">
        <v>4.2560000000000002</v>
      </c>
      <c r="AO184" s="70">
        <v>4.2220000000000004</v>
      </c>
      <c r="AP184" s="70">
        <v>4.1870000000000003</v>
      </c>
      <c r="AQ184" s="70">
        <v>4.1440000000000001</v>
      </c>
      <c r="AR184" s="70">
        <v>4.1150000000000002</v>
      </c>
      <c r="AS184" s="70">
        <v>4.0730000000000004</v>
      </c>
      <c r="AT184" s="70">
        <v>4.0490000000000004</v>
      </c>
      <c r="AU184" s="70">
        <v>4.0060000000000002</v>
      </c>
      <c r="AV184" s="70">
        <v>3.9710000000000001</v>
      </c>
      <c r="AW184" s="70">
        <v>3.94</v>
      </c>
      <c r="AX184" s="70">
        <v>3.903</v>
      </c>
      <c r="AY184" s="70">
        <v>3.87</v>
      </c>
      <c r="AZ184" s="70">
        <v>3.8380000000000001</v>
      </c>
      <c r="BA184" s="70">
        <v>3.8119999999999998</v>
      </c>
      <c r="BB184" s="70">
        <v>3.7719999999999998</v>
      </c>
      <c r="BC184" s="70">
        <v>3.7349999999999999</v>
      </c>
      <c r="BD184" s="70">
        <v>3.7050000000000001</v>
      </c>
      <c r="BE184" s="70">
        <v>3.6739999999999999</v>
      </c>
      <c r="BF184" s="70">
        <v>3.6419999999999999</v>
      </c>
      <c r="BG184" s="70">
        <v>3.6150000000000002</v>
      </c>
      <c r="BH184" s="70">
        <v>3.581</v>
      </c>
      <c r="BI184" s="70">
        <v>3.5529999999999999</v>
      </c>
      <c r="BJ184" s="70">
        <v>3.5179999999999998</v>
      </c>
      <c r="BK184" s="70">
        <v>3.4950000000000001</v>
      </c>
      <c r="BL184" s="70">
        <v>3.4670000000000001</v>
      </c>
      <c r="BM184" s="70">
        <v>3.444</v>
      </c>
      <c r="BN184" s="70">
        <v>3.419</v>
      </c>
      <c r="BO184" s="70">
        <v>3.403</v>
      </c>
      <c r="BP184" s="70">
        <v>3.3780000000000001</v>
      </c>
      <c r="BQ184" s="70">
        <v>3.355</v>
      </c>
      <c r="BR184" s="70">
        <v>3.3330000000000002</v>
      </c>
      <c r="BS184" s="70">
        <v>3.3180000000000001</v>
      </c>
      <c r="BT184" s="70">
        <v>3.286</v>
      </c>
      <c r="BU184" s="70">
        <v>3.2730000000000001</v>
      </c>
      <c r="BV184" s="70">
        <v>3.2530000000000001</v>
      </c>
      <c r="BW184" s="70">
        <v>3.2309999999999999</v>
      </c>
      <c r="BX184" s="70">
        <v>3.21</v>
      </c>
      <c r="BY184" s="70">
        <v>3.1880000000000002</v>
      </c>
      <c r="BZ184" s="70">
        <v>3.169</v>
      </c>
      <c r="CA184" s="70">
        <v>3.149</v>
      </c>
      <c r="CB184" s="70">
        <v>3.1269999999999998</v>
      </c>
      <c r="CC184" s="70">
        <v>3.1059999999999999</v>
      </c>
      <c r="CD184" s="70">
        <v>3.0870000000000002</v>
      </c>
      <c r="CE184" s="70">
        <v>3.0619999999999998</v>
      </c>
      <c r="CF184" s="70">
        <v>3.0470000000000002</v>
      </c>
      <c r="CG184" s="70">
        <v>3.0259999999999998</v>
      </c>
      <c r="CH184" s="70">
        <v>3</v>
      </c>
      <c r="CI184" s="70">
        <v>2.9830000000000001</v>
      </c>
      <c r="CJ184" s="70">
        <v>2.9620000000000002</v>
      </c>
      <c r="CK184" s="70">
        <v>2.952</v>
      </c>
      <c r="CL184" s="70">
        <v>2.93</v>
      </c>
      <c r="CM184" s="70">
        <v>2.911</v>
      </c>
      <c r="CN184" s="70">
        <v>2.891</v>
      </c>
      <c r="CO184" s="70">
        <v>2.8780000000000001</v>
      </c>
    </row>
    <row r="185" spans="1:93" ht="11.65">
      <c r="A185" s="66">
        <v>168</v>
      </c>
      <c r="B185" s="67" t="s">
        <v>685</v>
      </c>
      <c r="C185" s="88" t="s">
        <v>780</v>
      </c>
      <c r="D185" s="69">
        <v>16</v>
      </c>
      <c r="E185" s="69">
        <v>630</v>
      </c>
      <c r="F185" s="67" t="s">
        <v>735</v>
      </c>
      <c r="G185" s="69">
        <v>915</v>
      </c>
      <c r="H185" s="97">
        <v>3381.5120000000002</v>
      </c>
      <c r="I185" s="97">
        <v>3283.1210000000001</v>
      </c>
      <c r="J185" s="97">
        <v>3163.6759999999999</v>
      </c>
      <c r="K185" s="97">
        <v>3039.598</v>
      </c>
      <c r="L185" s="97">
        <v>2933.404</v>
      </c>
      <c r="M185" s="97">
        <v>2860.84</v>
      </c>
      <c r="N185" s="70">
        <v>2828.2460000000001</v>
      </c>
      <c r="O185" s="70">
        <v>2829.8069999999998</v>
      </c>
      <c r="P185" s="70">
        <v>2854.1660000000002</v>
      </c>
      <c r="Q185" s="70">
        <v>2884.0740000000001</v>
      </c>
      <c r="R185" s="70">
        <v>2906.6460000000002</v>
      </c>
      <c r="S185" s="70">
        <v>2918.9169999999999</v>
      </c>
      <c r="T185" s="70">
        <v>2923.9789999999998</v>
      </c>
      <c r="U185" s="70">
        <v>2922.1759999999999</v>
      </c>
      <c r="V185" s="70">
        <v>2915.4609999999998</v>
      </c>
      <c r="W185" s="70">
        <v>2905.3580000000002</v>
      </c>
      <c r="X185" s="70">
        <v>2890.942</v>
      </c>
      <c r="Y185" s="70">
        <v>2871.32</v>
      </c>
      <c r="Z185" s="70">
        <v>2848.0929999999998</v>
      </c>
      <c r="AA185" s="70">
        <v>2823.636</v>
      </c>
      <c r="AB185" s="70">
        <v>2799.6759999999999</v>
      </c>
      <c r="AC185" s="70">
        <v>2776.7910000000002</v>
      </c>
      <c r="AD185" s="70">
        <v>2754.6570000000002</v>
      </c>
      <c r="AE185" s="70">
        <v>2733.0369999999998</v>
      </c>
      <c r="AF185" s="70">
        <v>2711.3580000000002</v>
      </c>
      <c r="AG185" s="70">
        <v>2689.2069999999999</v>
      </c>
      <c r="AH185" s="70">
        <v>2666.663</v>
      </c>
      <c r="AI185" s="70">
        <v>2643.9589999999998</v>
      </c>
      <c r="AJ185" s="70">
        <v>2620.9639999999999</v>
      </c>
      <c r="AK185" s="70">
        <v>2597.5050000000001</v>
      </c>
      <c r="AL185" s="70">
        <v>2573.4690000000001</v>
      </c>
      <c r="AM185" s="70">
        <v>2548.8069999999998</v>
      </c>
      <c r="AN185" s="70">
        <v>2523.5819999999999</v>
      </c>
      <c r="AO185" s="70">
        <v>2497.8539999999998</v>
      </c>
      <c r="AP185" s="70">
        <v>2471.7579999999998</v>
      </c>
      <c r="AQ185" s="70">
        <v>2445.3870000000002</v>
      </c>
      <c r="AR185" s="70">
        <v>2418.7759999999998</v>
      </c>
      <c r="AS185" s="70">
        <v>2391.9270000000001</v>
      </c>
      <c r="AT185" s="70">
        <v>2364.9140000000002</v>
      </c>
      <c r="AU185" s="70">
        <v>2337.8440000000001</v>
      </c>
      <c r="AV185" s="70">
        <v>2310.7649999999999</v>
      </c>
      <c r="AW185" s="70">
        <v>2283.7020000000002</v>
      </c>
      <c r="AX185" s="70">
        <v>2256.6990000000001</v>
      </c>
      <c r="AY185" s="70">
        <v>2229.7979999999998</v>
      </c>
      <c r="AZ185" s="70">
        <v>2203.0419999999999</v>
      </c>
      <c r="BA185" s="70">
        <v>2176.4650000000001</v>
      </c>
      <c r="BB185" s="70">
        <v>2150.078</v>
      </c>
      <c r="BC185" s="70">
        <v>2123.9070000000002</v>
      </c>
      <c r="BD185" s="70">
        <v>2097.9479999999999</v>
      </c>
      <c r="BE185" s="70">
        <v>2072.181</v>
      </c>
      <c r="BF185" s="70">
        <v>2046.587</v>
      </c>
      <c r="BG185" s="70">
        <v>2021.182</v>
      </c>
      <c r="BH185" s="70">
        <v>1995.961</v>
      </c>
      <c r="BI185" s="70">
        <v>1970.9190000000001</v>
      </c>
      <c r="BJ185" s="70">
        <v>1946.048</v>
      </c>
      <c r="BK185" s="70">
        <v>1921.3420000000001</v>
      </c>
      <c r="BL185" s="70">
        <v>1896.789</v>
      </c>
      <c r="BM185" s="70">
        <v>1872.3869999999999</v>
      </c>
      <c r="BN185" s="70">
        <v>1848.12</v>
      </c>
      <c r="BO185" s="70">
        <v>1824.011</v>
      </c>
      <c r="BP185" s="70">
        <v>1800.0219999999999</v>
      </c>
      <c r="BQ185" s="70">
        <v>1776.163</v>
      </c>
      <c r="BR185" s="70">
        <v>1752.421</v>
      </c>
      <c r="BS185" s="70">
        <v>1728.787</v>
      </c>
      <c r="BT185" s="70">
        <v>1705.2539999999999</v>
      </c>
      <c r="BU185" s="70">
        <v>1681.81</v>
      </c>
      <c r="BV185" s="70">
        <v>1658.4490000000001</v>
      </c>
      <c r="BW185" s="70">
        <v>1635.164</v>
      </c>
      <c r="BX185" s="70">
        <v>1611.94</v>
      </c>
      <c r="BY185" s="70">
        <v>1588.741</v>
      </c>
      <c r="BZ185" s="70">
        <v>1565.5630000000001</v>
      </c>
      <c r="CA185" s="70">
        <v>1542.3820000000001</v>
      </c>
      <c r="CB185" s="70">
        <v>1519.223</v>
      </c>
      <c r="CC185" s="70">
        <v>1496.04</v>
      </c>
      <c r="CD185" s="70">
        <v>1472.829</v>
      </c>
      <c r="CE185" s="70">
        <v>1449.578</v>
      </c>
      <c r="CF185" s="70">
        <v>1426.2860000000001</v>
      </c>
      <c r="CG185" s="70">
        <v>1402.9649999999999</v>
      </c>
      <c r="CH185" s="70">
        <v>1379.616</v>
      </c>
      <c r="CI185" s="70">
        <v>1356.2619999999999</v>
      </c>
      <c r="CJ185" s="70">
        <v>1332.903</v>
      </c>
      <c r="CK185" s="70">
        <v>1309.568</v>
      </c>
      <c r="CL185" s="70">
        <v>1286.269</v>
      </c>
      <c r="CM185" s="70">
        <v>1263.0319999999999</v>
      </c>
      <c r="CN185" s="70">
        <v>1239.8589999999999</v>
      </c>
      <c r="CO185" s="70">
        <v>1216.779</v>
      </c>
    </row>
    <row r="186" spans="1:93" ht="11.65">
      <c r="A186" s="66">
        <v>169</v>
      </c>
      <c r="B186" s="67" t="s">
        <v>685</v>
      </c>
      <c r="C186" s="88" t="s">
        <v>781</v>
      </c>
      <c r="D186" s="69">
        <v>2</v>
      </c>
      <c r="E186" s="69">
        <v>652</v>
      </c>
      <c r="F186" s="67" t="s">
        <v>735</v>
      </c>
      <c r="G186" s="69">
        <v>915</v>
      </c>
      <c r="H186" s="97">
        <v>9.6959999999999997</v>
      </c>
      <c r="I186" s="97">
        <v>9.7449999999999992</v>
      </c>
      <c r="J186" s="97">
        <v>9.7880000000000003</v>
      </c>
      <c r="K186" s="97">
        <v>9.8239999999999998</v>
      </c>
      <c r="L186" s="97">
        <v>9.8529999999999998</v>
      </c>
      <c r="M186" s="97">
        <v>9.8849999999999998</v>
      </c>
      <c r="N186" s="70">
        <v>9.9090000000000007</v>
      </c>
      <c r="O186" s="70">
        <v>9.9459999999999997</v>
      </c>
      <c r="P186" s="70">
        <v>9.9879999999999995</v>
      </c>
      <c r="Q186" s="70">
        <v>10.023</v>
      </c>
      <c r="R186" s="70">
        <v>10.058</v>
      </c>
      <c r="S186" s="70">
        <v>10.090999999999999</v>
      </c>
      <c r="T186" s="70">
        <v>10.125999999999999</v>
      </c>
      <c r="U186" s="70">
        <v>10.161</v>
      </c>
      <c r="V186" s="70">
        <v>10.19</v>
      </c>
      <c r="W186" s="70">
        <v>10.224</v>
      </c>
      <c r="X186" s="70">
        <v>10.25</v>
      </c>
      <c r="Y186" s="70">
        <v>10.295</v>
      </c>
      <c r="Z186" s="70">
        <v>10.327999999999999</v>
      </c>
      <c r="AA186" s="70">
        <v>10.356999999999999</v>
      </c>
      <c r="AB186" s="70">
        <v>10.387</v>
      </c>
      <c r="AC186" s="70">
        <v>10.416</v>
      </c>
      <c r="AD186" s="70">
        <v>10.455</v>
      </c>
      <c r="AE186" s="70">
        <v>10.488</v>
      </c>
      <c r="AF186" s="70">
        <v>10.53</v>
      </c>
      <c r="AG186" s="70">
        <v>10.554</v>
      </c>
      <c r="AH186" s="70">
        <v>10.589</v>
      </c>
      <c r="AI186" s="70">
        <v>10.61</v>
      </c>
      <c r="AJ186" s="70">
        <v>10.647</v>
      </c>
      <c r="AK186" s="70">
        <v>10.675000000000001</v>
      </c>
      <c r="AL186" s="70">
        <v>10.696999999999999</v>
      </c>
      <c r="AM186" s="70">
        <v>10.727</v>
      </c>
      <c r="AN186" s="70">
        <v>10.753</v>
      </c>
      <c r="AO186" s="70">
        <v>10.781000000000001</v>
      </c>
      <c r="AP186" s="70">
        <v>10.805</v>
      </c>
      <c r="AQ186" s="70">
        <v>10.827999999999999</v>
      </c>
      <c r="AR186" s="70">
        <v>10.843999999999999</v>
      </c>
      <c r="AS186" s="70">
        <v>10.864000000000001</v>
      </c>
      <c r="AT186" s="70">
        <v>10.875</v>
      </c>
      <c r="AU186" s="70">
        <v>10.887</v>
      </c>
      <c r="AV186" s="70">
        <v>10.893000000000001</v>
      </c>
      <c r="AW186" s="70">
        <v>10.904</v>
      </c>
      <c r="AX186" s="70">
        <v>10.913</v>
      </c>
      <c r="AY186" s="70">
        <v>10.907999999999999</v>
      </c>
      <c r="AZ186" s="70">
        <v>10.917</v>
      </c>
      <c r="BA186" s="70">
        <v>10.923999999999999</v>
      </c>
      <c r="BB186" s="70">
        <v>10.919</v>
      </c>
      <c r="BC186" s="70">
        <v>10.920999999999999</v>
      </c>
      <c r="BD186" s="70">
        <v>10.917</v>
      </c>
      <c r="BE186" s="70">
        <v>10.913</v>
      </c>
      <c r="BF186" s="70">
        <v>10.91</v>
      </c>
      <c r="BG186" s="70">
        <v>10.898999999999999</v>
      </c>
      <c r="BH186" s="70">
        <v>10.895</v>
      </c>
      <c r="BI186" s="70">
        <v>10.885999999999999</v>
      </c>
      <c r="BJ186" s="70">
        <v>10.879</v>
      </c>
      <c r="BK186" s="70">
        <v>10.867000000000001</v>
      </c>
      <c r="BL186" s="70">
        <v>10.861000000000001</v>
      </c>
      <c r="BM186" s="70">
        <v>10.843999999999999</v>
      </c>
      <c r="BN186" s="70">
        <v>10.824</v>
      </c>
      <c r="BO186" s="70">
        <v>10.808999999999999</v>
      </c>
      <c r="BP186" s="70">
        <v>10.782999999999999</v>
      </c>
      <c r="BQ186" s="70">
        <v>10.773</v>
      </c>
      <c r="BR186" s="70">
        <v>10.759</v>
      </c>
      <c r="BS186" s="70">
        <v>10.739000000000001</v>
      </c>
      <c r="BT186" s="70">
        <v>10.714</v>
      </c>
      <c r="BU186" s="70">
        <v>10.696</v>
      </c>
      <c r="BV186" s="70">
        <v>10.676</v>
      </c>
      <c r="BW186" s="70">
        <v>10.65</v>
      </c>
      <c r="BX186" s="70">
        <v>10.625999999999999</v>
      </c>
      <c r="BY186" s="70">
        <v>10.608000000000001</v>
      </c>
      <c r="BZ186" s="70">
        <v>10.582000000000001</v>
      </c>
      <c r="CA186" s="70">
        <v>10.552</v>
      </c>
      <c r="CB186" s="70">
        <v>10.531000000000001</v>
      </c>
      <c r="CC186" s="70">
        <v>10.5</v>
      </c>
      <c r="CD186" s="70">
        <v>10.473000000000001</v>
      </c>
      <c r="CE186" s="70">
        <v>10.439</v>
      </c>
      <c r="CF186" s="70">
        <v>10.411</v>
      </c>
      <c r="CG186" s="70">
        <v>10.382</v>
      </c>
      <c r="CH186" s="70">
        <v>10.355</v>
      </c>
      <c r="CI186" s="70">
        <v>10.321999999999999</v>
      </c>
      <c r="CJ186" s="70">
        <v>10.301</v>
      </c>
      <c r="CK186" s="70">
        <v>10.265000000000001</v>
      </c>
      <c r="CL186" s="70">
        <v>10.244</v>
      </c>
      <c r="CM186" s="70">
        <v>10.211</v>
      </c>
      <c r="CN186" s="70">
        <v>10.179</v>
      </c>
      <c r="CO186" s="70">
        <v>10.138999999999999</v>
      </c>
    </row>
    <row r="187" spans="1:93" ht="11.65">
      <c r="A187" s="66">
        <v>170</v>
      </c>
      <c r="B187" s="67" t="s">
        <v>685</v>
      </c>
      <c r="C187" s="88" t="s">
        <v>176</v>
      </c>
      <c r="D187" s="69"/>
      <c r="E187" s="69">
        <v>659</v>
      </c>
      <c r="F187" s="67" t="s">
        <v>735</v>
      </c>
      <c r="G187" s="69">
        <v>915</v>
      </c>
      <c r="H187" s="97">
        <v>51.204000000000001</v>
      </c>
      <c r="I187" s="97">
        <v>51.628999999999998</v>
      </c>
      <c r="J187" s="97">
        <v>52.036000000000001</v>
      </c>
      <c r="K187" s="97">
        <v>52.438000000000002</v>
      </c>
      <c r="L187" s="97">
        <v>52.834000000000003</v>
      </c>
      <c r="M187" s="97">
        <v>53.192</v>
      </c>
      <c r="N187" s="70">
        <v>53.545999999999999</v>
      </c>
      <c r="O187" s="70">
        <v>53.863999999999997</v>
      </c>
      <c r="P187" s="70">
        <v>54.174999999999997</v>
      </c>
      <c r="Q187" s="70">
        <v>54.465000000000003</v>
      </c>
      <c r="R187" s="70">
        <v>54.738999999999997</v>
      </c>
      <c r="S187" s="70">
        <v>54.984999999999999</v>
      </c>
      <c r="T187" s="70">
        <v>55.226999999999997</v>
      </c>
      <c r="U187" s="70">
        <v>55.444000000000003</v>
      </c>
      <c r="V187" s="70">
        <v>55.655999999999999</v>
      </c>
      <c r="W187" s="70">
        <v>55.831000000000003</v>
      </c>
      <c r="X187" s="70">
        <v>55.999000000000002</v>
      </c>
      <c r="Y187" s="70">
        <v>56.15</v>
      </c>
      <c r="Z187" s="70">
        <v>56.287999999999997</v>
      </c>
      <c r="AA187" s="70">
        <v>56.396999999999998</v>
      </c>
      <c r="AB187" s="70">
        <v>56.49</v>
      </c>
      <c r="AC187" s="70">
        <v>56.570999999999998</v>
      </c>
      <c r="AD187" s="70">
        <v>56.637999999999998</v>
      </c>
      <c r="AE187" s="70">
        <v>56.688000000000002</v>
      </c>
      <c r="AF187" s="70">
        <v>56.72</v>
      </c>
      <c r="AG187" s="70">
        <v>56.728000000000002</v>
      </c>
      <c r="AH187" s="70">
        <v>56.732999999999997</v>
      </c>
      <c r="AI187" s="70">
        <v>56.722999999999999</v>
      </c>
      <c r="AJ187" s="70">
        <v>56.701000000000001</v>
      </c>
      <c r="AK187" s="70">
        <v>56.667000000000002</v>
      </c>
      <c r="AL187" s="70">
        <v>56.621000000000002</v>
      </c>
      <c r="AM187" s="70">
        <v>56.552999999999997</v>
      </c>
      <c r="AN187" s="70">
        <v>56.475000000000001</v>
      </c>
      <c r="AO187" s="70">
        <v>56.381</v>
      </c>
      <c r="AP187" s="70">
        <v>56.274000000000001</v>
      </c>
      <c r="AQ187" s="70">
        <v>56.155999999999999</v>
      </c>
      <c r="AR187" s="70">
        <v>56.026000000000003</v>
      </c>
      <c r="AS187" s="70">
        <v>55.88</v>
      </c>
      <c r="AT187" s="70">
        <v>55.737000000000002</v>
      </c>
      <c r="AU187" s="70">
        <v>55.573</v>
      </c>
      <c r="AV187" s="70">
        <v>55.39</v>
      </c>
      <c r="AW187" s="70">
        <v>55.207000000000001</v>
      </c>
      <c r="AX187" s="70">
        <v>55.005000000000003</v>
      </c>
      <c r="AY187" s="70">
        <v>54.792999999999999</v>
      </c>
      <c r="AZ187" s="70">
        <v>54.581000000000003</v>
      </c>
      <c r="BA187" s="70">
        <v>54.359000000000002</v>
      </c>
      <c r="BB187" s="70">
        <v>54.119</v>
      </c>
      <c r="BC187" s="70">
        <v>53.884</v>
      </c>
      <c r="BD187" s="70">
        <v>53.631</v>
      </c>
      <c r="BE187" s="70">
        <v>53.375999999999998</v>
      </c>
      <c r="BF187" s="70">
        <v>53.115000000000002</v>
      </c>
      <c r="BG187" s="70">
        <v>52.853000000000002</v>
      </c>
      <c r="BH187" s="70">
        <v>52.584000000000003</v>
      </c>
      <c r="BI187" s="70">
        <v>52.305999999999997</v>
      </c>
      <c r="BJ187" s="70">
        <v>52.027000000000001</v>
      </c>
      <c r="BK187" s="70">
        <v>51.74</v>
      </c>
      <c r="BL187" s="70">
        <v>51.454999999999998</v>
      </c>
      <c r="BM187" s="70">
        <v>51.167000000000002</v>
      </c>
      <c r="BN187" s="70">
        <v>50.872999999999998</v>
      </c>
      <c r="BO187" s="70">
        <v>50.58</v>
      </c>
      <c r="BP187" s="70">
        <v>50.301000000000002</v>
      </c>
      <c r="BQ187" s="70">
        <v>50.006999999999998</v>
      </c>
      <c r="BR187" s="70">
        <v>49.716999999999999</v>
      </c>
      <c r="BS187" s="70">
        <v>49.423999999999999</v>
      </c>
      <c r="BT187" s="70">
        <v>49.122</v>
      </c>
      <c r="BU187" s="70">
        <v>48.835999999999999</v>
      </c>
      <c r="BV187" s="70">
        <v>48.552999999999997</v>
      </c>
      <c r="BW187" s="70">
        <v>48.262</v>
      </c>
      <c r="BX187" s="70">
        <v>47.973999999999997</v>
      </c>
      <c r="BY187" s="70">
        <v>47.688000000000002</v>
      </c>
      <c r="BZ187" s="70">
        <v>47.41</v>
      </c>
      <c r="CA187" s="70">
        <v>47.137999999999998</v>
      </c>
      <c r="CB187" s="70">
        <v>46.847000000000001</v>
      </c>
      <c r="CC187" s="70">
        <v>46.576000000000001</v>
      </c>
      <c r="CD187" s="70">
        <v>46.298999999999999</v>
      </c>
      <c r="CE187" s="70">
        <v>46.024000000000001</v>
      </c>
      <c r="CF187" s="70">
        <v>45.752000000000002</v>
      </c>
      <c r="CG187" s="70">
        <v>45.475000000000001</v>
      </c>
      <c r="CH187" s="70">
        <v>45.204999999999998</v>
      </c>
      <c r="CI187" s="70">
        <v>44.945</v>
      </c>
      <c r="CJ187" s="70">
        <v>44.671999999999997</v>
      </c>
      <c r="CK187" s="70">
        <v>44.417999999999999</v>
      </c>
      <c r="CL187" s="70">
        <v>44.154000000000003</v>
      </c>
      <c r="CM187" s="70">
        <v>43.902000000000001</v>
      </c>
      <c r="CN187" s="70">
        <v>43.652000000000001</v>
      </c>
      <c r="CO187" s="70">
        <v>43.395000000000003</v>
      </c>
    </row>
    <row r="188" spans="1:93" ht="11.65">
      <c r="A188" s="66">
        <v>171</v>
      </c>
      <c r="B188" s="67" t="s">
        <v>685</v>
      </c>
      <c r="C188" s="88" t="s">
        <v>177</v>
      </c>
      <c r="D188" s="69"/>
      <c r="E188" s="69">
        <v>662</v>
      </c>
      <c r="F188" s="67" t="s">
        <v>735</v>
      </c>
      <c r="G188" s="69">
        <v>915</v>
      </c>
      <c r="H188" s="97">
        <v>179.131</v>
      </c>
      <c r="I188" s="97">
        <v>180.02799999999999</v>
      </c>
      <c r="J188" s="97">
        <v>180.95500000000001</v>
      </c>
      <c r="K188" s="97">
        <v>181.89</v>
      </c>
      <c r="L188" s="97">
        <v>182.79499999999999</v>
      </c>
      <c r="M188" s="97">
        <v>183.62899999999999</v>
      </c>
      <c r="N188" s="70">
        <v>184.40100000000001</v>
      </c>
      <c r="O188" s="70">
        <v>185.11199999999999</v>
      </c>
      <c r="P188" s="70">
        <v>185.77099999999999</v>
      </c>
      <c r="Q188" s="70">
        <v>186.37899999999999</v>
      </c>
      <c r="R188" s="70">
        <v>186.917</v>
      </c>
      <c r="S188" s="70">
        <v>187.40899999999999</v>
      </c>
      <c r="T188" s="70">
        <v>187.82300000000001</v>
      </c>
      <c r="U188" s="70">
        <v>188.19200000000001</v>
      </c>
      <c r="V188" s="70">
        <v>188.49</v>
      </c>
      <c r="W188" s="70">
        <v>188.74199999999999</v>
      </c>
      <c r="X188" s="70">
        <v>188.92</v>
      </c>
      <c r="Y188" s="70">
        <v>189.03800000000001</v>
      </c>
      <c r="Z188" s="70">
        <v>189.10599999999999</v>
      </c>
      <c r="AA188" s="70">
        <v>189.11199999999999</v>
      </c>
      <c r="AB188" s="70">
        <v>189.04900000000001</v>
      </c>
      <c r="AC188" s="70">
        <v>188.94</v>
      </c>
      <c r="AD188" s="70">
        <v>188.76400000000001</v>
      </c>
      <c r="AE188" s="70">
        <v>188.542</v>
      </c>
      <c r="AF188" s="70">
        <v>188.27099999999999</v>
      </c>
      <c r="AG188" s="70">
        <v>187.93700000000001</v>
      </c>
      <c r="AH188" s="70">
        <v>187.57300000000001</v>
      </c>
      <c r="AI188" s="70">
        <v>187.13800000000001</v>
      </c>
      <c r="AJ188" s="70">
        <v>186.67699999999999</v>
      </c>
      <c r="AK188" s="70">
        <v>186.155</v>
      </c>
      <c r="AL188" s="70">
        <v>185.584</v>
      </c>
      <c r="AM188" s="70">
        <v>184.98500000000001</v>
      </c>
      <c r="AN188" s="70">
        <v>184.33099999999999</v>
      </c>
      <c r="AO188" s="70">
        <v>183.637</v>
      </c>
      <c r="AP188" s="70">
        <v>182.905</v>
      </c>
      <c r="AQ188" s="70">
        <v>182.12700000000001</v>
      </c>
      <c r="AR188" s="70">
        <v>181.328</v>
      </c>
      <c r="AS188" s="70">
        <v>180.47499999999999</v>
      </c>
      <c r="AT188" s="70">
        <v>179.58799999999999</v>
      </c>
      <c r="AU188" s="70">
        <v>178.66200000000001</v>
      </c>
      <c r="AV188" s="70">
        <v>177.71199999999999</v>
      </c>
      <c r="AW188" s="70">
        <v>176.73500000000001</v>
      </c>
      <c r="AX188" s="70">
        <v>175.71600000000001</v>
      </c>
      <c r="AY188" s="70">
        <v>174.667</v>
      </c>
      <c r="AZ188" s="70">
        <v>173.61199999999999</v>
      </c>
      <c r="BA188" s="70">
        <v>172.517</v>
      </c>
      <c r="BB188" s="70">
        <v>171.40700000000001</v>
      </c>
      <c r="BC188" s="70">
        <v>170.27099999999999</v>
      </c>
      <c r="BD188" s="70">
        <v>169.124</v>
      </c>
      <c r="BE188" s="70">
        <v>167.94</v>
      </c>
      <c r="BF188" s="70">
        <v>166.75700000000001</v>
      </c>
      <c r="BG188" s="70">
        <v>165.547</v>
      </c>
      <c r="BH188" s="70">
        <v>164.31</v>
      </c>
      <c r="BI188" s="70">
        <v>163.06100000000001</v>
      </c>
      <c r="BJ188" s="70">
        <v>161.797</v>
      </c>
      <c r="BK188" s="70">
        <v>160.52699999999999</v>
      </c>
      <c r="BL188" s="70">
        <v>159.23099999999999</v>
      </c>
      <c r="BM188" s="70">
        <v>157.93100000000001</v>
      </c>
      <c r="BN188" s="70">
        <v>156.6</v>
      </c>
      <c r="BO188" s="70">
        <v>155.28200000000001</v>
      </c>
      <c r="BP188" s="70">
        <v>153.92500000000001</v>
      </c>
      <c r="BQ188" s="70">
        <v>152.565</v>
      </c>
      <c r="BR188" s="70">
        <v>151.202</v>
      </c>
      <c r="BS188" s="70">
        <v>149.81899999999999</v>
      </c>
      <c r="BT188" s="70">
        <v>148.43299999999999</v>
      </c>
      <c r="BU188" s="70">
        <v>147.054</v>
      </c>
      <c r="BV188" s="70">
        <v>145.66</v>
      </c>
      <c r="BW188" s="70">
        <v>144.26599999999999</v>
      </c>
      <c r="BX188" s="70">
        <v>142.87700000000001</v>
      </c>
      <c r="BY188" s="70">
        <v>141.49700000000001</v>
      </c>
      <c r="BZ188" s="70">
        <v>140.12299999999999</v>
      </c>
      <c r="CA188" s="70">
        <v>138.755</v>
      </c>
      <c r="CB188" s="70">
        <v>137.40899999999999</v>
      </c>
      <c r="CC188" s="70">
        <v>136.077</v>
      </c>
      <c r="CD188" s="70">
        <v>134.77199999999999</v>
      </c>
      <c r="CE188" s="70">
        <v>133.48699999999999</v>
      </c>
      <c r="CF188" s="70">
        <v>132.22300000000001</v>
      </c>
      <c r="CG188" s="70">
        <v>130.982</v>
      </c>
      <c r="CH188" s="70">
        <v>129.77600000000001</v>
      </c>
      <c r="CI188" s="70">
        <v>128.59399999999999</v>
      </c>
      <c r="CJ188" s="70">
        <v>127.444</v>
      </c>
      <c r="CK188" s="70">
        <v>126.316</v>
      </c>
      <c r="CL188" s="70">
        <v>125.212</v>
      </c>
      <c r="CM188" s="70">
        <v>124.142</v>
      </c>
      <c r="CN188" s="70">
        <v>123.10599999999999</v>
      </c>
      <c r="CO188" s="70">
        <v>122.09099999999999</v>
      </c>
    </row>
    <row r="189" spans="1:93" ht="11.65">
      <c r="A189" s="66">
        <v>172</v>
      </c>
      <c r="B189" s="67" t="s">
        <v>685</v>
      </c>
      <c r="C189" s="88" t="s">
        <v>782</v>
      </c>
      <c r="D189" s="69">
        <v>2</v>
      </c>
      <c r="E189" s="69">
        <v>663</v>
      </c>
      <c r="F189" s="67" t="s">
        <v>735</v>
      </c>
      <c r="G189" s="69">
        <v>915</v>
      </c>
      <c r="H189" s="97">
        <v>35.865000000000002</v>
      </c>
      <c r="I189" s="97">
        <v>36.061</v>
      </c>
      <c r="J189" s="97">
        <v>36.569000000000003</v>
      </c>
      <c r="K189" s="97">
        <v>37.264000000000003</v>
      </c>
      <c r="L189" s="97">
        <v>38.002000000000002</v>
      </c>
      <c r="M189" s="97">
        <v>38.658999999999999</v>
      </c>
      <c r="N189" s="70">
        <v>39.238999999999997</v>
      </c>
      <c r="O189" s="70">
        <v>39.731999999999999</v>
      </c>
      <c r="P189" s="70">
        <v>40.182000000000002</v>
      </c>
      <c r="Q189" s="70">
        <v>40.624000000000002</v>
      </c>
      <c r="R189" s="70">
        <v>41.067999999999998</v>
      </c>
      <c r="S189" s="70">
        <v>41.517000000000003</v>
      </c>
      <c r="T189" s="70">
        <v>41.959000000000003</v>
      </c>
      <c r="U189" s="70">
        <v>42.396000000000001</v>
      </c>
      <c r="V189" s="70">
        <v>42.835000000000001</v>
      </c>
      <c r="W189" s="70">
        <v>43.261000000000003</v>
      </c>
      <c r="X189" s="70">
        <v>43.703000000000003</v>
      </c>
      <c r="Y189" s="70">
        <v>44.133000000000003</v>
      </c>
      <c r="Z189" s="70">
        <v>44.567</v>
      </c>
      <c r="AA189" s="70">
        <v>45.000999999999998</v>
      </c>
      <c r="AB189" s="70">
        <v>45.426000000000002</v>
      </c>
      <c r="AC189" s="70">
        <v>45.847999999999999</v>
      </c>
      <c r="AD189" s="70">
        <v>46.259</v>
      </c>
      <c r="AE189" s="70">
        <v>46.655000000000001</v>
      </c>
      <c r="AF189" s="70">
        <v>47.055999999999997</v>
      </c>
      <c r="AG189" s="70">
        <v>47.445</v>
      </c>
      <c r="AH189" s="70">
        <v>47.828000000000003</v>
      </c>
      <c r="AI189" s="70">
        <v>48.195999999999998</v>
      </c>
      <c r="AJ189" s="70">
        <v>48.557000000000002</v>
      </c>
      <c r="AK189" s="70">
        <v>48.917000000000002</v>
      </c>
      <c r="AL189" s="70">
        <v>49.259</v>
      </c>
      <c r="AM189" s="70">
        <v>49.591999999999999</v>
      </c>
      <c r="AN189" s="70">
        <v>49.911999999999999</v>
      </c>
      <c r="AO189" s="70">
        <v>50.228999999999999</v>
      </c>
      <c r="AP189" s="70">
        <v>50.531999999999996</v>
      </c>
      <c r="AQ189" s="70">
        <v>50.820999999999998</v>
      </c>
      <c r="AR189" s="70">
        <v>51.103999999999999</v>
      </c>
      <c r="AS189" s="70">
        <v>51.374000000000002</v>
      </c>
      <c r="AT189" s="70">
        <v>51.633000000000003</v>
      </c>
      <c r="AU189" s="70">
        <v>51.878</v>
      </c>
      <c r="AV189" s="70">
        <v>52.12</v>
      </c>
      <c r="AW189" s="70">
        <v>52.345999999999997</v>
      </c>
      <c r="AX189" s="70">
        <v>52.572000000000003</v>
      </c>
      <c r="AY189" s="70">
        <v>52.780999999999999</v>
      </c>
      <c r="AZ189" s="70">
        <v>52.988999999999997</v>
      </c>
      <c r="BA189" s="70">
        <v>53.198999999999998</v>
      </c>
      <c r="BB189" s="70">
        <v>53.408999999999999</v>
      </c>
      <c r="BC189" s="70">
        <v>53.612000000000002</v>
      </c>
      <c r="BD189" s="70">
        <v>53.819000000000003</v>
      </c>
      <c r="BE189" s="70">
        <v>54.026000000000003</v>
      </c>
      <c r="BF189" s="70">
        <v>54.232999999999997</v>
      </c>
      <c r="BG189" s="70">
        <v>54.44</v>
      </c>
      <c r="BH189" s="70">
        <v>54.652000000000001</v>
      </c>
      <c r="BI189" s="70">
        <v>54.863</v>
      </c>
      <c r="BJ189" s="70">
        <v>55.076999999999998</v>
      </c>
      <c r="BK189" s="70">
        <v>55.280999999999999</v>
      </c>
      <c r="BL189" s="70">
        <v>55.502000000000002</v>
      </c>
      <c r="BM189" s="70">
        <v>55.722999999999999</v>
      </c>
      <c r="BN189" s="70">
        <v>55.94</v>
      </c>
      <c r="BO189" s="70">
        <v>56.152000000000001</v>
      </c>
      <c r="BP189" s="70">
        <v>56.381999999999998</v>
      </c>
      <c r="BQ189" s="70">
        <v>56.6</v>
      </c>
      <c r="BR189" s="70">
        <v>56.813000000000002</v>
      </c>
      <c r="BS189" s="70">
        <v>57.036000000000001</v>
      </c>
      <c r="BT189" s="70">
        <v>57.249000000000002</v>
      </c>
      <c r="BU189" s="70">
        <v>57.462000000000003</v>
      </c>
      <c r="BV189" s="70">
        <v>57.665999999999997</v>
      </c>
      <c r="BW189" s="70">
        <v>57.863999999999997</v>
      </c>
      <c r="BX189" s="70">
        <v>58.051000000000002</v>
      </c>
      <c r="BY189" s="70">
        <v>58.238999999999997</v>
      </c>
      <c r="BZ189" s="70">
        <v>58.412999999999997</v>
      </c>
      <c r="CA189" s="70">
        <v>58.594000000000001</v>
      </c>
      <c r="CB189" s="70">
        <v>58.756</v>
      </c>
      <c r="CC189" s="70">
        <v>58.92</v>
      </c>
      <c r="CD189" s="70">
        <v>59.06</v>
      </c>
      <c r="CE189" s="70">
        <v>59.212000000000003</v>
      </c>
      <c r="CF189" s="70">
        <v>59.341999999999999</v>
      </c>
      <c r="CG189" s="70">
        <v>59.472000000000001</v>
      </c>
      <c r="CH189" s="70">
        <v>59.593000000000004</v>
      </c>
      <c r="CI189" s="70">
        <v>59.707999999999998</v>
      </c>
      <c r="CJ189" s="70">
        <v>59.805</v>
      </c>
      <c r="CK189" s="70">
        <v>59.908999999999999</v>
      </c>
      <c r="CL189" s="70">
        <v>59.988999999999997</v>
      </c>
      <c r="CM189" s="70">
        <v>60.058</v>
      </c>
      <c r="CN189" s="70">
        <v>60.136000000000003</v>
      </c>
      <c r="CO189" s="70">
        <v>60.194000000000003</v>
      </c>
    </row>
    <row r="190" spans="1:93" ht="11.65">
      <c r="A190" s="66">
        <v>173</v>
      </c>
      <c r="B190" s="67" t="s">
        <v>685</v>
      </c>
      <c r="C190" s="88" t="s">
        <v>178</v>
      </c>
      <c r="D190" s="69"/>
      <c r="E190" s="69">
        <v>670</v>
      </c>
      <c r="F190" s="67" t="s">
        <v>735</v>
      </c>
      <c r="G190" s="69">
        <v>915</v>
      </c>
      <c r="H190" s="97">
        <v>109.13500000000001</v>
      </c>
      <c r="I190" s="97">
        <v>109.467</v>
      </c>
      <c r="J190" s="97">
        <v>109.82599999999999</v>
      </c>
      <c r="K190" s="97">
        <v>110.21</v>
      </c>
      <c r="L190" s="97">
        <v>110.593</v>
      </c>
      <c r="M190" s="97">
        <v>110.947</v>
      </c>
      <c r="N190" s="70">
        <v>111.26900000000001</v>
      </c>
      <c r="O190" s="70">
        <v>111.55200000000001</v>
      </c>
      <c r="P190" s="70">
        <v>111.806</v>
      </c>
      <c r="Q190" s="70">
        <v>112.044</v>
      </c>
      <c r="R190" s="70">
        <v>112.265</v>
      </c>
      <c r="S190" s="70">
        <v>112.47199999999999</v>
      </c>
      <c r="T190" s="70">
        <v>112.637</v>
      </c>
      <c r="U190" s="70">
        <v>112.803</v>
      </c>
      <c r="V190" s="70">
        <v>112.935</v>
      </c>
      <c r="W190" s="70">
        <v>113.041</v>
      </c>
      <c r="X190" s="70">
        <v>113.107</v>
      </c>
      <c r="Y190" s="70">
        <v>113.166</v>
      </c>
      <c r="Z190" s="70">
        <v>113.18600000000001</v>
      </c>
      <c r="AA190" s="70">
        <v>113.17400000000001</v>
      </c>
      <c r="AB190" s="70">
        <v>113.14</v>
      </c>
      <c r="AC190" s="70">
        <v>113.068</v>
      </c>
      <c r="AD190" s="70">
        <v>112.96299999999999</v>
      </c>
      <c r="AE190" s="70">
        <v>112.82899999999999</v>
      </c>
      <c r="AF190" s="70">
        <v>112.675</v>
      </c>
      <c r="AG190" s="70">
        <v>112.48699999999999</v>
      </c>
      <c r="AH190" s="70">
        <v>112.252</v>
      </c>
      <c r="AI190" s="70">
        <v>112.009</v>
      </c>
      <c r="AJ190" s="70">
        <v>111.72499999999999</v>
      </c>
      <c r="AK190" s="70">
        <v>111.43</v>
      </c>
      <c r="AL190" s="70">
        <v>111.104</v>
      </c>
      <c r="AM190" s="70">
        <v>110.747</v>
      </c>
      <c r="AN190" s="70">
        <v>110.369</v>
      </c>
      <c r="AO190" s="70">
        <v>109.96899999999999</v>
      </c>
      <c r="AP190" s="70">
        <v>109.54900000000001</v>
      </c>
      <c r="AQ190" s="70">
        <v>109.11799999999999</v>
      </c>
      <c r="AR190" s="70">
        <v>108.655</v>
      </c>
      <c r="AS190" s="70">
        <v>108.178</v>
      </c>
      <c r="AT190" s="70">
        <v>107.68899999999999</v>
      </c>
      <c r="AU190" s="70">
        <v>107.176</v>
      </c>
      <c r="AV190" s="70">
        <v>106.66</v>
      </c>
      <c r="AW190" s="70">
        <v>106.13800000000001</v>
      </c>
      <c r="AX190" s="70">
        <v>105.59399999999999</v>
      </c>
      <c r="AY190" s="70">
        <v>105.03100000000001</v>
      </c>
      <c r="AZ190" s="70">
        <v>104.465</v>
      </c>
      <c r="BA190" s="70">
        <v>103.88200000000001</v>
      </c>
      <c r="BB190" s="70">
        <v>103.294</v>
      </c>
      <c r="BC190" s="70">
        <v>102.693</v>
      </c>
      <c r="BD190" s="70">
        <v>102.08499999999999</v>
      </c>
      <c r="BE190" s="70">
        <v>101.465</v>
      </c>
      <c r="BF190" s="70">
        <v>100.82899999999999</v>
      </c>
      <c r="BG190" s="70">
        <v>100.193</v>
      </c>
      <c r="BH190" s="70">
        <v>99.533000000000001</v>
      </c>
      <c r="BI190" s="70">
        <v>98.864999999999995</v>
      </c>
      <c r="BJ190" s="70">
        <v>98.197999999999993</v>
      </c>
      <c r="BK190" s="70">
        <v>97.513999999999996</v>
      </c>
      <c r="BL190" s="70">
        <v>96.82</v>
      </c>
      <c r="BM190" s="70">
        <v>96.120999999999995</v>
      </c>
      <c r="BN190" s="70">
        <v>95.411000000000001</v>
      </c>
      <c r="BO190" s="70">
        <v>94.691000000000003</v>
      </c>
      <c r="BP190" s="70">
        <v>93.962999999999994</v>
      </c>
      <c r="BQ190" s="70">
        <v>93.224999999999994</v>
      </c>
      <c r="BR190" s="70">
        <v>92.481999999999999</v>
      </c>
      <c r="BS190" s="70">
        <v>91.733999999999995</v>
      </c>
      <c r="BT190" s="70">
        <v>90.972999999999999</v>
      </c>
      <c r="BU190" s="70">
        <v>90.212000000000003</v>
      </c>
      <c r="BV190" s="70">
        <v>89.441999999999993</v>
      </c>
      <c r="BW190" s="70">
        <v>88.665999999999997</v>
      </c>
      <c r="BX190" s="70">
        <v>87.903000000000006</v>
      </c>
      <c r="BY190" s="70">
        <v>87.108000000000004</v>
      </c>
      <c r="BZ190" s="70">
        <v>86.331000000000003</v>
      </c>
      <c r="CA190" s="70">
        <v>85.534000000000006</v>
      </c>
      <c r="CB190" s="70">
        <v>84.748999999999995</v>
      </c>
      <c r="CC190" s="70">
        <v>83.948999999999998</v>
      </c>
      <c r="CD190" s="70">
        <v>83.164000000000001</v>
      </c>
      <c r="CE190" s="70">
        <v>82.356999999999999</v>
      </c>
      <c r="CF190" s="70">
        <v>81.575999999999993</v>
      </c>
      <c r="CG190" s="70">
        <v>80.784000000000006</v>
      </c>
      <c r="CH190" s="70">
        <v>80.006</v>
      </c>
      <c r="CI190" s="70">
        <v>79.227000000000004</v>
      </c>
      <c r="CJ190" s="70">
        <v>78.445999999999998</v>
      </c>
      <c r="CK190" s="70">
        <v>77.668000000000006</v>
      </c>
      <c r="CL190" s="70">
        <v>76.894000000000005</v>
      </c>
      <c r="CM190" s="70">
        <v>76.122</v>
      </c>
      <c r="CN190" s="70">
        <v>75.373999999999995</v>
      </c>
      <c r="CO190" s="70">
        <v>74.617999999999995</v>
      </c>
    </row>
    <row r="191" spans="1:93" ht="11.65">
      <c r="A191" s="66">
        <v>174</v>
      </c>
      <c r="B191" s="67" t="s">
        <v>685</v>
      </c>
      <c r="C191" s="88" t="s">
        <v>783</v>
      </c>
      <c r="D191" s="69">
        <v>15</v>
      </c>
      <c r="E191" s="69">
        <v>534</v>
      </c>
      <c r="F191" s="67" t="s">
        <v>735</v>
      </c>
      <c r="G191" s="69">
        <v>915</v>
      </c>
      <c r="H191" s="97">
        <v>39.966999999999999</v>
      </c>
      <c r="I191" s="97">
        <v>40.811999999999998</v>
      </c>
      <c r="J191" s="97">
        <v>41.444000000000003</v>
      </c>
      <c r="K191" s="97">
        <v>41.936</v>
      </c>
      <c r="L191" s="97">
        <v>42.389000000000003</v>
      </c>
      <c r="M191" s="97">
        <v>42.881999999999998</v>
      </c>
      <c r="N191" s="70">
        <v>43.420999999999999</v>
      </c>
      <c r="O191" s="70">
        <v>43.97</v>
      </c>
      <c r="P191" s="70">
        <v>44.54</v>
      </c>
      <c r="Q191" s="70">
        <v>45.091000000000001</v>
      </c>
      <c r="R191" s="70">
        <v>45.631999999999998</v>
      </c>
      <c r="S191" s="70">
        <v>46.145000000000003</v>
      </c>
      <c r="T191" s="70">
        <v>46.655999999999999</v>
      </c>
      <c r="U191" s="70">
        <v>47.149000000000001</v>
      </c>
      <c r="V191" s="70">
        <v>47.613999999999997</v>
      </c>
      <c r="W191" s="70">
        <v>48.073999999999998</v>
      </c>
      <c r="X191" s="70">
        <v>48.515000000000001</v>
      </c>
      <c r="Y191" s="70">
        <v>48.948999999999998</v>
      </c>
      <c r="Z191" s="70">
        <v>49.366</v>
      </c>
      <c r="AA191" s="70">
        <v>49.768999999999998</v>
      </c>
      <c r="AB191" s="70">
        <v>50.155999999999999</v>
      </c>
      <c r="AC191" s="70">
        <v>50.529000000000003</v>
      </c>
      <c r="AD191" s="70">
        <v>50.89</v>
      </c>
      <c r="AE191" s="70">
        <v>51.246000000000002</v>
      </c>
      <c r="AF191" s="70">
        <v>51.594000000000001</v>
      </c>
      <c r="AG191" s="70">
        <v>51.933</v>
      </c>
      <c r="AH191" s="70">
        <v>52.267000000000003</v>
      </c>
      <c r="AI191" s="70">
        <v>52.594000000000001</v>
      </c>
      <c r="AJ191" s="70">
        <v>52.912999999999997</v>
      </c>
      <c r="AK191" s="70">
        <v>53.235999999999997</v>
      </c>
      <c r="AL191" s="70">
        <v>53.545000000000002</v>
      </c>
      <c r="AM191" s="70">
        <v>53.853000000000002</v>
      </c>
      <c r="AN191" s="70">
        <v>54.146999999999998</v>
      </c>
      <c r="AO191" s="70">
        <v>54.44</v>
      </c>
      <c r="AP191" s="70">
        <v>54.734000000000002</v>
      </c>
      <c r="AQ191" s="70">
        <v>55.024000000000001</v>
      </c>
      <c r="AR191" s="70">
        <v>55.307000000000002</v>
      </c>
      <c r="AS191" s="70">
        <v>55.582000000000001</v>
      </c>
      <c r="AT191" s="70">
        <v>55.859000000000002</v>
      </c>
      <c r="AU191" s="70">
        <v>56.125999999999998</v>
      </c>
      <c r="AV191" s="70">
        <v>56.41</v>
      </c>
      <c r="AW191" s="70">
        <v>56.667000000000002</v>
      </c>
      <c r="AX191" s="70">
        <v>56.926000000000002</v>
      </c>
      <c r="AY191" s="70">
        <v>57.2</v>
      </c>
      <c r="AZ191" s="70">
        <v>57.459000000000003</v>
      </c>
      <c r="BA191" s="70">
        <v>57.710999999999999</v>
      </c>
      <c r="BB191" s="70">
        <v>57.981000000000002</v>
      </c>
      <c r="BC191" s="70">
        <v>58.228999999999999</v>
      </c>
      <c r="BD191" s="70">
        <v>58.5</v>
      </c>
      <c r="BE191" s="70">
        <v>58.755000000000003</v>
      </c>
      <c r="BF191" s="70">
        <v>59.026000000000003</v>
      </c>
      <c r="BG191" s="70">
        <v>59.289000000000001</v>
      </c>
      <c r="BH191" s="70">
        <v>59.546999999999997</v>
      </c>
      <c r="BI191" s="70">
        <v>59.816000000000003</v>
      </c>
      <c r="BJ191" s="70">
        <v>60.093000000000004</v>
      </c>
      <c r="BK191" s="70">
        <v>60.369</v>
      </c>
      <c r="BL191" s="70">
        <v>60.646000000000001</v>
      </c>
      <c r="BM191" s="70">
        <v>60.938000000000002</v>
      </c>
      <c r="BN191" s="70">
        <v>61.220999999999997</v>
      </c>
      <c r="BO191" s="70">
        <v>61.508000000000003</v>
      </c>
      <c r="BP191" s="70">
        <v>61.796999999999997</v>
      </c>
      <c r="BQ191" s="70">
        <v>62.085000000000001</v>
      </c>
      <c r="BR191" s="70">
        <v>62.383000000000003</v>
      </c>
      <c r="BS191" s="70">
        <v>62.677999999999997</v>
      </c>
      <c r="BT191" s="70">
        <v>62.976999999999997</v>
      </c>
      <c r="BU191" s="70">
        <v>63.271000000000001</v>
      </c>
      <c r="BV191" s="70">
        <v>63.57</v>
      </c>
      <c r="BW191" s="70">
        <v>63.87</v>
      </c>
      <c r="BX191" s="70">
        <v>64.167000000000002</v>
      </c>
      <c r="BY191" s="70">
        <v>64.462999999999994</v>
      </c>
      <c r="BZ191" s="70">
        <v>64.763999999999996</v>
      </c>
      <c r="CA191" s="70">
        <v>65.052999999999997</v>
      </c>
      <c r="CB191" s="70">
        <v>65.338999999999999</v>
      </c>
      <c r="CC191" s="70">
        <v>65.632999999999996</v>
      </c>
      <c r="CD191" s="70">
        <v>65.930999999999997</v>
      </c>
      <c r="CE191" s="70">
        <v>66.218000000000004</v>
      </c>
      <c r="CF191" s="70">
        <v>66.512</v>
      </c>
      <c r="CG191" s="70">
        <v>66.811999999999998</v>
      </c>
      <c r="CH191" s="70">
        <v>67.102999999999994</v>
      </c>
      <c r="CI191" s="70">
        <v>67.394999999999996</v>
      </c>
      <c r="CJ191" s="70">
        <v>67.694000000000003</v>
      </c>
      <c r="CK191" s="70">
        <v>67.995999999999995</v>
      </c>
      <c r="CL191" s="70">
        <v>68.298000000000002</v>
      </c>
      <c r="CM191" s="70">
        <v>68.603999999999999</v>
      </c>
      <c r="CN191" s="70">
        <v>68.903999999999996</v>
      </c>
      <c r="CO191" s="70">
        <v>69.221999999999994</v>
      </c>
    </row>
    <row r="192" spans="1:93" ht="11.65">
      <c r="A192" s="66">
        <v>175</v>
      </c>
      <c r="B192" s="67" t="s">
        <v>685</v>
      </c>
      <c r="C192" s="88" t="s">
        <v>209</v>
      </c>
      <c r="D192" s="69"/>
      <c r="E192" s="69">
        <v>780</v>
      </c>
      <c r="F192" s="67" t="s">
        <v>735</v>
      </c>
      <c r="G192" s="69">
        <v>915</v>
      </c>
      <c r="H192" s="97">
        <v>1370.3320000000001</v>
      </c>
      <c r="I192" s="97">
        <v>1377.5630000000001</v>
      </c>
      <c r="J192" s="97">
        <v>1384.06</v>
      </c>
      <c r="K192" s="97">
        <v>1389.8409999999999</v>
      </c>
      <c r="L192" s="97">
        <v>1394.9690000000001</v>
      </c>
      <c r="M192" s="97">
        <v>1399.491</v>
      </c>
      <c r="N192" s="70">
        <v>1403.374</v>
      </c>
      <c r="O192" s="70">
        <v>1406.587</v>
      </c>
      <c r="P192" s="70">
        <v>1409.175</v>
      </c>
      <c r="Q192" s="70">
        <v>1411.184</v>
      </c>
      <c r="R192" s="70">
        <v>1412.6969999999999</v>
      </c>
      <c r="S192" s="70">
        <v>1413.71</v>
      </c>
      <c r="T192" s="70">
        <v>1414.229</v>
      </c>
      <c r="U192" s="70">
        <v>1414.328</v>
      </c>
      <c r="V192" s="70">
        <v>1414.0450000000001</v>
      </c>
      <c r="W192" s="70">
        <v>1413.413</v>
      </c>
      <c r="X192" s="70">
        <v>1412.482</v>
      </c>
      <c r="Y192" s="70">
        <v>1411.2370000000001</v>
      </c>
      <c r="Z192" s="70">
        <v>1409.723</v>
      </c>
      <c r="AA192" s="70">
        <v>1407.932</v>
      </c>
      <c r="AB192" s="70">
        <v>1405.8910000000001</v>
      </c>
      <c r="AC192" s="70">
        <v>1403.604</v>
      </c>
      <c r="AD192" s="70">
        <v>1401.066</v>
      </c>
      <c r="AE192" s="70">
        <v>1398.2929999999999</v>
      </c>
      <c r="AF192" s="70">
        <v>1395.249</v>
      </c>
      <c r="AG192" s="70">
        <v>1391.944</v>
      </c>
      <c r="AH192" s="70">
        <v>1388.364</v>
      </c>
      <c r="AI192" s="70">
        <v>1384.5239999999999</v>
      </c>
      <c r="AJ192" s="70">
        <v>1380.404</v>
      </c>
      <c r="AK192" s="70">
        <v>1376</v>
      </c>
      <c r="AL192" s="70">
        <v>1371.3140000000001</v>
      </c>
      <c r="AM192" s="70">
        <v>1366.35</v>
      </c>
      <c r="AN192" s="70">
        <v>1361.0930000000001</v>
      </c>
      <c r="AO192" s="70">
        <v>1355.5730000000001</v>
      </c>
      <c r="AP192" s="70">
        <v>1349.8009999999999</v>
      </c>
      <c r="AQ192" s="70">
        <v>1343.7809999999999</v>
      </c>
      <c r="AR192" s="70">
        <v>1337.5250000000001</v>
      </c>
      <c r="AS192" s="70">
        <v>1331.059</v>
      </c>
      <c r="AT192" s="70">
        <v>1324.373</v>
      </c>
      <c r="AU192" s="70">
        <v>1317.5029999999999</v>
      </c>
      <c r="AV192" s="70">
        <v>1310.4570000000001</v>
      </c>
      <c r="AW192" s="70">
        <v>1303.2639999999999</v>
      </c>
      <c r="AX192" s="70">
        <v>1295.9090000000001</v>
      </c>
      <c r="AY192" s="70">
        <v>1288.415</v>
      </c>
      <c r="AZ192" s="70">
        <v>1280.8040000000001</v>
      </c>
      <c r="BA192" s="70">
        <v>1273.057</v>
      </c>
      <c r="BB192" s="70">
        <v>1265.2080000000001</v>
      </c>
      <c r="BC192" s="70">
        <v>1257.2629999999999</v>
      </c>
      <c r="BD192" s="70">
        <v>1249.2180000000001</v>
      </c>
      <c r="BE192" s="70">
        <v>1241.086</v>
      </c>
      <c r="BF192" s="70">
        <v>1232.8679999999999</v>
      </c>
      <c r="BG192" s="70">
        <v>1224.578</v>
      </c>
      <c r="BH192" s="70">
        <v>1216.2180000000001</v>
      </c>
      <c r="BI192" s="70">
        <v>1207.808</v>
      </c>
      <c r="BJ192" s="70">
        <v>1199.3779999999999</v>
      </c>
      <c r="BK192" s="70">
        <v>1190.94</v>
      </c>
      <c r="BL192" s="70">
        <v>1182.499</v>
      </c>
      <c r="BM192" s="70">
        <v>1174.076</v>
      </c>
      <c r="BN192" s="70">
        <v>1165.6759999999999</v>
      </c>
      <c r="BO192" s="70">
        <v>1157.3440000000001</v>
      </c>
      <c r="BP192" s="70">
        <v>1149.0650000000001</v>
      </c>
      <c r="BQ192" s="70">
        <v>1140.8689999999999</v>
      </c>
      <c r="BR192" s="70">
        <v>1132.7539999999999</v>
      </c>
      <c r="BS192" s="70">
        <v>1124.7429999999999</v>
      </c>
      <c r="BT192" s="70">
        <v>1116.8340000000001</v>
      </c>
      <c r="BU192" s="70">
        <v>1109.037</v>
      </c>
      <c r="BV192" s="70">
        <v>1101.3599999999999</v>
      </c>
      <c r="BW192" s="70">
        <v>1093.8019999999999</v>
      </c>
      <c r="BX192" s="70">
        <v>1086.366</v>
      </c>
      <c r="BY192" s="70">
        <v>1079.027</v>
      </c>
      <c r="BZ192" s="70">
        <v>1071.7850000000001</v>
      </c>
      <c r="CA192" s="70">
        <v>1064.6369999999999</v>
      </c>
      <c r="CB192" s="70">
        <v>1057.585</v>
      </c>
      <c r="CC192" s="70">
        <v>1050.6020000000001</v>
      </c>
      <c r="CD192" s="70">
        <v>1043.6780000000001</v>
      </c>
      <c r="CE192" s="70">
        <v>1036.7729999999999</v>
      </c>
      <c r="CF192" s="70">
        <v>1029.9079999999999</v>
      </c>
      <c r="CG192" s="70">
        <v>1023.068</v>
      </c>
      <c r="CH192" s="70">
        <v>1016.252</v>
      </c>
      <c r="CI192" s="70">
        <v>1009.454</v>
      </c>
      <c r="CJ192" s="70">
        <v>1002.67</v>
      </c>
      <c r="CK192" s="70">
        <v>995.90700000000004</v>
      </c>
      <c r="CL192" s="70">
        <v>989.14700000000005</v>
      </c>
      <c r="CM192" s="70">
        <v>982.39300000000003</v>
      </c>
      <c r="CN192" s="70">
        <v>975.61900000000003</v>
      </c>
      <c r="CO192" s="70">
        <v>968.82600000000002</v>
      </c>
    </row>
    <row r="193" spans="1:93" ht="11.65">
      <c r="A193" s="66">
        <v>176</v>
      </c>
      <c r="B193" s="67" t="s">
        <v>685</v>
      </c>
      <c r="C193" s="88" t="s">
        <v>784</v>
      </c>
      <c r="D193" s="69">
        <v>14</v>
      </c>
      <c r="E193" s="69">
        <v>796</v>
      </c>
      <c r="F193" s="67" t="s">
        <v>735</v>
      </c>
      <c r="G193" s="69">
        <v>915</v>
      </c>
      <c r="H193" s="97">
        <v>35.978999999999999</v>
      </c>
      <c r="I193" s="97">
        <v>36.558</v>
      </c>
      <c r="J193" s="97">
        <v>37.116</v>
      </c>
      <c r="K193" s="97">
        <v>37.667000000000002</v>
      </c>
      <c r="L193" s="97">
        <v>38.194000000000003</v>
      </c>
      <c r="M193" s="97">
        <v>38.718000000000004</v>
      </c>
      <c r="N193" s="70">
        <v>39.225999999999999</v>
      </c>
      <c r="O193" s="70">
        <v>39.744</v>
      </c>
      <c r="P193" s="70">
        <v>40.25</v>
      </c>
      <c r="Q193" s="70">
        <v>40.746000000000002</v>
      </c>
      <c r="R193" s="70">
        <v>41.234999999999999</v>
      </c>
      <c r="S193" s="70">
        <v>41.720999999999997</v>
      </c>
      <c r="T193" s="70">
        <v>42.204000000000001</v>
      </c>
      <c r="U193" s="70">
        <v>42.673999999999999</v>
      </c>
      <c r="V193" s="70">
        <v>43.143999999999998</v>
      </c>
      <c r="W193" s="70">
        <v>43.603999999999999</v>
      </c>
      <c r="X193" s="70">
        <v>44.06</v>
      </c>
      <c r="Y193" s="70">
        <v>44.509</v>
      </c>
      <c r="Z193" s="70">
        <v>44.945999999999998</v>
      </c>
      <c r="AA193" s="70">
        <v>45.368000000000002</v>
      </c>
      <c r="AB193" s="70">
        <v>45.780999999999999</v>
      </c>
      <c r="AC193" s="70">
        <v>46.18</v>
      </c>
      <c r="AD193" s="70">
        <v>46.567</v>
      </c>
      <c r="AE193" s="70">
        <v>46.947000000000003</v>
      </c>
      <c r="AF193" s="70">
        <v>47.302</v>
      </c>
      <c r="AG193" s="70">
        <v>47.643000000000001</v>
      </c>
      <c r="AH193" s="70">
        <v>47.978000000000002</v>
      </c>
      <c r="AI193" s="70">
        <v>48.29</v>
      </c>
      <c r="AJ193" s="70">
        <v>48.584000000000003</v>
      </c>
      <c r="AK193" s="70">
        <v>48.872999999999998</v>
      </c>
      <c r="AL193" s="70">
        <v>49.140999999999998</v>
      </c>
      <c r="AM193" s="70">
        <v>49.393999999999998</v>
      </c>
      <c r="AN193" s="70">
        <v>49.639000000000003</v>
      </c>
      <c r="AO193" s="70">
        <v>49.860999999999997</v>
      </c>
      <c r="AP193" s="70">
        <v>50.067999999999998</v>
      </c>
      <c r="AQ193" s="70">
        <v>50.27</v>
      </c>
      <c r="AR193" s="70">
        <v>50.453000000000003</v>
      </c>
      <c r="AS193" s="70">
        <v>50.62</v>
      </c>
      <c r="AT193" s="70">
        <v>50.789000000000001</v>
      </c>
      <c r="AU193" s="70">
        <v>50.933</v>
      </c>
      <c r="AV193" s="70">
        <v>51.067999999999998</v>
      </c>
      <c r="AW193" s="70">
        <v>51.198999999999998</v>
      </c>
      <c r="AX193" s="70">
        <v>51.314999999999998</v>
      </c>
      <c r="AY193" s="70">
        <v>51.430999999999997</v>
      </c>
      <c r="AZ193" s="70">
        <v>51.526000000000003</v>
      </c>
      <c r="BA193" s="70">
        <v>51.622999999999998</v>
      </c>
      <c r="BB193" s="70">
        <v>51.706000000000003</v>
      </c>
      <c r="BC193" s="70">
        <v>51.78</v>
      </c>
      <c r="BD193" s="70">
        <v>51.862000000000002</v>
      </c>
      <c r="BE193" s="70">
        <v>51.926000000000002</v>
      </c>
      <c r="BF193" s="70">
        <v>51.99</v>
      </c>
      <c r="BG193" s="70">
        <v>52.052999999999997</v>
      </c>
      <c r="BH193" s="70">
        <v>52.113</v>
      </c>
      <c r="BI193" s="70">
        <v>52.16</v>
      </c>
      <c r="BJ193" s="70">
        <v>52.216999999999999</v>
      </c>
      <c r="BK193" s="70">
        <v>52.265999999999998</v>
      </c>
      <c r="BL193" s="70">
        <v>52.308</v>
      </c>
      <c r="BM193" s="70">
        <v>52.356000000000002</v>
      </c>
      <c r="BN193" s="70">
        <v>52.408999999999999</v>
      </c>
      <c r="BO193" s="70">
        <v>52.457000000000001</v>
      </c>
      <c r="BP193" s="70">
        <v>52.499000000000002</v>
      </c>
      <c r="BQ193" s="70">
        <v>52.551000000000002</v>
      </c>
      <c r="BR193" s="70">
        <v>52.587000000000003</v>
      </c>
      <c r="BS193" s="70">
        <v>52.633000000000003</v>
      </c>
      <c r="BT193" s="70">
        <v>52.686999999999998</v>
      </c>
      <c r="BU193" s="70">
        <v>52.73</v>
      </c>
      <c r="BV193" s="70">
        <v>52.774999999999999</v>
      </c>
      <c r="BW193" s="70">
        <v>52.825000000000003</v>
      </c>
      <c r="BX193" s="70">
        <v>52.878</v>
      </c>
      <c r="BY193" s="70">
        <v>52.923000000000002</v>
      </c>
      <c r="BZ193" s="70">
        <v>52.962000000000003</v>
      </c>
      <c r="CA193" s="70">
        <v>53.012</v>
      </c>
      <c r="CB193" s="70">
        <v>53.064</v>
      </c>
      <c r="CC193" s="70">
        <v>53.110999999999997</v>
      </c>
      <c r="CD193" s="70">
        <v>53.155000000000001</v>
      </c>
      <c r="CE193" s="70">
        <v>53.204000000000001</v>
      </c>
      <c r="CF193" s="70">
        <v>53.244</v>
      </c>
      <c r="CG193" s="70">
        <v>53.283999999999999</v>
      </c>
      <c r="CH193" s="70">
        <v>53.328000000000003</v>
      </c>
      <c r="CI193" s="70">
        <v>53.369</v>
      </c>
      <c r="CJ193" s="70">
        <v>53.411000000000001</v>
      </c>
      <c r="CK193" s="70">
        <v>53.447000000000003</v>
      </c>
      <c r="CL193" s="70">
        <v>53.481000000000002</v>
      </c>
      <c r="CM193" s="70">
        <v>53.527000000000001</v>
      </c>
      <c r="CN193" s="70">
        <v>53.561999999999998</v>
      </c>
      <c r="CO193" s="70">
        <v>53.609000000000002</v>
      </c>
    </row>
    <row r="194" spans="1:93" ht="11.65">
      <c r="A194" s="66">
        <v>177</v>
      </c>
      <c r="B194" s="67" t="s">
        <v>685</v>
      </c>
      <c r="C194" s="88" t="s">
        <v>785</v>
      </c>
      <c r="D194" s="69">
        <v>16</v>
      </c>
      <c r="E194" s="69">
        <v>850</v>
      </c>
      <c r="F194" s="67" t="s">
        <v>735</v>
      </c>
      <c r="G194" s="69">
        <v>915</v>
      </c>
      <c r="H194" s="97">
        <v>104.95</v>
      </c>
      <c r="I194" s="97">
        <v>104.82899999999999</v>
      </c>
      <c r="J194" s="97">
        <v>104.745</v>
      </c>
      <c r="K194" s="97">
        <v>104.672</v>
      </c>
      <c r="L194" s="97">
        <v>104.57899999999999</v>
      </c>
      <c r="M194" s="97">
        <v>104.423</v>
      </c>
      <c r="N194" s="70">
        <v>104.218</v>
      </c>
      <c r="O194" s="70">
        <v>103.96899999999999</v>
      </c>
      <c r="P194" s="70">
        <v>103.67100000000001</v>
      </c>
      <c r="Q194" s="70">
        <v>103.32599999999999</v>
      </c>
      <c r="R194" s="70">
        <v>102.95699999999999</v>
      </c>
      <c r="S194" s="70">
        <v>102.55500000000001</v>
      </c>
      <c r="T194" s="70">
        <v>102.13800000000001</v>
      </c>
      <c r="U194" s="70">
        <v>101.679</v>
      </c>
      <c r="V194" s="70">
        <v>101.19199999999999</v>
      </c>
      <c r="W194" s="70">
        <v>100.687</v>
      </c>
      <c r="X194" s="70">
        <v>100.157</v>
      </c>
      <c r="Y194" s="70">
        <v>99.613</v>
      </c>
      <c r="Z194" s="70">
        <v>99.045000000000002</v>
      </c>
      <c r="AA194" s="70">
        <v>98.447999999999993</v>
      </c>
      <c r="AB194" s="70">
        <v>97.835999999999999</v>
      </c>
      <c r="AC194" s="70">
        <v>97.195999999999998</v>
      </c>
      <c r="AD194" s="70">
        <v>96.521000000000001</v>
      </c>
      <c r="AE194" s="70">
        <v>95.834000000000003</v>
      </c>
      <c r="AF194" s="70">
        <v>95.128</v>
      </c>
      <c r="AG194" s="70">
        <v>94.39</v>
      </c>
      <c r="AH194" s="70">
        <v>93.64</v>
      </c>
      <c r="AI194" s="70">
        <v>92.86</v>
      </c>
      <c r="AJ194" s="70">
        <v>92.076999999999998</v>
      </c>
      <c r="AK194" s="70">
        <v>91.266999999999996</v>
      </c>
      <c r="AL194" s="70">
        <v>90.448999999999998</v>
      </c>
      <c r="AM194" s="70">
        <v>89.622</v>
      </c>
      <c r="AN194" s="70">
        <v>88.786000000000001</v>
      </c>
      <c r="AO194" s="70">
        <v>87.936999999999998</v>
      </c>
      <c r="AP194" s="70">
        <v>87.081000000000003</v>
      </c>
      <c r="AQ194" s="70">
        <v>86.213999999999999</v>
      </c>
      <c r="AR194" s="70">
        <v>85.346000000000004</v>
      </c>
      <c r="AS194" s="70">
        <v>84.466999999999999</v>
      </c>
      <c r="AT194" s="70">
        <v>83.581000000000003</v>
      </c>
      <c r="AU194" s="70">
        <v>82.695999999999998</v>
      </c>
      <c r="AV194" s="70">
        <v>81.813999999999993</v>
      </c>
      <c r="AW194" s="70">
        <v>80.921000000000006</v>
      </c>
      <c r="AX194" s="70">
        <v>80.034999999999997</v>
      </c>
      <c r="AY194" s="70">
        <v>79.147000000000006</v>
      </c>
      <c r="AZ194" s="70">
        <v>78.259</v>
      </c>
      <c r="BA194" s="70">
        <v>77.38</v>
      </c>
      <c r="BB194" s="70">
        <v>76.504999999999995</v>
      </c>
      <c r="BC194" s="70">
        <v>75.638000000000005</v>
      </c>
      <c r="BD194" s="70">
        <v>74.772000000000006</v>
      </c>
      <c r="BE194" s="70">
        <v>73.923000000000002</v>
      </c>
      <c r="BF194" s="70">
        <v>73.076999999999998</v>
      </c>
      <c r="BG194" s="70">
        <v>72.23</v>
      </c>
      <c r="BH194" s="70">
        <v>71.385000000000005</v>
      </c>
      <c r="BI194" s="70">
        <v>70.56</v>
      </c>
      <c r="BJ194" s="70">
        <v>69.722999999999999</v>
      </c>
      <c r="BK194" s="70">
        <v>68.902000000000001</v>
      </c>
      <c r="BL194" s="70">
        <v>68.081999999999994</v>
      </c>
      <c r="BM194" s="70">
        <v>67.254000000000005</v>
      </c>
      <c r="BN194" s="70">
        <v>66.427999999999997</v>
      </c>
      <c r="BO194" s="70">
        <v>65.594999999999999</v>
      </c>
      <c r="BP194" s="70">
        <v>64.760000000000005</v>
      </c>
      <c r="BQ194" s="70">
        <v>63.917000000000002</v>
      </c>
      <c r="BR194" s="70">
        <v>63.078000000000003</v>
      </c>
      <c r="BS194" s="70">
        <v>62.225000000000001</v>
      </c>
      <c r="BT194" s="70">
        <v>61.35</v>
      </c>
      <c r="BU194" s="70">
        <v>60.454000000000001</v>
      </c>
      <c r="BV194" s="70">
        <v>59.56</v>
      </c>
      <c r="BW194" s="70">
        <v>58.667000000000002</v>
      </c>
      <c r="BX194" s="70">
        <v>57.744</v>
      </c>
      <c r="BY194" s="70">
        <v>56.807000000000002</v>
      </c>
      <c r="BZ194" s="70">
        <v>55.863</v>
      </c>
      <c r="CA194" s="70">
        <v>54.906999999999996</v>
      </c>
      <c r="CB194" s="70">
        <v>53.93</v>
      </c>
      <c r="CC194" s="70">
        <v>52.951000000000001</v>
      </c>
      <c r="CD194" s="70">
        <v>51.951000000000001</v>
      </c>
      <c r="CE194" s="70">
        <v>50.938000000000002</v>
      </c>
      <c r="CF194" s="70">
        <v>49.917000000000002</v>
      </c>
      <c r="CG194" s="70">
        <v>48.896999999999998</v>
      </c>
      <c r="CH194" s="70">
        <v>47.847999999999999</v>
      </c>
      <c r="CI194" s="70">
        <v>46.805999999999997</v>
      </c>
      <c r="CJ194" s="70">
        <v>45.753</v>
      </c>
      <c r="CK194" s="70">
        <v>44.7</v>
      </c>
      <c r="CL194" s="70">
        <v>43.633000000000003</v>
      </c>
      <c r="CM194" s="70">
        <v>42.579000000000001</v>
      </c>
      <c r="CN194" s="70">
        <v>41.517000000000003</v>
      </c>
      <c r="CO194" s="70">
        <v>40.462000000000003</v>
      </c>
    </row>
    <row r="195" spans="1:93" ht="11.65">
      <c r="A195" s="83">
        <v>178</v>
      </c>
      <c r="B195" s="84" t="s">
        <v>685</v>
      </c>
      <c r="C195" s="85" t="s">
        <v>786</v>
      </c>
      <c r="D195" s="86"/>
      <c r="E195" s="86">
        <v>916</v>
      </c>
      <c r="F195" s="84" t="s">
        <v>734</v>
      </c>
      <c r="G195" s="86">
        <v>1830</v>
      </c>
      <c r="H195" s="100">
        <v>168949.15599999999</v>
      </c>
      <c r="I195" s="100">
        <v>171152.16699999999</v>
      </c>
      <c r="J195" s="100">
        <v>173326.78200000001</v>
      </c>
      <c r="K195" s="100">
        <v>175471.78400000001</v>
      </c>
      <c r="L195" s="100">
        <v>177586.52499999999</v>
      </c>
      <c r="M195" s="100">
        <v>179670.18599999999</v>
      </c>
      <c r="N195" s="87">
        <v>181721.51199999999</v>
      </c>
      <c r="O195" s="87">
        <v>183739.076</v>
      </c>
      <c r="P195" s="87">
        <v>185721.92499999999</v>
      </c>
      <c r="Q195" s="87">
        <v>187669.33</v>
      </c>
      <c r="R195" s="87">
        <v>189580.54199999999</v>
      </c>
      <c r="S195" s="87">
        <v>191454.24900000001</v>
      </c>
      <c r="T195" s="87">
        <v>193289.83600000001</v>
      </c>
      <c r="U195" s="87">
        <v>195087.46900000001</v>
      </c>
      <c r="V195" s="87">
        <v>196847.908</v>
      </c>
      <c r="W195" s="87">
        <v>198571.33600000001</v>
      </c>
      <c r="X195" s="87">
        <v>200257.519</v>
      </c>
      <c r="Y195" s="87">
        <v>201905.00599999999</v>
      </c>
      <c r="Z195" s="87">
        <v>203511.31700000001</v>
      </c>
      <c r="AA195" s="87">
        <v>205073.152</v>
      </c>
      <c r="AB195" s="87">
        <v>206587.97399999999</v>
      </c>
      <c r="AC195" s="87">
        <v>208054.60200000001</v>
      </c>
      <c r="AD195" s="87">
        <v>209473.05100000001</v>
      </c>
      <c r="AE195" s="87">
        <v>210843.30300000001</v>
      </c>
      <c r="AF195" s="87">
        <v>212166.014</v>
      </c>
      <c r="AG195" s="87">
        <v>213441.459</v>
      </c>
      <c r="AH195" s="87">
        <v>214669.34</v>
      </c>
      <c r="AI195" s="87">
        <v>215849.144</v>
      </c>
      <c r="AJ195" s="87">
        <v>216980.98</v>
      </c>
      <c r="AK195" s="87">
        <v>218065.19200000001</v>
      </c>
      <c r="AL195" s="87">
        <v>219101.85399999999</v>
      </c>
      <c r="AM195" s="87">
        <v>220091.20800000001</v>
      </c>
      <c r="AN195" s="87">
        <v>221032.96799999999</v>
      </c>
      <c r="AO195" s="87">
        <v>221926.63399999999</v>
      </c>
      <c r="AP195" s="87">
        <v>222771.399</v>
      </c>
      <c r="AQ195" s="87">
        <v>223566.84</v>
      </c>
      <c r="AR195" s="87">
        <v>224312.85800000001</v>
      </c>
      <c r="AS195" s="87">
        <v>225009.89300000001</v>
      </c>
      <c r="AT195" s="87">
        <v>225658.47500000001</v>
      </c>
      <c r="AU195" s="87">
        <v>226259.432</v>
      </c>
      <c r="AV195" s="87">
        <v>226813.511</v>
      </c>
      <c r="AW195" s="87">
        <v>227321.00099999999</v>
      </c>
      <c r="AX195" s="87">
        <v>227782.296</v>
      </c>
      <c r="AY195" s="87">
        <v>228197.946</v>
      </c>
      <c r="AZ195" s="87">
        <v>228568.77600000001</v>
      </c>
      <c r="BA195" s="87">
        <v>228895.361</v>
      </c>
      <c r="BB195" s="87">
        <v>229178.26699999999</v>
      </c>
      <c r="BC195" s="87">
        <v>229417.86499999999</v>
      </c>
      <c r="BD195" s="87">
        <v>229614.41</v>
      </c>
      <c r="BE195" s="87">
        <v>229768.15599999999</v>
      </c>
      <c r="BF195" s="87">
        <v>229879.37700000001</v>
      </c>
      <c r="BG195" s="87">
        <v>229948.51699999999</v>
      </c>
      <c r="BH195" s="87">
        <v>229976.092</v>
      </c>
      <c r="BI195" s="87">
        <v>229962.38699999999</v>
      </c>
      <c r="BJ195" s="87">
        <v>229907.68</v>
      </c>
      <c r="BK195" s="87">
        <v>229812.36</v>
      </c>
      <c r="BL195" s="87">
        <v>229676.81400000001</v>
      </c>
      <c r="BM195" s="87">
        <v>229501.65100000001</v>
      </c>
      <c r="BN195" s="87">
        <v>229287.65700000001</v>
      </c>
      <c r="BO195" s="87">
        <v>229035.89600000001</v>
      </c>
      <c r="BP195" s="87">
        <v>228747.092</v>
      </c>
      <c r="BQ195" s="87">
        <v>228422.18400000001</v>
      </c>
      <c r="BR195" s="87">
        <v>228061.61600000001</v>
      </c>
      <c r="BS195" s="87">
        <v>227665.48199999999</v>
      </c>
      <c r="BT195" s="87">
        <v>227233.64799999999</v>
      </c>
      <c r="BU195" s="87">
        <v>226766.299</v>
      </c>
      <c r="BV195" s="87">
        <v>226264.02499999999</v>
      </c>
      <c r="BW195" s="87">
        <v>225728.05600000001</v>
      </c>
      <c r="BX195" s="87">
        <v>225159.69200000001</v>
      </c>
      <c r="BY195" s="87">
        <v>224560.50099999999</v>
      </c>
      <c r="BZ195" s="87">
        <v>223932.049</v>
      </c>
      <c r="CA195" s="87">
        <v>223275.44500000001</v>
      </c>
      <c r="CB195" s="87">
        <v>222591.84400000001</v>
      </c>
      <c r="CC195" s="87">
        <v>221882.45199999999</v>
      </c>
      <c r="CD195" s="87">
        <v>221148.448</v>
      </c>
      <c r="CE195" s="87">
        <v>220391.30100000001</v>
      </c>
      <c r="CF195" s="87">
        <v>219612.19099999999</v>
      </c>
      <c r="CG195" s="87">
        <v>218812.61</v>
      </c>
      <c r="CH195" s="87">
        <v>217993.97399999999</v>
      </c>
      <c r="CI195" s="87">
        <v>217157.66200000001</v>
      </c>
      <c r="CJ195" s="87">
        <v>216305.25599999999</v>
      </c>
      <c r="CK195" s="87">
        <v>215438.18799999999</v>
      </c>
      <c r="CL195" s="87">
        <v>214557.992</v>
      </c>
      <c r="CM195" s="87">
        <v>213666.236</v>
      </c>
      <c r="CN195" s="87">
        <v>212764.44500000001</v>
      </c>
      <c r="CO195" s="87">
        <v>211854.215</v>
      </c>
    </row>
    <row r="196" spans="1:93" ht="11.65">
      <c r="A196" s="66">
        <v>179</v>
      </c>
      <c r="B196" s="67" t="s">
        <v>685</v>
      </c>
      <c r="C196" s="88" t="s">
        <v>49</v>
      </c>
      <c r="D196" s="69"/>
      <c r="E196" s="69">
        <v>84</v>
      </c>
      <c r="F196" s="67" t="s">
        <v>735</v>
      </c>
      <c r="G196" s="69">
        <v>916</v>
      </c>
      <c r="H196" s="97">
        <v>360.92599999999999</v>
      </c>
      <c r="I196" s="97">
        <v>368.399</v>
      </c>
      <c r="J196" s="97">
        <v>375.77499999999998</v>
      </c>
      <c r="K196" s="97">
        <v>383.07100000000003</v>
      </c>
      <c r="L196" s="97">
        <v>390.351</v>
      </c>
      <c r="M196" s="97">
        <v>397.62099999999998</v>
      </c>
      <c r="N196" s="70">
        <v>404.91500000000002</v>
      </c>
      <c r="O196" s="70">
        <v>412.20100000000002</v>
      </c>
      <c r="P196" s="70">
        <v>419.42899999999997</v>
      </c>
      <c r="Q196" s="70">
        <v>426.62200000000001</v>
      </c>
      <c r="R196" s="70">
        <v>433.72500000000002</v>
      </c>
      <c r="S196" s="70">
        <v>440.71100000000001</v>
      </c>
      <c r="T196" s="70">
        <v>447.61500000000001</v>
      </c>
      <c r="U196" s="70">
        <v>454.39400000000001</v>
      </c>
      <c r="V196" s="70">
        <v>461.06599999999997</v>
      </c>
      <c r="W196" s="70">
        <v>467.64</v>
      </c>
      <c r="X196" s="70">
        <v>474.07400000000001</v>
      </c>
      <c r="Y196" s="70">
        <v>480.38499999999999</v>
      </c>
      <c r="Z196" s="70">
        <v>486.56700000000001</v>
      </c>
      <c r="AA196" s="70">
        <v>492.63200000000001</v>
      </c>
      <c r="AB196" s="70">
        <v>498.55799999999999</v>
      </c>
      <c r="AC196" s="70">
        <v>504.346</v>
      </c>
      <c r="AD196" s="70">
        <v>509.99599999999998</v>
      </c>
      <c r="AE196" s="70">
        <v>515.51800000000003</v>
      </c>
      <c r="AF196" s="70">
        <v>520.90499999999997</v>
      </c>
      <c r="AG196" s="70">
        <v>526.15599999999995</v>
      </c>
      <c r="AH196" s="70">
        <v>531.27200000000005</v>
      </c>
      <c r="AI196" s="70">
        <v>536.25699999999995</v>
      </c>
      <c r="AJ196" s="70">
        <v>541.08699999999999</v>
      </c>
      <c r="AK196" s="70">
        <v>545.79600000000005</v>
      </c>
      <c r="AL196" s="70">
        <v>550.34799999999996</v>
      </c>
      <c r="AM196" s="70">
        <v>554.75300000000004</v>
      </c>
      <c r="AN196" s="70">
        <v>559.02200000000005</v>
      </c>
      <c r="AO196" s="70">
        <v>563.15</v>
      </c>
      <c r="AP196" s="70">
        <v>567.16</v>
      </c>
      <c r="AQ196" s="70">
        <v>571.048</v>
      </c>
      <c r="AR196" s="70">
        <v>574.82299999999998</v>
      </c>
      <c r="AS196" s="70">
        <v>578.50199999999995</v>
      </c>
      <c r="AT196" s="70">
        <v>582.04100000000005</v>
      </c>
      <c r="AU196" s="70">
        <v>585.47199999999998</v>
      </c>
      <c r="AV196" s="70">
        <v>588.76900000000001</v>
      </c>
      <c r="AW196" s="70">
        <v>591.94299999999998</v>
      </c>
      <c r="AX196" s="70">
        <v>594.99800000000005</v>
      </c>
      <c r="AY196" s="70">
        <v>597.91899999999998</v>
      </c>
      <c r="AZ196" s="70">
        <v>600.72299999999996</v>
      </c>
      <c r="BA196" s="70">
        <v>603.41</v>
      </c>
      <c r="BB196" s="70">
        <v>605.96900000000005</v>
      </c>
      <c r="BC196" s="70">
        <v>608.42200000000003</v>
      </c>
      <c r="BD196" s="70">
        <v>610.73800000000006</v>
      </c>
      <c r="BE196" s="70">
        <v>612.94100000000003</v>
      </c>
      <c r="BF196" s="70">
        <v>615.01700000000005</v>
      </c>
      <c r="BG196" s="70">
        <v>616.97299999999996</v>
      </c>
      <c r="BH196" s="70">
        <v>618.79399999999998</v>
      </c>
      <c r="BI196" s="70">
        <v>620.49099999999999</v>
      </c>
      <c r="BJ196" s="70">
        <v>622.06299999999999</v>
      </c>
      <c r="BK196" s="70">
        <v>623.51599999999996</v>
      </c>
      <c r="BL196" s="70">
        <v>624.84199999999998</v>
      </c>
      <c r="BM196" s="70">
        <v>626.048</v>
      </c>
      <c r="BN196" s="70">
        <v>627.14200000000005</v>
      </c>
      <c r="BO196" s="70">
        <v>628.11</v>
      </c>
      <c r="BP196" s="70">
        <v>628.95000000000005</v>
      </c>
      <c r="BQ196" s="70">
        <v>629.68200000000002</v>
      </c>
      <c r="BR196" s="70">
        <v>630.28499999999997</v>
      </c>
      <c r="BS196" s="70">
        <v>630.76800000000003</v>
      </c>
      <c r="BT196" s="70">
        <v>631.14700000000005</v>
      </c>
      <c r="BU196" s="70">
        <v>631.428</v>
      </c>
      <c r="BV196" s="70">
        <v>631.58299999999997</v>
      </c>
      <c r="BW196" s="70">
        <v>631.65599999999995</v>
      </c>
      <c r="BX196" s="70">
        <v>631.63199999999995</v>
      </c>
      <c r="BY196" s="70">
        <v>631.49199999999996</v>
      </c>
      <c r="BZ196" s="70">
        <v>631.28899999999999</v>
      </c>
      <c r="CA196" s="70">
        <v>630.98099999999999</v>
      </c>
      <c r="CB196" s="70">
        <v>630.61699999999996</v>
      </c>
      <c r="CC196" s="70">
        <v>630.17399999999998</v>
      </c>
      <c r="CD196" s="70">
        <v>629.63699999999994</v>
      </c>
      <c r="CE196" s="70">
        <v>629.05799999999999</v>
      </c>
      <c r="CF196" s="70">
        <v>628.40300000000002</v>
      </c>
      <c r="CG196" s="70">
        <v>627.70799999999997</v>
      </c>
      <c r="CH196" s="70">
        <v>626.94799999999998</v>
      </c>
      <c r="CI196" s="70">
        <v>626.13</v>
      </c>
      <c r="CJ196" s="70">
        <v>625.279</v>
      </c>
      <c r="CK196" s="70">
        <v>624.37699999999995</v>
      </c>
      <c r="CL196" s="70">
        <v>623.43399999999997</v>
      </c>
      <c r="CM196" s="70">
        <v>622.46799999999996</v>
      </c>
      <c r="CN196" s="70">
        <v>621.46699999999998</v>
      </c>
      <c r="CO196" s="70">
        <v>620.43899999999996</v>
      </c>
    </row>
    <row r="197" spans="1:93" ht="11.65">
      <c r="A197" s="66">
        <v>180</v>
      </c>
      <c r="B197" s="67" t="s">
        <v>685</v>
      </c>
      <c r="C197" s="88" t="s">
        <v>73</v>
      </c>
      <c r="D197" s="69"/>
      <c r="E197" s="69">
        <v>188</v>
      </c>
      <c r="F197" s="67" t="s">
        <v>735</v>
      </c>
      <c r="G197" s="69">
        <v>916</v>
      </c>
      <c r="H197" s="97">
        <v>4847.8050000000003</v>
      </c>
      <c r="I197" s="97">
        <v>4899.3360000000002</v>
      </c>
      <c r="J197" s="97">
        <v>4949.9549999999999</v>
      </c>
      <c r="K197" s="97">
        <v>4999.4430000000002</v>
      </c>
      <c r="L197" s="97">
        <v>5047.5609999999997</v>
      </c>
      <c r="M197" s="97">
        <v>5094.1139999999996</v>
      </c>
      <c r="N197" s="70">
        <v>5139.0529999999999</v>
      </c>
      <c r="O197" s="70">
        <v>5182.3519999999999</v>
      </c>
      <c r="P197" s="70">
        <v>5223.9719999999998</v>
      </c>
      <c r="Q197" s="70">
        <v>5263.9040000000005</v>
      </c>
      <c r="R197" s="70">
        <v>5302.1109999999999</v>
      </c>
      <c r="S197" s="70">
        <v>5338.5559999999996</v>
      </c>
      <c r="T197" s="70">
        <v>5373.2629999999999</v>
      </c>
      <c r="U197" s="70">
        <v>5406.3209999999999</v>
      </c>
      <c r="V197" s="70">
        <v>5437.8720000000003</v>
      </c>
      <c r="W197" s="70">
        <v>5468.0420000000004</v>
      </c>
      <c r="X197" s="70">
        <v>5496.8469999999998</v>
      </c>
      <c r="Y197" s="70">
        <v>5524.2610000000004</v>
      </c>
      <c r="Z197" s="70">
        <v>5550.299</v>
      </c>
      <c r="AA197" s="70">
        <v>5574.8879999999999</v>
      </c>
      <c r="AB197" s="70">
        <v>5598.0339999999997</v>
      </c>
      <c r="AC197" s="70">
        <v>5619.7240000000002</v>
      </c>
      <c r="AD197" s="70">
        <v>5639.9759999999997</v>
      </c>
      <c r="AE197" s="70">
        <v>5658.7849999999999</v>
      </c>
      <c r="AF197" s="70">
        <v>5676.1329999999998</v>
      </c>
      <c r="AG197" s="70">
        <v>5691.9859999999999</v>
      </c>
      <c r="AH197" s="70">
        <v>5706.3630000000003</v>
      </c>
      <c r="AI197" s="70">
        <v>5719.2659999999996</v>
      </c>
      <c r="AJ197" s="70">
        <v>5730.7250000000004</v>
      </c>
      <c r="AK197" s="70">
        <v>5740.7849999999999</v>
      </c>
      <c r="AL197" s="70">
        <v>5749.4690000000001</v>
      </c>
      <c r="AM197" s="70">
        <v>5756.7910000000002</v>
      </c>
      <c r="AN197" s="70">
        <v>5762.7740000000003</v>
      </c>
      <c r="AO197" s="70">
        <v>5767.4030000000002</v>
      </c>
      <c r="AP197" s="70">
        <v>5770.7049999999999</v>
      </c>
      <c r="AQ197" s="70">
        <v>5772.6859999999997</v>
      </c>
      <c r="AR197" s="70">
        <v>5773.3609999999999</v>
      </c>
      <c r="AS197" s="70">
        <v>5772.7550000000001</v>
      </c>
      <c r="AT197" s="70">
        <v>5770.8760000000002</v>
      </c>
      <c r="AU197" s="70">
        <v>5767.74</v>
      </c>
      <c r="AV197" s="70">
        <v>5763.3720000000003</v>
      </c>
      <c r="AW197" s="70">
        <v>5757.759</v>
      </c>
      <c r="AX197" s="70">
        <v>5750.9769999999999</v>
      </c>
      <c r="AY197" s="70">
        <v>5743.0519999999997</v>
      </c>
      <c r="AZ197" s="70">
        <v>5734.0680000000002</v>
      </c>
      <c r="BA197" s="70">
        <v>5724.0469999999996</v>
      </c>
      <c r="BB197" s="70">
        <v>5713.0550000000003</v>
      </c>
      <c r="BC197" s="70">
        <v>5701.098</v>
      </c>
      <c r="BD197" s="70">
        <v>5688.2</v>
      </c>
      <c r="BE197" s="70">
        <v>5674.4</v>
      </c>
      <c r="BF197" s="70">
        <v>5659.7550000000001</v>
      </c>
      <c r="BG197" s="70">
        <v>5644.2520000000004</v>
      </c>
      <c r="BH197" s="70">
        <v>5627.9350000000004</v>
      </c>
      <c r="BI197" s="70">
        <v>5610.7719999999999</v>
      </c>
      <c r="BJ197" s="70">
        <v>5592.7389999999996</v>
      </c>
      <c r="BK197" s="70">
        <v>5573.8220000000001</v>
      </c>
      <c r="BL197" s="70">
        <v>5554.0290000000005</v>
      </c>
      <c r="BM197" s="70">
        <v>5533.4030000000002</v>
      </c>
      <c r="BN197" s="70">
        <v>5511.9369999999999</v>
      </c>
      <c r="BO197" s="70">
        <v>5489.6509999999998</v>
      </c>
      <c r="BP197" s="70">
        <v>5466.54</v>
      </c>
      <c r="BQ197" s="70">
        <v>5442.6390000000001</v>
      </c>
      <c r="BR197" s="70">
        <v>5418.0039999999999</v>
      </c>
      <c r="BS197" s="70">
        <v>5392.6819999999998</v>
      </c>
      <c r="BT197" s="70">
        <v>5366.7439999999997</v>
      </c>
      <c r="BU197" s="70">
        <v>5340.2539999999999</v>
      </c>
      <c r="BV197" s="70">
        <v>5313.2690000000002</v>
      </c>
      <c r="BW197" s="70">
        <v>5285.8519999999999</v>
      </c>
      <c r="BX197" s="70">
        <v>5258.0839999999998</v>
      </c>
      <c r="BY197" s="70">
        <v>5230.085</v>
      </c>
      <c r="BZ197" s="70">
        <v>5201.9629999999997</v>
      </c>
      <c r="CA197" s="70">
        <v>5173.7809999999999</v>
      </c>
      <c r="CB197" s="70">
        <v>5145.5810000000001</v>
      </c>
      <c r="CC197" s="70">
        <v>5117.4359999999997</v>
      </c>
      <c r="CD197" s="70">
        <v>5089.3999999999996</v>
      </c>
      <c r="CE197" s="70">
        <v>5061.5159999999996</v>
      </c>
      <c r="CF197" s="70">
        <v>5033.8469999999998</v>
      </c>
      <c r="CG197" s="70">
        <v>5006.4129999999996</v>
      </c>
      <c r="CH197" s="70">
        <v>4979.26</v>
      </c>
      <c r="CI197" s="70">
        <v>4952.3819999999996</v>
      </c>
      <c r="CJ197" s="70">
        <v>4925.8249999999998</v>
      </c>
      <c r="CK197" s="70">
        <v>4899.5839999999998</v>
      </c>
      <c r="CL197" s="70">
        <v>4873.6840000000002</v>
      </c>
      <c r="CM197" s="70">
        <v>4848.1080000000002</v>
      </c>
      <c r="CN197" s="70">
        <v>4822.8720000000003</v>
      </c>
      <c r="CO197" s="70">
        <v>4797.9690000000001</v>
      </c>
    </row>
    <row r="198" spans="1:93" ht="11.65">
      <c r="A198" s="66">
        <v>181</v>
      </c>
      <c r="B198" s="67" t="s">
        <v>685</v>
      </c>
      <c r="C198" s="88" t="s">
        <v>85</v>
      </c>
      <c r="D198" s="69"/>
      <c r="E198" s="69">
        <v>222</v>
      </c>
      <c r="F198" s="67" t="s">
        <v>735</v>
      </c>
      <c r="G198" s="69">
        <v>916</v>
      </c>
      <c r="H198" s="97">
        <v>6325.1210000000001</v>
      </c>
      <c r="I198" s="97">
        <v>6356.1369999999997</v>
      </c>
      <c r="J198" s="97">
        <v>6388.1239999999998</v>
      </c>
      <c r="K198" s="97">
        <v>6420.74</v>
      </c>
      <c r="L198" s="97">
        <v>6453.55</v>
      </c>
      <c r="M198" s="97">
        <v>6486.201</v>
      </c>
      <c r="N198" s="70">
        <v>6518.5</v>
      </c>
      <c r="O198" s="70">
        <v>6550.3959999999997</v>
      </c>
      <c r="P198" s="70">
        <v>6581.79</v>
      </c>
      <c r="Q198" s="70">
        <v>6612.6620000000003</v>
      </c>
      <c r="R198" s="70">
        <v>6642.9340000000002</v>
      </c>
      <c r="S198" s="70">
        <v>6672.55</v>
      </c>
      <c r="T198" s="70">
        <v>6701.3459999999995</v>
      </c>
      <c r="U198" s="70">
        <v>6728.924</v>
      </c>
      <c r="V198" s="70">
        <v>6754.7839999999997</v>
      </c>
      <c r="W198" s="70">
        <v>6778.5919999999996</v>
      </c>
      <c r="X198" s="70">
        <v>6800.1130000000003</v>
      </c>
      <c r="Y198" s="70">
        <v>6819.4319999999998</v>
      </c>
      <c r="Z198" s="70">
        <v>6836.973</v>
      </c>
      <c r="AA198" s="70">
        <v>6853.2910000000002</v>
      </c>
      <c r="AB198" s="70">
        <v>6868.8040000000001</v>
      </c>
      <c r="AC198" s="70">
        <v>6883.6450000000004</v>
      </c>
      <c r="AD198" s="70">
        <v>6897.6379999999999</v>
      </c>
      <c r="AE198" s="70">
        <v>6910.5069999999996</v>
      </c>
      <c r="AF198" s="70">
        <v>6921.8909999999996</v>
      </c>
      <c r="AG198" s="70">
        <v>6931.4960000000001</v>
      </c>
      <c r="AH198" s="70">
        <v>6939.25</v>
      </c>
      <c r="AI198" s="70">
        <v>6945.232</v>
      </c>
      <c r="AJ198" s="70">
        <v>6949.5209999999997</v>
      </c>
      <c r="AK198" s="70">
        <v>6952.232</v>
      </c>
      <c r="AL198" s="70">
        <v>6953.4430000000002</v>
      </c>
      <c r="AM198" s="70">
        <v>6953.1909999999998</v>
      </c>
      <c r="AN198" s="70">
        <v>6951.3950000000004</v>
      </c>
      <c r="AO198" s="70">
        <v>6948.0780000000004</v>
      </c>
      <c r="AP198" s="70">
        <v>6943.2039999999997</v>
      </c>
      <c r="AQ198" s="70">
        <v>6936.7920000000004</v>
      </c>
      <c r="AR198" s="70">
        <v>6928.8140000000003</v>
      </c>
      <c r="AS198" s="70">
        <v>6919.2849999999999</v>
      </c>
      <c r="AT198" s="70">
        <v>6908.1930000000002</v>
      </c>
      <c r="AU198" s="70">
        <v>6895.5060000000003</v>
      </c>
      <c r="AV198" s="70">
        <v>6881.2179999999998</v>
      </c>
      <c r="AW198" s="70">
        <v>6865.3310000000001</v>
      </c>
      <c r="AX198" s="70">
        <v>6847.848</v>
      </c>
      <c r="AY198" s="70">
        <v>6828.7479999999996</v>
      </c>
      <c r="AZ198" s="70">
        <v>6808.0129999999999</v>
      </c>
      <c r="BA198" s="70">
        <v>6785.6719999999996</v>
      </c>
      <c r="BB198" s="70">
        <v>6761.7070000000003</v>
      </c>
      <c r="BC198" s="70">
        <v>6736.1059999999998</v>
      </c>
      <c r="BD198" s="70">
        <v>6708.893</v>
      </c>
      <c r="BE198" s="70">
        <v>6680.076</v>
      </c>
      <c r="BF198" s="70">
        <v>6649.6509999999998</v>
      </c>
      <c r="BG198" s="70">
        <v>6617.634</v>
      </c>
      <c r="BH198" s="70">
        <v>6584.0290000000005</v>
      </c>
      <c r="BI198" s="70">
        <v>6548.8249999999998</v>
      </c>
      <c r="BJ198" s="70">
        <v>6512.049</v>
      </c>
      <c r="BK198" s="70">
        <v>6473.6980000000003</v>
      </c>
      <c r="BL198" s="70">
        <v>6433.8040000000001</v>
      </c>
      <c r="BM198" s="70">
        <v>6392.3549999999996</v>
      </c>
      <c r="BN198" s="70">
        <v>6349.357</v>
      </c>
      <c r="BO198" s="70">
        <v>6304.799</v>
      </c>
      <c r="BP198" s="70">
        <v>6258.6530000000002</v>
      </c>
      <c r="BQ198" s="70">
        <v>6210.9930000000004</v>
      </c>
      <c r="BR198" s="70">
        <v>6161.8140000000003</v>
      </c>
      <c r="BS198" s="70">
        <v>6111.1580000000004</v>
      </c>
      <c r="BT198" s="70">
        <v>6059.0410000000002</v>
      </c>
      <c r="BU198" s="70">
        <v>6005.5349999999999</v>
      </c>
      <c r="BV198" s="70">
        <v>5950.6329999999998</v>
      </c>
      <c r="BW198" s="70">
        <v>5894.4430000000002</v>
      </c>
      <c r="BX198" s="70">
        <v>5837.0540000000001</v>
      </c>
      <c r="BY198" s="70">
        <v>5778.5469999999996</v>
      </c>
      <c r="BZ198" s="70">
        <v>5719.03</v>
      </c>
      <c r="CA198" s="70">
        <v>5658.5590000000002</v>
      </c>
      <c r="CB198" s="70">
        <v>5597.2309999999998</v>
      </c>
      <c r="CC198" s="70">
        <v>5535.1689999999999</v>
      </c>
      <c r="CD198" s="70">
        <v>5472.4830000000002</v>
      </c>
      <c r="CE198" s="70">
        <v>5409.3530000000001</v>
      </c>
      <c r="CF198" s="70">
        <v>5345.82</v>
      </c>
      <c r="CG198" s="70">
        <v>5281.97</v>
      </c>
      <c r="CH198" s="70">
        <v>5217.8580000000002</v>
      </c>
      <c r="CI198" s="70">
        <v>5153.5159999999996</v>
      </c>
      <c r="CJ198" s="70">
        <v>5088.9949999999999</v>
      </c>
      <c r="CK198" s="70">
        <v>5024.3540000000003</v>
      </c>
      <c r="CL198" s="70">
        <v>4959.665</v>
      </c>
      <c r="CM198" s="70">
        <v>4894.99</v>
      </c>
      <c r="CN198" s="70">
        <v>4830.4350000000004</v>
      </c>
      <c r="CO198" s="70">
        <v>4766.0789999999997</v>
      </c>
    </row>
    <row r="199" spans="1:93" ht="11.65">
      <c r="A199" s="66">
        <v>182</v>
      </c>
      <c r="B199" s="67" t="s">
        <v>685</v>
      </c>
      <c r="C199" s="88" t="s">
        <v>100</v>
      </c>
      <c r="D199" s="69"/>
      <c r="E199" s="69">
        <v>320</v>
      </c>
      <c r="F199" s="67" t="s">
        <v>735</v>
      </c>
      <c r="G199" s="69">
        <v>916</v>
      </c>
      <c r="H199" s="97">
        <v>16252.424999999999</v>
      </c>
      <c r="I199" s="97">
        <v>16583.079000000002</v>
      </c>
      <c r="J199" s="97">
        <v>16914.978999999999</v>
      </c>
      <c r="K199" s="97">
        <v>17247.855</v>
      </c>
      <c r="L199" s="97">
        <v>17581.475999999999</v>
      </c>
      <c r="M199" s="97">
        <v>17915.566999999999</v>
      </c>
      <c r="N199" s="70">
        <v>18249.867999999999</v>
      </c>
      <c r="O199" s="70">
        <v>18584.043000000001</v>
      </c>
      <c r="P199" s="70">
        <v>18917.714</v>
      </c>
      <c r="Q199" s="70">
        <v>19250.478999999999</v>
      </c>
      <c r="R199" s="70">
        <v>19581.999</v>
      </c>
      <c r="S199" s="70">
        <v>19911.939999999999</v>
      </c>
      <c r="T199" s="70">
        <v>20240.100999999999</v>
      </c>
      <c r="U199" s="70">
        <v>20566.327000000001</v>
      </c>
      <c r="V199" s="70">
        <v>20890.527999999998</v>
      </c>
      <c r="W199" s="70">
        <v>21212.560000000001</v>
      </c>
      <c r="X199" s="70">
        <v>21532.281999999999</v>
      </c>
      <c r="Y199" s="70">
        <v>21849.433000000001</v>
      </c>
      <c r="Z199" s="70">
        <v>22163.681</v>
      </c>
      <c r="AA199" s="70">
        <v>22474.638999999999</v>
      </c>
      <c r="AB199" s="70">
        <v>22781.993999999999</v>
      </c>
      <c r="AC199" s="70">
        <v>23085.5</v>
      </c>
      <c r="AD199" s="70">
        <v>23385.119999999999</v>
      </c>
      <c r="AE199" s="70">
        <v>23680.894</v>
      </c>
      <c r="AF199" s="70">
        <v>23972.984</v>
      </c>
      <c r="AG199" s="70">
        <v>24261.438999999998</v>
      </c>
      <c r="AH199" s="70">
        <v>24546.223000000002</v>
      </c>
      <c r="AI199" s="70">
        <v>24827.17</v>
      </c>
      <c r="AJ199" s="70">
        <v>25104.135999999999</v>
      </c>
      <c r="AK199" s="70">
        <v>25376.955000000002</v>
      </c>
      <c r="AL199" s="70">
        <v>25645.462</v>
      </c>
      <c r="AM199" s="70">
        <v>25909.547999999999</v>
      </c>
      <c r="AN199" s="70">
        <v>26169.133999999998</v>
      </c>
      <c r="AO199" s="70">
        <v>26424.192999999999</v>
      </c>
      <c r="AP199" s="70">
        <v>26674.722000000002</v>
      </c>
      <c r="AQ199" s="70">
        <v>26920.714</v>
      </c>
      <c r="AR199" s="70">
        <v>27162.055</v>
      </c>
      <c r="AS199" s="70">
        <v>27398.580999999998</v>
      </c>
      <c r="AT199" s="70">
        <v>27630.080000000002</v>
      </c>
      <c r="AU199" s="70">
        <v>27856.304</v>
      </c>
      <c r="AV199" s="70">
        <v>28077.040000000001</v>
      </c>
      <c r="AW199" s="70">
        <v>28292.106</v>
      </c>
      <c r="AX199" s="70">
        <v>28501.4</v>
      </c>
      <c r="AY199" s="70">
        <v>28704.766</v>
      </c>
      <c r="AZ199" s="70">
        <v>28902.037</v>
      </c>
      <c r="BA199" s="70">
        <v>29093.027999999998</v>
      </c>
      <c r="BB199" s="70">
        <v>29277.651000000002</v>
      </c>
      <c r="BC199" s="70">
        <v>29455.784</v>
      </c>
      <c r="BD199" s="70">
        <v>29627.245999999999</v>
      </c>
      <c r="BE199" s="70">
        <v>29791.920999999998</v>
      </c>
      <c r="BF199" s="70">
        <v>29949.645</v>
      </c>
      <c r="BG199" s="70">
        <v>30100.365000000002</v>
      </c>
      <c r="BH199" s="70">
        <v>30244</v>
      </c>
      <c r="BI199" s="70">
        <v>30380.493999999999</v>
      </c>
      <c r="BJ199" s="70">
        <v>30509.83</v>
      </c>
      <c r="BK199" s="70">
        <v>30631.95</v>
      </c>
      <c r="BL199" s="70">
        <v>30746.844000000001</v>
      </c>
      <c r="BM199" s="70">
        <v>30854.491999999998</v>
      </c>
      <c r="BN199" s="70">
        <v>30954.951000000001</v>
      </c>
      <c r="BO199" s="70">
        <v>31048.313999999998</v>
      </c>
      <c r="BP199" s="70">
        <v>31134.644</v>
      </c>
      <c r="BQ199" s="70">
        <v>31214.012999999999</v>
      </c>
      <c r="BR199" s="70">
        <v>31286.460999999999</v>
      </c>
      <c r="BS199" s="70">
        <v>31351.93</v>
      </c>
      <c r="BT199" s="70">
        <v>31410.339</v>
      </c>
      <c r="BU199" s="70">
        <v>31461.686000000002</v>
      </c>
      <c r="BV199" s="70">
        <v>31506.007000000001</v>
      </c>
      <c r="BW199" s="70">
        <v>31543.451000000001</v>
      </c>
      <c r="BX199" s="70">
        <v>31574.291000000001</v>
      </c>
      <c r="BY199" s="70">
        <v>31598.884999999998</v>
      </c>
      <c r="BZ199" s="70">
        <v>31617.503000000001</v>
      </c>
      <c r="CA199" s="70">
        <v>31630.368999999999</v>
      </c>
      <c r="CB199" s="70">
        <v>31637.563999999998</v>
      </c>
      <c r="CC199" s="70">
        <v>31639.111000000001</v>
      </c>
      <c r="CD199" s="70">
        <v>31634.991999999998</v>
      </c>
      <c r="CE199" s="70">
        <v>31625.260999999999</v>
      </c>
      <c r="CF199" s="70">
        <v>31610.05</v>
      </c>
      <c r="CG199" s="70">
        <v>31589.588</v>
      </c>
      <c r="CH199" s="70">
        <v>31564.179</v>
      </c>
      <c r="CI199" s="70">
        <v>31534.094000000001</v>
      </c>
      <c r="CJ199" s="70">
        <v>31499.673999999999</v>
      </c>
      <c r="CK199" s="70">
        <v>31461.147000000001</v>
      </c>
      <c r="CL199" s="70">
        <v>31418.739000000001</v>
      </c>
      <c r="CM199" s="70">
        <v>31372.66</v>
      </c>
      <c r="CN199" s="70">
        <v>31323.065999999999</v>
      </c>
      <c r="CO199" s="70">
        <v>31270.073</v>
      </c>
    </row>
    <row r="200" spans="1:93" ht="11.65">
      <c r="A200" s="66">
        <v>183</v>
      </c>
      <c r="B200" s="67" t="s">
        <v>685</v>
      </c>
      <c r="C200" s="88" t="s">
        <v>106</v>
      </c>
      <c r="D200" s="69"/>
      <c r="E200" s="69">
        <v>340</v>
      </c>
      <c r="F200" s="67" t="s">
        <v>735</v>
      </c>
      <c r="G200" s="69">
        <v>916</v>
      </c>
      <c r="H200" s="97">
        <v>9112.9040000000005</v>
      </c>
      <c r="I200" s="97">
        <v>9270.7939999999999</v>
      </c>
      <c r="J200" s="97">
        <v>9429.0159999999996</v>
      </c>
      <c r="K200" s="97">
        <v>9587.5229999999992</v>
      </c>
      <c r="L200" s="97">
        <v>9746.1149999999998</v>
      </c>
      <c r="M200" s="97">
        <v>9904.6080000000002</v>
      </c>
      <c r="N200" s="70">
        <v>10062.994000000001</v>
      </c>
      <c r="O200" s="70">
        <v>10221.255999999999</v>
      </c>
      <c r="P200" s="70">
        <v>10379.103999999999</v>
      </c>
      <c r="Q200" s="70">
        <v>10536.194</v>
      </c>
      <c r="R200" s="70">
        <v>10692.205</v>
      </c>
      <c r="S200" s="70">
        <v>10846.964</v>
      </c>
      <c r="T200" s="70">
        <v>11000.358</v>
      </c>
      <c r="U200" s="70">
        <v>11152.067999999999</v>
      </c>
      <c r="V200" s="70">
        <v>11301.787</v>
      </c>
      <c r="W200" s="70">
        <v>11449.245999999999</v>
      </c>
      <c r="X200" s="70">
        <v>11594.243</v>
      </c>
      <c r="Y200" s="70">
        <v>11736.709000000001</v>
      </c>
      <c r="Z200" s="70">
        <v>11876.566000000001</v>
      </c>
      <c r="AA200" s="70">
        <v>12013.84</v>
      </c>
      <c r="AB200" s="70">
        <v>12148.486999999999</v>
      </c>
      <c r="AC200" s="70">
        <v>12280.460999999999</v>
      </c>
      <c r="AD200" s="70">
        <v>12409.677</v>
      </c>
      <c r="AE200" s="70">
        <v>12536.084999999999</v>
      </c>
      <c r="AF200" s="70">
        <v>12659.656999999999</v>
      </c>
      <c r="AG200" s="70">
        <v>12780.362999999999</v>
      </c>
      <c r="AH200" s="70">
        <v>12898.151</v>
      </c>
      <c r="AI200" s="70">
        <v>13012.996999999999</v>
      </c>
      <c r="AJ200" s="70">
        <v>13124.968000000001</v>
      </c>
      <c r="AK200" s="70">
        <v>13234.179</v>
      </c>
      <c r="AL200" s="70">
        <v>13340.68</v>
      </c>
      <c r="AM200" s="70">
        <v>13444.503000000001</v>
      </c>
      <c r="AN200" s="70">
        <v>13545.540999999999</v>
      </c>
      <c r="AO200" s="70">
        <v>13643.716</v>
      </c>
      <c r="AP200" s="70">
        <v>13738.838</v>
      </c>
      <c r="AQ200" s="70">
        <v>13830.802</v>
      </c>
      <c r="AR200" s="70">
        <v>13919.509</v>
      </c>
      <c r="AS200" s="70">
        <v>14004.987999999999</v>
      </c>
      <c r="AT200" s="70">
        <v>14087.263999999999</v>
      </c>
      <c r="AU200" s="70">
        <v>14166.404</v>
      </c>
      <c r="AV200" s="70">
        <v>14242.459000000001</v>
      </c>
      <c r="AW200" s="70">
        <v>14315.419</v>
      </c>
      <c r="AX200" s="70">
        <v>14385.215</v>
      </c>
      <c r="AY200" s="70">
        <v>14451.749</v>
      </c>
      <c r="AZ200" s="70">
        <v>14514.879000000001</v>
      </c>
      <c r="BA200" s="70">
        <v>14574.528</v>
      </c>
      <c r="BB200" s="70">
        <v>14630.62</v>
      </c>
      <c r="BC200" s="70">
        <v>14683.162</v>
      </c>
      <c r="BD200" s="70">
        <v>14732.174999999999</v>
      </c>
      <c r="BE200" s="70">
        <v>14777.704</v>
      </c>
      <c r="BF200" s="70">
        <v>14819.745000000001</v>
      </c>
      <c r="BG200" s="70">
        <v>14858.33</v>
      </c>
      <c r="BH200" s="70">
        <v>14893.421</v>
      </c>
      <c r="BI200" s="70">
        <v>14924.957</v>
      </c>
      <c r="BJ200" s="70">
        <v>14952.826999999999</v>
      </c>
      <c r="BK200" s="70">
        <v>14976.986000000001</v>
      </c>
      <c r="BL200" s="70">
        <v>14997.433000000001</v>
      </c>
      <c r="BM200" s="70">
        <v>15014.192999999999</v>
      </c>
      <c r="BN200" s="70">
        <v>15027.374</v>
      </c>
      <c r="BO200" s="70">
        <v>15037.107</v>
      </c>
      <c r="BP200" s="70">
        <v>15043.486999999999</v>
      </c>
      <c r="BQ200" s="70">
        <v>15046.588</v>
      </c>
      <c r="BR200" s="70">
        <v>15046.437</v>
      </c>
      <c r="BS200" s="70">
        <v>15043.056</v>
      </c>
      <c r="BT200" s="70">
        <v>15036.486999999999</v>
      </c>
      <c r="BU200" s="70">
        <v>15026.74</v>
      </c>
      <c r="BV200" s="70">
        <v>15013.880999999999</v>
      </c>
      <c r="BW200" s="70">
        <v>14998.022999999999</v>
      </c>
      <c r="BX200" s="70">
        <v>14979.254999999999</v>
      </c>
      <c r="BY200" s="70">
        <v>14957.695</v>
      </c>
      <c r="BZ200" s="70">
        <v>14933.445</v>
      </c>
      <c r="CA200" s="70">
        <v>14906.623</v>
      </c>
      <c r="CB200" s="70">
        <v>14877.3</v>
      </c>
      <c r="CC200" s="70">
        <v>14845.614</v>
      </c>
      <c r="CD200" s="70">
        <v>14811.65</v>
      </c>
      <c r="CE200" s="70">
        <v>14775.54</v>
      </c>
      <c r="CF200" s="70">
        <v>14737.368</v>
      </c>
      <c r="CG200" s="70">
        <v>14697.307000000001</v>
      </c>
      <c r="CH200" s="70">
        <v>14655.477000000001</v>
      </c>
      <c r="CI200" s="70">
        <v>14612.01</v>
      </c>
      <c r="CJ200" s="70">
        <v>14567.049000000001</v>
      </c>
      <c r="CK200" s="70">
        <v>14520.778</v>
      </c>
      <c r="CL200" s="70">
        <v>14473.297</v>
      </c>
      <c r="CM200" s="70">
        <v>14424.795</v>
      </c>
      <c r="CN200" s="70">
        <v>14375.411</v>
      </c>
      <c r="CO200" s="70">
        <v>14325.308999999999</v>
      </c>
    </row>
    <row r="201" spans="1:93" ht="11.65">
      <c r="A201" s="66">
        <v>184</v>
      </c>
      <c r="B201" s="67" t="s">
        <v>685</v>
      </c>
      <c r="C201" s="88" t="s">
        <v>144</v>
      </c>
      <c r="D201" s="69"/>
      <c r="E201" s="69">
        <v>484</v>
      </c>
      <c r="F201" s="67" t="s">
        <v>735</v>
      </c>
      <c r="G201" s="69">
        <v>916</v>
      </c>
      <c r="H201" s="97">
        <v>121858.251</v>
      </c>
      <c r="I201" s="97">
        <v>123333.379</v>
      </c>
      <c r="J201" s="97">
        <v>124777.326</v>
      </c>
      <c r="K201" s="97">
        <v>126190.78200000001</v>
      </c>
      <c r="L201" s="97">
        <v>127575.52899999999</v>
      </c>
      <c r="M201" s="97">
        <v>128932.753</v>
      </c>
      <c r="N201" s="70">
        <v>130262.22</v>
      </c>
      <c r="O201" s="70">
        <v>131562.77499999999</v>
      </c>
      <c r="P201" s="70">
        <v>132833.76800000001</v>
      </c>
      <c r="Q201" s="70">
        <v>134074.37899999999</v>
      </c>
      <c r="R201" s="70">
        <v>135284.06400000001</v>
      </c>
      <c r="S201" s="70">
        <v>136462.07699999999</v>
      </c>
      <c r="T201" s="70">
        <v>137608.57399999999</v>
      </c>
      <c r="U201" s="70">
        <v>138725.06599999999</v>
      </c>
      <c r="V201" s="70">
        <v>139813.70000000001</v>
      </c>
      <c r="W201" s="70">
        <v>140875.76300000001</v>
      </c>
      <c r="X201" s="70">
        <v>141911.81299999999</v>
      </c>
      <c r="Y201" s="70">
        <v>142920.64499999999</v>
      </c>
      <c r="Z201" s="70">
        <v>143899.67499999999</v>
      </c>
      <c r="AA201" s="70">
        <v>144845.37400000001</v>
      </c>
      <c r="AB201" s="70">
        <v>145755.08799999999</v>
      </c>
      <c r="AC201" s="70">
        <v>146627.85699999999</v>
      </c>
      <c r="AD201" s="70">
        <v>147464.087</v>
      </c>
      <c r="AE201" s="70">
        <v>148264.12400000001</v>
      </c>
      <c r="AF201" s="70">
        <v>149028.87899999999</v>
      </c>
      <c r="AG201" s="70">
        <v>149759.03</v>
      </c>
      <c r="AH201" s="70">
        <v>150454.446</v>
      </c>
      <c r="AI201" s="70">
        <v>151114.75399999999</v>
      </c>
      <c r="AJ201" s="70">
        <v>151740.13200000001</v>
      </c>
      <c r="AK201" s="70">
        <v>152330.83100000001</v>
      </c>
      <c r="AL201" s="70">
        <v>152887.033</v>
      </c>
      <c r="AM201" s="70">
        <v>153408.99799999999</v>
      </c>
      <c r="AN201" s="70">
        <v>153896.747</v>
      </c>
      <c r="AO201" s="70">
        <v>154349.943</v>
      </c>
      <c r="AP201" s="70">
        <v>154768.04300000001</v>
      </c>
      <c r="AQ201" s="70">
        <v>155150.81400000001</v>
      </c>
      <c r="AR201" s="70">
        <v>155498.389</v>
      </c>
      <c r="AS201" s="70">
        <v>155811.27600000001</v>
      </c>
      <c r="AT201" s="70">
        <v>156090.20800000001</v>
      </c>
      <c r="AU201" s="70">
        <v>156336.1</v>
      </c>
      <c r="AV201" s="70">
        <v>156549.788</v>
      </c>
      <c r="AW201" s="70">
        <v>156731.747</v>
      </c>
      <c r="AX201" s="70">
        <v>156882.44699999999</v>
      </c>
      <c r="AY201" s="70">
        <v>157002.774</v>
      </c>
      <c r="AZ201" s="70">
        <v>157093.76800000001</v>
      </c>
      <c r="BA201" s="70">
        <v>157156.26500000001</v>
      </c>
      <c r="BB201" s="70">
        <v>157190.94</v>
      </c>
      <c r="BC201" s="70">
        <v>157198.226</v>
      </c>
      <c r="BD201" s="70">
        <v>157178.505</v>
      </c>
      <c r="BE201" s="70">
        <v>157132.03099999999</v>
      </c>
      <c r="BF201" s="70">
        <v>157059.12</v>
      </c>
      <c r="BG201" s="70">
        <v>156960.245</v>
      </c>
      <c r="BH201" s="70">
        <v>156835.94699999999</v>
      </c>
      <c r="BI201" s="70">
        <v>156686.636</v>
      </c>
      <c r="BJ201" s="70">
        <v>156512.671</v>
      </c>
      <c r="BK201" s="70">
        <v>156314.489</v>
      </c>
      <c r="BL201" s="70">
        <v>156092.43</v>
      </c>
      <c r="BM201" s="70">
        <v>155846.973</v>
      </c>
      <c r="BN201" s="70">
        <v>155578.712</v>
      </c>
      <c r="BO201" s="70">
        <v>155288.34</v>
      </c>
      <c r="BP201" s="70">
        <v>154976.41899999999</v>
      </c>
      <c r="BQ201" s="70">
        <v>154643.52600000001</v>
      </c>
      <c r="BR201" s="70">
        <v>154289.973</v>
      </c>
      <c r="BS201" s="70">
        <v>153915.69</v>
      </c>
      <c r="BT201" s="70">
        <v>153520.44099999999</v>
      </c>
      <c r="BU201" s="70">
        <v>153104.19899999999</v>
      </c>
      <c r="BV201" s="70">
        <v>152667.367</v>
      </c>
      <c r="BW201" s="70">
        <v>152210.62299999999</v>
      </c>
      <c r="BX201" s="70">
        <v>151734.64199999999</v>
      </c>
      <c r="BY201" s="70">
        <v>151240.22899999999</v>
      </c>
      <c r="BZ201" s="70">
        <v>150728.18799999999</v>
      </c>
      <c r="CA201" s="70">
        <v>150199.16899999999</v>
      </c>
      <c r="CB201" s="70">
        <v>149653.92300000001</v>
      </c>
      <c r="CC201" s="70">
        <v>149093.31200000001</v>
      </c>
      <c r="CD201" s="70">
        <v>148518.32</v>
      </c>
      <c r="CE201" s="70">
        <v>147929.92000000001</v>
      </c>
      <c r="CF201" s="70">
        <v>147328.99400000001</v>
      </c>
      <c r="CG201" s="70">
        <v>146716.46100000001</v>
      </c>
      <c r="CH201" s="70">
        <v>146093.16899999999</v>
      </c>
      <c r="CI201" s="70">
        <v>145460.00599999999</v>
      </c>
      <c r="CJ201" s="70">
        <v>144817.90599999999</v>
      </c>
      <c r="CK201" s="70">
        <v>144167.84599999999</v>
      </c>
      <c r="CL201" s="70">
        <v>143510.89300000001</v>
      </c>
      <c r="CM201" s="70">
        <v>142848.136</v>
      </c>
      <c r="CN201" s="70">
        <v>142180.73699999999</v>
      </c>
      <c r="CO201" s="70">
        <v>141509.94200000001</v>
      </c>
    </row>
    <row r="202" spans="1:93" ht="11.65">
      <c r="A202" s="66">
        <v>185</v>
      </c>
      <c r="B202" s="67" t="s">
        <v>685</v>
      </c>
      <c r="C202" s="88" t="s">
        <v>157</v>
      </c>
      <c r="D202" s="69"/>
      <c r="E202" s="69">
        <v>558</v>
      </c>
      <c r="F202" s="67" t="s">
        <v>735</v>
      </c>
      <c r="G202" s="69">
        <v>916</v>
      </c>
      <c r="H202" s="97">
        <v>6223.2340000000004</v>
      </c>
      <c r="I202" s="97">
        <v>6303.97</v>
      </c>
      <c r="J202" s="97">
        <v>6384.8429999999998</v>
      </c>
      <c r="K202" s="97">
        <v>6465.5020000000004</v>
      </c>
      <c r="L202" s="97">
        <v>6545.5029999999997</v>
      </c>
      <c r="M202" s="97">
        <v>6624.5540000000001</v>
      </c>
      <c r="N202" s="70">
        <v>6702.3789999999999</v>
      </c>
      <c r="O202" s="70">
        <v>6779.0959999999995</v>
      </c>
      <c r="P202" s="70">
        <v>6855.1779999999999</v>
      </c>
      <c r="Q202" s="70">
        <v>6931.3249999999998</v>
      </c>
      <c r="R202" s="70">
        <v>7008.0060000000003</v>
      </c>
      <c r="S202" s="70">
        <v>7085.3580000000002</v>
      </c>
      <c r="T202" s="70">
        <v>7163.0950000000003</v>
      </c>
      <c r="U202" s="70">
        <v>7240.598</v>
      </c>
      <c r="V202" s="70">
        <v>7317.0659999999998</v>
      </c>
      <c r="W202" s="70">
        <v>7391.8810000000003</v>
      </c>
      <c r="X202" s="70">
        <v>7464.8149999999996</v>
      </c>
      <c r="Y202" s="70">
        <v>7535.9480000000003</v>
      </c>
      <c r="Z202" s="70">
        <v>7605.3609999999999</v>
      </c>
      <c r="AA202" s="70">
        <v>7673.2539999999999</v>
      </c>
      <c r="AB202" s="70">
        <v>7739.7309999999998</v>
      </c>
      <c r="AC202" s="70">
        <v>7804.7629999999999</v>
      </c>
      <c r="AD202" s="70">
        <v>7868.2169999999996</v>
      </c>
      <c r="AE202" s="70">
        <v>7930.0529999999999</v>
      </c>
      <c r="AF202" s="70">
        <v>7990.2470000000003</v>
      </c>
      <c r="AG202" s="70">
        <v>8048.7479999999996</v>
      </c>
      <c r="AH202" s="70">
        <v>8105.5249999999996</v>
      </c>
      <c r="AI202" s="70">
        <v>8160.5510000000004</v>
      </c>
      <c r="AJ202" s="70">
        <v>8213.7630000000008</v>
      </c>
      <c r="AK202" s="70">
        <v>8265.08</v>
      </c>
      <c r="AL202" s="70">
        <v>8314.4490000000005</v>
      </c>
      <c r="AM202" s="70">
        <v>8361.848</v>
      </c>
      <c r="AN202" s="70">
        <v>8407.2450000000008</v>
      </c>
      <c r="AO202" s="70">
        <v>8450.6059999999998</v>
      </c>
      <c r="AP202" s="70">
        <v>8491.8829999999998</v>
      </c>
      <c r="AQ202" s="70">
        <v>8531.0450000000001</v>
      </c>
      <c r="AR202" s="70">
        <v>8568.0609999999997</v>
      </c>
      <c r="AS202" s="70">
        <v>8602.9390000000003</v>
      </c>
      <c r="AT202" s="70">
        <v>8635.6849999999995</v>
      </c>
      <c r="AU202" s="70">
        <v>8666.35</v>
      </c>
      <c r="AV202" s="70">
        <v>8694.9719999999998</v>
      </c>
      <c r="AW202" s="70">
        <v>8721.5509999999995</v>
      </c>
      <c r="AX202" s="70">
        <v>8746.09</v>
      </c>
      <c r="AY202" s="70">
        <v>8768.5419999999995</v>
      </c>
      <c r="AZ202" s="70">
        <v>8788.9089999999997</v>
      </c>
      <c r="BA202" s="70">
        <v>8807.152</v>
      </c>
      <c r="BB202" s="70">
        <v>8823.2810000000009</v>
      </c>
      <c r="BC202" s="70">
        <v>8837.3130000000001</v>
      </c>
      <c r="BD202" s="70">
        <v>8849.2379999999994</v>
      </c>
      <c r="BE202" s="70">
        <v>8859.0570000000007</v>
      </c>
      <c r="BF202" s="70">
        <v>8866.7890000000007</v>
      </c>
      <c r="BG202" s="70">
        <v>8872.4339999999993</v>
      </c>
      <c r="BH202" s="70">
        <v>8876.0239999999994</v>
      </c>
      <c r="BI202" s="70">
        <v>8877.5589999999993</v>
      </c>
      <c r="BJ202" s="70">
        <v>8877.0669999999991</v>
      </c>
      <c r="BK202" s="70">
        <v>8874.5730000000003</v>
      </c>
      <c r="BL202" s="70">
        <v>8870.0939999999991</v>
      </c>
      <c r="BM202" s="70">
        <v>8863.6910000000007</v>
      </c>
      <c r="BN202" s="70">
        <v>8855.3909999999996</v>
      </c>
      <c r="BO202" s="70">
        <v>8845.2970000000005</v>
      </c>
      <c r="BP202" s="70">
        <v>8833.4380000000001</v>
      </c>
      <c r="BQ202" s="70">
        <v>8819.8700000000008</v>
      </c>
      <c r="BR202" s="70">
        <v>8804.643</v>
      </c>
      <c r="BS202" s="70">
        <v>8787.8320000000003</v>
      </c>
      <c r="BT202" s="70">
        <v>8769.5110000000004</v>
      </c>
      <c r="BU202" s="70">
        <v>8749.7209999999995</v>
      </c>
      <c r="BV202" s="70">
        <v>8728.5339999999997</v>
      </c>
      <c r="BW202" s="70">
        <v>8706.0059999999994</v>
      </c>
      <c r="BX202" s="70">
        <v>8682.2060000000001</v>
      </c>
      <c r="BY202" s="70">
        <v>8657.2279999999992</v>
      </c>
      <c r="BZ202" s="70">
        <v>8631.1389999999992</v>
      </c>
      <c r="CA202" s="70">
        <v>8603.9969999999994</v>
      </c>
      <c r="CB202" s="70">
        <v>8575.8490000000002</v>
      </c>
      <c r="CC202" s="70">
        <v>8546.6849999999995</v>
      </c>
      <c r="CD202" s="70">
        <v>8516.5049999999992</v>
      </c>
      <c r="CE202" s="70">
        <v>8485.3330000000005</v>
      </c>
      <c r="CF202" s="70">
        <v>8453.1710000000003</v>
      </c>
      <c r="CG202" s="70">
        <v>8420.0499999999993</v>
      </c>
      <c r="CH202" s="70">
        <v>8386.009</v>
      </c>
      <c r="CI202" s="70">
        <v>8351.1039999999994</v>
      </c>
      <c r="CJ202" s="70">
        <v>8315.3639999999996</v>
      </c>
      <c r="CK202" s="70">
        <v>8278.7929999999997</v>
      </c>
      <c r="CL202" s="70">
        <v>8241.4240000000009</v>
      </c>
      <c r="CM202" s="70">
        <v>8203.2389999999996</v>
      </c>
      <c r="CN202" s="70">
        <v>8164.241</v>
      </c>
      <c r="CO202" s="70">
        <v>8124.4049999999997</v>
      </c>
    </row>
    <row r="203" spans="1:93" ht="11.65">
      <c r="A203" s="66">
        <v>186</v>
      </c>
      <c r="B203" s="67" t="s">
        <v>685</v>
      </c>
      <c r="C203" s="88" t="s">
        <v>165</v>
      </c>
      <c r="D203" s="69"/>
      <c r="E203" s="69">
        <v>591</v>
      </c>
      <c r="F203" s="67" t="s">
        <v>735</v>
      </c>
      <c r="G203" s="69">
        <v>916</v>
      </c>
      <c r="H203" s="97">
        <v>3968.49</v>
      </c>
      <c r="I203" s="97">
        <v>4037.0729999999999</v>
      </c>
      <c r="J203" s="97">
        <v>4106.7640000000001</v>
      </c>
      <c r="K203" s="97">
        <v>4176.8680000000004</v>
      </c>
      <c r="L203" s="97">
        <v>4246.4399999999996</v>
      </c>
      <c r="M203" s="97">
        <v>4314.768</v>
      </c>
      <c r="N203" s="70">
        <v>4381.5829999999996</v>
      </c>
      <c r="O203" s="70">
        <v>4446.9570000000003</v>
      </c>
      <c r="P203" s="70">
        <v>4510.97</v>
      </c>
      <c r="Q203" s="70">
        <v>4573.7650000000003</v>
      </c>
      <c r="R203" s="70">
        <v>4635.4979999999996</v>
      </c>
      <c r="S203" s="70">
        <v>4696.0929999999998</v>
      </c>
      <c r="T203" s="70">
        <v>4755.4840000000004</v>
      </c>
      <c r="U203" s="70">
        <v>4813.7709999999997</v>
      </c>
      <c r="V203" s="70">
        <v>4871.1049999999996</v>
      </c>
      <c r="W203" s="70">
        <v>4927.6120000000001</v>
      </c>
      <c r="X203" s="70">
        <v>4983.3320000000003</v>
      </c>
      <c r="Y203" s="70">
        <v>5038.1930000000002</v>
      </c>
      <c r="Z203" s="70">
        <v>5092.1949999999997</v>
      </c>
      <c r="AA203" s="70">
        <v>5145.2340000000004</v>
      </c>
      <c r="AB203" s="70">
        <v>5197.2780000000002</v>
      </c>
      <c r="AC203" s="70">
        <v>5248.3059999999996</v>
      </c>
      <c r="AD203" s="70">
        <v>5298.34</v>
      </c>
      <c r="AE203" s="70">
        <v>5347.3370000000004</v>
      </c>
      <c r="AF203" s="70">
        <v>5395.3180000000002</v>
      </c>
      <c r="AG203" s="70">
        <v>5442.241</v>
      </c>
      <c r="AH203" s="70">
        <v>5488.11</v>
      </c>
      <c r="AI203" s="70">
        <v>5532.9170000000004</v>
      </c>
      <c r="AJ203" s="70">
        <v>5576.6480000000001</v>
      </c>
      <c r="AK203" s="70">
        <v>5619.3339999999998</v>
      </c>
      <c r="AL203" s="70">
        <v>5660.97</v>
      </c>
      <c r="AM203" s="70">
        <v>5701.576</v>
      </c>
      <c r="AN203" s="70">
        <v>5741.11</v>
      </c>
      <c r="AO203" s="70">
        <v>5779.5450000000001</v>
      </c>
      <c r="AP203" s="70">
        <v>5816.8440000000001</v>
      </c>
      <c r="AQ203" s="70">
        <v>5852.9390000000003</v>
      </c>
      <c r="AR203" s="70">
        <v>5887.8459999999995</v>
      </c>
      <c r="AS203" s="70">
        <v>5921.567</v>
      </c>
      <c r="AT203" s="70">
        <v>5954.1279999999997</v>
      </c>
      <c r="AU203" s="70">
        <v>5985.5559999999996</v>
      </c>
      <c r="AV203" s="70">
        <v>6015.893</v>
      </c>
      <c r="AW203" s="70">
        <v>6045.1450000000004</v>
      </c>
      <c r="AX203" s="70">
        <v>6073.3209999999999</v>
      </c>
      <c r="AY203" s="70">
        <v>6100.3959999999997</v>
      </c>
      <c r="AZ203" s="70">
        <v>6126.3789999999999</v>
      </c>
      <c r="BA203" s="70">
        <v>6151.259</v>
      </c>
      <c r="BB203" s="70">
        <v>6175.0439999999999</v>
      </c>
      <c r="BC203" s="70">
        <v>6197.7539999999999</v>
      </c>
      <c r="BD203" s="70">
        <v>6219.415</v>
      </c>
      <c r="BE203" s="70">
        <v>6240.0259999999998</v>
      </c>
      <c r="BF203" s="70">
        <v>6259.6549999999997</v>
      </c>
      <c r="BG203" s="70">
        <v>6278.2839999999997</v>
      </c>
      <c r="BH203" s="70">
        <v>6295.942</v>
      </c>
      <c r="BI203" s="70">
        <v>6312.6530000000002</v>
      </c>
      <c r="BJ203" s="70">
        <v>6328.4340000000002</v>
      </c>
      <c r="BK203" s="70">
        <v>6343.326</v>
      </c>
      <c r="BL203" s="70">
        <v>6357.3379999999997</v>
      </c>
      <c r="BM203" s="70">
        <v>6370.4960000000001</v>
      </c>
      <c r="BN203" s="70">
        <v>6382.7929999999997</v>
      </c>
      <c r="BO203" s="70">
        <v>6394.2780000000002</v>
      </c>
      <c r="BP203" s="70">
        <v>6404.9610000000002</v>
      </c>
      <c r="BQ203" s="70">
        <v>6414.8729999999996</v>
      </c>
      <c r="BR203" s="70">
        <v>6423.9989999999998</v>
      </c>
      <c r="BS203" s="70">
        <v>6432.366</v>
      </c>
      <c r="BT203" s="70">
        <v>6439.9380000000001</v>
      </c>
      <c r="BU203" s="70">
        <v>6446.7359999999999</v>
      </c>
      <c r="BV203" s="70">
        <v>6452.7510000000002</v>
      </c>
      <c r="BW203" s="70">
        <v>6458.0020000000004</v>
      </c>
      <c r="BX203" s="70">
        <v>6462.5280000000002</v>
      </c>
      <c r="BY203" s="70">
        <v>6466.34</v>
      </c>
      <c r="BZ203" s="70">
        <v>6469.4920000000002</v>
      </c>
      <c r="CA203" s="70">
        <v>6471.9660000000003</v>
      </c>
      <c r="CB203" s="70">
        <v>6473.7790000000005</v>
      </c>
      <c r="CC203" s="70">
        <v>6474.951</v>
      </c>
      <c r="CD203" s="70">
        <v>6475.4610000000002</v>
      </c>
      <c r="CE203" s="70">
        <v>6475.32</v>
      </c>
      <c r="CF203" s="70">
        <v>6474.5379999999996</v>
      </c>
      <c r="CG203" s="70">
        <v>6473.1130000000003</v>
      </c>
      <c r="CH203" s="70">
        <v>6471.0739999999996</v>
      </c>
      <c r="CI203" s="70">
        <v>6468.42</v>
      </c>
      <c r="CJ203" s="70">
        <v>6465.1639999999998</v>
      </c>
      <c r="CK203" s="70">
        <v>6461.3090000000002</v>
      </c>
      <c r="CL203" s="70">
        <v>6456.8559999999998</v>
      </c>
      <c r="CM203" s="70">
        <v>6451.84</v>
      </c>
      <c r="CN203" s="70">
        <v>6446.2160000000003</v>
      </c>
      <c r="CO203" s="70">
        <v>6439.9989999999998</v>
      </c>
    </row>
    <row r="204" spans="1:93" ht="11.65">
      <c r="A204" s="83">
        <v>187</v>
      </c>
      <c r="B204" s="84" t="s">
        <v>685</v>
      </c>
      <c r="C204" s="85" t="s">
        <v>787</v>
      </c>
      <c r="D204" s="86"/>
      <c r="E204" s="86">
        <v>931</v>
      </c>
      <c r="F204" s="84" t="s">
        <v>734</v>
      </c>
      <c r="G204" s="86">
        <v>1830</v>
      </c>
      <c r="H204" s="100">
        <v>412362.69</v>
      </c>
      <c r="I204" s="100">
        <v>416164.87099999998</v>
      </c>
      <c r="J204" s="100">
        <v>419903.92</v>
      </c>
      <c r="K204" s="100">
        <v>423581.098</v>
      </c>
      <c r="L204" s="100">
        <v>427199.42499999999</v>
      </c>
      <c r="M204" s="100">
        <v>430759.772</v>
      </c>
      <c r="N204" s="87">
        <v>434260.13799999998</v>
      </c>
      <c r="O204" s="87">
        <v>437694.43599999999</v>
      </c>
      <c r="P204" s="87">
        <v>441054.25799999997</v>
      </c>
      <c r="Q204" s="87">
        <v>444328.91499999998</v>
      </c>
      <c r="R204" s="87">
        <v>447509.56199999998</v>
      </c>
      <c r="S204" s="87">
        <v>450592.39299999998</v>
      </c>
      <c r="T204" s="87">
        <v>453574.739</v>
      </c>
      <c r="U204" s="87">
        <v>456450.04599999997</v>
      </c>
      <c r="V204" s="87">
        <v>459211.45</v>
      </c>
      <c r="W204" s="87">
        <v>461853.84600000002</v>
      </c>
      <c r="X204" s="87">
        <v>464373.79599999997</v>
      </c>
      <c r="Y204" s="87">
        <v>466771.00900000002</v>
      </c>
      <c r="Z204" s="87">
        <v>469047.772</v>
      </c>
      <c r="AA204" s="87">
        <v>471208.29599999997</v>
      </c>
      <c r="AB204" s="87">
        <v>473256.076</v>
      </c>
      <c r="AC204" s="87">
        <v>475191.81199999998</v>
      </c>
      <c r="AD204" s="87">
        <v>477015.50199999998</v>
      </c>
      <c r="AE204" s="87">
        <v>478729.234</v>
      </c>
      <c r="AF204" s="87">
        <v>480335.58799999999</v>
      </c>
      <c r="AG204" s="87">
        <v>481836.88799999998</v>
      </c>
      <c r="AH204" s="87">
        <v>483234.32</v>
      </c>
      <c r="AI204" s="87">
        <v>484529.429</v>
      </c>
      <c r="AJ204" s="87">
        <v>485725.00400000002</v>
      </c>
      <c r="AK204" s="87">
        <v>486824.15</v>
      </c>
      <c r="AL204" s="87">
        <v>487829.38900000002</v>
      </c>
      <c r="AM204" s="87">
        <v>488742.42200000002</v>
      </c>
      <c r="AN204" s="87">
        <v>489563.68400000001</v>
      </c>
      <c r="AO204" s="87">
        <v>490292.94199999998</v>
      </c>
      <c r="AP204" s="87">
        <v>490929.201</v>
      </c>
      <c r="AQ204" s="87">
        <v>491471.86900000001</v>
      </c>
      <c r="AR204" s="87">
        <v>491921.462</v>
      </c>
      <c r="AS204" s="87">
        <v>492278.799</v>
      </c>
      <c r="AT204" s="87">
        <v>492544.10200000001</v>
      </c>
      <c r="AU204" s="87">
        <v>492717.35700000002</v>
      </c>
      <c r="AV204" s="87">
        <v>492798.92200000002</v>
      </c>
      <c r="AW204" s="87">
        <v>492789.34</v>
      </c>
      <c r="AX204" s="87">
        <v>492689.21600000001</v>
      </c>
      <c r="AY204" s="87">
        <v>492498.69300000003</v>
      </c>
      <c r="AZ204" s="87">
        <v>492217.891</v>
      </c>
      <c r="BA204" s="87">
        <v>491847.24900000001</v>
      </c>
      <c r="BB204" s="87">
        <v>491387.72</v>
      </c>
      <c r="BC204" s="87">
        <v>490840.62599999999</v>
      </c>
      <c r="BD204" s="87">
        <v>490207.092</v>
      </c>
      <c r="BE204" s="87">
        <v>489488.48800000001</v>
      </c>
      <c r="BF204" s="87">
        <v>488686.283</v>
      </c>
      <c r="BG204" s="87">
        <v>487802.15399999998</v>
      </c>
      <c r="BH204" s="87">
        <v>486838.08100000001</v>
      </c>
      <c r="BI204" s="87">
        <v>485796.63500000001</v>
      </c>
      <c r="BJ204" s="87">
        <v>484680.62099999998</v>
      </c>
      <c r="BK204" s="87">
        <v>483492.88900000002</v>
      </c>
      <c r="BL204" s="87">
        <v>482236.17700000003</v>
      </c>
      <c r="BM204" s="87">
        <v>480912.973</v>
      </c>
      <c r="BN204" s="87">
        <v>479525.62900000002</v>
      </c>
      <c r="BO204" s="87">
        <v>478076.473</v>
      </c>
      <c r="BP204" s="87">
        <v>476568.18800000002</v>
      </c>
      <c r="BQ204" s="87">
        <v>475003.34399999998</v>
      </c>
      <c r="BR204" s="87">
        <v>473385.43900000001</v>
      </c>
      <c r="BS204" s="87">
        <v>471719.245</v>
      </c>
      <c r="BT204" s="87">
        <v>470010.234</v>
      </c>
      <c r="BU204" s="87">
        <v>468263.12300000002</v>
      </c>
      <c r="BV204" s="87">
        <v>466481.33500000002</v>
      </c>
      <c r="BW204" s="87">
        <v>464667.54800000001</v>
      </c>
      <c r="BX204" s="87">
        <v>462824.68900000001</v>
      </c>
      <c r="BY204" s="87">
        <v>460955.364</v>
      </c>
      <c r="BZ204" s="87">
        <v>459062.21</v>
      </c>
      <c r="CA204" s="87">
        <v>457147.84499999997</v>
      </c>
      <c r="CB204" s="87">
        <v>455214.89</v>
      </c>
      <c r="CC204" s="87">
        <v>453265.71</v>
      </c>
      <c r="CD204" s="87">
        <v>451302.45799999998</v>
      </c>
      <c r="CE204" s="87">
        <v>449327.158</v>
      </c>
      <c r="CF204" s="87">
        <v>447341.86499999999</v>
      </c>
      <c r="CG204" s="87">
        <v>445348.45</v>
      </c>
      <c r="CH204" s="87">
        <v>443348.772</v>
      </c>
      <c r="CI204" s="87">
        <v>441344.49</v>
      </c>
      <c r="CJ204" s="87">
        <v>439337.23499999999</v>
      </c>
      <c r="CK204" s="87">
        <v>437328.33199999999</v>
      </c>
      <c r="CL204" s="87">
        <v>435319.19500000001</v>
      </c>
      <c r="CM204" s="87">
        <v>433310.91800000001</v>
      </c>
      <c r="CN204" s="87">
        <v>431304.49800000002</v>
      </c>
      <c r="CO204" s="87">
        <v>429300.71600000001</v>
      </c>
    </row>
    <row r="205" spans="1:93" ht="11.65">
      <c r="A205" s="66">
        <v>188</v>
      </c>
      <c r="B205" s="67" t="s">
        <v>685</v>
      </c>
      <c r="C205" s="88" t="s">
        <v>38</v>
      </c>
      <c r="D205" s="69"/>
      <c r="E205" s="69">
        <v>32</v>
      </c>
      <c r="F205" s="67" t="s">
        <v>735</v>
      </c>
      <c r="G205" s="69">
        <v>931</v>
      </c>
      <c r="H205" s="97">
        <v>43075.415999999997</v>
      </c>
      <c r="I205" s="97">
        <v>43508.459000000003</v>
      </c>
      <c r="J205" s="97">
        <v>43937.142999999996</v>
      </c>
      <c r="K205" s="97">
        <v>44361.15</v>
      </c>
      <c r="L205" s="97">
        <v>44780.675000000003</v>
      </c>
      <c r="M205" s="97">
        <v>45195.777000000002</v>
      </c>
      <c r="N205" s="70">
        <v>45605.822999999997</v>
      </c>
      <c r="O205" s="70">
        <v>46010.233999999997</v>
      </c>
      <c r="P205" s="70">
        <v>46409.173000000003</v>
      </c>
      <c r="Q205" s="70">
        <v>46803.050999999999</v>
      </c>
      <c r="R205" s="70">
        <v>47192.095000000001</v>
      </c>
      <c r="S205" s="70">
        <v>47576.267999999996</v>
      </c>
      <c r="T205" s="70">
        <v>47955.216</v>
      </c>
      <c r="U205" s="70">
        <v>48328.512999999999</v>
      </c>
      <c r="V205" s="70">
        <v>48695.627999999997</v>
      </c>
      <c r="W205" s="70">
        <v>49056.161999999997</v>
      </c>
      <c r="X205" s="70">
        <v>49409.894999999997</v>
      </c>
      <c r="Y205" s="70">
        <v>49756.841</v>
      </c>
      <c r="Z205" s="70">
        <v>50097.099000000002</v>
      </c>
      <c r="AA205" s="70">
        <v>50430.836000000003</v>
      </c>
      <c r="AB205" s="70">
        <v>50758.205000000002</v>
      </c>
      <c r="AC205" s="70">
        <v>51079.178</v>
      </c>
      <c r="AD205" s="70">
        <v>51393.648999999998</v>
      </c>
      <c r="AE205" s="70">
        <v>51701.498</v>
      </c>
      <c r="AF205" s="70">
        <v>52002.578000000001</v>
      </c>
      <c r="AG205" s="70">
        <v>52296.794000000002</v>
      </c>
      <c r="AH205" s="70">
        <v>52584.050999999999</v>
      </c>
      <c r="AI205" s="70">
        <v>52864.364000000001</v>
      </c>
      <c r="AJ205" s="70">
        <v>53137.881000000001</v>
      </c>
      <c r="AK205" s="70">
        <v>53404.785000000003</v>
      </c>
      <c r="AL205" s="70">
        <v>53665.205999999998</v>
      </c>
      <c r="AM205" s="70">
        <v>53919.125999999997</v>
      </c>
      <c r="AN205" s="70">
        <v>54166.413</v>
      </c>
      <c r="AO205" s="70">
        <v>54406.964999999997</v>
      </c>
      <c r="AP205" s="70">
        <v>54640.63</v>
      </c>
      <c r="AQ205" s="70">
        <v>54867.248</v>
      </c>
      <c r="AR205" s="70">
        <v>55086.767999999996</v>
      </c>
      <c r="AS205" s="70">
        <v>55299.023000000001</v>
      </c>
      <c r="AT205" s="70">
        <v>55503.792999999998</v>
      </c>
      <c r="AU205" s="70">
        <v>55700.728000000003</v>
      </c>
      <c r="AV205" s="70">
        <v>55889.565000000002</v>
      </c>
      <c r="AW205" s="70">
        <v>56070.175999999999</v>
      </c>
      <c r="AX205" s="70">
        <v>56242.481</v>
      </c>
      <c r="AY205" s="70">
        <v>56406.394</v>
      </c>
      <c r="AZ205" s="70">
        <v>56561.853000000003</v>
      </c>
      <c r="BA205" s="70">
        <v>56708.813999999998</v>
      </c>
      <c r="BB205" s="70">
        <v>56847.252999999997</v>
      </c>
      <c r="BC205" s="70">
        <v>56977.144999999997</v>
      </c>
      <c r="BD205" s="70">
        <v>57098.357000000004</v>
      </c>
      <c r="BE205" s="70">
        <v>57210.749000000003</v>
      </c>
      <c r="BF205" s="70">
        <v>57314.271000000001</v>
      </c>
      <c r="BG205" s="70">
        <v>57408.896999999997</v>
      </c>
      <c r="BH205" s="70">
        <v>57494.788</v>
      </c>
      <c r="BI205" s="70">
        <v>57572.256999999998</v>
      </c>
      <c r="BJ205" s="70">
        <v>57641.78</v>
      </c>
      <c r="BK205" s="70">
        <v>57703.703999999998</v>
      </c>
      <c r="BL205" s="70">
        <v>57758.258999999998</v>
      </c>
      <c r="BM205" s="70">
        <v>57805.534</v>
      </c>
      <c r="BN205" s="70">
        <v>57845.58</v>
      </c>
      <c r="BO205" s="70">
        <v>57878.438999999998</v>
      </c>
      <c r="BP205" s="70">
        <v>57904.133999999998</v>
      </c>
      <c r="BQ205" s="70">
        <v>57922.807000000001</v>
      </c>
      <c r="BR205" s="70">
        <v>57934.716999999997</v>
      </c>
      <c r="BS205" s="70">
        <v>57940.262999999999</v>
      </c>
      <c r="BT205" s="70">
        <v>57939.936999999998</v>
      </c>
      <c r="BU205" s="70">
        <v>57934.112999999998</v>
      </c>
      <c r="BV205" s="70">
        <v>57923.031000000003</v>
      </c>
      <c r="BW205" s="70">
        <v>57906.754000000001</v>
      </c>
      <c r="BX205" s="70">
        <v>57885.372000000003</v>
      </c>
      <c r="BY205" s="70">
        <v>57858.885999999999</v>
      </c>
      <c r="BZ205" s="70">
        <v>57827.311000000002</v>
      </c>
      <c r="CA205" s="70">
        <v>57790.790999999997</v>
      </c>
      <c r="CB205" s="70">
        <v>57749.440999999999</v>
      </c>
      <c r="CC205" s="70">
        <v>57703.288999999997</v>
      </c>
      <c r="CD205" s="70">
        <v>57652.294000000002</v>
      </c>
      <c r="CE205" s="70">
        <v>57596.459000000003</v>
      </c>
      <c r="CF205" s="70">
        <v>57535.898999999998</v>
      </c>
      <c r="CG205" s="70">
        <v>57470.722999999998</v>
      </c>
      <c r="CH205" s="70">
        <v>57401.097999999998</v>
      </c>
      <c r="CI205" s="70">
        <v>57327.216999999997</v>
      </c>
      <c r="CJ205" s="70">
        <v>57249.23</v>
      </c>
      <c r="CK205" s="70">
        <v>57167.303999999996</v>
      </c>
      <c r="CL205" s="70">
        <v>57081.572</v>
      </c>
      <c r="CM205" s="70">
        <v>56992.142</v>
      </c>
      <c r="CN205" s="70">
        <v>56899.084000000003</v>
      </c>
      <c r="CO205" s="70">
        <v>56802.493000000002</v>
      </c>
    </row>
    <row r="206" spans="1:93" ht="11.65">
      <c r="A206" s="66">
        <v>189</v>
      </c>
      <c r="B206" s="67" t="s">
        <v>685</v>
      </c>
      <c r="C206" s="88" t="s">
        <v>788</v>
      </c>
      <c r="D206" s="69"/>
      <c r="E206" s="69">
        <v>68</v>
      </c>
      <c r="F206" s="67" t="s">
        <v>735</v>
      </c>
      <c r="G206" s="69">
        <v>931</v>
      </c>
      <c r="H206" s="97">
        <v>10869.732</v>
      </c>
      <c r="I206" s="97">
        <v>11031.822</v>
      </c>
      <c r="J206" s="97">
        <v>11192.852999999999</v>
      </c>
      <c r="K206" s="97">
        <v>11353.14</v>
      </c>
      <c r="L206" s="97">
        <v>11513.102000000001</v>
      </c>
      <c r="M206" s="97">
        <v>11673.029</v>
      </c>
      <c r="N206" s="70">
        <v>11832.936</v>
      </c>
      <c r="O206" s="70">
        <v>11992.647000000001</v>
      </c>
      <c r="P206" s="70">
        <v>12151.99</v>
      </c>
      <c r="Q206" s="70">
        <v>12310.678</v>
      </c>
      <c r="R206" s="70">
        <v>12468.481</v>
      </c>
      <c r="S206" s="70">
        <v>12625.334000000001</v>
      </c>
      <c r="T206" s="70">
        <v>12781.163</v>
      </c>
      <c r="U206" s="70">
        <v>12935.767</v>
      </c>
      <c r="V206" s="70">
        <v>13088.894</v>
      </c>
      <c r="W206" s="70">
        <v>13240.382</v>
      </c>
      <c r="X206" s="70">
        <v>13390.064</v>
      </c>
      <c r="Y206" s="70">
        <v>13537.888000000001</v>
      </c>
      <c r="Z206" s="70">
        <v>13683.876</v>
      </c>
      <c r="AA206" s="70">
        <v>13828.079</v>
      </c>
      <c r="AB206" s="70">
        <v>13970.508</v>
      </c>
      <c r="AC206" s="70">
        <v>14111.14</v>
      </c>
      <c r="AD206" s="70">
        <v>14249.869000000001</v>
      </c>
      <c r="AE206" s="70">
        <v>14386.538</v>
      </c>
      <c r="AF206" s="70">
        <v>14520.996999999999</v>
      </c>
      <c r="AG206" s="70">
        <v>14653.103999999999</v>
      </c>
      <c r="AH206" s="70">
        <v>14782.784</v>
      </c>
      <c r="AI206" s="70">
        <v>14910.005999999999</v>
      </c>
      <c r="AJ206" s="70">
        <v>15034.776</v>
      </c>
      <c r="AK206" s="70">
        <v>15157.173000000001</v>
      </c>
      <c r="AL206" s="70">
        <v>15277.191000000001</v>
      </c>
      <c r="AM206" s="70">
        <v>15394.833000000001</v>
      </c>
      <c r="AN206" s="70">
        <v>15510.023999999999</v>
      </c>
      <c r="AO206" s="70">
        <v>15622.647000000001</v>
      </c>
      <c r="AP206" s="70">
        <v>15732.522000000001</v>
      </c>
      <c r="AQ206" s="70">
        <v>15839.561</v>
      </c>
      <c r="AR206" s="70">
        <v>15943.668</v>
      </c>
      <c r="AS206" s="70">
        <v>16044.861999999999</v>
      </c>
      <c r="AT206" s="70">
        <v>16143.206</v>
      </c>
      <c r="AU206" s="70">
        <v>16238.85</v>
      </c>
      <c r="AV206" s="70">
        <v>16331.895</v>
      </c>
      <c r="AW206" s="70">
        <v>16422.322</v>
      </c>
      <c r="AX206" s="70">
        <v>16510.05</v>
      </c>
      <c r="AY206" s="70">
        <v>16594.954000000002</v>
      </c>
      <c r="AZ206" s="70">
        <v>16676.86</v>
      </c>
      <c r="BA206" s="70">
        <v>16755.634999999998</v>
      </c>
      <c r="BB206" s="70">
        <v>16831.219000000001</v>
      </c>
      <c r="BC206" s="70">
        <v>16903.600999999999</v>
      </c>
      <c r="BD206" s="70">
        <v>16972.746999999999</v>
      </c>
      <c r="BE206" s="70">
        <v>17038.611000000001</v>
      </c>
      <c r="BF206" s="70">
        <v>17101.166000000001</v>
      </c>
      <c r="BG206" s="70">
        <v>17160.386999999999</v>
      </c>
      <c r="BH206" s="70">
        <v>17216.254000000001</v>
      </c>
      <c r="BI206" s="70">
        <v>17268.767</v>
      </c>
      <c r="BJ206" s="70">
        <v>17317.946</v>
      </c>
      <c r="BK206" s="70">
        <v>17363.807000000001</v>
      </c>
      <c r="BL206" s="70">
        <v>17406.359</v>
      </c>
      <c r="BM206" s="70">
        <v>17445.616000000002</v>
      </c>
      <c r="BN206" s="70">
        <v>17481.598999999998</v>
      </c>
      <c r="BO206" s="70">
        <v>17514.289000000001</v>
      </c>
      <c r="BP206" s="70">
        <v>17543.727999999999</v>
      </c>
      <c r="BQ206" s="70">
        <v>17569.932000000001</v>
      </c>
      <c r="BR206" s="70">
        <v>17592.932000000001</v>
      </c>
      <c r="BS206" s="70">
        <v>17612.852999999999</v>
      </c>
      <c r="BT206" s="70">
        <v>17629.832999999999</v>
      </c>
      <c r="BU206" s="70">
        <v>17643.956999999999</v>
      </c>
      <c r="BV206" s="70">
        <v>17655.303</v>
      </c>
      <c r="BW206" s="70">
        <v>17663.911</v>
      </c>
      <c r="BX206" s="70">
        <v>17669.771000000001</v>
      </c>
      <c r="BY206" s="70">
        <v>17672.875</v>
      </c>
      <c r="BZ206" s="70">
        <v>17673.231</v>
      </c>
      <c r="CA206" s="70">
        <v>17670.86</v>
      </c>
      <c r="CB206" s="70">
        <v>17665.845000000001</v>
      </c>
      <c r="CC206" s="70">
        <v>17658.257000000001</v>
      </c>
      <c r="CD206" s="70">
        <v>17648.202000000001</v>
      </c>
      <c r="CE206" s="70">
        <v>17635.738000000001</v>
      </c>
      <c r="CF206" s="70">
        <v>17620.944</v>
      </c>
      <c r="CG206" s="70">
        <v>17603.879000000001</v>
      </c>
      <c r="CH206" s="70">
        <v>17584.558000000001</v>
      </c>
      <c r="CI206" s="70">
        <v>17563.044999999998</v>
      </c>
      <c r="CJ206" s="70">
        <v>17539.367999999999</v>
      </c>
      <c r="CK206" s="70">
        <v>17513.591</v>
      </c>
      <c r="CL206" s="70">
        <v>17485.789000000001</v>
      </c>
      <c r="CM206" s="70">
        <v>17456.021000000001</v>
      </c>
      <c r="CN206" s="70">
        <v>17424.383999999998</v>
      </c>
      <c r="CO206" s="70">
        <v>17390.955999999998</v>
      </c>
    </row>
    <row r="207" spans="1:93" ht="11.65">
      <c r="A207" s="66">
        <v>190</v>
      </c>
      <c r="B207" s="67" t="s">
        <v>685</v>
      </c>
      <c r="C207" s="88" t="s">
        <v>55</v>
      </c>
      <c r="D207" s="69"/>
      <c r="E207" s="69">
        <v>76</v>
      </c>
      <c r="F207" s="67" t="s">
        <v>735</v>
      </c>
      <c r="G207" s="69">
        <v>931</v>
      </c>
      <c r="H207" s="97">
        <v>204471.75899999999</v>
      </c>
      <c r="I207" s="97">
        <v>206163.05600000001</v>
      </c>
      <c r="J207" s="97">
        <v>207833.82500000001</v>
      </c>
      <c r="K207" s="97">
        <v>209469.32</v>
      </c>
      <c r="L207" s="97">
        <v>211049.519</v>
      </c>
      <c r="M207" s="97">
        <v>212559.40900000001</v>
      </c>
      <c r="N207" s="70">
        <v>213993.44099999999</v>
      </c>
      <c r="O207" s="70">
        <v>215353.58799999999</v>
      </c>
      <c r="P207" s="70">
        <v>216641.83900000001</v>
      </c>
      <c r="Q207" s="70">
        <v>217863.03599999999</v>
      </c>
      <c r="R207" s="70">
        <v>219020.908</v>
      </c>
      <c r="S207" s="70">
        <v>220114.734</v>
      </c>
      <c r="T207" s="70">
        <v>221142.80600000001</v>
      </c>
      <c r="U207" s="70">
        <v>222106.891</v>
      </c>
      <c r="V207" s="70">
        <v>223009.378</v>
      </c>
      <c r="W207" s="70">
        <v>223852.11600000001</v>
      </c>
      <c r="X207" s="70">
        <v>224636.20699999999</v>
      </c>
      <c r="Y207" s="70">
        <v>225361.772</v>
      </c>
      <c r="Z207" s="70">
        <v>226028.56099999999</v>
      </c>
      <c r="AA207" s="70">
        <v>226635.91800000001</v>
      </c>
      <c r="AB207" s="70">
        <v>227183.587</v>
      </c>
      <c r="AC207" s="70">
        <v>227672.152</v>
      </c>
      <c r="AD207" s="70">
        <v>228102.79199999999</v>
      </c>
      <c r="AE207" s="70">
        <v>228476.58199999999</v>
      </c>
      <c r="AF207" s="70">
        <v>228794.86300000001</v>
      </c>
      <c r="AG207" s="70">
        <v>229058.886</v>
      </c>
      <c r="AH207" s="70">
        <v>229269.36300000001</v>
      </c>
      <c r="AI207" s="70">
        <v>229427.25399999999</v>
      </c>
      <c r="AJ207" s="70">
        <v>229534.38800000001</v>
      </c>
      <c r="AK207" s="70">
        <v>229592.90299999999</v>
      </c>
      <c r="AL207" s="70">
        <v>229604.52900000001</v>
      </c>
      <c r="AM207" s="70">
        <v>229570.367</v>
      </c>
      <c r="AN207" s="70">
        <v>229490.82199999999</v>
      </c>
      <c r="AO207" s="70">
        <v>229366.08499999999</v>
      </c>
      <c r="AP207" s="70">
        <v>229195.948</v>
      </c>
      <c r="AQ207" s="70">
        <v>228980.4</v>
      </c>
      <c r="AR207" s="70">
        <v>228719.986</v>
      </c>
      <c r="AS207" s="70">
        <v>228415.33300000001</v>
      </c>
      <c r="AT207" s="70">
        <v>228066.56099999999</v>
      </c>
      <c r="AU207" s="70">
        <v>227673.68</v>
      </c>
      <c r="AV207" s="70">
        <v>227236.82</v>
      </c>
      <c r="AW207" s="70">
        <v>226756.44699999999</v>
      </c>
      <c r="AX207" s="70">
        <v>226233.19500000001</v>
      </c>
      <c r="AY207" s="70">
        <v>225667.56400000001</v>
      </c>
      <c r="AZ207" s="70">
        <v>225060.16099999999</v>
      </c>
      <c r="BA207" s="70">
        <v>224411.614</v>
      </c>
      <c r="BB207" s="70">
        <v>223722.73800000001</v>
      </c>
      <c r="BC207" s="70">
        <v>222994.375</v>
      </c>
      <c r="BD207" s="70">
        <v>222227.23499999999</v>
      </c>
      <c r="BE207" s="70">
        <v>221422.133</v>
      </c>
      <c r="BF207" s="70">
        <v>220579.94699999999</v>
      </c>
      <c r="BG207" s="70">
        <v>219701.81200000001</v>
      </c>
      <c r="BH207" s="70">
        <v>218789.02900000001</v>
      </c>
      <c r="BI207" s="70">
        <v>217843.09099999999</v>
      </c>
      <c r="BJ207" s="70">
        <v>216865.679</v>
      </c>
      <c r="BK207" s="70">
        <v>215858.43900000001</v>
      </c>
      <c r="BL207" s="70">
        <v>214823.04500000001</v>
      </c>
      <c r="BM207" s="70">
        <v>213761.109</v>
      </c>
      <c r="BN207" s="70">
        <v>212674.29</v>
      </c>
      <c r="BO207" s="70">
        <v>211564.31200000001</v>
      </c>
      <c r="BP207" s="70">
        <v>210433.01199999999</v>
      </c>
      <c r="BQ207" s="70">
        <v>209282.011</v>
      </c>
      <c r="BR207" s="70">
        <v>208113.34899999999</v>
      </c>
      <c r="BS207" s="70">
        <v>206929.848</v>
      </c>
      <c r="BT207" s="70">
        <v>205734.652</v>
      </c>
      <c r="BU207" s="70">
        <v>204530.51699999999</v>
      </c>
      <c r="BV207" s="70">
        <v>203319.42199999999</v>
      </c>
      <c r="BW207" s="70">
        <v>202102.878</v>
      </c>
      <c r="BX207" s="70">
        <v>200882.481</v>
      </c>
      <c r="BY207" s="70">
        <v>199659.67499999999</v>
      </c>
      <c r="BZ207" s="70">
        <v>198435.85200000001</v>
      </c>
      <c r="CA207" s="70">
        <v>197212.40400000001</v>
      </c>
      <c r="CB207" s="70">
        <v>195990.72</v>
      </c>
      <c r="CC207" s="70">
        <v>194771.95</v>
      </c>
      <c r="CD207" s="70">
        <v>193557.17</v>
      </c>
      <c r="CE207" s="70">
        <v>192347.34</v>
      </c>
      <c r="CF207" s="70">
        <v>191143.397</v>
      </c>
      <c r="CG207" s="70">
        <v>189946.18</v>
      </c>
      <c r="CH207" s="70">
        <v>188756.443</v>
      </c>
      <c r="CI207" s="70">
        <v>187574.889</v>
      </c>
      <c r="CJ207" s="70">
        <v>186402.101</v>
      </c>
      <c r="CK207" s="70">
        <v>185238.55100000001</v>
      </c>
      <c r="CL207" s="70">
        <v>184084.62299999999</v>
      </c>
      <c r="CM207" s="70">
        <v>182940.584</v>
      </c>
      <c r="CN207" s="70">
        <v>181806.61300000001</v>
      </c>
      <c r="CO207" s="70">
        <v>180682.76199999999</v>
      </c>
    </row>
    <row r="208" spans="1:93" ht="11.65">
      <c r="A208" s="66">
        <v>191</v>
      </c>
      <c r="B208" s="67" t="s">
        <v>685</v>
      </c>
      <c r="C208" s="88" t="s">
        <v>67</v>
      </c>
      <c r="D208" s="69"/>
      <c r="E208" s="69">
        <v>152</v>
      </c>
      <c r="F208" s="67" t="s">
        <v>735</v>
      </c>
      <c r="G208" s="69">
        <v>931</v>
      </c>
      <c r="H208" s="97">
        <v>17969.356</v>
      </c>
      <c r="I208" s="97">
        <v>18209.072</v>
      </c>
      <c r="J208" s="97">
        <v>18470.435000000001</v>
      </c>
      <c r="K208" s="97">
        <v>18729.166000000001</v>
      </c>
      <c r="L208" s="97">
        <v>18952.035</v>
      </c>
      <c r="M208" s="97">
        <v>19116.208999999999</v>
      </c>
      <c r="N208" s="70">
        <v>19212.362000000001</v>
      </c>
      <c r="O208" s="70">
        <v>19250.191999999999</v>
      </c>
      <c r="P208" s="70">
        <v>19249.347000000002</v>
      </c>
      <c r="Q208" s="70">
        <v>19238.996999999999</v>
      </c>
      <c r="R208" s="70">
        <v>19240.994999999999</v>
      </c>
      <c r="S208" s="70">
        <v>19260.476999999999</v>
      </c>
      <c r="T208" s="70">
        <v>19292.754000000001</v>
      </c>
      <c r="U208" s="70">
        <v>19337.990000000002</v>
      </c>
      <c r="V208" s="70">
        <v>19393.833999999999</v>
      </c>
      <c r="W208" s="70">
        <v>19458.098000000002</v>
      </c>
      <c r="X208" s="70">
        <v>19532.744999999999</v>
      </c>
      <c r="Y208" s="70">
        <v>19618.419999999998</v>
      </c>
      <c r="Z208" s="70">
        <v>19709.544000000002</v>
      </c>
      <c r="AA208" s="70">
        <v>19798.464</v>
      </c>
      <c r="AB208" s="70">
        <v>19879.425999999999</v>
      </c>
      <c r="AC208" s="70">
        <v>19950.364000000001</v>
      </c>
      <c r="AD208" s="70">
        <v>20012.198</v>
      </c>
      <c r="AE208" s="70">
        <v>20065.862000000001</v>
      </c>
      <c r="AF208" s="70">
        <v>20113.506000000001</v>
      </c>
      <c r="AG208" s="70">
        <v>20156.641</v>
      </c>
      <c r="AH208" s="70">
        <v>20195.132000000001</v>
      </c>
      <c r="AI208" s="70">
        <v>20228.161</v>
      </c>
      <c r="AJ208" s="70">
        <v>20255.949000000001</v>
      </c>
      <c r="AK208" s="70">
        <v>20278.707999999999</v>
      </c>
      <c r="AL208" s="70">
        <v>20296.684000000001</v>
      </c>
      <c r="AM208" s="70">
        <v>20309.992999999999</v>
      </c>
      <c r="AN208" s="70">
        <v>20318.734</v>
      </c>
      <c r="AO208" s="70">
        <v>20323.081999999999</v>
      </c>
      <c r="AP208" s="70">
        <v>20323.217000000001</v>
      </c>
      <c r="AQ208" s="70">
        <v>20319.303</v>
      </c>
      <c r="AR208" s="70">
        <v>20311.481</v>
      </c>
      <c r="AS208" s="70">
        <v>20299.861000000001</v>
      </c>
      <c r="AT208" s="70">
        <v>20284.458999999999</v>
      </c>
      <c r="AU208" s="70">
        <v>20265.238000000001</v>
      </c>
      <c r="AV208" s="70">
        <v>20242.216</v>
      </c>
      <c r="AW208" s="70">
        <v>20215.517</v>
      </c>
      <c r="AX208" s="70">
        <v>20185.261999999999</v>
      </c>
      <c r="AY208" s="70">
        <v>20151.681</v>
      </c>
      <c r="AZ208" s="70">
        <v>20114.941999999999</v>
      </c>
      <c r="BA208" s="70">
        <v>20075.269</v>
      </c>
      <c r="BB208" s="70">
        <v>20032.776999999998</v>
      </c>
      <c r="BC208" s="70">
        <v>19987.595000000001</v>
      </c>
      <c r="BD208" s="70">
        <v>19939.914000000001</v>
      </c>
      <c r="BE208" s="70">
        <v>19889.988000000001</v>
      </c>
      <c r="BF208" s="70">
        <v>19837.987000000001</v>
      </c>
      <c r="BG208" s="70">
        <v>19784.052</v>
      </c>
      <c r="BH208" s="70">
        <v>19728.258999999998</v>
      </c>
      <c r="BI208" s="70">
        <v>19670.662</v>
      </c>
      <c r="BJ208" s="70">
        <v>19611.278999999999</v>
      </c>
      <c r="BK208" s="70">
        <v>19550.14</v>
      </c>
      <c r="BL208" s="70">
        <v>19487.321</v>
      </c>
      <c r="BM208" s="70">
        <v>19422.937000000002</v>
      </c>
      <c r="BN208" s="70">
        <v>19356.967000000001</v>
      </c>
      <c r="BO208" s="70">
        <v>19289.382000000001</v>
      </c>
      <c r="BP208" s="70">
        <v>19220.206999999999</v>
      </c>
      <c r="BQ208" s="70">
        <v>19149.484</v>
      </c>
      <c r="BR208" s="70">
        <v>19077.326000000001</v>
      </c>
      <c r="BS208" s="70">
        <v>19003.925999999999</v>
      </c>
      <c r="BT208" s="70">
        <v>18929.477999999999</v>
      </c>
      <c r="BU208" s="70">
        <v>18854.185000000001</v>
      </c>
      <c r="BV208" s="70">
        <v>18778.156999999999</v>
      </c>
      <c r="BW208" s="70">
        <v>18701.476999999999</v>
      </c>
      <c r="BX208" s="70">
        <v>18624.243999999999</v>
      </c>
      <c r="BY208" s="70">
        <v>18546.506000000001</v>
      </c>
      <c r="BZ208" s="70">
        <v>18468.358</v>
      </c>
      <c r="CA208" s="70">
        <v>18389.882000000001</v>
      </c>
      <c r="CB208" s="70">
        <v>18311.231</v>
      </c>
      <c r="CC208" s="70">
        <v>18232.554</v>
      </c>
      <c r="CD208" s="70">
        <v>18154.034</v>
      </c>
      <c r="CE208" s="70">
        <v>18075.823</v>
      </c>
      <c r="CF208" s="70">
        <v>17998.042000000001</v>
      </c>
      <c r="CG208" s="70">
        <v>17920.795999999998</v>
      </c>
      <c r="CH208" s="70">
        <v>17844.161</v>
      </c>
      <c r="CI208" s="70">
        <v>17768.205000000002</v>
      </c>
      <c r="CJ208" s="70">
        <v>17693.044000000002</v>
      </c>
      <c r="CK208" s="70">
        <v>17618.722000000002</v>
      </c>
      <c r="CL208" s="70">
        <v>17545.368999999999</v>
      </c>
      <c r="CM208" s="70">
        <v>17473.108</v>
      </c>
      <c r="CN208" s="70">
        <v>17402.057000000001</v>
      </c>
      <c r="CO208" s="70">
        <v>17332.334999999999</v>
      </c>
    </row>
    <row r="209" spans="1:93" ht="11.65">
      <c r="A209" s="66">
        <v>192</v>
      </c>
      <c r="B209" s="67" t="s">
        <v>685</v>
      </c>
      <c r="C209" s="88" t="s">
        <v>69</v>
      </c>
      <c r="D209" s="69"/>
      <c r="E209" s="69">
        <v>170</v>
      </c>
      <c r="F209" s="67" t="s">
        <v>735</v>
      </c>
      <c r="G209" s="69">
        <v>931</v>
      </c>
      <c r="H209" s="97">
        <v>47520.667000000001</v>
      </c>
      <c r="I209" s="97">
        <v>48175.048000000003</v>
      </c>
      <c r="J209" s="97">
        <v>48909.843999999997</v>
      </c>
      <c r="K209" s="97">
        <v>49661.055999999997</v>
      </c>
      <c r="L209" s="97">
        <v>50339.442999999999</v>
      </c>
      <c r="M209" s="97">
        <v>50882.883999999998</v>
      </c>
      <c r="N209" s="70">
        <v>51265.841</v>
      </c>
      <c r="O209" s="70">
        <v>51512.766000000003</v>
      </c>
      <c r="P209" s="70">
        <v>51672.845999999998</v>
      </c>
      <c r="Q209" s="70">
        <v>51819.750999999997</v>
      </c>
      <c r="R209" s="70">
        <v>52007.05</v>
      </c>
      <c r="S209" s="70">
        <v>52249.392999999996</v>
      </c>
      <c r="T209" s="70">
        <v>52530.216</v>
      </c>
      <c r="U209" s="70">
        <v>52834.563999999998</v>
      </c>
      <c r="V209" s="70">
        <v>53136.449000000001</v>
      </c>
      <c r="W209" s="70">
        <v>53416.767</v>
      </c>
      <c r="X209" s="70">
        <v>53673.635000000002</v>
      </c>
      <c r="Y209" s="70">
        <v>53914.358999999997</v>
      </c>
      <c r="Z209" s="70">
        <v>54139.351999999999</v>
      </c>
      <c r="AA209" s="70">
        <v>54350.497000000003</v>
      </c>
      <c r="AB209" s="70">
        <v>54549.152999999998</v>
      </c>
      <c r="AC209" s="70">
        <v>54734.574999999997</v>
      </c>
      <c r="AD209" s="70">
        <v>54905.504999999997</v>
      </c>
      <c r="AE209" s="70">
        <v>55062.298000000003</v>
      </c>
      <c r="AF209" s="70">
        <v>55205.637999999999</v>
      </c>
      <c r="AG209" s="70">
        <v>55336.023999999998</v>
      </c>
      <c r="AH209" s="70">
        <v>55453.519</v>
      </c>
      <c r="AI209" s="70">
        <v>55558.042000000001</v>
      </c>
      <c r="AJ209" s="70">
        <v>55649.953000000001</v>
      </c>
      <c r="AK209" s="70">
        <v>55729.574000000001</v>
      </c>
      <c r="AL209" s="70">
        <v>55797.218000000001</v>
      </c>
      <c r="AM209" s="70">
        <v>55853.123</v>
      </c>
      <c r="AN209" s="70">
        <v>55897.322999999997</v>
      </c>
      <c r="AO209" s="70">
        <v>55929.665000000001</v>
      </c>
      <c r="AP209" s="70">
        <v>55949.885999999999</v>
      </c>
      <c r="AQ209" s="70">
        <v>55957.822999999997</v>
      </c>
      <c r="AR209" s="70">
        <v>55953.485999999997</v>
      </c>
      <c r="AS209" s="70">
        <v>55937.108</v>
      </c>
      <c r="AT209" s="70">
        <v>55909.040999999997</v>
      </c>
      <c r="AU209" s="70">
        <v>55869.728000000003</v>
      </c>
      <c r="AV209" s="70">
        <v>55819.536999999997</v>
      </c>
      <c r="AW209" s="70">
        <v>55758.682000000001</v>
      </c>
      <c r="AX209" s="70">
        <v>55687.201000000001</v>
      </c>
      <c r="AY209" s="70">
        <v>55605.004000000001</v>
      </c>
      <c r="AZ209" s="70">
        <v>55511.925999999999</v>
      </c>
      <c r="BA209" s="70">
        <v>55407.875999999997</v>
      </c>
      <c r="BB209" s="70">
        <v>55292.94</v>
      </c>
      <c r="BC209" s="70">
        <v>55167.338000000003</v>
      </c>
      <c r="BD209" s="70">
        <v>55031.392</v>
      </c>
      <c r="BE209" s="70">
        <v>54885.497000000003</v>
      </c>
      <c r="BF209" s="70">
        <v>54729.955000000002</v>
      </c>
      <c r="BG209" s="70">
        <v>54565.014000000003</v>
      </c>
      <c r="BH209" s="70">
        <v>54390.752</v>
      </c>
      <c r="BI209" s="70">
        <v>54207.288999999997</v>
      </c>
      <c r="BJ209" s="70">
        <v>54014.661999999997</v>
      </c>
      <c r="BK209" s="70">
        <v>53812.957000000002</v>
      </c>
      <c r="BL209" s="70">
        <v>53602.381999999998</v>
      </c>
      <c r="BM209" s="70">
        <v>53383.207000000002</v>
      </c>
      <c r="BN209" s="70">
        <v>53155.55</v>
      </c>
      <c r="BO209" s="70">
        <v>52919.572999999997</v>
      </c>
      <c r="BP209" s="70">
        <v>52675.457999999999</v>
      </c>
      <c r="BQ209" s="70">
        <v>52423.482000000004</v>
      </c>
      <c r="BR209" s="70">
        <v>52164.008000000002</v>
      </c>
      <c r="BS209" s="70">
        <v>51897.387000000002</v>
      </c>
      <c r="BT209" s="70">
        <v>51624.021000000001</v>
      </c>
      <c r="BU209" s="70">
        <v>51344.351999999999</v>
      </c>
      <c r="BV209" s="70">
        <v>51058.720999999998</v>
      </c>
      <c r="BW209" s="70">
        <v>50767.652999999998</v>
      </c>
      <c r="BX209" s="70">
        <v>50471.67</v>
      </c>
      <c r="BY209" s="70">
        <v>50171.402000000002</v>
      </c>
      <c r="BZ209" s="70">
        <v>49867.476999999999</v>
      </c>
      <c r="CA209" s="70">
        <v>49560.358999999997</v>
      </c>
      <c r="CB209" s="70">
        <v>49250.55</v>
      </c>
      <c r="CC209" s="70">
        <v>48938.63</v>
      </c>
      <c r="CD209" s="70">
        <v>48625.232000000004</v>
      </c>
      <c r="CE209" s="70">
        <v>48310.944000000003</v>
      </c>
      <c r="CF209" s="70">
        <v>47996.271000000001</v>
      </c>
      <c r="CG209" s="70">
        <v>47681.692000000003</v>
      </c>
      <c r="CH209" s="70">
        <v>47367.659</v>
      </c>
      <c r="CI209" s="70">
        <v>47054.584000000003</v>
      </c>
      <c r="CJ209" s="70">
        <v>46742.900999999998</v>
      </c>
      <c r="CK209" s="70">
        <v>46433.038</v>
      </c>
      <c r="CL209" s="70">
        <v>46125.476000000002</v>
      </c>
      <c r="CM209" s="70">
        <v>45820.665000000001</v>
      </c>
      <c r="CN209" s="70">
        <v>45519.091999999997</v>
      </c>
      <c r="CO209" s="70">
        <v>45221.275999999998</v>
      </c>
    </row>
    <row r="210" spans="1:93" ht="11.65">
      <c r="A210" s="66">
        <v>193</v>
      </c>
      <c r="B210" s="67" t="s">
        <v>685</v>
      </c>
      <c r="C210" s="88" t="s">
        <v>83</v>
      </c>
      <c r="D210" s="69"/>
      <c r="E210" s="69">
        <v>218</v>
      </c>
      <c r="F210" s="67" t="s">
        <v>735</v>
      </c>
      <c r="G210" s="69">
        <v>931</v>
      </c>
      <c r="H210" s="97">
        <v>16212.022000000001</v>
      </c>
      <c r="I210" s="97">
        <v>16491.116000000002</v>
      </c>
      <c r="J210" s="97">
        <v>16785.356</v>
      </c>
      <c r="K210" s="97">
        <v>17084.359</v>
      </c>
      <c r="L210" s="97">
        <v>17373.656999999999</v>
      </c>
      <c r="M210" s="97">
        <v>17643.060000000001</v>
      </c>
      <c r="N210" s="70">
        <v>17888.473999999998</v>
      </c>
      <c r="O210" s="70">
        <v>18113.365000000002</v>
      </c>
      <c r="P210" s="70">
        <v>18324.151000000002</v>
      </c>
      <c r="Q210" s="70">
        <v>18530.785</v>
      </c>
      <c r="R210" s="70">
        <v>18740.538</v>
      </c>
      <c r="S210" s="70">
        <v>18955.057000000001</v>
      </c>
      <c r="T210" s="70">
        <v>19172.032999999999</v>
      </c>
      <c r="U210" s="70">
        <v>19389.986000000001</v>
      </c>
      <c r="V210" s="70">
        <v>19606.248</v>
      </c>
      <c r="W210" s="70">
        <v>19818.798999999999</v>
      </c>
      <c r="X210" s="70">
        <v>20027.522000000001</v>
      </c>
      <c r="Y210" s="70">
        <v>20233.234</v>
      </c>
      <c r="Z210" s="70">
        <v>20435.856</v>
      </c>
      <c r="AA210" s="70">
        <v>20635.421999999999</v>
      </c>
      <c r="AB210" s="70">
        <v>20831.895</v>
      </c>
      <c r="AC210" s="70">
        <v>21025.156999999999</v>
      </c>
      <c r="AD210" s="70">
        <v>21214.988000000001</v>
      </c>
      <c r="AE210" s="70">
        <v>21401.248</v>
      </c>
      <c r="AF210" s="70">
        <v>21583.75</v>
      </c>
      <c r="AG210" s="70">
        <v>21762.363000000001</v>
      </c>
      <c r="AH210" s="70">
        <v>21936.969000000001</v>
      </c>
      <c r="AI210" s="70">
        <v>22107.469000000001</v>
      </c>
      <c r="AJ210" s="70">
        <v>22273.822</v>
      </c>
      <c r="AK210" s="70">
        <v>22435.940999999999</v>
      </c>
      <c r="AL210" s="70">
        <v>22593.788</v>
      </c>
      <c r="AM210" s="70">
        <v>22747.313999999998</v>
      </c>
      <c r="AN210" s="70">
        <v>22896.421999999999</v>
      </c>
      <c r="AO210" s="70">
        <v>23041.045999999998</v>
      </c>
      <c r="AP210" s="70">
        <v>23181.074000000001</v>
      </c>
      <c r="AQ210" s="70">
        <v>23316.455000000002</v>
      </c>
      <c r="AR210" s="70">
        <v>23447.098999999998</v>
      </c>
      <c r="AS210" s="70">
        <v>23572.978999999999</v>
      </c>
      <c r="AT210" s="70">
        <v>23694.216</v>
      </c>
      <c r="AU210" s="70">
        <v>23810.906999999999</v>
      </c>
      <c r="AV210" s="70">
        <v>23923.153999999999</v>
      </c>
      <c r="AW210" s="70">
        <v>24030.987000000001</v>
      </c>
      <c r="AX210" s="70">
        <v>24134.326000000001</v>
      </c>
      <c r="AY210" s="70">
        <v>24233.007000000001</v>
      </c>
      <c r="AZ210" s="70">
        <v>24326.831999999999</v>
      </c>
      <c r="BA210" s="70">
        <v>24415.659</v>
      </c>
      <c r="BB210" s="70">
        <v>24499.416000000001</v>
      </c>
      <c r="BC210" s="70">
        <v>24578.164000000001</v>
      </c>
      <c r="BD210" s="70">
        <v>24651.99</v>
      </c>
      <c r="BE210" s="70">
        <v>24721.01</v>
      </c>
      <c r="BF210" s="70">
        <v>24785.315999999999</v>
      </c>
      <c r="BG210" s="70">
        <v>24844.962</v>
      </c>
      <c r="BH210" s="70">
        <v>24899.946</v>
      </c>
      <c r="BI210" s="70">
        <v>24950.256000000001</v>
      </c>
      <c r="BJ210" s="70">
        <v>24995.885999999999</v>
      </c>
      <c r="BK210" s="70">
        <v>25036.852999999999</v>
      </c>
      <c r="BL210" s="70">
        <v>25073.202000000001</v>
      </c>
      <c r="BM210" s="70">
        <v>25104.974999999999</v>
      </c>
      <c r="BN210" s="70">
        <v>25132.232</v>
      </c>
      <c r="BO210" s="70">
        <v>25155.075000000001</v>
      </c>
      <c r="BP210" s="70">
        <v>25173.59</v>
      </c>
      <c r="BQ210" s="70">
        <v>25187.83</v>
      </c>
      <c r="BR210" s="70">
        <v>25197.875</v>
      </c>
      <c r="BS210" s="70">
        <v>25203.732</v>
      </c>
      <c r="BT210" s="70">
        <v>25205.421999999999</v>
      </c>
      <c r="BU210" s="70">
        <v>25203.001</v>
      </c>
      <c r="BV210" s="70">
        <v>25196.506000000001</v>
      </c>
      <c r="BW210" s="70">
        <v>25186.057000000001</v>
      </c>
      <c r="BX210" s="70">
        <v>25171.863000000001</v>
      </c>
      <c r="BY210" s="70">
        <v>25154.17</v>
      </c>
      <c r="BZ210" s="70">
        <v>25133.141</v>
      </c>
      <c r="CA210" s="70">
        <v>25108.949000000001</v>
      </c>
      <c r="CB210" s="70">
        <v>25081.642</v>
      </c>
      <c r="CC210" s="70">
        <v>25051.294999999998</v>
      </c>
      <c r="CD210" s="70">
        <v>25017.897000000001</v>
      </c>
      <c r="CE210" s="70">
        <v>24981.49</v>
      </c>
      <c r="CF210" s="70">
        <v>24942.192999999999</v>
      </c>
      <c r="CG210" s="70">
        <v>24900.117999999999</v>
      </c>
      <c r="CH210" s="70">
        <v>24855.453000000001</v>
      </c>
      <c r="CI210" s="70">
        <v>24808.365000000002</v>
      </c>
      <c r="CJ210" s="70">
        <v>24759.024000000001</v>
      </c>
      <c r="CK210" s="70">
        <v>24707.57</v>
      </c>
      <c r="CL210" s="70">
        <v>24654.133000000002</v>
      </c>
      <c r="CM210" s="70">
        <v>24598.814999999999</v>
      </c>
      <c r="CN210" s="70">
        <v>24541.698</v>
      </c>
      <c r="CO210" s="70">
        <v>24482.822</v>
      </c>
    </row>
    <row r="211" spans="1:93" ht="11.65">
      <c r="A211" s="66">
        <v>194</v>
      </c>
      <c r="B211" s="67" t="s">
        <v>685</v>
      </c>
      <c r="C211" s="88" t="s">
        <v>789</v>
      </c>
      <c r="D211" s="69">
        <v>17</v>
      </c>
      <c r="E211" s="69">
        <v>238</v>
      </c>
      <c r="F211" s="67" t="s">
        <v>735</v>
      </c>
      <c r="G211" s="69">
        <v>931</v>
      </c>
      <c r="H211" s="97">
        <v>2.8359999999999999</v>
      </c>
      <c r="I211" s="97">
        <v>2.9260000000000002</v>
      </c>
      <c r="J211" s="97">
        <v>3.0739999999999998</v>
      </c>
      <c r="K211" s="97">
        <v>3.2360000000000002</v>
      </c>
      <c r="L211" s="97">
        <v>3.3719999999999999</v>
      </c>
      <c r="M211" s="97">
        <v>3.4830000000000001</v>
      </c>
      <c r="N211" s="70">
        <v>3.528</v>
      </c>
      <c r="O211" s="70">
        <v>3.5339999999999998</v>
      </c>
      <c r="P211" s="70">
        <v>3.5190000000000001</v>
      </c>
      <c r="Q211" s="70">
        <v>3.4889999999999999</v>
      </c>
      <c r="R211" s="70">
        <v>3.468</v>
      </c>
      <c r="S211" s="70">
        <v>3.452</v>
      </c>
      <c r="T211" s="70">
        <v>3.444</v>
      </c>
      <c r="U211" s="70">
        <v>3.4430000000000001</v>
      </c>
      <c r="V211" s="70">
        <v>3.4460000000000002</v>
      </c>
      <c r="W211" s="70">
        <v>3.4390000000000001</v>
      </c>
      <c r="X211" s="70">
        <v>3.4249999999999998</v>
      </c>
      <c r="Y211" s="70">
        <v>3.4220000000000002</v>
      </c>
      <c r="Z211" s="70">
        <v>3.4089999999999998</v>
      </c>
      <c r="AA211" s="70">
        <v>3.4020000000000001</v>
      </c>
      <c r="AB211" s="70">
        <v>3.3929999999999998</v>
      </c>
      <c r="AC211" s="70">
        <v>3.387</v>
      </c>
      <c r="AD211" s="70">
        <v>3.375</v>
      </c>
      <c r="AE211" s="70">
        <v>3.3660000000000001</v>
      </c>
      <c r="AF211" s="70">
        <v>3.355</v>
      </c>
      <c r="AG211" s="70">
        <v>3.3479999999999999</v>
      </c>
      <c r="AH211" s="70">
        <v>3.3380000000000001</v>
      </c>
      <c r="AI211" s="70">
        <v>3.3260000000000001</v>
      </c>
      <c r="AJ211" s="70">
        <v>3.3159999999999998</v>
      </c>
      <c r="AK211" s="70">
        <v>3.3039999999999998</v>
      </c>
      <c r="AL211" s="70">
        <v>3.2879999999999998</v>
      </c>
      <c r="AM211" s="70">
        <v>3.2829999999999999</v>
      </c>
      <c r="AN211" s="70">
        <v>3.27</v>
      </c>
      <c r="AO211" s="70">
        <v>3.26</v>
      </c>
      <c r="AP211" s="70">
        <v>3.2469999999999999</v>
      </c>
      <c r="AQ211" s="70">
        <v>3.2330000000000001</v>
      </c>
      <c r="AR211" s="70">
        <v>3.2250000000000001</v>
      </c>
      <c r="AS211" s="70">
        <v>3.2170000000000001</v>
      </c>
      <c r="AT211" s="70">
        <v>3.2029999999999998</v>
      </c>
      <c r="AU211" s="70">
        <v>3.1920000000000002</v>
      </c>
      <c r="AV211" s="70">
        <v>3.181</v>
      </c>
      <c r="AW211" s="70">
        <v>3.1720000000000002</v>
      </c>
      <c r="AX211" s="70">
        <v>3.1560000000000001</v>
      </c>
      <c r="AY211" s="70">
        <v>3.1440000000000001</v>
      </c>
      <c r="AZ211" s="70">
        <v>3.1309999999999998</v>
      </c>
      <c r="BA211" s="70">
        <v>3.117</v>
      </c>
      <c r="BB211" s="70">
        <v>3.1059999999999999</v>
      </c>
      <c r="BC211" s="70">
        <v>3.093</v>
      </c>
      <c r="BD211" s="70">
        <v>3.0830000000000002</v>
      </c>
      <c r="BE211" s="70">
        <v>3.0710000000000002</v>
      </c>
      <c r="BF211" s="70">
        <v>3.0529999999999999</v>
      </c>
      <c r="BG211" s="70">
        <v>3.0339999999999998</v>
      </c>
      <c r="BH211" s="70">
        <v>3.024</v>
      </c>
      <c r="BI211" s="70">
        <v>3.02</v>
      </c>
      <c r="BJ211" s="70">
        <v>3.008</v>
      </c>
      <c r="BK211" s="70">
        <v>2.9969999999999999</v>
      </c>
      <c r="BL211" s="70">
        <v>2.9870000000000001</v>
      </c>
      <c r="BM211" s="70">
        <v>2.97</v>
      </c>
      <c r="BN211" s="70">
        <v>2.9649999999999999</v>
      </c>
      <c r="BO211" s="70">
        <v>2.9569999999999999</v>
      </c>
      <c r="BP211" s="70">
        <v>2.948</v>
      </c>
      <c r="BQ211" s="70">
        <v>2.9390000000000001</v>
      </c>
      <c r="BR211" s="70">
        <v>2.9319999999999999</v>
      </c>
      <c r="BS211" s="70">
        <v>2.9209999999999998</v>
      </c>
      <c r="BT211" s="70">
        <v>2.9119999999999999</v>
      </c>
      <c r="BU211" s="70">
        <v>2.9020000000000001</v>
      </c>
      <c r="BV211" s="70">
        <v>2.891</v>
      </c>
      <c r="BW211" s="70">
        <v>2.879</v>
      </c>
      <c r="BX211" s="70">
        <v>2.875</v>
      </c>
      <c r="BY211" s="70">
        <v>2.8650000000000002</v>
      </c>
      <c r="BZ211" s="70">
        <v>2.8580000000000001</v>
      </c>
      <c r="CA211" s="70">
        <v>2.85</v>
      </c>
      <c r="CB211" s="70">
        <v>2.84</v>
      </c>
      <c r="CC211" s="70">
        <v>2.8330000000000002</v>
      </c>
      <c r="CD211" s="70">
        <v>2.819</v>
      </c>
      <c r="CE211" s="70">
        <v>2.8119999999999998</v>
      </c>
      <c r="CF211" s="70">
        <v>2.806</v>
      </c>
      <c r="CG211" s="70">
        <v>2.794</v>
      </c>
      <c r="CH211" s="70">
        <v>2.7829999999999999</v>
      </c>
      <c r="CI211" s="70">
        <v>2.774</v>
      </c>
      <c r="CJ211" s="70">
        <v>2.766</v>
      </c>
      <c r="CK211" s="70">
        <v>2.7570000000000001</v>
      </c>
      <c r="CL211" s="70">
        <v>2.7469999999999999</v>
      </c>
      <c r="CM211" s="70">
        <v>2.7370000000000001</v>
      </c>
      <c r="CN211" s="70">
        <v>2.7290000000000001</v>
      </c>
      <c r="CO211" s="70">
        <v>2.7170000000000001</v>
      </c>
    </row>
    <row r="212" spans="1:93" ht="11.65">
      <c r="A212" s="66">
        <v>195</v>
      </c>
      <c r="B212" s="67" t="s">
        <v>685</v>
      </c>
      <c r="C212" s="88" t="s">
        <v>790</v>
      </c>
      <c r="D212" s="69">
        <v>2</v>
      </c>
      <c r="E212" s="69">
        <v>254</v>
      </c>
      <c r="F212" s="67" t="s">
        <v>735</v>
      </c>
      <c r="G212" s="69">
        <v>931</v>
      </c>
      <c r="H212" s="97">
        <v>261.00799999999998</v>
      </c>
      <c r="I212" s="97">
        <v>267.82400000000001</v>
      </c>
      <c r="J212" s="97">
        <v>275.18900000000002</v>
      </c>
      <c r="K212" s="97">
        <v>282.93599999999998</v>
      </c>
      <c r="L212" s="97">
        <v>290.82299999999998</v>
      </c>
      <c r="M212" s="97">
        <v>298.68200000000002</v>
      </c>
      <c r="N212" s="70">
        <v>306.45</v>
      </c>
      <c r="O212" s="70">
        <v>314.16899999999998</v>
      </c>
      <c r="P212" s="70">
        <v>321.89600000000002</v>
      </c>
      <c r="Q212" s="70">
        <v>329.64499999999998</v>
      </c>
      <c r="R212" s="70">
        <v>337.49</v>
      </c>
      <c r="S212" s="70">
        <v>345.40100000000001</v>
      </c>
      <c r="T212" s="70">
        <v>353.36500000000001</v>
      </c>
      <c r="U212" s="70">
        <v>361.38400000000001</v>
      </c>
      <c r="V212" s="70">
        <v>369.46899999999999</v>
      </c>
      <c r="W212" s="70">
        <v>377.608</v>
      </c>
      <c r="X212" s="70">
        <v>385.81</v>
      </c>
      <c r="Y212" s="70">
        <v>394.053</v>
      </c>
      <c r="Z212" s="70">
        <v>402.34800000000001</v>
      </c>
      <c r="AA212" s="70">
        <v>410.67700000000002</v>
      </c>
      <c r="AB212" s="70">
        <v>419.02100000000002</v>
      </c>
      <c r="AC212" s="70">
        <v>427.37400000000002</v>
      </c>
      <c r="AD212" s="70">
        <v>435.75299999999999</v>
      </c>
      <c r="AE212" s="70">
        <v>444.13900000000001</v>
      </c>
      <c r="AF212" s="70">
        <v>452.51799999999997</v>
      </c>
      <c r="AG212" s="70">
        <v>460.90499999999997</v>
      </c>
      <c r="AH212" s="70">
        <v>469.26799999999997</v>
      </c>
      <c r="AI212" s="70">
        <v>477.63299999999998</v>
      </c>
      <c r="AJ212" s="70">
        <v>485.98599999999999</v>
      </c>
      <c r="AK212" s="70">
        <v>494.35599999999999</v>
      </c>
      <c r="AL212" s="70">
        <v>502.73399999999998</v>
      </c>
      <c r="AM212" s="70">
        <v>511.12700000000001</v>
      </c>
      <c r="AN212" s="70">
        <v>519.52800000000002</v>
      </c>
      <c r="AO212" s="70">
        <v>527.94399999999996</v>
      </c>
      <c r="AP212" s="70">
        <v>536.37800000000004</v>
      </c>
      <c r="AQ212" s="70">
        <v>544.80899999999997</v>
      </c>
      <c r="AR212" s="70">
        <v>553.25800000000004</v>
      </c>
      <c r="AS212" s="70">
        <v>561.71199999999999</v>
      </c>
      <c r="AT212" s="70">
        <v>570.17899999999997</v>
      </c>
      <c r="AU212" s="70">
        <v>578.63099999999997</v>
      </c>
      <c r="AV212" s="70">
        <v>587.09</v>
      </c>
      <c r="AW212" s="70">
        <v>595.52599999999995</v>
      </c>
      <c r="AX212" s="70">
        <v>603.96400000000006</v>
      </c>
      <c r="AY212" s="70">
        <v>612.37699999999995</v>
      </c>
      <c r="AZ212" s="70">
        <v>620.77099999999996</v>
      </c>
      <c r="BA212" s="70">
        <v>629.14700000000005</v>
      </c>
      <c r="BB212" s="70">
        <v>637.49400000000003</v>
      </c>
      <c r="BC212" s="70">
        <v>645.80799999999999</v>
      </c>
      <c r="BD212" s="70">
        <v>654.10299999999995</v>
      </c>
      <c r="BE212" s="70">
        <v>662.37699999999995</v>
      </c>
      <c r="BF212" s="70">
        <v>670.62199999999996</v>
      </c>
      <c r="BG212" s="70">
        <v>678.84799999999996</v>
      </c>
      <c r="BH212" s="70">
        <v>687.048</v>
      </c>
      <c r="BI212" s="70">
        <v>695.23599999999999</v>
      </c>
      <c r="BJ212" s="70">
        <v>703.37099999999998</v>
      </c>
      <c r="BK212" s="70">
        <v>711.47900000000004</v>
      </c>
      <c r="BL212" s="70">
        <v>719.54200000000003</v>
      </c>
      <c r="BM212" s="70">
        <v>727.55799999999999</v>
      </c>
      <c r="BN212" s="70">
        <v>735.54600000000005</v>
      </c>
      <c r="BO212" s="70">
        <v>743.48400000000004</v>
      </c>
      <c r="BP212" s="70">
        <v>751.39200000000005</v>
      </c>
      <c r="BQ212" s="70">
        <v>759.24300000000005</v>
      </c>
      <c r="BR212" s="70">
        <v>767.05799999999999</v>
      </c>
      <c r="BS212" s="70">
        <v>774.82</v>
      </c>
      <c r="BT212" s="70">
        <v>782.53899999999999</v>
      </c>
      <c r="BU212" s="70">
        <v>790.18</v>
      </c>
      <c r="BV212" s="70">
        <v>797.77499999999998</v>
      </c>
      <c r="BW212" s="70">
        <v>805.30200000000002</v>
      </c>
      <c r="BX212" s="70">
        <v>812.75900000000001</v>
      </c>
      <c r="BY212" s="70">
        <v>820.16499999999996</v>
      </c>
      <c r="BZ212" s="70">
        <v>827.49300000000005</v>
      </c>
      <c r="CA212" s="70">
        <v>834.75900000000001</v>
      </c>
      <c r="CB212" s="70">
        <v>841.95299999999997</v>
      </c>
      <c r="CC212" s="70">
        <v>849.06600000000003</v>
      </c>
      <c r="CD212" s="70">
        <v>856.09500000000003</v>
      </c>
      <c r="CE212" s="70">
        <v>863.024</v>
      </c>
      <c r="CF212" s="70">
        <v>869.85299999999995</v>
      </c>
      <c r="CG212" s="70">
        <v>876.59799999999996</v>
      </c>
      <c r="CH212" s="70">
        <v>883.23199999999997</v>
      </c>
      <c r="CI212" s="70">
        <v>889.77300000000002</v>
      </c>
      <c r="CJ212" s="70">
        <v>896.23</v>
      </c>
      <c r="CK212" s="70">
        <v>902.59699999999998</v>
      </c>
      <c r="CL212" s="70">
        <v>908.87099999999998</v>
      </c>
      <c r="CM212" s="70">
        <v>915.05499999999995</v>
      </c>
      <c r="CN212" s="70">
        <v>921.15200000000004</v>
      </c>
      <c r="CO212" s="70">
        <v>927.14300000000003</v>
      </c>
    </row>
    <row r="213" spans="1:93" ht="11.65">
      <c r="A213" s="66">
        <v>196</v>
      </c>
      <c r="B213" s="67" t="s">
        <v>685</v>
      </c>
      <c r="C213" s="88" t="s">
        <v>103</v>
      </c>
      <c r="D213" s="69"/>
      <c r="E213" s="69">
        <v>328</v>
      </c>
      <c r="F213" s="67" t="s">
        <v>735</v>
      </c>
      <c r="G213" s="69">
        <v>931</v>
      </c>
      <c r="H213" s="97">
        <v>767.43299999999999</v>
      </c>
      <c r="I213" s="97">
        <v>771.36300000000006</v>
      </c>
      <c r="J213" s="97">
        <v>775.21799999999996</v>
      </c>
      <c r="K213" s="97">
        <v>779.00699999999995</v>
      </c>
      <c r="L213" s="97">
        <v>782.77499999999998</v>
      </c>
      <c r="M213" s="97">
        <v>786.55899999999997</v>
      </c>
      <c r="N213" s="70">
        <v>790.32899999999995</v>
      </c>
      <c r="O213" s="70">
        <v>794.03899999999999</v>
      </c>
      <c r="P213" s="70">
        <v>797.71100000000001</v>
      </c>
      <c r="Q213" s="70">
        <v>801.34299999999996</v>
      </c>
      <c r="R213" s="70">
        <v>804.95</v>
      </c>
      <c r="S213" s="70">
        <v>808.53800000000001</v>
      </c>
      <c r="T213" s="70">
        <v>812.05799999999999</v>
      </c>
      <c r="U213" s="70">
        <v>815.46299999999997</v>
      </c>
      <c r="V213" s="70">
        <v>818.64800000000002</v>
      </c>
      <c r="W213" s="70">
        <v>821.58500000000004</v>
      </c>
      <c r="X213" s="70">
        <v>824.22400000000005</v>
      </c>
      <c r="Y213" s="70">
        <v>826.55600000000004</v>
      </c>
      <c r="Z213" s="70">
        <v>828.60599999999999</v>
      </c>
      <c r="AA213" s="70">
        <v>830.375</v>
      </c>
      <c r="AB213" s="70">
        <v>831.875</v>
      </c>
      <c r="AC213" s="70">
        <v>833.09799999999996</v>
      </c>
      <c r="AD213" s="70">
        <v>834.048</v>
      </c>
      <c r="AE213" s="70">
        <v>834.72299999999996</v>
      </c>
      <c r="AF213" s="70">
        <v>835.14</v>
      </c>
      <c r="AG213" s="70">
        <v>835.33399999999995</v>
      </c>
      <c r="AH213" s="70">
        <v>835.27300000000002</v>
      </c>
      <c r="AI213" s="70">
        <v>834.99800000000005</v>
      </c>
      <c r="AJ213" s="70">
        <v>834.49300000000005</v>
      </c>
      <c r="AK213" s="70">
        <v>833.76199999999994</v>
      </c>
      <c r="AL213" s="70">
        <v>832.81299999999999</v>
      </c>
      <c r="AM213" s="70">
        <v>831.64599999999996</v>
      </c>
      <c r="AN213" s="70">
        <v>830.27499999999998</v>
      </c>
      <c r="AO213" s="70">
        <v>828.69299999999998</v>
      </c>
      <c r="AP213" s="70">
        <v>826.93399999999997</v>
      </c>
      <c r="AQ213" s="70">
        <v>824.95799999999997</v>
      </c>
      <c r="AR213" s="70">
        <v>822.80200000000002</v>
      </c>
      <c r="AS213" s="70">
        <v>820.46699999999998</v>
      </c>
      <c r="AT213" s="70">
        <v>817.94500000000005</v>
      </c>
      <c r="AU213" s="70">
        <v>815.22900000000004</v>
      </c>
      <c r="AV213" s="70">
        <v>812.31700000000001</v>
      </c>
      <c r="AW213" s="70">
        <v>809.23</v>
      </c>
      <c r="AX213" s="70">
        <v>805.96199999999999</v>
      </c>
      <c r="AY213" s="70">
        <v>802.51199999999994</v>
      </c>
      <c r="AZ213" s="70">
        <v>798.88</v>
      </c>
      <c r="BA213" s="70">
        <v>795.101</v>
      </c>
      <c r="BB213" s="70">
        <v>791.15599999999995</v>
      </c>
      <c r="BC213" s="70">
        <v>787.05799999999999</v>
      </c>
      <c r="BD213" s="70">
        <v>782.81</v>
      </c>
      <c r="BE213" s="70">
        <v>778.41499999999996</v>
      </c>
      <c r="BF213" s="70">
        <v>773.86300000000006</v>
      </c>
      <c r="BG213" s="70">
        <v>769.16499999999996</v>
      </c>
      <c r="BH213" s="70">
        <v>764.30799999999999</v>
      </c>
      <c r="BI213" s="70">
        <v>759.31500000000005</v>
      </c>
      <c r="BJ213" s="70">
        <v>754.16</v>
      </c>
      <c r="BK213" s="70">
        <v>748.86599999999999</v>
      </c>
      <c r="BL213" s="70">
        <v>743.42100000000005</v>
      </c>
      <c r="BM213" s="70">
        <v>737.82899999999995</v>
      </c>
      <c r="BN213" s="70">
        <v>732.08699999999999</v>
      </c>
      <c r="BO213" s="70">
        <v>726.19399999999996</v>
      </c>
      <c r="BP213" s="70">
        <v>720.16600000000005</v>
      </c>
      <c r="BQ213" s="70">
        <v>713.99199999999996</v>
      </c>
      <c r="BR213" s="70">
        <v>707.67</v>
      </c>
      <c r="BS213" s="70">
        <v>701.21299999999997</v>
      </c>
      <c r="BT213" s="70">
        <v>694.60400000000004</v>
      </c>
      <c r="BU213" s="70">
        <v>687.851</v>
      </c>
      <c r="BV213" s="70">
        <v>680.95</v>
      </c>
      <c r="BW213" s="70">
        <v>673.90899999999999</v>
      </c>
      <c r="BX213" s="70">
        <v>666.74099999999999</v>
      </c>
      <c r="BY213" s="70">
        <v>659.447</v>
      </c>
      <c r="BZ213" s="70">
        <v>652.02800000000002</v>
      </c>
      <c r="CA213" s="70">
        <v>644.50599999999997</v>
      </c>
      <c r="CB213" s="70">
        <v>636.84500000000003</v>
      </c>
      <c r="CC213" s="70">
        <v>629.101</v>
      </c>
      <c r="CD213" s="70">
        <v>621.25</v>
      </c>
      <c r="CE213" s="70">
        <v>613.31100000000004</v>
      </c>
      <c r="CF213" s="70">
        <v>605.30399999999997</v>
      </c>
      <c r="CG213" s="70">
        <v>597.21199999999999</v>
      </c>
      <c r="CH213" s="70">
        <v>589.05499999999995</v>
      </c>
      <c r="CI213" s="70">
        <v>580.83100000000002</v>
      </c>
      <c r="CJ213" s="70">
        <v>572.55499999999995</v>
      </c>
      <c r="CK213" s="70">
        <v>564.226</v>
      </c>
      <c r="CL213" s="70">
        <v>555.86199999999997</v>
      </c>
      <c r="CM213" s="70">
        <v>547.46400000000006</v>
      </c>
      <c r="CN213" s="70">
        <v>539.04100000000005</v>
      </c>
      <c r="CO213" s="70">
        <v>530.59799999999996</v>
      </c>
    </row>
    <row r="214" spans="1:93" ht="11.65">
      <c r="A214" s="66">
        <v>197</v>
      </c>
      <c r="B214" s="67" t="s">
        <v>685</v>
      </c>
      <c r="C214" s="88" t="s">
        <v>167</v>
      </c>
      <c r="D214" s="69"/>
      <c r="E214" s="69">
        <v>600</v>
      </c>
      <c r="F214" s="67" t="s">
        <v>735</v>
      </c>
      <c r="G214" s="69">
        <v>931</v>
      </c>
      <c r="H214" s="97">
        <v>6688.7460000000001</v>
      </c>
      <c r="I214" s="97">
        <v>6777.8779999999997</v>
      </c>
      <c r="J214" s="97">
        <v>6867.058</v>
      </c>
      <c r="K214" s="97">
        <v>6956.0690000000004</v>
      </c>
      <c r="L214" s="97">
        <v>7044.6390000000001</v>
      </c>
      <c r="M214" s="97">
        <v>7132.53</v>
      </c>
      <c r="N214" s="70">
        <v>7219.6409999999996</v>
      </c>
      <c r="O214" s="70">
        <v>7305.8419999999996</v>
      </c>
      <c r="P214" s="70">
        <v>7391.01</v>
      </c>
      <c r="Q214" s="70">
        <v>7475.0169999999998</v>
      </c>
      <c r="R214" s="70">
        <v>7557.7489999999998</v>
      </c>
      <c r="S214" s="70">
        <v>7639.0940000000001</v>
      </c>
      <c r="T214" s="70">
        <v>7718.99</v>
      </c>
      <c r="U214" s="70">
        <v>7797.4160000000002</v>
      </c>
      <c r="V214" s="70">
        <v>7874.4059999999999</v>
      </c>
      <c r="W214" s="70">
        <v>7949.9690000000001</v>
      </c>
      <c r="X214" s="70">
        <v>8024.0820000000003</v>
      </c>
      <c r="Y214" s="70">
        <v>8096.652</v>
      </c>
      <c r="Z214" s="70">
        <v>8167.6130000000003</v>
      </c>
      <c r="AA214" s="70">
        <v>8236.8340000000007</v>
      </c>
      <c r="AB214" s="70">
        <v>8304.2459999999992</v>
      </c>
      <c r="AC214" s="70">
        <v>8369.7819999999992</v>
      </c>
      <c r="AD214" s="70">
        <v>8433.4650000000001</v>
      </c>
      <c r="AE214" s="70">
        <v>8495.3179999999993</v>
      </c>
      <c r="AF214" s="70">
        <v>8555.4169999999995</v>
      </c>
      <c r="AG214" s="70">
        <v>8613.8040000000001</v>
      </c>
      <c r="AH214" s="70">
        <v>8670.4879999999994</v>
      </c>
      <c r="AI214" s="70">
        <v>8725.4269999999997</v>
      </c>
      <c r="AJ214" s="70">
        <v>8778.6270000000004</v>
      </c>
      <c r="AK214" s="70">
        <v>8830.0869999999995</v>
      </c>
      <c r="AL214" s="70">
        <v>8879.8050000000003</v>
      </c>
      <c r="AM214" s="70">
        <v>8927.7469999999994</v>
      </c>
      <c r="AN214" s="70">
        <v>8973.9269999999997</v>
      </c>
      <c r="AO214" s="70">
        <v>9018.3089999999993</v>
      </c>
      <c r="AP214" s="70">
        <v>9060.8809999999994</v>
      </c>
      <c r="AQ214" s="70">
        <v>9101.6309999999994</v>
      </c>
      <c r="AR214" s="70">
        <v>9140.5409999999993</v>
      </c>
      <c r="AS214" s="70">
        <v>9177.5869999999995</v>
      </c>
      <c r="AT214" s="70">
        <v>9212.6939999999995</v>
      </c>
      <c r="AU214" s="70">
        <v>9245.7849999999999</v>
      </c>
      <c r="AV214" s="70">
        <v>9276.8150000000005</v>
      </c>
      <c r="AW214" s="70">
        <v>9305.7289999999994</v>
      </c>
      <c r="AX214" s="70">
        <v>9332.5120000000006</v>
      </c>
      <c r="AY214" s="70">
        <v>9357.1489999999994</v>
      </c>
      <c r="AZ214" s="70">
        <v>9379.6319999999996</v>
      </c>
      <c r="BA214" s="70">
        <v>9399.9240000000009</v>
      </c>
      <c r="BB214" s="70">
        <v>9418.0460000000003</v>
      </c>
      <c r="BC214" s="70">
        <v>9433.9660000000003</v>
      </c>
      <c r="BD214" s="70">
        <v>9447.625</v>
      </c>
      <c r="BE214" s="70">
        <v>9458.9760000000006</v>
      </c>
      <c r="BF214" s="70">
        <v>9467.9889999999996</v>
      </c>
      <c r="BG214" s="70">
        <v>9474.6540000000005</v>
      </c>
      <c r="BH214" s="70">
        <v>9479.0139999999992</v>
      </c>
      <c r="BI214" s="70">
        <v>9481.0859999999993</v>
      </c>
      <c r="BJ214" s="70">
        <v>9480.8950000000004</v>
      </c>
      <c r="BK214" s="70">
        <v>9478.482</v>
      </c>
      <c r="BL214" s="70">
        <v>9473.8960000000006</v>
      </c>
      <c r="BM214" s="70">
        <v>9467.1810000000005</v>
      </c>
      <c r="BN214" s="70">
        <v>9458.4349999999995</v>
      </c>
      <c r="BO214" s="70">
        <v>9447.7790000000005</v>
      </c>
      <c r="BP214" s="70">
        <v>9435.32</v>
      </c>
      <c r="BQ214" s="70">
        <v>9421.1329999999998</v>
      </c>
      <c r="BR214" s="70">
        <v>9405.2890000000007</v>
      </c>
      <c r="BS214" s="70">
        <v>9387.8430000000008</v>
      </c>
      <c r="BT214" s="70">
        <v>9368.8449999999993</v>
      </c>
      <c r="BU214" s="70">
        <v>9348.3960000000006</v>
      </c>
      <c r="BV214" s="70">
        <v>9326.5380000000005</v>
      </c>
      <c r="BW214" s="70">
        <v>9303.3610000000008</v>
      </c>
      <c r="BX214" s="70">
        <v>9278.9619999999995</v>
      </c>
      <c r="BY214" s="70">
        <v>9253.4439999999995</v>
      </c>
      <c r="BZ214" s="70">
        <v>9226.9069999999992</v>
      </c>
      <c r="CA214" s="70">
        <v>9199.3940000000002</v>
      </c>
      <c r="CB214" s="70">
        <v>9170.9879999999994</v>
      </c>
      <c r="CC214" s="70">
        <v>9141.7170000000006</v>
      </c>
      <c r="CD214" s="70">
        <v>9111.634</v>
      </c>
      <c r="CE214" s="70">
        <v>9080.7829999999994</v>
      </c>
      <c r="CF214" s="70">
        <v>9049.1730000000007</v>
      </c>
      <c r="CG214" s="70">
        <v>9016.85</v>
      </c>
      <c r="CH214" s="70">
        <v>8983.8379999999997</v>
      </c>
      <c r="CI214" s="70">
        <v>8950.1350000000002</v>
      </c>
      <c r="CJ214" s="70">
        <v>8915.7720000000008</v>
      </c>
      <c r="CK214" s="70">
        <v>8880.7260000000006</v>
      </c>
      <c r="CL214" s="70">
        <v>8845.0120000000006</v>
      </c>
      <c r="CM214" s="70">
        <v>8808.6049999999996</v>
      </c>
      <c r="CN214" s="70">
        <v>8771.4879999999994</v>
      </c>
      <c r="CO214" s="70">
        <v>8733.6329999999998</v>
      </c>
    </row>
    <row r="215" spans="1:93" ht="11.65">
      <c r="A215" s="66">
        <v>198</v>
      </c>
      <c r="B215" s="67" t="s">
        <v>685</v>
      </c>
      <c r="C215" s="88" t="s">
        <v>168</v>
      </c>
      <c r="D215" s="69"/>
      <c r="E215" s="69">
        <v>604</v>
      </c>
      <c r="F215" s="67" t="s">
        <v>735</v>
      </c>
      <c r="G215" s="69">
        <v>931</v>
      </c>
      <c r="H215" s="97">
        <v>30470.739000000001</v>
      </c>
      <c r="I215" s="97">
        <v>30926.036</v>
      </c>
      <c r="J215" s="97">
        <v>31444.298999999999</v>
      </c>
      <c r="K215" s="97">
        <v>31989.264999999999</v>
      </c>
      <c r="L215" s="97">
        <v>32510.462</v>
      </c>
      <c r="M215" s="97">
        <v>32971.845999999998</v>
      </c>
      <c r="N215" s="70">
        <v>33359.415999999997</v>
      </c>
      <c r="O215" s="70">
        <v>33684.218000000001</v>
      </c>
      <c r="P215" s="70">
        <v>33966.046000000002</v>
      </c>
      <c r="Q215" s="70">
        <v>34236.195</v>
      </c>
      <c r="R215" s="70">
        <v>34517.500999999997</v>
      </c>
      <c r="S215" s="70">
        <v>34814.660000000003</v>
      </c>
      <c r="T215" s="70">
        <v>35119.951000000001</v>
      </c>
      <c r="U215" s="70">
        <v>35429.212</v>
      </c>
      <c r="V215" s="70">
        <v>35734.663999999997</v>
      </c>
      <c r="W215" s="70">
        <v>36030.591999999997</v>
      </c>
      <c r="X215" s="70">
        <v>36316.896000000001</v>
      </c>
      <c r="Y215" s="70">
        <v>36596.065999999999</v>
      </c>
      <c r="Z215" s="70">
        <v>36867.743000000002</v>
      </c>
      <c r="AA215" s="70">
        <v>37131.741000000002</v>
      </c>
      <c r="AB215" s="70">
        <v>37387.959000000003</v>
      </c>
      <c r="AC215" s="70">
        <v>37636.010999999999</v>
      </c>
      <c r="AD215" s="70">
        <v>37875.781999999999</v>
      </c>
      <c r="AE215" s="70">
        <v>38107.858999999997</v>
      </c>
      <c r="AF215" s="70">
        <v>38333.101000000002</v>
      </c>
      <c r="AG215" s="70">
        <v>38552.118000000002</v>
      </c>
      <c r="AH215" s="70">
        <v>38765.025000000001</v>
      </c>
      <c r="AI215" s="70">
        <v>38971.595000000001</v>
      </c>
      <c r="AJ215" s="70">
        <v>39171.665999999997</v>
      </c>
      <c r="AK215" s="70">
        <v>39364.97</v>
      </c>
      <c r="AL215" s="70">
        <v>39551.256999999998</v>
      </c>
      <c r="AM215" s="70">
        <v>39730.464</v>
      </c>
      <c r="AN215" s="70">
        <v>39902.535000000003</v>
      </c>
      <c r="AO215" s="70">
        <v>40067.277000000002</v>
      </c>
      <c r="AP215" s="70">
        <v>40224.491000000002</v>
      </c>
      <c r="AQ215" s="70">
        <v>40373.987000000001</v>
      </c>
      <c r="AR215" s="70">
        <v>40515.629999999997</v>
      </c>
      <c r="AS215" s="70">
        <v>40649.326000000001</v>
      </c>
      <c r="AT215" s="70">
        <v>40774.819000000003</v>
      </c>
      <c r="AU215" s="70">
        <v>40891.847999999998</v>
      </c>
      <c r="AV215" s="70">
        <v>41000.214999999997</v>
      </c>
      <c r="AW215" s="70">
        <v>41099.805999999997</v>
      </c>
      <c r="AX215" s="70">
        <v>41190.601999999999</v>
      </c>
      <c r="AY215" s="70">
        <v>41272.595999999998</v>
      </c>
      <c r="AZ215" s="70">
        <v>41345.870999999999</v>
      </c>
      <c r="BA215" s="70">
        <v>41410.480000000003</v>
      </c>
      <c r="BB215" s="70">
        <v>41466.5</v>
      </c>
      <c r="BC215" s="70">
        <v>41513.972000000002</v>
      </c>
      <c r="BD215" s="70">
        <v>41552.826999999997</v>
      </c>
      <c r="BE215" s="70">
        <v>41582.987999999998</v>
      </c>
      <c r="BF215" s="70">
        <v>41604.49</v>
      </c>
      <c r="BG215" s="70">
        <v>41617.411</v>
      </c>
      <c r="BH215" s="70">
        <v>41622.021999999997</v>
      </c>
      <c r="BI215" s="70">
        <v>41618.741999999998</v>
      </c>
      <c r="BJ215" s="70">
        <v>41608.097000000002</v>
      </c>
      <c r="BK215" s="70">
        <v>41590.544000000002</v>
      </c>
      <c r="BL215" s="70">
        <v>41566.404000000002</v>
      </c>
      <c r="BM215" s="70">
        <v>41535.898999999998</v>
      </c>
      <c r="BN215" s="70">
        <v>41499.286</v>
      </c>
      <c r="BO215" s="70">
        <v>41456.82</v>
      </c>
      <c r="BP215" s="70">
        <v>41408.775999999998</v>
      </c>
      <c r="BQ215" s="70">
        <v>41355.432000000001</v>
      </c>
      <c r="BR215" s="70">
        <v>41297.093000000001</v>
      </c>
      <c r="BS215" s="70">
        <v>41234.207000000002</v>
      </c>
      <c r="BT215" s="70">
        <v>41167.267999999996</v>
      </c>
      <c r="BU215" s="70">
        <v>41096.678</v>
      </c>
      <c r="BV215" s="70">
        <v>41022.720000000001</v>
      </c>
      <c r="BW215" s="70">
        <v>40945.593999999997</v>
      </c>
      <c r="BX215" s="70">
        <v>40865.54</v>
      </c>
      <c r="BY215" s="70">
        <v>40782.756000000001</v>
      </c>
      <c r="BZ215" s="70">
        <v>40697.445</v>
      </c>
      <c r="CA215" s="70">
        <v>40609.745000000003</v>
      </c>
      <c r="CB215" s="70">
        <v>40519.79</v>
      </c>
      <c r="CC215" s="70">
        <v>40427.709000000003</v>
      </c>
      <c r="CD215" s="70">
        <v>40333.563000000002</v>
      </c>
      <c r="CE215" s="70">
        <v>40237.413999999997</v>
      </c>
      <c r="CF215" s="70">
        <v>40139.298999999999</v>
      </c>
      <c r="CG215" s="70">
        <v>40039.197</v>
      </c>
      <c r="CH215" s="70">
        <v>39937.099000000002</v>
      </c>
      <c r="CI215" s="70">
        <v>39832.934999999998</v>
      </c>
      <c r="CJ215" s="70">
        <v>39726.623</v>
      </c>
      <c r="CK215" s="70">
        <v>39618.053999999996</v>
      </c>
      <c r="CL215" s="70">
        <v>39507.097000000002</v>
      </c>
      <c r="CM215" s="70">
        <v>39393.605000000003</v>
      </c>
      <c r="CN215" s="70">
        <v>39277.362000000001</v>
      </c>
      <c r="CO215" s="70">
        <v>39158.18</v>
      </c>
    </row>
    <row r="216" spans="1:93" ht="11.65">
      <c r="A216" s="66">
        <v>199</v>
      </c>
      <c r="B216" s="67" t="s">
        <v>685</v>
      </c>
      <c r="C216" s="88" t="s">
        <v>198</v>
      </c>
      <c r="D216" s="69"/>
      <c r="E216" s="69">
        <v>740</v>
      </c>
      <c r="F216" s="67" t="s">
        <v>735</v>
      </c>
      <c r="G216" s="69">
        <v>931</v>
      </c>
      <c r="H216" s="97">
        <v>559.13599999999997</v>
      </c>
      <c r="I216" s="97">
        <v>564.88300000000004</v>
      </c>
      <c r="J216" s="97">
        <v>570.50099999999998</v>
      </c>
      <c r="K216" s="97">
        <v>575.98699999999997</v>
      </c>
      <c r="L216" s="97">
        <v>581.36300000000006</v>
      </c>
      <c r="M216" s="97">
        <v>586.63400000000001</v>
      </c>
      <c r="N216" s="70">
        <v>591.798</v>
      </c>
      <c r="O216" s="70">
        <v>596.83799999999997</v>
      </c>
      <c r="P216" s="70">
        <v>601.75</v>
      </c>
      <c r="Q216" s="70">
        <v>606.53300000000002</v>
      </c>
      <c r="R216" s="70">
        <v>611.19000000000005</v>
      </c>
      <c r="S216" s="70">
        <v>615.70299999999997</v>
      </c>
      <c r="T216" s="70">
        <v>620.09199999999998</v>
      </c>
      <c r="U216" s="70">
        <v>624.34</v>
      </c>
      <c r="V216" s="70">
        <v>628.44000000000005</v>
      </c>
      <c r="W216" s="70">
        <v>632.399</v>
      </c>
      <c r="X216" s="70">
        <v>636.21799999999996</v>
      </c>
      <c r="Y216" s="70">
        <v>639.88499999999999</v>
      </c>
      <c r="Z216" s="70">
        <v>643.41</v>
      </c>
      <c r="AA216" s="70">
        <v>646.77099999999996</v>
      </c>
      <c r="AB216" s="70">
        <v>649.99199999999996</v>
      </c>
      <c r="AC216" s="70">
        <v>653.05999999999995</v>
      </c>
      <c r="AD216" s="70">
        <v>655.96500000000003</v>
      </c>
      <c r="AE216" s="70">
        <v>658.71600000000001</v>
      </c>
      <c r="AF216" s="70">
        <v>661.32</v>
      </c>
      <c r="AG216" s="70">
        <v>663.76599999999996</v>
      </c>
      <c r="AH216" s="70">
        <v>666.06100000000004</v>
      </c>
      <c r="AI216" s="70">
        <v>668.21100000000001</v>
      </c>
      <c r="AJ216" s="70">
        <v>670.21199999999999</v>
      </c>
      <c r="AK216" s="70">
        <v>672.06600000000003</v>
      </c>
      <c r="AL216" s="70">
        <v>673.77700000000004</v>
      </c>
      <c r="AM216" s="70">
        <v>675.33299999999997</v>
      </c>
      <c r="AN216" s="70">
        <v>676.75199999999995</v>
      </c>
      <c r="AO216" s="70">
        <v>678.04399999999998</v>
      </c>
      <c r="AP216" s="70">
        <v>679.20299999999997</v>
      </c>
      <c r="AQ216" s="70">
        <v>680.23400000000004</v>
      </c>
      <c r="AR216" s="70">
        <v>681.16399999999999</v>
      </c>
      <c r="AS216" s="70">
        <v>681.97199999999998</v>
      </c>
      <c r="AT216" s="70">
        <v>682.67200000000003</v>
      </c>
      <c r="AU216" s="70">
        <v>683.23599999999999</v>
      </c>
      <c r="AV216" s="70">
        <v>683.71199999999999</v>
      </c>
      <c r="AW216" s="70">
        <v>684.06200000000001</v>
      </c>
      <c r="AX216" s="70">
        <v>684.30100000000004</v>
      </c>
      <c r="AY216" s="70">
        <v>684.44200000000001</v>
      </c>
      <c r="AZ216" s="70">
        <v>684.48500000000001</v>
      </c>
      <c r="BA216" s="70">
        <v>684.43</v>
      </c>
      <c r="BB216" s="70">
        <v>684.28700000000003</v>
      </c>
      <c r="BC216" s="70">
        <v>684.06100000000004</v>
      </c>
      <c r="BD216" s="70">
        <v>683.75300000000004</v>
      </c>
      <c r="BE216" s="70">
        <v>683.33399999999995</v>
      </c>
      <c r="BF216" s="70">
        <v>682.82799999999997</v>
      </c>
      <c r="BG216" s="70">
        <v>682.21699999999998</v>
      </c>
      <c r="BH216" s="70">
        <v>681.51</v>
      </c>
      <c r="BI216" s="70">
        <v>680.70500000000004</v>
      </c>
      <c r="BJ216" s="70">
        <v>679.81299999999999</v>
      </c>
      <c r="BK216" s="70">
        <v>678.83100000000002</v>
      </c>
      <c r="BL216" s="70">
        <v>677.76499999999999</v>
      </c>
      <c r="BM216" s="70">
        <v>676.59400000000005</v>
      </c>
      <c r="BN216" s="70">
        <v>675.351</v>
      </c>
      <c r="BO216" s="70">
        <v>674.00900000000001</v>
      </c>
      <c r="BP216" s="70">
        <v>672.56399999999996</v>
      </c>
      <c r="BQ216" s="70">
        <v>671.03800000000001</v>
      </c>
      <c r="BR216" s="70">
        <v>669.42200000000003</v>
      </c>
      <c r="BS216" s="70">
        <v>667.70799999999997</v>
      </c>
      <c r="BT216" s="70">
        <v>665.92100000000005</v>
      </c>
      <c r="BU216" s="70">
        <v>664.03700000000003</v>
      </c>
      <c r="BV216" s="70">
        <v>662.08600000000001</v>
      </c>
      <c r="BW216" s="70">
        <v>660.06</v>
      </c>
      <c r="BX216" s="70">
        <v>657.95299999999997</v>
      </c>
      <c r="BY216" s="70">
        <v>655.78700000000003</v>
      </c>
      <c r="BZ216" s="70">
        <v>653.53599999999994</v>
      </c>
      <c r="CA216" s="70">
        <v>651.23</v>
      </c>
      <c r="CB216" s="70">
        <v>648.85599999999999</v>
      </c>
      <c r="CC216" s="70">
        <v>646.41700000000003</v>
      </c>
      <c r="CD216" s="70">
        <v>643.91999999999996</v>
      </c>
      <c r="CE216" s="70">
        <v>641.36599999999999</v>
      </c>
      <c r="CF216" s="70">
        <v>638.755</v>
      </c>
      <c r="CG216" s="70">
        <v>636.09799999999996</v>
      </c>
      <c r="CH216" s="70">
        <v>633.38599999999997</v>
      </c>
      <c r="CI216" s="70">
        <v>630.625</v>
      </c>
      <c r="CJ216" s="70">
        <v>627.81700000000001</v>
      </c>
      <c r="CK216" s="70">
        <v>624.96500000000003</v>
      </c>
      <c r="CL216" s="70">
        <v>622.07000000000005</v>
      </c>
      <c r="CM216" s="70">
        <v>619.12199999999996</v>
      </c>
      <c r="CN216" s="70">
        <v>616.14700000000005</v>
      </c>
      <c r="CO216" s="70">
        <v>613.12199999999996</v>
      </c>
    </row>
    <row r="217" spans="1:93" ht="11.65">
      <c r="A217" s="66">
        <v>200</v>
      </c>
      <c r="B217" s="67" t="s">
        <v>685</v>
      </c>
      <c r="C217" s="88" t="s">
        <v>219</v>
      </c>
      <c r="D217" s="69"/>
      <c r="E217" s="69">
        <v>858</v>
      </c>
      <c r="F217" s="67" t="s">
        <v>735</v>
      </c>
      <c r="G217" s="69">
        <v>931</v>
      </c>
      <c r="H217" s="97">
        <v>3412.0129999999999</v>
      </c>
      <c r="I217" s="97">
        <v>3424.1390000000001</v>
      </c>
      <c r="J217" s="97">
        <v>3436.645</v>
      </c>
      <c r="K217" s="97">
        <v>3449.29</v>
      </c>
      <c r="L217" s="97">
        <v>3461.7310000000002</v>
      </c>
      <c r="M217" s="97">
        <v>3473.7269999999999</v>
      </c>
      <c r="N217" s="70">
        <v>3485.152</v>
      </c>
      <c r="O217" s="70">
        <v>3496.0149999999999</v>
      </c>
      <c r="P217" s="70">
        <v>3506.3739999999998</v>
      </c>
      <c r="Q217" s="70">
        <v>3516.3649999999998</v>
      </c>
      <c r="R217" s="70">
        <v>3526.0839999999998</v>
      </c>
      <c r="S217" s="70">
        <v>3535.5059999999999</v>
      </c>
      <c r="T217" s="70">
        <v>3544.57</v>
      </c>
      <c r="U217" s="70">
        <v>3553.2649999999999</v>
      </c>
      <c r="V217" s="70">
        <v>3561.5770000000002</v>
      </c>
      <c r="W217" s="70">
        <v>3569.471</v>
      </c>
      <c r="X217" s="70">
        <v>3576.944</v>
      </c>
      <c r="Y217" s="70">
        <v>3584.0039999999999</v>
      </c>
      <c r="Z217" s="70">
        <v>3590.6320000000001</v>
      </c>
      <c r="AA217" s="70">
        <v>3596.8090000000002</v>
      </c>
      <c r="AB217" s="70">
        <v>3602.5309999999999</v>
      </c>
      <c r="AC217" s="70">
        <v>3607.797</v>
      </c>
      <c r="AD217" s="70">
        <v>3612.5920000000001</v>
      </c>
      <c r="AE217" s="70">
        <v>3616.9670000000001</v>
      </c>
      <c r="AF217" s="70">
        <v>3620.9110000000001</v>
      </c>
      <c r="AG217" s="70">
        <v>3624.4690000000001</v>
      </c>
      <c r="AH217" s="70">
        <v>3627.6170000000002</v>
      </c>
      <c r="AI217" s="70">
        <v>3630.3890000000001</v>
      </c>
      <c r="AJ217" s="70">
        <v>3632.7640000000001</v>
      </c>
      <c r="AK217" s="70">
        <v>3634.777</v>
      </c>
      <c r="AL217" s="70">
        <v>3636.4180000000001</v>
      </c>
      <c r="AM217" s="70">
        <v>3637.7109999999998</v>
      </c>
      <c r="AN217" s="70">
        <v>3638.66</v>
      </c>
      <c r="AO217" s="70">
        <v>3639.2159999999999</v>
      </c>
      <c r="AP217" s="70">
        <v>3639.38</v>
      </c>
      <c r="AQ217" s="70">
        <v>3639.1060000000002</v>
      </c>
      <c r="AR217" s="70">
        <v>3638.4110000000001</v>
      </c>
      <c r="AS217" s="70">
        <v>3637.2779999999998</v>
      </c>
      <c r="AT217" s="70">
        <v>3635.7190000000001</v>
      </c>
      <c r="AU217" s="70">
        <v>3633.7280000000001</v>
      </c>
      <c r="AV217" s="70">
        <v>3631.306</v>
      </c>
      <c r="AW217" s="70">
        <v>3628.4430000000002</v>
      </c>
      <c r="AX217" s="70">
        <v>3625.1610000000001</v>
      </c>
      <c r="AY217" s="70">
        <v>3621.4349999999999</v>
      </c>
      <c r="AZ217" s="70">
        <v>3617.2660000000001</v>
      </c>
      <c r="BA217" s="70">
        <v>3612.64</v>
      </c>
      <c r="BB217" s="70">
        <v>3607.59</v>
      </c>
      <c r="BC217" s="70">
        <v>3602.0810000000001</v>
      </c>
      <c r="BD217" s="70">
        <v>3596.1419999999998</v>
      </c>
      <c r="BE217" s="70">
        <v>3589.8139999999999</v>
      </c>
      <c r="BF217" s="70">
        <v>3583.0920000000001</v>
      </c>
      <c r="BG217" s="70">
        <v>3575.9929999999999</v>
      </c>
      <c r="BH217" s="70">
        <v>3568.5219999999999</v>
      </c>
      <c r="BI217" s="70">
        <v>3560.6840000000002</v>
      </c>
      <c r="BJ217" s="70">
        <v>3552.4839999999999</v>
      </c>
      <c r="BK217" s="70">
        <v>3543.9250000000002</v>
      </c>
      <c r="BL217" s="70">
        <v>3535.0320000000002</v>
      </c>
      <c r="BM217" s="70">
        <v>3525.799</v>
      </c>
      <c r="BN217" s="70">
        <v>3516.2460000000001</v>
      </c>
      <c r="BO217" s="70">
        <v>3506.3870000000002</v>
      </c>
      <c r="BP217" s="70">
        <v>3496.2350000000001</v>
      </c>
      <c r="BQ217" s="70">
        <v>3485.799</v>
      </c>
      <c r="BR217" s="70">
        <v>3475.0880000000002</v>
      </c>
      <c r="BS217" s="70">
        <v>3464.116</v>
      </c>
      <c r="BT217" s="70">
        <v>3452.8969999999999</v>
      </c>
      <c r="BU217" s="70">
        <v>3441.4520000000002</v>
      </c>
      <c r="BV217" s="70">
        <v>3429.79</v>
      </c>
      <c r="BW217" s="70">
        <v>3417.915</v>
      </c>
      <c r="BX217" s="70">
        <v>3405.848</v>
      </c>
      <c r="BY217" s="70">
        <v>3393.5529999999999</v>
      </c>
      <c r="BZ217" s="70">
        <v>3381.0819999999999</v>
      </c>
      <c r="CA217" s="70">
        <v>3368.4180000000001</v>
      </c>
      <c r="CB217" s="70">
        <v>3355.5740000000001</v>
      </c>
      <c r="CC217" s="70">
        <v>3342.5880000000002</v>
      </c>
      <c r="CD217" s="70">
        <v>3329.4870000000001</v>
      </c>
      <c r="CE217" s="70">
        <v>3316.2820000000002</v>
      </c>
      <c r="CF217" s="70">
        <v>3302.9949999999999</v>
      </c>
      <c r="CG217" s="70">
        <v>3289.6439999999998</v>
      </c>
      <c r="CH217" s="70">
        <v>3276.2489999999998</v>
      </c>
      <c r="CI217" s="70">
        <v>3262.7930000000001</v>
      </c>
      <c r="CJ217" s="70">
        <v>3249.3069999999998</v>
      </c>
      <c r="CK217" s="70">
        <v>3235.7950000000001</v>
      </c>
      <c r="CL217" s="70">
        <v>3222.29</v>
      </c>
      <c r="CM217" s="70">
        <v>3208.7959999999998</v>
      </c>
      <c r="CN217" s="70">
        <v>3195.357</v>
      </c>
      <c r="CO217" s="70">
        <v>3181.9549999999999</v>
      </c>
    </row>
    <row r="218" spans="1:93" ht="11.65">
      <c r="A218" s="66">
        <v>201</v>
      </c>
      <c r="B218" s="67" t="s">
        <v>685</v>
      </c>
      <c r="C218" s="88" t="s">
        <v>791</v>
      </c>
      <c r="D218" s="69"/>
      <c r="E218" s="69">
        <v>862</v>
      </c>
      <c r="F218" s="67" t="s">
        <v>735</v>
      </c>
      <c r="G218" s="69">
        <v>931</v>
      </c>
      <c r="H218" s="97">
        <v>30081.827000000001</v>
      </c>
      <c r="I218" s="97">
        <v>29851.249</v>
      </c>
      <c r="J218" s="97">
        <v>29402.48</v>
      </c>
      <c r="K218" s="97">
        <v>28887.116999999998</v>
      </c>
      <c r="L218" s="97">
        <v>28515.829000000002</v>
      </c>
      <c r="M218" s="97">
        <v>28435.942999999999</v>
      </c>
      <c r="N218" s="70">
        <v>28704.947</v>
      </c>
      <c r="O218" s="70">
        <v>29266.989000000001</v>
      </c>
      <c r="P218" s="70">
        <v>30016.606</v>
      </c>
      <c r="Q218" s="70">
        <v>30794.03</v>
      </c>
      <c r="R218" s="70">
        <v>31481.062999999998</v>
      </c>
      <c r="S218" s="70">
        <v>32048.776000000002</v>
      </c>
      <c r="T218" s="70">
        <v>32528.080999999998</v>
      </c>
      <c r="U218" s="70">
        <v>32931.811999999998</v>
      </c>
      <c r="V218" s="70">
        <v>33290.368999999999</v>
      </c>
      <c r="W218" s="70">
        <v>33626.459000000003</v>
      </c>
      <c r="X218" s="70">
        <v>33936.129000000001</v>
      </c>
      <c r="Y218" s="70">
        <v>34207.857000000004</v>
      </c>
      <c r="Z218" s="70">
        <v>34449.722999999998</v>
      </c>
      <c r="AA218" s="70">
        <v>34672.470999999998</v>
      </c>
      <c r="AB218" s="70">
        <v>34884.285000000003</v>
      </c>
      <c r="AC218" s="70">
        <v>35088.737000000001</v>
      </c>
      <c r="AD218" s="70">
        <v>35285.521000000001</v>
      </c>
      <c r="AE218" s="70">
        <v>35474.120000000003</v>
      </c>
      <c r="AF218" s="70">
        <v>35652.493999999999</v>
      </c>
      <c r="AG218" s="70">
        <v>35819.332000000002</v>
      </c>
      <c r="AH218" s="70">
        <v>35975.432000000001</v>
      </c>
      <c r="AI218" s="70">
        <v>36122.553999999996</v>
      </c>
      <c r="AJ218" s="70">
        <v>36261.171000000002</v>
      </c>
      <c r="AK218" s="70">
        <v>36391.743999999999</v>
      </c>
      <c r="AL218" s="70">
        <v>36514.680999999997</v>
      </c>
      <c r="AM218" s="70">
        <v>36630.355000000003</v>
      </c>
      <c r="AN218" s="70">
        <v>36738.999000000003</v>
      </c>
      <c r="AO218" s="70">
        <v>36840.709000000003</v>
      </c>
      <c r="AP218" s="70">
        <v>36935.410000000003</v>
      </c>
      <c r="AQ218" s="70">
        <v>37023.120999999999</v>
      </c>
      <c r="AR218" s="70">
        <v>37103.942999999999</v>
      </c>
      <c r="AS218" s="70">
        <v>37178.074000000001</v>
      </c>
      <c r="AT218" s="70">
        <v>37245.595000000001</v>
      </c>
      <c r="AU218" s="70">
        <v>37306.576999999997</v>
      </c>
      <c r="AV218" s="70">
        <v>37361.099000000002</v>
      </c>
      <c r="AW218" s="70">
        <v>37409.241000000002</v>
      </c>
      <c r="AX218" s="70">
        <v>37451.042999999998</v>
      </c>
      <c r="AY218" s="70">
        <v>37486.434000000001</v>
      </c>
      <c r="AZ218" s="70">
        <v>37515.281000000003</v>
      </c>
      <c r="BA218" s="70">
        <v>37537.542999999998</v>
      </c>
      <c r="BB218" s="70">
        <v>37553.197999999997</v>
      </c>
      <c r="BC218" s="70">
        <v>37562.368999999999</v>
      </c>
      <c r="BD218" s="70">
        <v>37565.114000000001</v>
      </c>
      <c r="BE218" s="70">
        <v>37561.525000000001</v>
      </c>
      <c r="BF218" s="70">
        <v>37551.703999999998</v>
      </c>
      <c r="BG218" s="70">
        <v>37535.707999999999</v>
      </c>
      <c r="BH218" s="70">
        <v>37513.605000000003</v>
      </c>
      <c r="BI218" s="70">
        <v>37485.525000000001</v>
      </c>
      <c r="BJ218" s="70">
        <v>37451.561000000002</v>
      </c>
      <c r="BK218" s="70">
        <v>37411.864999999998</v>
      </c>
      <c r="BL218" s="70">
        <v>37366.561999999998</v>
      </c>
      <c r="BM218" s="70">
        <v>37315.764999999999</v>
      </c>
      <c r="BN218" s="70">
        <v>37259.495000000003</v>
      </c>
      <c r="BO218" s="70">
        <v>37197.773000000001</v>
      </c>
      <c r="BP218" s="70">
        <v>37130.658000000003</v>
      </c>
      <c r="BQ218" s="70">
        <v>37058.222000000002</v>
      </c>
      <c r="BR218" s="70">
        <v>36980.68</v>
      </c>
      <c r="BS218" s="70">
        <v>36898.408000000003</v>
      </c>
      <c r="BT218" s="70">
        <v>36811.904999999999</v>
      </c>
      <c r="BU218" s="70">
        <v>36721.502</v>
      </c>
      <c r="BV218" s="70">
        <v>36627.445</v>
      </c>
      <c r="BW218" s="70">
        <v>36529.798000000003</v>
      </c>
      <c r="BX218" s="70">
        <v>36428.61</v>
      </c>
      <c r="BY218" s="70">
        <v>36323.832999999999</v>
      </c>
      <c r="BZ218" s="70">
        <v>36215.491000000002</v>
      </c>
      <c r="CA218" s="70">
        <v>36103.697999999997</v>
      </c>
      <c r="CB218" s="70">
        <v>35988.614999999998</v>
      </c>
      <c r="CC218" s="70">
        <v>35870.303999999996</v>
      </c>
      <c r="CD218" s="70">
        <v>35748.860999999997</v>
      </c>
      <c r="CE218" s="70">
        <v>35624.372000000003</v>
      </c>
      <c r="CF218" s="70">
        <v>35496.934000000001</v>
      </c>
      <c r="CG218" s="70">
        <v>35366.669000000002</v>
      </c>
      <c r="CH218" s="70">
        <v>35233.758000000002</v>
      </c>
      <c r="CI218" s="70">
        <v>35098.319000000003</v>
      </c>
      <c r="CJ218" s="70">
        <v>34960.497000000003</v>
      </c>
      <c r="CK218" s="70">
        <v>34820.436000000002</v>
      </c>
      <c r="CL218" s="70">
        <v>34678.284</v>
      </c>
      <c r="CM218" s="70">
        <v>34534.199000000001</v>
      </c>
      <c r="CN218" s="70">
        <v>34388.294000000002</v>
      </c>
      <c r="CO218" s="70">
        <v>34240.724000000002</v>
      </c>
    </row>
    <row r="219" spans="1:93" ht="11.65">
      <c r="A219" s="78">
        <v>202</v>
      </c>
      <c r="B219" s="79" t="s">
        <v>685</v>
      </c>
      <c r="C219" s="80" t="s">
        <v>792</v>
      </c>
      <c r="D219" s="81"/>
      <c r="E219" s="81">
        <v>927</v>
      </c>
      <c r="F219" s="79" t="s">
        <v>732</v>
      </c>
      <c r="G219" s="81">
        <v>1828</v>
      </c>
      <c r="H219" s="99">
        <v>28547.026000000002</v>
      </c>
      <c r="I219" s="99">
        <v>28921.974999999999</v>
      </c>
      <c r="J219" s="99">
        <v>29286.648000000001</v>
      </c>
      <c r="K219" s="99">
        <v>29641.284</v>
      </c>
      <c r="L219" s="99">
        <v>29986.261999999999</v>
      </c>
      <c r="M219" s="99">
        <v>30322.114000000001</v>
      </c>
      <c r="N219" s="82">
        <v>30648.859</v>
      </c>
      <c r="O219" s="82">
        <v>30966.993999999999</v>
      </c>
      <c r="P219" s="82">
        <v>31278.048999999999</v>
      </c>
      <c r="Q219" s="82">
        <v>31583.958999999999</v>
      </c>
      <c r="R219" s="82">
        <v>31886.202000000001</v>
      </c>
      <c r="S219" s="82">
        <v>32185.460999999999</v>
      </c>
      <c r="T219" s="82">
        <v>32481.74</v>
      </c>
      <c r="U219" s="82">
        <v>32774.927000000003</v>
      </c>
      <c r="V219" s="82">
        <v>33064.584000000003</v>
      </c>
      <c r="W219" s="82">
        <v>33350.440999999999</v>
      </c>
      <c r="X219" s="82">
        <v>33632.728000000003</v>
      </c>
      <c r="Y219" s="82">
        <v>33911.750999999997</v>
      </c>
      <c r="Z219" s="82">
        <v>34187.182999999997</v>
      </c>
      <c r="AA219" s="82">
        <v>34458.559999999998</v>
      </c>
      <c r="AB219" s="82">
        <v>34725.665999999997</v>
      </c>
      <c r="AC219" s="82">
        <v>34988.413999999997</v>
      </c>
      <c r="AD219" s="82">
        <v>35247.135000000002</v>
      </c>
      <c r="AE219" s="82">
        <v>35502.413999999997</v>
      </c>
      <c r="AF219" s="82">
        <v>35755</v>
      </c>
      <c r="AG219" s="82">
        <v>36005.49</v>
      </c>
      <c r="AH219" s="82">
        <v>36254.103999999999</v>
      </c>
      <c r="AI219" s="82">
        <v>36500.889000000003</v>
      </c>
      <c r="AJ219" s="82">
        <v>36746.004999999997</v>
      </c>
      <c r="AK219" s="82">
        <v>36989.586000000003</v>
      </c>
      <c r="AL219" s="82">
        <v>37231.713000000003</v>
      </c>
      <c r="AM219" s="82">
        <v>37472.533000000003</v>
      </c>
      <c r="AN219" s="82">
        <v>37712.135000000002</v>
      </c>
      <c r="AO219" s="82">
        <v>37950.355000000003</v>
      </c>
      <c r="AP219" s="82">
        <v>38186.982000000004</v>
      </c>
      <c r="AQ219" s="82">
        <v>38421.898999999998</v>
      </c>
      <c r="AR219" s="82">
        <v>38655.097000000002</v>
      </c>
      <c r="AS219" s="82">
        <v>38886.614999999998</v>
      </c>
      <c r="AT219" s="82">
        <v>39116.427000000003</v>
      </c>
      <c r="AU219" s="82">
        <v>39344.510999999999</v>
      </c>
      <c r="AV219" s="82">
        <v>39570.839999999997</v>
      </c>
      <c r="AW219" s="82">
        <v>39795.440000000002</v>
      </c>
      <c r="AX219" s="82">
        <v>40018.324000000001</v>
      </c>
      <c r="AY219" s="82">
        <v>40239.582000000002</v>
      </c>
      <c r="AZ219" s="82">
        <v>40459.247000000003</v>
      </c>
      <c r="BA219" s="82">
        <v>40677.434000000001</v>
      </c>
      <c r="BB219" s="82">
        <v>40894.152999999998</v>
      </c>
      <c r="BC219" s="82">
        <v>41109.449000000001</v>
      </c>
      <c r="BD219" s="82">
        <v>41323.521999999997</v>
      </c>
      <c r="BE219" s="82">
        <v>41536.569000000003</v>
      </c>
      <c r="BF219" s="82">
        <v>41748.76</v>
      </c>
      <c r="BG219" s="82">
        <v>41960.173999999999</v>
      </c>
      <c r="BH219" s="82">
        <v>42170.777999999998</v>
      </c>
      <c r="BI219" s="82">
        <v>42380.595999999998</v>
      </c>
      <c r="BJ219" s="82">
        <v>42589.595999999998</v>
      </c>
      <c r="BK219" s="82">
        <v>42797.739000000001</v>
      </c>
      <c r="BL219" s="82">
        <v>43005.097999999998</v>
      </c>
      <c r="BM219" s="82">
        <v>43211.661</v>
      </c>
      <c r="BN219" s="82">
        <v>43417.324999999997</v>
      </c>
      <c r="BO219" s="82">
        <v>43621.923999999999</v>
      </c>
      <c r="BP219" s="82">
        <v>43825.353999999999</v>
      </c>
      <c r="BQ219" s="82">
        <v>44027.682000000001</v>
      </c>
      <c r="BR219" s="82">
        <v>44229.004000000001</v>
      </c>
      <c r="BS219" s="82">
        <v>44429.364999999998</v>
      </c>
      <c r="BT219" s="82">
        <v>44628.885000000002</v>
      </c>
      <c r="BU219" s="82">
        <v>44827.656999999999</v>
      </c>
      <c r="BV219" s="82">
        <v>45025.762999999999</v>
      </c>
      <c r="BW219" s="82">
        <v>45223.353999999999</v>
      </c>
      <c r="BX219" s="82">
        <v>45420.838000000003</v>
      </c>
      <c r="BY219" s="82">
        <v>45618.737999999998</v>
      </c>
      <c r="BZ219" s="82">
        <v>45817.451000000001</v>
      </c>
      <c r="CA219" s="82">
        <v>46017.091999999997</v>
      </c>
      <c r="CB219" s="82">
        <v>46217.656999999999</v>
      </c>
      <c r="CC219" s="82">
        <v>46419.292000000001</v>
      </c>
      <c r="CD219" s="82">
        <v>46622.11</v>
      </c>
      <c r="CE219" s="82">
        <v>46826.156000000003</v>
      </c>
      <c r="CF219" s="82">
        <v>47031.381000000001</v>
      </c>
      <c r="CG219" s="82">
        <v>47237.603999999999</v>
      </c>
      <c r="CH219" s="82">
        <v>47444.578999999998</v>
      </c>
      <c r="CI219" s="82">
        <v>47652.012999999999</v>
      </c>
      <c r="CJ219" s="82">
        <v>47859.586000000003</v>
      </c>
      <c r="CK219" s="82">
        <v>48066.9</v>
      </c>
      <c r="CL219" s="82">
        <v>48273.555</v>
      </c>
      <c r="CM219" s="82">
        <v>48479.118000000002</v>
      </c>
      <c r="CN219" s="82">
        <v>48683.148000000001</v>
      </c>
      <c r="CO219" s="82">
        <v>48885.124000000003</v>
      </c>
    </row>
    <row r="220" spans="1:93" ht="11.65">
      <c r="A220" s="66">
        <v>203</v>
      </c>
      <c r="B220" s="67" t="s">
        <v>685</v>
      </c>
      <c r="C220" s="77" t="s">
        <v>40</v>
      </c>
      <c r="D220" s="69">
        <v>18</v>
      </c>
      <c r="E220" s="69">
        <v>36</v>
      </c>
      <c r="F220" s="67" t="s">
        <v>735</v>
      </c>
      <c r="G220" s="69">
        <v>927</v>
      </c>
      <c r="H220" s="97">
        <v>23932.499</v>
      </c>
      <c r="I220" s="97">
        <v>24262.71</v>
      </c>
      <c r="J220" s="97">
        <v>24584.618999999999</v>
      </c>
      <c r="K220" s="97">
        <v>24898.152999999998</v>
      </c>
      <c r="L220" s="97">
        <v>25203.200000000001</v>
      </c>
      <c r="M220" s="97">
        <v>25499.881000000001</v>
      </c>
      <c r="N220" s="70">
        <v>25788.217000000001</v>
      </c>
      <c r="O220" s="70">
        <v>26068.793000000001</v>
      </c>
      <c r="P220" s="70">
        <v>26343.073</v>
      </c>
      <c r="Q220" s="70">
        <v>26612.912</v>
      </c>
      <c r="R220" s="70">
        <v>26879.753000000001</v>
      </c>
      <c r="S220" s="70">
        <v>27144.223999999998</v>
      </c>
      <c r="T220" s="70">
        <v>27406.327000000001</v>
      </c>
      <c r="U220" s="70">
        <v>27666.063999999998</v>
      </c>
      <c r="V220" s="70">
        <v>27923.171999999999</v>
      </c>
      <c r="W220" s="70">
        <v>28177.48</v>
      </c>
      <c r="X220" s="70">
        <v>28429.244999999999</v>
      </c>
      <c r="Y220" s="70">
        <v>28678.758999999998</v>
      </c>
      <c r="Z220" s="70">
        <v>28925.691999999999</v>
      </c>
      <c r="AA220" s="70">
        <v>29169.599999999999</v>
      </c>
      <c r="AB220" s="70">
        <v>29410.246999999999</v>
      </c>
      <c r="AC220" s="70">
        <v>29647.563999999998</v>
      </c>
      <c r="AD220" s="70">
        <v>29881.87</v>
      </c>
      <c r="AE220" s="70">
        <v>30113.684000000001</v>
      </c>
      <c r="AF220" s="70">
        <v>30343.71</v>
      </c>
      <c r="AG220" s="70">
        <v>30572.49</v>
      </c>
      <c r="AH220" s="70">
        <v>30800.207999999999</v>
      </c>
      <c r="AI220" s="70">
        <v>31026.901999999998</v>
      </c>
      <c r="AJ220" s="70">
        <v>31252.712</v>
      </c>
      <c r="AK220" s="70">
        <v>31477.766</v>
      </c>
      <c r="AL220" s="70">
        <v>31702.144</v>
      </c>
      <c r="AM220" s="70">
        <v>31925.960999999999</v>
      </c>
      <c r="AN220" s="70">
        <v>32149.253000000001</v>
      </c>
      <c r="AO220" s="70">
        <v>32371.843000000001</v>
      </c>
      <c r="AP220" s="70">
        <v>32593.518</v>
      </c>
      <c r="AQ220" s="70">
        <v>32814.106</v>
      </c>
      <c r="AR220" s="70">
        <v>33033.574000000001</v>
      </c>
      <c r="AS220" s="70">
        <v>33251.915000000001</v>
      </c>
      <c r="AT220" s="70">
        <v>33469.046000000002</v>
      </c>
      <c r="AU220" s="70">
        <v>33684.883000000002</v>
      </c>
      <c r="AV220" s="70">
        <v>33899.311999999998</v>
      </c>
      <c r="AW220" s="70">
        <v>34112.358</v>
      </c>
      <c r="AX220" s="70">
        <v>34323.980000000003</v>
      </c>
      <c r="AY220" s="70">
        <v>34534.175000000003</v>
      </c>
      <c r="AZ220" s="70">
        <v>34742.896000000001</v>
      </c>
      <c r="BA220" s="70">
        <v>34950.161</v>
      </c>
      <c r="BB220" s="70">
        <v>35155.970999999998</v>
      </c>
      <c r="BC220" s="70">
        <v>35360.353999999999</v>
      </c>
      <c r="BD220" s="70">
        <v>35563.478999999999</v>
      </c>
      <c r="BE220" s="70">
        <v>35765.567999999999</v>
      </c>
      <c r="BF220" s="70">
        <v>35966.779000000002</v>
      </c>
      <c r="BG220" s="70">
        <v>36167.175999999999</v>
      </c>
      <c r="BH220" s="70">
        <v>36366.773000000001</v>
      </c>
      <c r="BI220" s="70">
        <v>36565.595999999998</v>
      </c>
      <c r="BJ220" s="70">
        <v>36763.656999999999</v>
      </c>
      <c r="BK220" s="70">
        <v>36960.955000000002</v>
      </c>
      <c r="BL220" s="70">
        <v>37157.588000000003</v>
      </c>
      <c r="BM220" s="70">
        <v>37353.586000000003</v>
      </c>
      <c r="BN220" s="70">
        <v>37548.923999999999</v>
      </c>
      <c r="BO220" s="70">
        <v>37743.553</v>
      </c>
      <c r="BP220" s="70">
        <v>37937.449999999997</v>
      </c>
      <c r="BQ220" s="70">
        <v>38130.707999999999</v>
      </c>
      <c r="BR220" s="70">
        <v>38323.430999999997</v>
      </c>
      <c r="BS220" s="70">
        <v>38515.747000000003</v>
      </c>
      <c r="BT220" s="70">
        <v>38707.796999999999</v>
      </c>
      <c r="BU220" s="70">
        <v>38899.743999999999</v>
      </c>
      <c r="BV220" s="70">
        <v>39091.642999999996</v>
      </c>
      <c r="BW220" s="70">
        <v>39283.641000000003</v>
      </c>
      <c r="BX220" s="70">
        <v>39476.074999999997</v>
      </c>
      <c r="BY220" s="70">
        <v>39669.373</v>
      </c>
      <c r="BZ220" s="70">
        <v>39863.841</v>
      </c>
      <c r="CA220" s="70">
        <v>40059.567000000003</v>
      </c>
      <c r="CB220" s="70">
        <v>40256.516000000003</v>
      </c>
      <c r="CC220" s="70">
        <v>40454.724999999999</v>
      </c>
      <c r="CD220" s="70">
        <v>40654.19</v>
      </c>
      <c r="CE220" s="70">
        <v>40854.879000000001</v>
      </c>
      <c r="CF220" s="70">
        <v>41056.665000000001</v>
      </c>
      <c r="CG220" s="70">
        <v>41259.366000000002</v>
      </c>
      <c r="CH220" s="70">
        <v>41462.743999999999</v>
      </c>
      <c r="CI220" s="70">
        <v>41666.533000000003</v>
      </c>
      <c r="CJ220" s="70">
        <v>41870.415000000001</v>
      </c>
      <c r="CK220" s="70">
        <v>42074.008000000002</v>
      </c>
      <c r="CL220" s="70">
        <v>42276.911999999997</v>
      </c>
      <c r="CM220" s="70">
        <v>42478.661999999997</v>
      </c>
      <c r="CN220" s="70">
        <v>42678.800999999999</v>
      </c>
      <c r="CO220" s="70">
        <v>42876.773999999998</v>
      </c>
    </row>
    <row r="221" spans="1:93" ht="11.65">
      <c r="A221" s="66">
        <v>204</v>
      </c>
      <c r="B221" s="67" t="s">
        <v>685</v>
      </c>
      <c r="C221" s="77" t="s">
        <v>156</v>
      </c>
      <c r="D221" s="69">
        <v>19</v>
      </c>
      <c r="E221" s="69">
        <v>554</v>
      </c>
      <c r="F221" s="67" t="s">
        <v>735</v>
      </c>
      <c r="G221" s="69">
        <v>927</v>
      </c>
      <c r="H221" s="97">
        <v>4614.527</v>
      </c>
      <c r="I221" s="97">
        <v>4659.2650000000003</v>
      </c>
      <c r="J221" s="97">
        <v>4702.0290000000005</v>
      </c>
      <c r="K221" s="97">
        <v>4743.1310000000003</v>
      </c>
      <c r="L221" s="97">
        <v>4783.0619999999999</v>
      </c>
      <c r="M221" s="97">
        <v>4822.2330000000002</v>
      </c>
      <c r="N221" s="70">
        <v>4860.6419999999998</v>
      </c>
      <c r="O221" s="70">
        <v>4898.201</v>
      </c>
      <c r="P221" s="70">
        <v>4934.9759999999997</v>
      </c>
      <c r="Q221" s="70">
        <v>4971.0469999999996</v>
      </c>
      <c r="R221" s="70">
        <v>5006.4489999999996</v>
      </c>
      <c r="S221" s="70">
        <v>5041.2370000000001</v>
      </c>
      <c r="T221" s="70">
        <v>5075.4129999999996</v>
      </c>
      <c r="U221" s="70">
        <v>5108.8630000000003</v>
      </c>
      <c r="V221" s="70">
        <v>5141.4120000000003</v>
      </c>
      <c r="W221" s="70">
        <v>5172.9610000000002</v>
      </c>
      <c r="X221" s="70">
        <v>5203.4830000000002</v>
      </c>
      <c r="Y221" s="70">
        <v>5232.9920000000002</v>
      </c>
      <c r="Z221" s="70">
        <v>5261.491</v>
      </c>
      <c r="AA221" s="70">
        <v>5288.96</v>
      </c>
      <c r="AB221" s="70">
        <v>5315.4189999999999</v>
      </c>
      <c r="AC221" s="70">
        <v>5340.85</v>
      </c>
      <c r="AD221" s="70">
        <v>5365.2650000000003</v>
      </c>
      <c r="AE221" s="70">
        <v>5388.73</v>
      </c>
      <c r="AF221" s="70">
        <v>5411.29</v>
      </c>
      <c r="AG221" s="70">
        <v>5433</v>
      </c>
      <c r="AH221" s="70">
        <v>5453.8959999999997</v>
      </c>
      <c r="AI221" s="70">
        <v>5473.9870000000001</v>
      </c>
      <c r="AJ221" s="70">
        <v>5493.2929999999997</v>
      </c>
      <c r="AK221" s="70">
        <v>5511.82</v>
      </c>
      <c r="AL221" s="70">
        <v>5529.5690000000004</v>
      </c>
      <c r="AM221" s="70">
        <v>5546.5720000000001</v>
      </c>
      <c r="AN221" s="70">
        <v>5562.8819999999996</v>
      </c>
      <c r="AO221" s="70">
        <v>5578.5119999999997</v>
      </c>
      <c r="AP221" s="70">
        <v>5593.4639999999999</v>
      </c>
      <c r="AQ221" s="70">
        <v>5607.7929999999997</v>
      </c>
      <c r="AR221" s="70">
        <v>5621.5230000000001</v>
      </c>
      <c r="AS221" s="70">
        <v>5634.7</v>
      </c>
      <c r="AT221" s="70">
        <v>5647.3810000000003</v>
      </c>
      <c r="AU221" s="70">
        <v>5659.6279999999997</v>
      </c>
      <c r="AV221" s="70">
        <v>5671.5280000000002</v>
      </c>
      <c r="AW221" s="70">
        <v>5683.0820000000003</v>
      </c>
      <c r="AX221" s="70">
        <v>5694.3440000000001</v>
      </c>
      <c r="AY221" s="70">
        <v>5705.4070000000002</v>
      </c>
      <c r="AZ221" s="70">
        <v>5716.3509999999997</v>
      </c>
      <c r="BA221" s="70">
        <v>5727.2730000000001</v>
      </c>
      <c r="BB221" s="70">
        <v>5738.1819999999998</v>
      </c>
      <c r="BC221" s="70">
        <v>5749.0950000000003</v>
      </c>
      <c r="BD221" s="70">
        <v>5760.0429999999997</v>
      </c>
      <c r="BE221" s="70">
        <v>5771.0010000000002</v>
      </c>
      <c r="BF221" s="70">
        <v>5781.9809999999998</v>
      </c>
      <c r="BG221" s="70">
        <v>5792.9979999999996</v>
      </c>
      <c r="BH221" s="70">
        <v>5804.0050000000001</v>
      </c>
      <c r="BI221" s="70">
        <v>5815</v>
      </c>
      <c r="BJ221" s="70">
        <v>5825.9390000000003</v>
      </c>
      <c r="BK221" s="70">
        <v>5836.7839999999997</v>
      </c>
      <c r="BL221" s="70">
        <v>5847.51</v>
      </c>
      <c r="BM221" s="70">
        <v>5858.0749999999998</v>
      </c>
      <c r="BN221" s="70">
        <v>5868.4009999999998</v>
      </c>
      <c r="BO221" s="70">
        <v>5878.3710000000001</v>
      </c>
      <c r="BP221" s="70">
        <v>5887.9040000000005</v>
      </c>
      <c r="BQ221" s="70">
        <v>5896.9740000000002</v>
      </c>
      <c r="BR221" s="70">
        <v>5905.5730000000003</v>
      </c>
      <c r="BS221" s="70">
        <v>5913.6180000000004</v>
      </c>
      <c r="BT221" s="70">
        <v>5921.0879999999997</v>
      </c>
      <c r="BU221" s="70">
        <v>5927.9129999999996</v>
      </c>
      <c r="BV221" s="70">
        <v>5934.12</v>
      </c>
      <c r="BW221" s="70">
        <v>5939.7129999999997</v>
      </c>
      <c r="BX221" s="70">
        <v>5944.7629999999999</v>
      </c>
      <c r="BY221" s="70">
        <v>5949.3649999999998</v>
      </c>
      <c r="BZ221" s="70">
        <v>5953.61</v>
      </c>
      <c r="CA221" s="70">
        <v>5957.5249999999996</v>
      </c>
      <c r="CB221" s="70">
        <v>5961.1409999999996</v>
      </c>
      <c r="CC221" s="70">
        <v>5964.567</v>
      </c>
      <c r="CD221" s="70">
        <v>5967.92</v>
      </c>
      <c r="CE221" s="70">
        <v>5971.277</v>
      </c>
      <c r="CF221" s="70">
        <v>5974.7160000000003</v>
      </c>
      <c r="CG221" s="70">
        <v>5978.2380000000003</v>
      </c>
      <c r="CH221" s="70">
        <v>5981.835</v>
      </c>
      <c r="CI221" s="70">
        <v>5985.48</v>
      </c>
      <c r="CJ221" s="70">
        <v>5989.1710000000003</v>
      </c>
      <c r="CK221" s="70">
        <v>5992.8919999999998</v>
      </c>
      <c r="CL221" s="70">
        <v>5996.643</v>
      </c>
      <c r="CM221" s="70">
        <v>6000.4560000000001</v>
      </c>
      <c r="CN221" s="70">
        <v>6004.3469999999998</v>
      </c>
      <c r="CO221" s="70">
        <v>6008.35</v>
      </c>
    </row>
    <row r="222" spans="1:93" ht="11.65">
      <c r="A222" s="78">
        <v>205</v>
      </c>
      <c r="B222" s="79" t="s">
        <v>685</v>
      </c>
      <c r="C222" s="80" t="s">
        <v>793</v>
      </c>
      <c r="D222" s="81"/>
      <c r="E222" s="81">
        <v>1835</v>
      </c>
      <c r="F222" s="79" t="s">
        <v>732</v>
      </c>
      <c r="G222" s="81">
        <v>1828</v>
      </c>
      <c r="H222" s="99">
        <v>11311.666999999999</v>
      </c>
      <c r="I222" s="99">
        <v>11513.656000000001</v>
      </c>
      <c r="J222" s="99">
        <v>11719.831</v>
      </c>
      <c r="K222" s="99">
        <v>11929.539000000001</v>
      </c>
      <c r="L222" s="99">
        <v>12141.786</v>
      </c>
      <c r="M222" s="99">
        <v>12355.695</v>
      </c>
      <c r="N222" s="82">
        <v>12571.094999999999</v>
      </c>
      <c r="O222" s="82">
        <v>12788.201999999999</v>
      </c>
      <c r="P222" s="82">
        <v>13006.862999999999</v>
      </c>
      <c r="Q222" s="82">
        <v>13226.912</v>
      </c>
      <c r="R222" s="82">
        <v>13448.303</v>
      </c>
      <c r="S222" s="82">
        <v>13670.797</v>
      </c>
      <c r="T222" s="82">
        <v>13894.273999999999</v>
      </c>
      <c r="U222" s="82">
        <v>14118.523999999999</v>
      </c>
      <c r="V222" s="82">
        <v>14343.308000000001</v>
      </c>
      <c r="W222" s="82">
        <v>14568.51</v>
      </c>
      <c r="X222" s="82">
        <v>14794.037</v>
      </c>
      <c r="Y222" s="82">
        <v>15019.653</v>
      </c>
      <c r="Z222" s="82">
        <v>15245.225</v>
      </c>
      <c r="AA222" s="82">
        <v>15470.422</v>
      </c>
      <c r="AB222" s="82">
        <v>15695.184999999999</v>
      </c>
      <c r="AC222" s="82">
        <v>15919.285</v>
      </c>
      <c r="AD222" s="82">
        <v>16142.655000000001</v>
      </c>
      <c r="AE222" s="82">
        <v>16365.264999999999</v>
      </c>
      <c r="AF222" s="82">
        <v>16587.124</v>
      </c>
      <c r="AG222" s="82">
        <v>16808.088</v>
      </c>
      <c r="AH222" s="82">
        <v>17028.259999999998</v>
      </c>
      <c r="AI222" s="82">
        <v>17247.356</v>
      </c>
      <c r="AJ222" s="82">
        <v>17465.399000000001</v>
      </c>
      <c r="AK222" s="82">
        <v>17682.308000000001</v>
      </c>
      <c r="AL222" s="82">
        <v>17897.915000000001</v>
      </c>
      <c r="AM222" s="82">
        <v>18112.22</v>
      </c>
      <c r="AN222" s="82">
        <v>18325.123</v>
      </c>
      <c r="AO222" s="82">
        <v>18536.575000000001</v>
      </c>
      <c r="AP222" s="82">
        <v>18746.383999999998</v>
      </c>
      <c r="AQ222" s="82">
        <v>18954.435000000001</v>
      </c>
      <c r="AR222" s="82">
        <v>19160.698</v>
      </c>
      <c r="AS222" s="82">
        <v>19365.103999999999</v>
      </c>
      <c r="AT222" s="82">
        <v>19567.694</v>
      </c>
      <c r="AU222" s="82">
        <v>19768.473000000002</v>
      </c>
      <c r="AV222" s="82">
        <v>19967.517</v>
      </c>
      <c r="AW222" s="82">
        <v>20164.798999999999</v>
      </c>
      <c r="AX222" s="82">
        <v>20360.221000000001</v>
      </c>
      <c r="AY222" s="82">
        <v>20553.7</v>
      </c>
      <c r="AZ222" s="82">
        <v>20745.030999999999</v>
      </c>
      <c r="BA222" s="82">
        <v>20934.066999999999</v>
      </c>
      <c r="BB222" s="82">
        <v>21120.841</v>
      </c>
      <c r="BC222" s="82">
        <v>21305.212</v>
      </c>
      <c r="BD222" s="82">
        <v>21487.157999999999</v>
      </c>
      <c r="BE222" s="82">
        <v>21666.706999999999</v>
      </c>
      <c r="BF222" s="82">
        <v>21843.79</v>
      </c>
      <c r="BG222" s="82">
        <v>22018.289000000001</v>
      </c>
      <c r="BH222" s="82">
        <v>22190.221000000001</v>
      </c>
      <c r="BI222" s="82">
        <v>22359.416000000001</v>
      </c>
      <c r="BJ222" s="82">
        <v>22525.635999999999</v>
      </c>
      <c r="BK222" s="82">
        <v>22688.745999999999</v>
      </c>
      <c r="BL222" s="82">
        <v>22848.587</v>
      </c>
      <c r="BM222" s="82">
        <v>23005.325000000001</v>
      </c>
      <c r="BN222" s="82">
        <v>23158.846000000001</v>
      </c>
      <c r="BO222" s="82">
        <v>23309.281999999999</v>
      </c>
      <c r="BP222" s="82">
        <v>23456.727999999999</v>
      </c>
      <c r="BQ222" s="82">
        <v>23601.108</v>
      </c>
      <c r="BR222" s="82">
        <v>23742.427</v>
      </c>
      <c r="BS222" s="82">
        <v>23880.477999999999</v>
      </c>
      <c r="BT222" s="82">
        <v>24014.996999999999</v>
      </c>
      <c r="BU222" s="82">
        <v>24145.91</v>
      </c>
      <c r="BV222" s="82">
        <v>24273.1</v>
      </c>
      <c r="BW222" s="82">
        <v>24396.654999999999</v>
      </c>
      <c r="BX222" s="82">
        <v>24516.553</v>
      </c>
      <c r="BY222" s="82">
        <v>24632.883999999998</v>
      </c>
      <c r="BZ222" s="82">
        <v>24745.744999999999</v>
      </c>
      <c r="CA222" s="82">
        <v>24855.062000000002</v>
      </c>
      <c r="CB222" s="82">
        <v>24960.915000000001</v>
      </c>
      <c r="CC222" s="82">
        <v>25063.275000000001</v>
      </c>
      <c r="CD222" s="82">
        <v>25162.267</v>
      </c>
      <c r="CE222" s="82">
        <v>25257.826000000001</v>
      </c>
      <c r="CF222" s="82">
        <v>25350.058000000001</v>
      </c>
      <c r="CG222" s="82">
        <v>25438.942999999999</v>
      </c>
      <c r="CH222" s="82">
        <v>25524.409</v>
      </c>
      <c r="CI222" s="82">
        <v>25606.625</v>
      </c>
      <c r="CJ222" s="82">
        <v>25685.476999999999</v>
      </c>
      <c r="CK222" s="82">
        <v>25761.043000000001</v>
      </c>
      <c r="CL222" s="82">
        <v>25833.313999999998</v>
      </c>
      <c r="CM222" s="82">
        <v>25902.246999999999</v>
      </c>
      <c r="CN222" s="82">
        <v>25967.964</v>
      </c>
      <c r="CO222" s="82">
        <v>26030.486000000001</v>
      </c>
    </row>
    <row r="223" spans="1:93" ht="11.65">
      <c r="A223" s="83">
        <v>206</v>
      </c>
      <c r="B223" s="84" t="s">
        <v>685</v>
      </c>
      <c r="C223" s="85" t="s">
        <v>794</v>
      </c>
      <c r="D223" s="86"/>
      <c r="E223" s="86">
        <v>928</v>
      </c>
      <c r="F223" s="84" t="s">
        <v>734</v>
      </c>
      <c r="G223" s="86">
        <v>1835</v>
      </c>
      <c r="H223" s="100">
        <v>10121.727000000001</v>
      </c>
      <c r="I223" s="100">
        <v>10316.126</v>
      </c>
      <c r="J223" s="100">
        <v>10514.186</v>
      </c>
      <c r="K223" s="100">
        <v>10715.331</v>
      </c>
      <c r="L223" s="100">
        <v>10918.534</v>
      </c>
      <c r="M223" s="100">
        <v>11122.99</v>
      </c>
      <c r="N223" s="87">
        <v>11328.58</v>
      </c>
      <c r="O223" s="87">
        <v>11535.550999999999</v>
      </c>
      <c r="P223" s="87">
        <v>11743.808000000001</v>
      </c>
      <c r="Q223" s="87">
        <v>11953.433000000001</v>
      </c>
      <c r="R223" s="87">
        <v>12164.402</v>
      </c>
      <c r="S223" s="87">
        <v>12376.602000000001</v>
      </c>
      <c r="T223" s="87">
        <v>12589.88</v>
      </c>
      <c r="U223" s="87">
        <v>12804.073</v>
      </c>
      <c r="V223" s="87">
        <v>13018.946</v>
      </c>
      <c r="W223" s="87">
        <v>13234.377</v>
      </c>
      <c r="X223" s="87">
        <v>13450.249</v>
      </c>
      <c r="Y223" s="87">
        <v>13666.407999999999</v>
      </c>
      <c r="Z223" s="87">
        <v>13882.691000000001</v>
      </c>
      <c r="AA223" s="87">
        <v>14098.864</v>
      </c>
      <c r="AB223" s="87">
        <v>14314.769</v>
      </c>
      <c r="AC223" s="87">
        <v>14530.228999999999</v>
      </c>
      <c r="AD223" s="87">
        <v>14745.174000000001</v>
      </c>
      <c r="AE223" s="87">
        <v>14959.591</v>
      </c>
      <c r="AF223" s="87">
        <v>15173.451999999999</v>
      </c>
      <c r="AG223" s="87">
        <v>15386.699000000001</v>
      </c>
      <c r="AH223" s="87">
        <v>15599.317999999999</v>
      </c>
      <c r="AI223" s="87">
        <v>15811.126</v>
      </c>
      <c r="AJ223" s="87">
        <v>16022.118</v>
      </c>
      <c r="AK223" s="87">
        <v>16232.194</v>
      </c>
      <c r="AL223" s="87">
        <v>16441.246999999999</v>
      </c>
      <c r="AM223" s="87">
        <v>16649.235000000001</v>
      </c>
      <c r="AN223" s="87">
        <v>16856.095000000001</v>
      </c>
      <c r="AO223" s="87">
        <v>17061.702000000001</v>
      </c>
      <c r="AP223" s="87">
        <v>17265.97</v>
      </c>
      <c r="AQ223" s="87">
        <v>17468.771000000001</v>
      </c>
      <c r="AR223" s="87">
        <v>17670.057000000001</v>
      </c>
      <c r="AS223" s="87">
        <v>17869.740000000002</v>
      </c>
      <c r="AT223" s="87">
        <v>18067.884999999998</v>
      </c>
      <c r="AU223" s="87">
        <v>18264.464</v>
      </c>
      <c r="AV223" s="87">
        <v>18459.571</v>
      </c>
      <c r="AW223" s="87">
        <v>18653.126</v>
      </c>
      <c r="AX223" s="87">
        <v>18845.039000000001</v>
      </c>
      <c r="AY223" s="87">
        <v>19035.217000000001</v>
      </c>
      <c r="AZ223" s="87">
        <v>19223.481</v>
      </c>
      <c r="BA223" s="87">
        <v>19409.722000000002</v>
      </c>
      <c r="BB223" s="87">
        <v>19593.901999999998</v>
      </c>
      <c r="BC223" s="87">
        <v>19775.888999999999</v>
      </c>
      <c r="BD223" s="87">
        <v>19955.673999999999</v>
      </c>
      <c r="BE223" s="87">
        <v>20133.258000000002</v>
      </c>
      <c r="BF223" s="87">
        <v>20308.554</v>
      </c>
      <c r="BG223" s="87">
        <v>20481.478999999999</v>
      </c>
      <c r="BH223" s="87">
        <v>20652.022000000001</v>
      </c>
      <c r="BI223" s="87">
        <v>20820.016</v>
      </c>
      <c r="BJ223" s="87">
        <v>20985.25</v>
      </c>
      <c r="BK223" s="87">
        <v>21147.591</v>
      </c>
      <c r="BL223" s="87">
        <v>21306.974999999999</v>
      </c>
      <c r="BM223" s="87">
        <v>21463.356</v>
      </c>
      <c r="BN223" s="87">
        <v>21616.796999999999</v>
      </c>
      <c r="BO223" s="87">
        <v>21767.416000000001</v>
      </c>
      <c r="BP223" s="87">
        <v>21915.256000000001</v>
      </c>
      <c r="BQ223" s="87">
        <v>22060.34</v>
      </c>
      <c r="BR223" s="87">
        <v>22202.571</v>
      </c>
      <c r="BS223" s="87">
        <v>22341.791000000001</v>
      </c>
      <c r="BT223" s="87">
        <v>22477.816999999999</v>
      </c>
      <c r="BU223" s="87">
        <v>22610.469000000001</v>
      </c>
      <c r="BV223" s="87">
        <v>22739.663</v>
      </c>
      <c r="BW223" s="87">
        <v>22865.5</v>
      </c>
      <c r="BX223" s="87">
        <v>22987.95</v>
      </c>
      <c r="BY223" s="87">
        <v>23107.129000000001</v>
      </c>
      <c r="BZ223" s="87">
        <v>23223.088</v>
      </c>
      <c r="CA223" s="87">
        <v>23335.823</v>
      </c>
      <c r="CB223" s="87">
        <v>23445.288</v>
      </c>
      <c r="CC223" s="87">
        <v>23551.55</v>
      </c>
      <c r="CD223" s="87">
        <v>23654.66</v>
      </c>
      <c r="CE223" s="87">
        <v>23754.626</v>
      </c>
      <c r="CF223" s="87">
        <v>23851.471000000001</v>
      </c>
      <c r="CG223" s="87">
        <v>23945.178</v>
      </c>
      <c r="CH223" s="87">
        <v>24035.791000000001</v>
      </c>
      <c r="CI223" s="87">
        <v>24123.282999999999</v>
      </c>
      <c r="CJ223" s="87">
        <v>24207.655999999999</v>
      </c>
      <c r="CK223" s="87">
        <v>24288.918000000001</v>
      </c>
      <c r="CL223" s="87">
        <v>24367.09</v>
      </c>
      <c r="CM223" s="87">
        <v>24442.159</v>
      </c>
      <c r="CN223" s="87">
        <v>24514.154999999999</v>
      </c>
      <c r="CO223" s="87">
        <v>24583.111000000001</v>
      </c>
    </row>
    <row r="224" spans="1:93" ht="11.65">
      <c r="A224" s="66">
        <v>207</v>
      </c>
      <c r="B224" s="67" t="s">
        <v>685</v>
      </c>
      <c r="C224" s="88" t="s">
        <v>90</v>
      </c>
      <c r="D224" s="69"/>
      <c r="E224" s="69">
        <v>242</v>
      </c>
      <c r="F224" s="67" t="s">
        <v>735</v>
      </c>
      <c r="G224" s="69">
        <v>928</v>
      </c>
      <c r="H224" s="97">
        <v>868.63199999999995</v>
      </c>
      <c r="I224" s="97">
        <v>872.40599999999995</v>
      </c>
      <c r="J224" s="97">
        <v>877.46</v>
      </c>
      <c r="K224" s="97">
        <v>883.49</v>
      </c>
      <c r="L224" s="97">
        <v>889.95500000000004</v>
      </c>
      <c r="M224" s="97">
        <v>896.44399999999996</v>
      </c>
      <c r="N224" s="70">
        <v>902.899</v>
      </c>
      <c r="O224" s="70">
        <v>909.45699999999999</v>
      </c>
      <c r="P224" s="70">
        <v>916.13099999999997</v>
      </c>
      <c r="Q224" s="70">
        <v>922.95500000000004</v>
      </c>
      <c r="R224" s="70">
        <v>929.97699999999998</v>
      </c>
      <c r="S224" s="70">
        <v>937.16200000000003</v>
      </c>
      <c r="T224" s="70">
        <v>944.45600000000002</v>
      </c>
      <c r="U224" s="70">
        <v>951.76300000000003</v>
      </c>
      <c r="V224" s="70">
        <v>958.971</v>
      </c>
      <c r="W224" s="70">
        <v>966.01900000000001</v>
      </c>
      <c r="X224" s="70">
        <v>972.86599999999999</v>
      </c>
      <c r="Y224" s="70">
        <v>979.49599999999998</v>
      </c>
      <c r="Z224" s="70">
        <v>985.93700000000001</v>
      </c>
      <c r="AA224" s="70">
        <v>992.226</v>
      </c>
      <c r="AB224" s="70">
        <v>998.38699999999994</v>
      </c>
      <c r="AC224" s="70">
        <v>1004.41</v>
      </c>
      <c r="AD224" s="70">
        <v>1010.275</v>
      </c>
      <c r="AE224" s="70">
        <v>1015.984</v>
      </c>
      <c r="AF224" s="70">
        <v>1021.522</v>
      </c>
      <c r="AG224" s="70">
        <v>1026.8869999999999</v>
      </c>
      <c r="AH224" s="70">
        <v>1032.078</v>
      </c>
      <c r="AI224" s="70">
        <v>1037.0930000000001</v>
      </c>
      <c r="AJ224" s="70">
        <v>1041.9380000000001</v>
      </c>
      <c r="AK224" s="70">
        <v>1046.623</v>
      </c>
      <c r="AL224" s="70">
        <v>1051.1289999999999</v>
      </c>
      <c r="AM224" s="70">
        <v>1055.4780000000001</v>
      </c>
      <c r="AN224" s="70">
        <v>1059.6610000000001</v>
      </c>
      <c r="AO224" s="70">
        <v>1063.6769999999999</v>
      </c>
      <c r="AP224" s="70">
        <v>1067.5440000000001</v>
      </c>
      <c r="AQ224" s="70">
        <v>1071.252</v>
      </c>
      <c r="AR224" s="70">
        <v>1074.797</v>
      </c>
      <c r="AS224" s="70">
        <v>1078.201</v>
      </c>
      <c r="AT224" s="70">
        <v>1081.444</v>
      </c>
      <c r="AU224" s="70">
        <v>1084.5</v>
      </c>
      <c r="AV224" s="70">
        <v>1087.395</v>
      </c>
      <c r="AW224" s="70">
        <v>1090.1189999999999</v>
      </c>
      <c r="AX224" s="70">
        <v>1092.671</v>
      </c>
      <c r="AY224" s="70">
        <v>1095.0530000000001</v>
      </c>
      <c r="AZ224" s="70">
        <v>1097.2539999999999</v>
      </c>
      <c r="BA224" s="70">
        <v>1099.29</v>
      </c>
      <c r="BB224" s="70">
        <v>1101.1569999999999</v>
      </c>
      <c r="BC224" s="70">
        <v>1102.854</v>
      </c>
      <c r="BD224" s="70">
        <v>1104.384</v>
      </c>
      <c r="BE224" s="70">
        <v>1105.7570000000001</v>
      </c>
      <c r="BF224" s="70">
        <v>1106.9849999999999</v>
      </c>
      <c r="BG224" s="70">
        <v>1108.05</v>
      </c>
      <c r="BH224" s="70">
        <v>1108.9839999999999</v>
      </c>
      <c r="BI224" s="70">
        <v>1109.771</v>
      </c>
      <c r="BJ224" s="70">
        <v>1110.4359999999999</v>
      </c>
      <c r="BK224" s="70">
        <v>1110.9739999999999</v>
      </c>
      <c r="BL224" s="70">
        <v>1111.404</v>
      </c>
      <c r="BM224" s="70">
        <v>1111.7159999999999</v>
      </c>
      <c r="BN224" s="70">
        <v>1111.9010000000001</v>
      </c>
      <c r="BO224" s="70">
        <v>1111.9829999999999</v>
      </c>
      <c r="BP224" s="70">
        <v>1111.9369999999999</v>
      </c>
      <c r="BQ224" s="70">
        <v>1111.7650000000001</v>
      </c>
      <c r="BR224" s="70">
        <v>1111.4760000000001</v>
      </c>
      <c r="BS224" s="70">
        <v>1111.0609999999999</v>
      </c>
      <c r="BT224" s="70">
        <v>1110.5170000000001</v>
      </c>
      <c r="BU224" s="70">
        <v>1109.845</v>
      </c>
      <c r="BV224" s="70">
        <v>1109.0329999999999</v>
      </c>
      <c r="BW224" s="70">
        <v>1108.088</v>
      </c>
      <c r="BX224" s="70">
        <v>1107.0070000000001</v>
      </c>
      <c r="BY224" s="70">
        <v>1105.7909999999999</v>
      </c>
      <c r="BZ224" s="70">
        <v>1104.4269999999999</v>
      </c>
      <c r="CA224" s="70">
        <v>1102.925</v>
      </c>
      <c r="CB224" s="70">
        <v>1101.268</v>
      </c>
      <c r="CC224" s="70">
        <v>1099.4680000000001</v>
      </c>
      <c r="CD224" s="70">
        <v>1097.5260000000001</v>
      </c>
      <c r="CE224" s="70">
        <v>1095.412</v>
      </c>
      <c r="CF224" s="70">
        <v>1093.164</v>
      </c>
      <c r="CG224" s="70">
        <v>1090.758</v>
      </c>
      <c r="CH224" s="70">
        <v>1088.2139999999999</v>
      </c>
      <c r="CI224" s="70">
        <v>1085.519</v>
      </c>
      <c r="CJ224" s="70">
        <v>1082.683</v>
      </c>
      <c r="CK224" s="70">
        <v>1079.7260000000001</v>
      </c>
      <c r="CL224" s="70">
        <v>1076.626</v>
      </c>
      <c r="CM224" s="70">
        <v>1073.4010000000001</v>
      </c>
      <c r="CN224" s="70">
        <v>1070.056</v>
      </c>
      <c r="CO224" s="70">
        <v>1066.5809999999999</v>
      </c>
    </row>
    <row r="225" spans="1:93" ht="11.65">
      <c r="A225" s="66">
        <v>208</v>
      </c>
      <c r="B225" s="67" t="s">
        <v>685</v>
      </c>
      <c r="C225" s="88" t="s">
        <v>795</v>
      </c>
      <c r="D225" s="69">
        <v>2</v>
      </c>
      <c r="E225" s="69">
        <v>540</v>
      </c>
      <c r="F225" s="67" t="s">
        <v>735</v>
      </c>
      <c r="G225" s="69">
        <v>928</v>
      </c>
      <c r="H225" s="97">
        <v>271.06200000000001</v>
      </c>
      <c r="I225" s="97">
        <v>274.19</v>
      </c>
      <c r="J225" s="97">
        <v>277.15899999999999</v>
      </c>
      <c r="K225" s="97">
        <v>279.98599999999999</v>
      </c>
      <c r="L225" s="97">
        <v>282.75700000000001</v>
      </c>
      <c r="M225" s="97">
        <v>285.49099999999999</v>
      </c>
      <c r="N225" s="70">
        <v>288.21699999999998</v>
      </c>
      <c r="O225" s="70">
        <v>290.92399999999998</v>
      </c>
      <c r="P225" s="70">
        <v>293.58100000000002</v>
      </c>
      <c r="Q225" s="70">
        <v>296.20999999999998</v>
      </c>
      <c r="R225" s="70">
        <v>298.786</v>
      </c>
      <c r="S225" s="70">
        <v>301.31599999999997</v>
      </c>
      <c r="T225" s="70">
        <v>303.79700000000003</v>
      </c>
      <c r="U225" s="70">
        <v>306.25</v>
      </c>
      <c r="V225" s="70">
        <v>308.65800000000002</v>
      </c>
      <c r="W225" s="70">
        <v>311.02699999999999</v>
      </c>
      <c r="X225" s="70">
        <v>313.351</v>
      </c>
      <c r="Y225" s="70">
        <v>315.642</v>
      </c>
      <c r="Z225" s="70">
        <v>317.88600000000002</v>
      </c>
      <c r="AA225" s="70">
        <v>320.07100000000003</v>
      </c>
      <c r="AB225" s="70">
        <v>322.21800000000002</v>
      </c>
      <c r="AC225" s="70">
        <v>324.29700000000003</v>
      </c>
      <c r="AD225" s="70">
        <v>326.32</v>
      </c>
      <c r="AE225" s="70">
        <v>328.29399999999998</v>
      </c>
      <c r="AF225" s="70">
        <v>330.20400000000001</v>
      </c>
      <c r="AG225" s="70">
        <v>332.036</v>
      </c>
      <c r="AH225" s="70">
        <v>333.82100000000003</v>
      </c>
      <c r="AI225" s="70">
        <v>335.51799999999997</v>
      </c>
      <c r="AJ225" s="70">
        <v>337.14</v>
      </c>
      <c r="AK225" s="70">
        <v>338.702</v>
      </c>
      <c r="AL225" s="70">
        <v>340.19</v>
      </c>
      <c r="AM225" s="70">
        <v>341.601</v>
      </c>
      <c r="AN225" s="70">
        <v>342.93099999999998</v>
      </c>
      <c r="AO225" s="70">
        <v>344.18700000000001</v>
      </c>
      <c r="AP225" s="70">
        <v>345.38400000000001</v>
      </c>
      <c r="AQ225" s="70">
        <v>346.495</v>
      </c>
      <c r="AR225" s="70">
        <v>347.56</v>
      </c>
      <c r="AS225" s="70">
        <v>348.55599999999998</v>
      </c>
      <c r="AT225" s="70">
        <v>349.47199999999998</v>
      </c>
      <c r="AU225" s="70">
        <v>350.33600000000001</v>
      </c>
      <c r="AV225" s="70">
        <v>351.15</v>
      </c>
      <c r="AW225" s="70">
        <v>351.91</v>
      </c>
      <c r="AX225" s="70">
        <v>352.60899999999998</v>
      </c>
      <c r="AY225" s="70">
        <v>353.26799999999997</v>
      </c>
      <c r="AZ225" s="70">
        <v>353.89400000000001</v>
      </c>
      <c r="BA225" s="70">
        <v>354.47899999999998</v>
      </c>
      <c r="BB225" s="70">
        <v>355.03699999999998</v>
      </c>
      <c r="BC225" s="70">
        <v>355.55399999999997</v>
      </c>
      <c r="BD225" s="70">
        <v>356.05799999999999</v>
      </c>
      <c r="BE225" s="70">
        <v>356.53300000000002</v>
      </c>
      <c r="BF225" s="70">
        <v>356.98</v>
      </c>
      <c r="BG225" s="70">
        <v>357.39400000000001</v>
      </c>
      <c r="BH225" s="70">
        <v>357.78100000000001</v>
      </c>
      <c r="BI225" s="70">
        <v>358.15699999999998</v>
      </c>
      <c r="BJ225" s="70">
        <v>358.50099999999998</v>
      </c>
      <c r="BK225" s="70">
        <v>358.81400000000002</v>
      </c>
      <c r="BL225" s="70">
        <v>359.108</v>
      </c>
      <c r="BM225" s="70">
        <v>359.36799999999999</v>
      </c>
      <c r="BN225" s="70">
        <v>359.60899999999998</v>
      </c>
      <c r="BO225" s="70">
        <v>359.82100000000003</v>
      </c>
      <c r="BP225" s="70">
        <v>360.00400000000002</v>
      </c>
      <c r="BQ225" s="70">
        <v>360.16</v>
      </c>
      <c r="BR225" s="70">
        <v>360.27699999999999</v>
      </c>
      <c r="BS225" s="70">
        <v>360.37099999999998</v>
      </c>
      <c r="BT225" s="70">
        <v>360.43099999999998</v>
      </c>
      <c r="BU225" s="70">
        <v>360.45699999999999</v>
      </c>
      <c r="BV225" s="70">
        <v>360.45100000000002</v>
      </c>
      <c r="BW225" s="70">
        <v>360.411</v>
      </c>
      <c r="BX225" s="70">
        <v>360.34</v>
      </c>
      <c r="BY225" s="70">
        <v>360.24</v>
      </c>
      <c r="BZ225" s="70">
        <v>360.10300000000001</v>
      </c>
      <c r="CA225" s="70">
        <v>359.95</v>
      </c>
      <c r="CB225" s="70">
        <v>359.77300000000002</v>
      </c>
      <c r="CC225" s="70">
        <v>359.55099999999999</v>
      </c>
      <c r="CD225" s="70">
        <v>359.32400000000001</v>
      </c>
      <c r="CE225" s="70">
        <v>359.08499999999998</v>
      </c>
      <c r="CF225" s="70">
        <v>358.82100000000003</v>
      </c>
      <c r="CG225" s="70">
        <v>358.53500000000003</v>
      </c>
      <c r="CH225" s="70">
        <v>358.25200000000001</v>
      </c>
      <c r="CI225" s="70">
        <v>357.95400000000001</v>
      </c>
      <c r="CJ225" s="70">
        <v>357.64400000000001</v>
      </c>
      <c r="CK225" s="70">
        <v>357.322</v>
      </c>
      <c r="CL225" s="70">
        <v>356.99700000000001</v>
      </c>
      <c r="CM225" s="70">
        <v>356.66</v>
      </c>
      <c r="CN225" s="70">
        <v>356.31700000000001</v>
      </c>
      <c r="CO225" s="70">
        <v>355.99099999999999</v>
      </c>
    </row>
    <row r="226" spans="1:93" ht="11.65">
      <c r="A226" s="66">
        <v>209</v>
      </c>
      <c r="B226" s="67" t="s">
        <v>685</v>
      </c>
      <c r="C226" s="88" t="s">
        <v>166</v>
      </c>
      <c r="D226" s="69"/>
      <c r="E226" s="69">
        <v>598</v>
      </c>
      <c r="F226" s="67" t="s">
        <v>735</v>
      </c>
      <c r="G226" s="69">
        <v>928</v>
      </c>
      <c r="H226" s="97">
        <v>8107.7719999999999</v>
      </c>
      <c r="I226" s="97">
        <v>8271.7659999999996</v>
      </c>
      <c r="J226" s="97">
        <v>8438.0380000000005</v>
      </c>
      <c r="K226" s="97">
        <v>8606.3240000000005</v>
      </c>
      <c r="L226" s="97">
        <v>8776.1190000000006</v>
      </c>
      <c r="M226" s="97">
        <v>8947.027</v>
      </c>
      <c r="N226" s="70">
        <v>9119.0049999999992</v>
      </c>
      <c r="O226" s="70">
        <v>9292.1720000000005</v>
      </c>
      <c r="P226" s="70">
        <v>9466.4310000000005</v>
      </c>
      <c r="Q226" s="70">
        <v>9641.7060000000001</v>
      </c>
      <c r="R226" s="70">
        <v>9817.9169999999995</v>
      </c>
      <c r="S226" s="70">
        <v>9994.9689999999991</v>
      </c>
      <c r="T226" s="70">
        <v>10172.751</v>
      </c>
      <c r="U226" s="70">
        <v>10351.151</v>
      </c>
      <c r="V226" s="70">
        <v>10530.056</v>
      </c>
      <c r="W226" s="70">
        <v>10709.351000000001</v>
      </c>
      <c r="X226" s="70">
        <v>10888.950999999999</v>
      </c>
      <c r="Y226" s="70">
        <v>11068.737999999999</v>
      </c>
      <c r="Z226" s="70">
        <v>11248.502</v>
      </c>
      <c r="AA226" s="70">
        <v>11427.99</v>
      </c>
      <c r="AB226" s="70">
        <v>11606.998</v>
      </c>
      <c r="AC226" s="70">
        <v>11785.394</v>
      </c>
      <c r="AD226" s="70">
        <v>11963.133</v>
      </c>
      <c r="AE226" s="70">
        <v>12140.216</v>
      </c>
      <c r="AF226" s="70">
        <v>12316.705</v>
      </c>
      <c r="AG226" s="70">
        <v>12492.601000000001</v>
      </c>
      <c r="AH226" s="70">
        <v>12667.861000000001</v>
      </c>
      <c r="AI226" s="70">
        <v>12842.388999999999</v>
      </c>
      <c r="AJ226" s="70">
        <v>13016.12</v>
      </c>
      <c r="AK226" s="70">
        <v>13188.99</v>
      </c>
      <c r="AL226" s="70">
        <v>13360.906000000001</v>
      </c>
      <c r="AM226" s="70">
        <v>13531.839</v>
      </c>
      <c r="AN226" s="70">
        <v>13701.743</v>
      </c>
      <c r="AO226" s="70">
        <v>13870.481</v>
      </c>
      <c r="AP226" s="70">
        <v>14037.960999999999</v>
      </c>
      <c r="AQ226" s="70">
        <v>14204.06</v>
      </c>
      <c r="AR226" s="70">
        <v>14368.717000000001</v>
      </c>
      <c r="AS226" s="70">
        <v>14531.879000000001</v>
      </c>
      <c r="AT226" s="70">
        <v>14693.603999999999</v>
      </c>
      <c r="AU226" s="70">
        <v>14853.949000000001</v>
      </c>
      <c r="AV226" s="70">
        <v>15012.958000000001</v>
      </c>
      <c r="AW226" s="70">
        <v>15170.606</v>
      </c>
      <c r="AX226" s="70">
        <v>15326.799000000001</v>
      </c>
      <c r="AY226" s="70">
        <v>15481.41</v>
      </c>
      <c r="AZ226" s="70">
        <v>15634.271000000001</v>
      </c>
      <c r="BA226" s="70">
        <v>15785.263000000001</v>
      </c>
      <c r="BB226" s="70">
        <v>15934.288</v>
      </c>
      <c r="BC226" s="70">
        <v>16081.313</v>
      </c>
      <c r="BD226" s="70">
        <v>16226.282999999999</v>
      </c>
      <c r="BE226" s="70">
        <v>16369.204</v>
      </c>
      <c r="BF226" s="70">
        <v>16510.019</v>
      </c>
      <c r="BG226" s="70">
        <v>16648.684000000001</v>
      </c>
      <c r="BH226" s="70">
        <v>16785.151000000002</v>
      </c>
      <c r="BI226" s="70">
        <v>16919.241999999998</v>
      </c>
      <c r="BJ226" s="70">
        <v>17050.769</v>
      </c>
      <c r="BK226" s="70">
        <v>17179.596000000001</v>
      </c>
      <c r="BL226" s="70">
        <v>17305.653999999999</v>
      </c>
      <c r="BM226" s="70">
        <v>17428.911</v>
      </c>
      <c r="BN226" s="70">
        <v>17549.460999999999</v>
      </c>
      <c r="BO226" s="70">
        <v>17667.428</v>
      </c>
      <c r="BP226" s="70">
        <v>17782.873</v>
      </c>
      <c r="BQ226" s="70">
        <v>17895.848999999998</v>
      </c>
      <c r="BR226" s="70">
        <v>18006.269</v>
      </c>
      <c r="BS226" s="70">
        <v>18114.003000000001</v>
      </c>
      <c r="BT226" s="70">
        <v>18218.904999999999</v>
      </c>
      <c r="BU226" s="70">
        <v>18320.839</v>
      </c>
      <c r="BV226" s="70">
        <v>18419.760999999999</v>
      </c>
      <c r="BW226" s="70">
        <v>18515.739000000001</v>
      </c>
      <c r="BX226" s="70">
        <v>18608.784</v>
      </c>
      <c r="BY226" s="70">
        <v>18699.007000000001</v>
      </c>
      <c r="BZ226" s="70">
        <v>18786.460999999999</v>
      </c>
      <c r="CA226" s="70">
        <v>18871.144</v>
      </c>
      <c r="CB226" s="70">
        <v>18953.071</v>
      </c>
      <c r="CC226" s="70">
        <v>19032.303</v>
      </c>
      <c r="CD226" s="70">
        <v>19108.905999999999</v>
      </c>
      <c r="CE226" s="70">
        <v>19182.921999999999</v>
      </c>
      <c r="CF226" s="70">
        <v>19254.382000000001</v>
      </c>
      <c r="CG226" s="70">
        <v>19323.302</v>
      </c>
      <c r="CH226" s="70">
        <v>19389.670999999998</v>
      </c>
      <c r="CI226" s="70">
        <v>19453.488000000001</v>
      </c>
      <c r="CJ226" s="70">
        <v>19514.737000000001</v>
      </c>
      <c r="CK226" s="70">
        <v>19573.419000000002</v>
      </c>
      <c r="CL226" s="70">
        <v>19629.544000000002</v>
      </c>
      <c r="CM226" s="70">
        <v>19683.118999999999</v>
      </c>
      <c r="CN226" s="70">
        <v>19734.162</v>
      </c>
      <c r="CO226" s="70">
        <v>19782.704000000002</v>
      </c>
    </row>
    <row r="227" spans="1:93" ht="11.65">
      <c r="A227" s="66">
        <v>210</v>
      </c>
      <c r="B227" s="67" t="s">
        <v>685</v>
      </c>
      <c r="C227" s="88" t="s">
        <v>190</v>
      </c>
      <c r="D227" s="69"/>
      <c r="E227" s="69">
        <v>90</v>
      </c>
      <c r="F227" s="67" t="s">
        <v>735</v>
      </c>
      <c r="G227" s="69">
        <v>928</v>
      </c>
      <c r="H227" s="97">
        <v>603.13300000000004</v>
      </c>
      <c r="I227" s="97">
        <v>619.43799999999999</v>
      </c>
      <c r="J227" s="97">
        <v>636.03</v>
      </c>
      <c r="K227" s="97">
        <v>652.85599999999999</v>
      </c>
      <c r="L227" s="97">
        <v>669.82100000000003</v>
      </c>
      <c r="M227" s="97">
        <v>686.87800000000004</v>
      </c>
      <c r="N227" s="70">
        <v>703.995</v>
      </c>
      <c r="O227" s="70">
        <v>721.16399999999999</v>
      </c>
      <c r="P227" s="70">
        <v>738.41600000000005</v>
      </c>
      <c r="Q227" s="70">
        <v>755.82299999999998</v>
      </c>
      <c r="R227" s="70">
        <v>773.42200000000003</v>
      </c>
      <c r="S227" s="70">
        <v>791.21</v>
      </c>
      <c r="T227" s="70">
        <v>809.19799999999998</v>
      </c>
      <c r="U227" s="70">
        <v>827.40899999999999</v>
      </c>
      <c r="V227" s="70">
        <v>845.87199999999996</v>
      </c>
      <c r="W227" s="70">
        <v>864.60299999999995</v>
      </c>
      <c r="X227" s="70">
        <v>883.63199999999995</v>
      </c>
      <c r="Y227" s="70">
        <v>902.93</v>
      </c>
      <c r="Z227" s="70">
        <v>922.53499999999997</v>
      </c>
      <c r="AA227" s="70">
        <v>942.42899999999997</v>
      </c>
      <c r="AB227" s="70">
        <v>962.62800000000004</v>
      </c>
      <c r="AC227" s="70">
        <v>983.12199999999996</v>
      </c>
      <c r="AD227" s="70">
        <v>1003.907</v>
      </c>
      <c r="AE227" s="70">
        <v>1024.952</v>
      </c>
      <c r="AF227" s="70">
        <v>1046.2180000000001</v>
      </c>
      <c r="AG227" s="70">
        <v>1067.654</v>
      </c>
      <c r="AH227" s="70">
        <v>1089.2719999999999</v>
      </c>
      <c r="AI227" s="70">
        <v>1111.0509999999999</v>
      </c>
      <c r="AJ227" s="70">
        <v>1132.9849999999999</v>
      </c>
      <c r="AK227" s="70">
        <v>1155.068</v>
      </c>
      <c r="AL227" s="70">
        <v>1177.2809999999999</v>
      </c>
      <c r="AM227" s="70">
        <v>1199.6220000000001</v>
      </c>
      <c r="AN227" s="70">
        <v>1222.085</v>
      </c>
      <c r="AO227" s="70">
        <v>1244.6610000000001</v>
      </c>
      <c r="AP227" s="70">
        <v>1267.3699999999999</v>
      </c>
      <c r="AQ227" s="70">
        <v>1290.2139999999999</v>
      </c>
      <c r="AR227" s="70">
        <v>1313.19</v>
      </c>
      <c r="AS227" s="70">
        <v>1336.277</v>
      </c>
      <c r="AT227" s="70">
        <v>1359.482</v>
      </c>
      <c r="AU227" s="70">
        <v>1382.7460000000001</v>
      </c>
      <c r="AV227" s="70">
        <v>1406.0820000000001</v>
      </c>
      <c r="AW227" s="70">
        <v>1429.4469999999999</v>
      </c>
      <c r="AX227" s="70">
        <v>1452.873</v>
      </c>
      <c r="AY227" s="70">
        <v>1476.34</v>
      </c>
      <c r="AZ227" s="70">
        <v>1499.8620000000001</v>
      </c>
      <c r="BA227" s="70">
        <v>1523.443</v>
      </c>
      <c r="BB227" s="70">
        <v>1547.11</v>
      </c>
      <c r="BC227" s="70">
        <v>1570.8219999999999</v>
      </c>
      <c r="BD227" s="70">
        <v>1594.5640000000001</v>
      </c>
      <c r="BE227" s="70">
        <v>1618.3530000000001</v>
      </c>
      <c r="BF227" s="70">
        <v>1642.145</v>
      </c>
      <c r="BG227" s="70">
        <v>1665.941</v>
      </c>
      <c r="BH227" s="70">
        <v>1689.74</v>
      </c>
      <c r="BI227" s="70">
        <v>1713.5429999999999</v>
      </c>
      <c r="BJ227" s="70">
        <v>1737.3489999999999</v>
      </c>
      <c r="BK227" s="70">
        <v>1761.173</v>
      </c>
      <c r="BL227" s="70">
        <v>1784.989</v>
      </c>
      <c r="BM227" s="70">
        <v>1808.8019999999999</v>
      </c>
      <c r="BN227" s="70">
        <v>1832.586</v>
      </c>
      <c r="BO227" s="70">
        <v>1856.3209999999999</v>
      </c>
      <c r="BP227" s="70">
        <v>1880.0029999999999</v>
      </c>
      <c r="BQ227" s="70">
        <v>1903.6</v>
      </c>
      <c r="BR227" s="70">
        <v>1927.1220000000001</v>
      </c>
      <c r="BS227" s="70">
        <v>1950.528</v>
      </c>
      <c r="BT227" s="70">
        <v>1973.809</v>
      </c>
      <c r="BU227" s="70">
        <v>1996.922</v>
      </c>
      <c r="BV227" s="70">
        <v>2019.856</v>
      </c>
      <c r="BW227" s="70">
        <v>2042.606</v>
      </c>
      <c r="BX227" s="70">
        <v>2065.16</v>
      </c>
      <c r="BY227" s="70">
        <v>2087.5079999999998</v>
      </c>
      <c r="BZ227" s="70">
        <v>2109.6610000000001</v>
      </c>
      <c r="CA227" s="70">
        <v>2131.5990000000002</v>
      </c>
      <c r="CB227" s="70">
        <v>2153.2910000000002</v>
      </c>
      <c r="CC227" s="70">
        <v>2174.7449999999999</v>
      </c>
      <c r="CD227" s="70">
        <v>2195.9389999999999</v>
      </c>
      <c r="CE227" s="70">
        <v>2216.864</v>
      </c>
      <c r="CF227" s="70">
        <v>2237.5140000000001</v>
      </c>
      <c r="CG227" s="70">
        <v>2257.866</v>
      </c>
      <c r="CH227" s="70">
        <v>2277.922</v>
      </c>
      <c r="CI227" s="70">
        <v>2297.69</v>
      </c>
      <c r="CJ227" s="70">
        <v>2317.15</v>
      </c>
      <c r="CK227" s="70">
        <v>2336.299</v>
      </c>
      <c r="CL227" s="70">
        <v>2355.145</v>
      </c>
      <c r="CM227" s="70">
        <v>2373.6799999999998</v>
      </c>
      <c r="CN227" s="70">
        <v>2391.8879999999999</v>
      </c>
      <c r="CO227" s="70">
        <v>2409.7669999999998</v>
      </c>
    </row>
    <row r="228" spans="1:93" ht="11.65">
      <c r="A228" s="66">
        <v>211</v>
      </c>
      <c r="B228" s="67" t="s">
        <v>685</v>
      </c>
      <c r="C228" s="88" t="s">
        <v>221</v>
      </c>
      <c r="D228" s="69"/>
      <c r="E228" s="69">
        <v>548</v>
      </c>
      <c r="F228" s="67" t="s">
        <v>735</v>
      </c>
      <c r="G228" s="69">
        <v>928</v>
      </c>
      <c r="H228" s="97">
        <v>271.12799999999999</v>
      </c>
      <c r="I228" s="97">
        <v>278.32600000000002</v>
      </c>
      <c r="J228" s="97">
        <v>285.49900000000002</v>
      </c>
      <c r="K228" s="97">
        <v>292.67500000000001</v>
      </c>
      <c r="L228" s="97">
        <v>299.88200000000001</v>
      </c>
      <c r="M228" s="97">
        <v>307.14999999999998</v>
      </c>
      <c r="N228" s="70">
        <v>314.464</v>
      </c>
      <c r="O228" s="70">
        <v>321.834</v>
      </c>
      <c r="P228" s="70">
        <v>329.24900000000002</v>
      </c>
      <c r="Q228" s="70">
        <v>336.73899999999998</v>
      </c>
      <c r="R228" s="70">
        <v>344.3</v>
      </c>
      <c r="S228" s="70">
        <v>351.94499999999999</v>
      </c>
      <c r="T228" s="70">
        <v>359.678</v>
      </c>
      <c r="U228" s="70">
        <v>367.5</v>
      </c>
      <c r="V228" s="70">
        <v>375.38900000000001</v>
      </c>
      <c r="W228" s="70">
        <v>383.37700000000001</v>
      </c>
      <c r="X228" s="70">
        <v>391.44900000000001</v>
      </c>
      <c r="Y228" s="70">
        <v>399.60199999999998</v>
      </c>
      <c r="Z228" s="70">
        <v>407.83100000000002</v>
      </c>
      <c r="AA228" s="70">
        <v>416.14800000000002</v>
      </c>
      <c r="AB228" s="70">
        <v>424.53800000000001</v>
      </c>
      <c r="AC228" s="70">
        <v>433.00599999999997</v>
      </c>
      <c r="AD228" s="70">
        <v>441.53899999999999</v>
      </c>
      <c r="AE228" s="70">
        <v>450.14499999999998</v>
      </c>
      <c r="AF228" s="70">
        <v>458.803</v>
      </c>
      <c r="AG228" s="70">
        <v>467.52100000000002</v>
      </c>
      <c r="AH228" s="70">
        <v>476.286</v>
      </c>
      <c r="AI228" s="70">
        <v>485.07499999999999</v>
      </c>
      <c r="AJ228" s="70">
        <v>493.935</v>
      </c>
      <c r="AK228" s="70">
        <v>502.81099999999998</v>
      </c>
      <c r="AL228" s="70">
        <v>511.74099999999999</v>
      </c>
      <c r="AM228" s="70">
        <v>520.69500000000005</v>
      </c>
      <c r="AN228" s="70">
        <v>529.67499999999995</v>
      </c>
      <c r="AO228" s="70">
        <v>538.69600000000003</v>
      </c>
      <c r="AP228" s="70">
        <v>547.71100000000001</v>
      </c>
      <c r="AQ228" s="70">
        <v>556.75</v>
      </c>
      <c r="AR228" s="70">
        <v>565.79300000000001</v>
      </c>
      <c r="AS228" s="70">
        <v>574.827</v>
      </c>
      <c r="AT228" s="70">
        <v>583.88300000000004</v>
      </c>
      <c r="AU228" s="70">
        <v>592.93299999999999</v>
      </c>
      <c r="AV228" s="70">
        <v>601.98599999999999</v>
      </c>
      <c r="AW228" s="70">
        <v>611.04399999999998</v>
      </c>
      <c r="AX228" s="70">
        <v>620.08699999999999</v>
      </c>
      <c r="AY228" s="70">
        <v>629.14599999999996</v>
      </c>
      <c r="AZ228" s="70">
        <v>638.20000000000005</v>
      </c>
      <c r="BA228" s="70">
        <v>647.24699999999996</v>
      </c>
      <c r="BB228" s="70">
        <v>656.31</v>
      </c>
      <c r="BC228" s="70">
        <v>665.346</v>
      </c>
      <c r="BD228" s="70">
        <v>674.38499999999999</v>
      </c>
      <c r="BE228" s="70">
        <v>683.41099999999994</v>
      </c>
      <c r="BF228" s="70">
        <v>692.42499999999995</v>
      </c>
      <c r="BG228" s="70">
        <v>701.41</v>
      </c>
      <c r="BH228" s="70">
        <v>710.36599999999999</v>
      </c>
      <c r="BI228" s="70">
        <v>719.303</v>
      </c>
      <c r="BJ228" s="70">
        <v>728.19500000000005</v>
      </c>
      <c r="BK228" s="70">
        <v>737.03399999999999</v>
      </c>
      <c r="BL228" s="70">
        <v>745.82</v>
      </c>
      <c r="BM228" s="70">
        <v>754.55899999999997</v>
      </c>
      <c r="BN228" s="70">
        <v>763.24</v>
      </c>
      <c r="BO228" s="70">
        <v>771.86300000000006</v>
      </c>
      <c r="BP228" s="70">
        <v>780.43899999999996</v>
      </c>
      <c r="BQ228" s="70">
        <v>788.96600000000001</v>
      </c>
      <c r="BR228" s="70">
        <v>797.42700000000002</v>
      </c>
      <c r="BS228" s="70">
        <v>805.82799999999997</v>
      </c>
      <c r="BT228" s="70">
        <v>814.15499999999997</v>
      </c>
      <c r="BU228" s="70">
        <v>822.40599999999995</v>
      </c>
      <c r="BV228" s="70">
        <v>830.56200000000001</v>
      </c>
      <c r="BW228" s="70">
        <v>838.65599999999995</v>
      </c>
      <c r="BX228" s="70">
        <v>846.65899999999999</v>
      </c>
      <c r="BY228" s="70">
        <v>854.58299999999997</v>
      </c>
      <c r="BZ228" s="70">
        <v>862.43600000000004</v>
      </c>
      <c r="CA228" s="70">
        <v>870.20500000000004</v>
      </c>
      <c r="CB228" s="70">
        <v>877.88499999999999</v>
      </c>
      <c r="CC228" s="70">
        <v>885.48299999999995</v>
      </c>
      <c r="CD228" s="70">
        <v>892.96500000000003</v>
      </c>
      <c r="CE228" s="70">
        <v>900.34299999999996</v>
      </c>
      <c r="CF228" s="70">
        <v>907.59</v>
      </c>
      <c r="CG228" s="70">
        <v>914.71699999999998</v>
      </c>
      <c r="CH228" s="70">
        <v>921.73199999999997</v>
      </c>
      <c r="CI228" s="70">
        <v>928.63199999999995</v>
      </c>
      <c r="CJ228" s="70">
        <v>935.44200000000001</v>
      </c>
      <c r="CK228" s="70">
        <v>942.15200000000004</v>
      </c>
      <c r="CL228" s="70">
        <v>948.77800000000002</v>
      </c>
      <c r="CM228" s="70">
        <v>955.29899999999998</v>
      </c>
      <c r="CN228" s="70">
        <v>961.73199999999997</v>
      </c>
      <c r="CO228" s="70">
        <v>968.06799999999998</v>
      </c>
    </row>
    <row r="229" spans="1:93" ht="11.65">
      <c r="A229" s="83">
        <v>212</v>
      </c>
      <c r="B229" s="84" t="s">
        <v>685</v>
      </c>
      <c r="C229" s="85" t="s">
        <v>796</v>
      </c>
      <c r="D229" s="86"/>
      <c r="E229" s="86">
        <v>954</v>
      </c>
      <c r="F229" s="84" t="s">
        <v>734</v>
      </c>
      <c r="G229" s="86">
        <v>1835</v>
      </c>
      <c r="H229" s="100">
        <v>522.92600000000004</v>
      </c>
      <c r="I229" s="100">
        <v>527.79399999999998</v>
      </c>
      <c r="J229" s="100">
        <v>532.88699999999994</v>
      </c>
      <c r="K229" s="100">
        <v>538.14200000000005</v>
      </c>
      <c r="L229" s="100">
        <v>543.48299999999995</v>
      </c>
      <c r="M229" s="100">
        <v>548.92700000000002</v>
      </c>
      <c r="N229" s="87">
        <v>554.40200000000004</v>
      </c>
      <c r="O229" s="87">
        <v>559.87300000000005</v>
      </c>
      <c r="P229" s="87">
        <v>565.37400000000002</v>
      </c>
      <c r="Q229" s="87">
        <v>570.84900000000005</v>
      </c>
      <c r="R229" s="87">
        <v>576.29999999999995</v>
      </c>
      <c r="S229" s="87">
        <v>581.71</v>
      </c>
      <c r="T229" s="87">
        <v>587.06700000000001</v>
      </c>
      <c r="U229" s="87">
        <v>592.34400000000005</v>
      </c>
      <c r="V229" s="87">
        <v>597.50099999999998</v>
      </c>
      <c r="W229" s="87">
        <v>602.53</v>
      </c>
      <c r="X229" s="87">
        <v>607.43799999999999</v>
      </c>
      <c r="Y229" s="87">
        <v>612.19299999999998</v>
      </c>
      <c r="Z229" s="87">
        <v>616.82799999999997</v>
      </c>
      <c r="AA229" s="87">
        <v>621.27499999999998</v>
      </c>
      <c r="AB229" s="87">
        <v>625.59100000000001</v>
      </c>
      <c r="AC229" s="87">
        <v>629.74699999999996</v>
      </c>
      <c r="AD229" s="87">
        <v>633.75400000000002</v>
      </c>
      <c r="AE229" s="87">
        <v>637.62</v>
      </c>
      <c r="AF229" s="87">
        <v>641.36900000000003</v>
      </c>
      <c r="AG229" s="87">
        <v>644.91600000000005</v>
      </c>
      <c r="AH229" s="87">
        <v>648.39700000000005</v>
      </c>
      <c r="AI229" s="87">
        <v>651.72900000000004</v>
      </c>
      <c r="AJ229" s="87">
        <v>654.928</v>
      </c>
      <c r="AK229" s="87">
        <v>658.02099999999996</v>
      </c>
      <c r="AL229" s="87">
        <v>660.995</v>
      </c>
      <c r="AM229" s="87">
        <v>663.84699999999998</v>
      </c>
      <c r="AN229" s="87">
        <v>666.60400000000004</v>
      </c>
      <c r="AO229" s="87">
        <v>669.28099999999995</v>
      </c>
      <c r="AP229" s="87">
        <v>671.84699999999998</v>
      </c>
      <c r="AQ229" s="87">
        <v>674.33299999999997</v>
      </c>
      <c r="AR229" s="87">
        <v>676.69100000000003</v>
      </c>
      <c r="AS229" s="87">
        <v>678.96299999999997</v>
      </c>
      <c r="AT229" s="87">
        <v>681.15</v>
      </c>
      <c r="AU229" s="87">
        <v>683.25199999999995</v>
      </c>
      <c r="AV229" s="87">
        <v>685.221</v>
      </c>
      <c r="AW229" s="87">
        <v>687.10599999999999</v>
      </c>
      <c r="AX229" s="87">
        <v>688.90800000000002</v>
      </c>
      <c r="AY229" s="87">
        <v>690.61500000000001</v>
      </c>
      <c r="AZ229" s="87">
        <v>692.17700000000002</v>
      </c>
      <c r="BA229" s="87">
        <v>693.62</v>
      </c>
      <c r="BB229" s="87">
        <v>694.94600000000003</v>
      </c>
      <c r="BC229" s="87">
        <v>696.16499999999996</v>
      </c>
      <c r="BD229" s="87">
        <v>697.23800000000006</v>
      </c>
      <c r="BE229" s="87">
        <v>698.19799999999998</v>
      </c>
      <c r="BF229" s="87">
        <v>699.05700000000002</v>
      </c>
      <c r="BG229" s="87">
        <v>699.78899999999999</v>
      </c>
      <c r="BH229" s="87">
        <v>700.38900000000001</v>
      </c>
      <c r="BI229" s="87">
        <v>700.904</v>
      </c>
      <c r="BJ229" s="87">
        <v>701.31</v>
      </c>
      <c r="BK229" s="87">
        <v>701.58399999999995</v>
      </c>
      <c r="BL229" s="87">
        <v>701.70299999999997</v>
      </c>
      <c r="BM229" s="87">
        <v>701.79100000000005</v>
      </c>
      <c r="BN229" s="87">
        <v>701.70899999999995</v>
      </c>
      <c r="BO229" s="87">
        <v>701.53300000000002</v>
      </c>
      <c r="BP229" s="87">
        <v>701.27599999999995</v>
      </c>
      <c r="BQ229" s="87">
        <v>700.87400000000002</v>
      </c>
      <c r="BR229" s="87">
        <v>700.39599999999996</v>
      </c>
      <c r="BS229" s="87">
        <v>699.80700000000002</v>
      </c>
      <c r="BT229" s="87">
        <v>699.07100000000003</v>
      </c>
      <c r="BU229" s="87">
        <v>698.26300000000003</v>
      </c>
      <c r="BV229" s="87">
        <v>697.34400000000005</v>
      </c>
      <c r="BW229" s="87">
        <v>696.30899999999997</v>
      </c>
      <c r="BX229" s="87">
        <v>695.17600000000004</v>
      </c>
      <c r="BY229" s="87">
        <v>693.904</v>
      </c>
      <c r="BZ229" s="87">
        <v>692.53200000000004</v>
      </c>
      <c r="CA229" s="87">
        <v>691.00900000000001</v>
      </c>
      <c r="CB229" s="87">
        <v>689.42399999999998</v>
      </c>
      <c r="CC229" s="87">
        <v>687.68399999999997</v>
      </c>
      <c r="CD229" s="87">
        <v>685.86400000000003</v>
      </c>
      <c r="CE229" s="87">
        <v>683.90099999999995</v>
      </c>
      <c r="CF229" s="87">
        <v>681.83299999999997</v>
      </c>
      <c r="CG229" s="87">
        <v>679.66</v>
      </c>
      <c r="CH229" s="87">
        <v>677.34</v>
      </c>
      <c r="CI229" s="87">
        <v>674.97</v>
      </c>
      <c r="CJ229" s="87">
        <v>672.47799999999995</v>
      </c>
      <c r="CK229" s="87">
        <v>669.91600000000005</v>
      </c>
      <c r="CL229" s="87">
        <v>667.27</v>
      </c>
      <c r="CM229" s="87">
        <v>664.5</v>
      </c>
      <c r="CN229" s="87">
        <v>661.66899999999998</v>
      </c>
      <c r="CO229" s="87">
        <v>658.77300000000002</v>
      </c>
    </row>
    <row r="230" spans="1:93" ht="11.65">
      <c r="A230" s="66">
        <v>213</v>
      </c>
      <c r="B230" s="67" t="s">
        <v>685</v>
      </c>
      <c r="C230" s="88" t="s">
        <v>797</v>
      </c>
      <c r="D230" s="69">
        <v>16</v>
      </c>
      <c r="E230" s="69">
        <v>316</v>
      </c>
      <c r="F230" s="67" t="s">
        <v>735</v>
      </c>
      <c r="G230" s="69">
        <v>954</v>
      </c>
      <c r="H230" s="97">
        <v>161.851</v>
      </c>
      <c r="I230" s="97">
        <v>162.94800000000001</v>
      </c>
      <c r="J230" s="97">
        <v>164.28100000000001</v>
      </c>
      <c r="K230" s="97">
        <v>165.77</v>
      </c>
      <c r="L230" s="97">
        <v>167.29499999999999</v>
      </c>
      <c r="M230" s="97">
        <v>168.78299999999999</v>
      </c>
      <c r="N230" s="70">
        <v>170.184</v>
      </c>
      <c r="O230" s="70">
        <v>171.52799999999999</v>
      </c>
      <c r="P230" s="70">
        <v>172.81899999999999</v>
      </c>
      <c r="Q230" s="70">
        <v>174.07</v>
      </c>
      <c r="R230" s="70">
        <v>175.32900000000001</v>
      </c>
      <c r="S230" s="70">
        <v>176.559</v>
      </c>
      <c r="T230" s="70">
        <v>177.75399999999999</v>
      </c>
      <c r="U230" s="70">
        <v>178.92400000000001</v>
      </c>
      <c r="V230" s="70">
        <v>180.047</v>
      </c>
      <c r="W230" s="70">
        <v>181.143</v>
      </c>
      <c r="X230" s="70">
        <v>182.18799999999999</v>
      </c>
      <c r="Y230" s="70">
        <v>183.20099999999999</v>
      </c>
      <c r="Z230" s="70">
        <v>184.15299999999999</v>
      </c>
      <c r="AA230" s="70">
        <v>185.06100000000001</v>
      </c>
      <c r="AB230" s="70">
        <v>185.91300000000001</v>
      </c>
      <c r="AC230" s="70">
        <v>186.714</v>
      </c>
      <c r="AD230" s="70">
        <v>187.452</v>
      </c>
      <c r="AE230" s="70">
        <v>188.14400000000001</v>
      </c>
      <c r="AF230" s="70">
        <v>188.78800000000001</v>
      </c>
      <c r="AG230" s="70">
        <v>189.375</v>
      </c>
      <c r="AH230" s="70">
        <v>189.91200000000001</v>
      </c>
      <c r="AI230" s="70">
        <v>190.39099999999999</v>
      </c>
      <c r="AJ230" s="70">
        <v>190.82900000000001</v>
      </c>
      <c r="AK230" s="70">
        <v>191.227</v>
      </c>
      <c r="AL230" s="70">
        <v>191.58199999999999</v>
      </c>
      <c r="AM230" s="70">
        <v>191.89099999999999</v>
      </c>
      <c r="AN230" s="70">
        <v>192.167</v>
      </c>
      <c r="AO230" s="70">
        <v>192.40899999999999</v>
      </c>
      <c r="AP230" s="70">
        <v>192.608</v>
      </c>
      <c r="AQ230" s="70">
        <v>192.785</v>
      </c>
      <c r="AR230" s="70">
        <v>192.92699999999999</v>
      </c>
      <c r="AS230" s="70">
        <v>193.03700000000001</v>
      </c>
      <c r="AT230" s="70">
        <v>193.125</v>
      </c>
      <c r="AU230" s="70">
        <v>193.18899999999999</v>
      </c>
      <c r="AV230" s="70">
        <v>193.22900000000001</v>
      </c>
      <c r="AW230" s="70">
        <v>193.23500000000001</v>
      </c>
      <c r="AX230" s="70">
        <v>193.23599999999999</v>
      </c>
      <c r="AY230" s="70">
        <v>193.2</v>
      </c>
      <c r="AZ230" s="70">
        <v>193.15100000000001</v>
      </c>
      <c r="BA230" s="70">
        <v>193.066</v>
      </c>
      <c r="BB230" s="70">
        <v>192.965</v>
      </c>
      <c r="BC230" s="70">
        <v>192.84200000000001</v>
      </c>
      <c r="BD230" s="70">
        <v>192.68899999999999</v>
      </c>
      <c r="BE230" s="70">
        <v>192.52500000000001</v>
      </c>
      <c r="BF230" s="70">
        <v>192.32400000000001</v>
      </c>
      <c r="BG230" s="70">
        <v>192.11099999999999</v>
      </c>
      <c r="BH230" s="70">
        <v>191.86799999999999</v>
      </c>
      <c r="BI230" s="70">
        <v>191.59100000000001</v>
      </c>
      <c r="BJ230" s="70">
        <v>191.298</v>
      </c>
      <c r="BK230" s="70">
        <v>190.96899999999999</v>
      </c>
      <c r="BL230" s="70">
        <v>190.608</v>
      </c>
      <c r="BM230" s="70">
        <v>190.23699999999999</v>
      </c>
      <c r="BN230" s="70">
        <v>189.81100000000001</v>
      </c>
      <c r="BO230" s="70">
        <v>189.37100000000001</v>
      </c>
      <c r="BP230" s="70">
        <v>188.88900000000001</v>
      </c>
      <c r="BQ230" s="70">
        <v>188.369</v>
      </c>
      <c r="BR230" s="70">
        <v>187.822</v>
      </c>
      <c r="BS230" s="70">
        <v>187.23599999999999</v>
      </c>
      <c r="BT230" s="70">
        <v>186.613</v>
      </c>
      <c r="BU230" s="70">
        <v>185.96899999999999</v>
      </c>
      <c r="BV230" s="70">
        <v>185.28899999999999</v>
      </c>
      <c r="BW230" s="70">
        <v>184.58500000000001</v>
      </c>
      <c r="BX230" s="70">
        <v>183.839</v>
      </c>
      <c r="BY230" s="70">
        <v>183.07300000000001</v>
      </c>
      <c r="BZ230" s="70">
        <v>182.262</v>
      </c>
      <c r="CA230" s="70">
        <v>181.44</v>
      </c>
      <c r="CB230" s="70">
        <v>180.58699999999999</v>
      </c>
      <c r="CC230" s="70">
        <v>179.70699999999999</v>
      </c>
      <c r="CD230" s="70">
        <v>178.81200000000001</v>
      </c>
      <c r="CE230" s="70">
        <v>177.89599999999999</v>
      </c>
      <c r="CF230" s="70">
        <v>176.95599999999999</v>
      </c>
      <c r="CG230" s="70">
        <v>176.006</v>
      </c>
      <c r="CH230" s="70">
        <v>175.024</v>
      </c>
      <c r="CI230" s="70">
        <v>174.04499999999999</v>
      </c>
      <c r="CJ230" s="70">
        <v>173.05099999999999</v>
      </c>
      <c r="CK230" s="70">
        <v>172.04599999999999</v>
      </c>
      <c r="CL230" s="70">
        <v>171.02799999999999</v>
      </c>
      <c r="CM230" s="70">
        <v>169.99199999999999</v>
      </c>
      <c r="CN230" s="70">
        <v>168.96199999999999</v>
      </c>
      <c r="CO230" s="70">
        <v>167.922</v>
      </c>
    </row>
    <row r="231" spans="1:93" ht="11.65">
      <c r="A231" s="66">
        <v>214</v>
      </c>
      <c r="B231" s="67" t="s">
        <v>685</v>
      </c>
      <c r="C231" s="88" t="s">
        <v>121</v>
      </c>
      <c r="D231" s="69"/>
      <c r="E231" s="69">
        <v>296</v>
      </c>
      <c r="F231" s="67" t="s">
        <v>735</v>
      </c>
      <c r="G231" s="69">
        <v>954</v>
      </c>
      <c r="H231" s="97">
        <v>110.92700000000001</v>
      </c>
      <c r="I231" s="97">
        <v>112.529</v>
      </c>
      <c r="J231" s="97">
        <v>114.15300000000001</v>
      </c>
      <c r="K231" s="97">
        <v>115.842</v>
      </c>
      <c r="L231" s="97">
        <v>117.608</v>
      </c>
      <c r="M231" s="97">
        <v>119.446</v>
      </c>
      <c r="N231" s="70">
        <v>121.38800000000001</v>
      </c>
      <c r="O231" s="70">
        <v>123.416</v>
      </c>
      <c r="P231" s="70">
        <v>125.501</v>
      </c>
      <c r="Q231" s="70">
        <v>127.58</v>
      </c>
      <c r="R231" s="70">
        <v>129.619</v>
      </c>
      <c r="S231" s="70">
        <v>131.607</v>
      </c>
      <c r="T231" s="70">
        <v>133.53899999999999</v>
      </c>
      <c r="U231" s="70">
        <v>135.44499999999999</v>
      </c>
      <c r="V231" s="70">
        <v>137.32400000000001</v>
      </c>
      <c r="W231" s="70">
        <v>139.178</v>
      </c>
      <c r="X231" s="70">
        <v>141.01900000000001</v>
      </c>
      <c r="Y231" s="70">
        <v>142.84399999999999</v>
      </c>
      <c r="Z231" s="70">
        <v>144.661</v>
      </c>
      <c r="AA231" s="70">
        <v>146.47200000000001</v>
      </c>
      <c r="AB231" s="70">
        <v>148.27699999999999</v>
      </c>
      <c r="AC231" s="70">
        <v>150.09800000000001</v>
      </c>
      <c r="AD231" s="70">
        <v>151.92699999999999</v>
      </c>
      <c r="AE231" s="70">
        <v>153.75899999999999</v>
      </c>
      <c r="AF231" s="70">
        <v>155.62899999999999</v>
      </c>
      <c r="AG231" s="70">
        <v>157.49299999999999</v>
      </c>
      <c r="AH231" s="70">
        <v>159.38900000000001</v>
      </c>
      <c r="AI231" s="70">
        <v>161.29499999999999</v>
      </c>
      <c r="AJ231" s="70">
        <v>163.227</v>
      </c>
      <c r="AK231" s="70">
        <v>165.16399999999999</v>
      </c>
      <c r="AL231" s="70">
        <v>167.10400000000001</v>
      </c>
      <c r="AM231" s="70">
        <v>169.036</v>
      </c>
      <c r="AN231" s="70">
        <v>170.96700000000001</v>
      </c>
      <c r="AO231" s="70">
        <v>172.89699999999999</v>
      </c>
      <c r="AP231" s="70">
        <v>174.81</v>
      </c>
      <c r="AQ231" s="70">
        <v>176.71799999999999</v>
      </c>
      <c r="AR231" s="70">
        <v>178.58799999999999</v>
      </c>
      <c r="AS231" s="70">
        <v>180.43799999999999</v>
      </c>
      <c r="AT231" s="70">
        <v>182.27600000000001</v>
      </c>
      <c r="AU231" s="70">
        <v>184.08199999999999</v>
      </c>
      <c r="AV231" s="70">
        <v>185.84299999999999</v>
      </c>
      <c r="AW231" s="70">
        <v>187.59100000000001</v>
      </c>
      <c r="AX231" s="70">
        <v>189.31</v>
      </c>
      <c r="AY231" s="70">
        <v>191.00200000000001</v>
      </c>
      <c r="AZ231" s="70">
        <v>192.64500000000001</v>
      </c>
      <c r="BA231" s="70">
        <v>194.26400000000001</v>
      </c>
      <c r="BB231" s="70">
        <v>195.846</v>
      </c>
      <c r="BC231" s="70">
        <v>197.386</v>
      </c>
      <c r="BD231" s="70">
        <v>198.90100000000001</v>
      </c>
      <c r="BE231" s="70">
        <v>200.38800000000001</v>
      </c>
      <c r="BF231" s="70">
        <v>201.863</v>
      </c>
      <c r="BG231" s="70">
        <v>203.31899999999999</v>
      </c>
      <c r="BH231" s="70">
        <v>204.75200000000001</v>
      </c>
      <c r="BI231" s="70">
        <v>206.18600000000001</v>
      </c>
      <c r="BJ231" s="70">
        <v>207.59200000000001</v>
      </c>
      <c r="BK231" s="70">
        <v>209.00299999999999</v>
      </c>
      <c r="BL231" s="70">
        <v>210.386</v>
      </c>
      <c r="BM231" s="70">
        <v>211.76599999999999</v>
      </c>
      <c r="BN231" s="70">
        <v>213.13300000000001</v>
      </c>
      <c r="BO231" s="70">
        <v>214.48699999999999</v>
      </c>
      <c r="BP231" s="70">
        <v>215.83</v>
      </c>
      <c r="BQ231" s="70">
        <v>217.167</v>
      </c>
      <c r="BR231" s="70">
        <v>218.48400000000001</v>
      </c>
      <c r="BS231" s="70">
        <v>219.78100000000001</v>
      </c>
      <c r="BT231" s="70">
        <v>221.06200000000001</v>
      </c>
      <c r="BU231" s="70">
        <v>222.31</v>
      </c>
      <c r="BV231" s="70">
        <v>223.53100000000001</v>
      </c>
      <c r="BW231" s="70">
        <v>224.727</v>
      </c>
      <c r="BX231" s="70">
        <v>225.88200000000001</v>
      </c>
      <c r="BY231" s="70">
        <v>227.00200000000001</v>
      </c>
      <c r="BZ231" s="70">
        <v>228.095</v>
      </c>
      <c r="CA231" s="70">
        <v>229.13</v>
      </c>
      <c r="CB231" s="70">
        <v>230.14699999999999</v>
      </c>
      <c r="CC231" s="70">
        <v>231.113</v>
      </c>
      <c r="CD231" s="70">
        <v>232.04400000000001</v>
      </c>
      <c r="CE231" s="70">
        <v>232.92</v>
      </c>
      <c r="CF231" s="70">
        <v>233.75200000000001</v>
      </c>
      <c r="CG231" s="70">
        <v>234.54</v>
      </c>
      <c r="CH231" s="70">
        <v>235.27600000000001</v>
      </c>
      <c r="CI231" s="70">
        <v>235.99100000000001</v>
      </c>
      <c r="CJ231" s="70">
        <v>236.655</v>
      </c>
      <c r="CK231" s="70">
        <v>237.28299999999999</v>
      </c>
      <c r="CL231" s="70">
        <v>237.88800000000001</v>
      </c>
      <c r="CM231" s="70">
        <v>238.435</v>
      </c>
      <c r="CN231" s="70">
        <v>238.96299999999999</v>
      </c>
      <c r="CO231" s="70">
        <v>239.471</v>
      </c>
    </row>
    <row r="232" spans="1:93" ht="11.65">
      <c r="A232" s="66">
        <v>215</v>
      </c>
      <c r="B232" s="67" t="s">
        <v>685</v>
      </c>
      <c r="C232" s="88" t="s">
        <v>141</v>
      </c>
      <c r="D232" s="69"/>
      <c r="E232" s="69">
        <v>584</v>
      </c>
      <c r="F232" s="67" t="s">
        <v>735</v>
      </c>
      <c r="G232" s="69">
        <v>954</v>
      </c>
      <c r="H232" s="97">
        <v>57.444000000000003</v>
      </c>
      <c r="I232" s="97">
        <v>57.722999999999999</v>
      </c>
      <c r="J232" s="97">
        <v>58.052999999999997</v>
      </c>
      <c r="K232" s="97">
        <v>58.411999999999999</v>
      </c>
      <c r="L232" s="97">
        <v>58.790999999999997</v>
      </c>
      <c r="M232" s="97">
        <v>59.194000000000003</v>
      </c>
      <c r="N232" s="70">
        <v>59.618000000000002</v>
      </c>
      <c r="O232" s="70">
        <v>60.051000000000002</v>
      </c>
      <c r="P232" s="70">
        <v>60.52</v>
      </c>
      <c r="Q232" s="70">
        <v>61.040999999999997</v>
      </c>
      <c r="R232" s="70">
        <v>61.597000000000001</v>
      </c>
      <c r="S232" s="70">
        <v>62.225999999999999</v>
      </c>
      <c r="T232" s="70">
        <v>62.895000000000003</v>
      </c>
      <c r="U232" s="70">
        <v>63.582999999999998</v>
      </c>
      <c r="V232" s="70">
        <v>64.299000000000007</v>
      </c>
      <c r="W232" s="70">
        <v>64.998000000000005</v>
      </c>
      <c r="X232" s="70">
        <v>65.686999999999998</v>
      </c>
      <c r="Y232" s="70">
        <v>66.361999999999995</v>
      </c>
      <c r="Z232" s="70">
        <v>67.028000000000006</v>
      </c>
      <c r="AA232" s="70">
        <v>67.686000000000007</v>
      </c>
      <c r="AB232" s="70">
        <v>68.328000000000003</v>
      </c>
      <c r="AC232" s="70">
        <v>68.947999999999993</v>
      </c>
      <c r="AD232" s="70">
        <v>69.567999999999998</v>
      </c>
      <c r="AE232" s="70">
        <v>70.156000000000006</v>
      </c>
      <c r="AF232" s="70">
        <v>70.727000000000004</v>
      </c>
      <c r="AG232" s="70">
        <v>71.263999999999996</v>
      </c>
      <c r="AH232" s="70">
        <v>71.783000000000001</v>
      </c>
      <c r="AI232" s="70">
        <v>72.284000000000006</v>
      </c>
      <c r="AJ232" s="70">
        <v>72.747</v>
      </c>
      <c r="AK232" s="70">
        <v>73.185000000000002</v>
      </c>
      <c r="AL232" s="70">
        <v>73.611000000000004</v>
      </c>
      <c r="AM232" s="70">
        <v>73.998000000000005</v>
      </c>
      <c r="AN232" s="70">
        <v>74.361999999999995</v>
      </c>
      <c r="AO232" s="70">
        <v>74.718000000000004</v>
      </c>
      <c r="AP232" s="70">
        <v>75.052999999999997</v>
      </c>
      <c r="AQ232" s="70">
        <v>75.363</v>
      </c>
      <c r="AR232" s="70">
        <v>75.661000000000001</v>
      </c>
      <c r="AS232" s="70">
        <v>75.938999999999993</v>
      </c>
      <c r="AT232" s="70">
        <v>76.197000000000003</v>
      </c>
      <c r="AU232" s="70">
        <v>76.44</v>
      </c>
      <c r="AV232" s="70">
        <v>76.668999999999997</v>
      </c>
      <c r="AW232" s="70">
        <v>76.885999999999996</v>
      </c>
      <c r="AX232" s="70">
        <v>77.085999999999999</v>
      </c>
      <c r="AY232" s="70">
        <v>77.272000000000006</v>
      </c>
      <c r="AZ232" s="70">
        <v>77.435000000000002</v>
      </c>
      <c r="BA232" s="70">
        <v>77.581999999999994</v>
      </c>
      <c r="BB232" s="70">
        <v>77.715000000000003</v>
      </c>
      <c r="BC232" s="70">
        <v>77.828999999999994</v>
      </c>
      <c r="BD232" s="70">
        <v>77.911000000000001</v>
      </c>
      <c r="BE232" s="70">
        <v>77.974000000000004</v>
      </c>
      <c r="BF232" s="70">
        <v>78.021000000000001</v>
      </c>
      <c r="BG232" s="70">
        <v>78.03</v>
      </c>
      <c r="BH232" s="70">
        <v>78.013000000000005</v>
      </c>
      <c r="BI232" s="70">
        <v>77.98</v>
      </c>
      <c r="BJ232" s="70">
        <v>77.915000000000006</v>
      </c>
      <c r="BK232" s="70">
        <v>77.807000000000002</v>
      </c>
      <c r="BL232" s="70">
        <v>77.680000000000007</v>
      </c>
      <c r="BM232" s="70">
        <v>77.527000000000001</v>
      </c>
      <c r="BN232" s="70">
        <v>77.33</v>
      </c>
      <c r="BO232" s="70">
        <v>77.11</v>
      </c>
      <c r="BP232" s="70">
        <v>76.867999999999995</v>
      </c>
      <c r="BQ232" s="70">
        <v>76.599000000000004</v>
      </c>
      <c r="BR232" s="70">
        <v>76.301000000000002</v>
      </c>
      <c r="BS232" s="70">
        <v>75.974999999999994</v>
      </c>
      <c r="BT232" s="70">
        <v>75.617999999999995</v>
      </c>
      <c r="BU232" s="70">
        <v>75.244</v>
      </c>
      <c r="BV232" s="70">
        <v>74.843000000000004</v>
      </c>
      <c r="BW232" s="70">
        <v>74.418000000000006</v>
      </c>
      <c r="BX232" s="70">
        <v>73.977000000000004</v>
      </c>
      <c r="BY232" s="70">
        <v>73.492999999999995</v>
      </c>
      <c r="BZ232" s="70">
        <v>73.018000000000001</v>
      </c>
      <c r="CA232" s="70">
        <v>72.494</v>
      </c>
      <c r="CB232" s="70">
        <v>71.959999999999994</v>
      </c>
      <c r="CC232" s="70">
        <v>71.391000000000005</v>
      </c>
      <c r="CD232" s="70">
        <v>70.814999999999998</v>
      </c>
      <c r="CE232" s="70">
        <v>70.212999999999994</v>
      </c>
      <c r="CF232" s="70">
        <v>69.581999999999994</v>
      </c>
      <c r="CG232" s="70">
        <v>68.942999999999998</v>
      </c>
      <c r="CH232" s="70">
        <v>68.278000000000006</v>
      </c>
      <c r="CI232" s="70">
        <v>67.596999999999994</v>
      </c>
      <c r="CJ232" s="70">
        <v>66.899000000000001</v>
      </c>
      <c r="CK232" s="70">
        <v>66.191000000000003</v>
      </c>
      <c r="CL232" s="70">
        <v>65.472999999999999</v>
      </c>
      <c r="CM232" s="70">
        <v>64.727000000000004</v>
      </c>
      <c r="CN232" s="70">
        <v>63.978999999999999</v>
      </c>
      <c r="CO232" s="70">
        <v>63.210999999999999</v>
      </c>
    </row>
    <row r="233" spans="1:93" ht="11.65">
      <c r="A233" s="66">
        <v>216</v>
      </c>
      <c r="B233" s="67" t="s">
        <v>685</v>
      </c>
      <c r="C233" s="88" t="s">
        <v>798</v>
      </c>
      <c r="D233" s="69"/>
      <c r="E233" s="69">
        <v>583</v>
      </c>
      <c r="F233" s="67" t="s">
        <v>735</v>
      </c>
      <c r="G233" s="69">
        <v>954</v>
      </c>
      <c r="H233" s="97">
        <v>108.886</v>
      </c>
      <c r="I233" s="97">
        <v>110.215</v>
      </c>
      <c r="J233" s="97">
        <v>111.461</v>
      </c>
      <c r="K233" s="97">
        <v>112.64</v>
      </c>
      <c r="L233" s="97">
        <v>113.81100000000001</v>
      </c>
      <c r="M233" s="97">
        <v>115.021</v>
      </c>
      <c r="N233" s="70">
        <v>116.255</v>
      </c>
      <c r="O233" s="70">
        <v>117.486</v>
      </c>
      <c r="P233" s="70">
        <v>118.708</v>
      </c>
      <c r="Q233" s="70">
        <v>119.92100000000001</v>
      </c>
      <c r="R233" s="70">
        <v>121.113</v>
      </c>
      <c r="S233" s="70">
        <v>122.295</v>
      </c>
      <c r="T233" s="70">
        <v>123.44</v>
      </c>
      <c r="U233" s="70">
        <v>124.565</v>
      </c>
      <c r="V233" s="70">
        <v>125.64400000000001</v>
      </c>
      <c r="W233" s="70">
        <v>126.699</v>
      </c>
      <c r="X233" s="70">
        <v>127.69799999999999</v>
      </c>
      <c r="Y233" s="70">
        <v>128.65199999999999</v>
      </c>
      <c r="Z233" s="70">
        <v>129.56700000000001</v>
      </c>
      <c r="AA233" s="70">
        <v>130.41999999999999</v>
      </c>
      <c r="AB233" s="70">
        <v>131.22200000000001</v>
      </c>
      <c r="AC233" s="70">
        <v>131.983</v>
      </c>
      <c r="AD233" s="70">
        <v>132.69499999999999</v>
      </c>
      <c r="AE233" s="70">
        <v>133.34700000000001</v>
      </c>
      <c r="AF233" s="70">
        <v>133.97900000000001</v>
      </c>
      <c r="AG233" s="70">
        <v>134.565</v>
      </c>
      <c r="AH233" s="70">
        <v>135.11600000000001</v>
      </c>
      <c r="AI233" s="70">
        <v>135.636</v>
      </c>
      <c r="AJ233" s="70">
        <v>136.13300000000001</v>
      </c>
      <c r="AK233" s="70">
        <v>136.58699999999999</v>
      </c>
      <c r="AL233" s="70">
        <v>137.03299999999999</v>
      </c>
      <c r="AM233" s="70">
        <v>137.43899999999999</v>
      </c>
      <c r="AN233" s="70">
        <v>137.846</v>
      </c>
      <c r="AO233" s="70">
        <v>138.22</v>
      </c>
      <c r="AP233" s="70">
        <v>138.578</v>
      </c>
      <c r="AQ233" s="70">
        <v>138.91499999999999</v>
      </c>
      <c r="AR233" s="70">
        <v>139.24100000000001</v>
      </c>
      <c r="AS233" s="70">
        <v>139.541</v>
      </c>
      <c r="AT233" s="70">
        <v>139.82499999999999</v>
      </c>
      <c r="AU233" s="70">
        <v>140.08199999999999</v>
      </c>
      <c r="AV233" s="70">
        <v>140.31700000000001</v>
      </c>
      <c r="AW233" s="70">
        <v>140.506</v>
      </c>
      <c r="AX233" s="70">
        <v>140.67699999999999</v>
      </c>
      <c r="AY233" s="70">
        <v>140.81700000000001</v>
      </c>
      <c r="AZ233" s="70">
        <v>140.90700000000001</v>
      </c>
      <c r="BA233" s="70">
        <v>140.94300000000001</v>
      </c>
      <c r="BB233" s="70">
        <v>140.94999999999999</v>
      </c>
      <c r="BC233" s="70">
        <v>140.899</v>
      </c>
      <c r="BD233" s="70">
        <v>140.80799999999999</v>
      </c>
      <c r="BE233" s="70">
        <v>140.66</v>
      </c>
      <c r="BF233" s="70">
        <v>140.464</v>
      </c>
      <c r="BG233" s="70">
        <v>140.21199999999999</v>
      </c>
      <c r="BH233" s="70">
        <v>139.92099999999999</v>
      </c>
      <c r="BI233" s="70">
        <v>139.571</v>
      </c>
      <c r="BJ233" s="70">
        <v>139.184</v>
      </c>
      <c r="BK233" s="70">
        <v>138.74199999999999</v>
      </c>
      <c r="BL233" s="70">
        <v>138.256</v>
      </c>
      <c r="BM233" s="70">
        <v>137.72999999999999</v>
      </c>
      <c r="BN233" s="70">
        <v>137.16900000000001</v>
      </c>
      <c r="BO233" s="70">
        <v>136.56899999999999</v>
      </c>
      <c r="BP233" s="70">
        <v>135.94300000000001</v>
      </c>
      <c r="BQ233" s="70">
        <v>135.28899999999999</v>
      </c>
      <c r="BR233" s="70">
        <v>134.61000000000001</v>
      </c>
      <c r="BS233" s="70">
        <v>133.91200000000001</v>
      </c>
      <c r="BT233" s="70">
        <v>133.191</v>
      </c>
      <c r="BU233" s="70">
        <v>132.452</v>
      </c>
      <c r="BV233" s="70">
        <v>131.71799999999999</v>
      </c>
      <c r="BW233" s="70">
        <v>130.95400000000001</v>
      </c>
      <c r="BX233" s="70">
        <v>130.184</v>
      </c>
      <c r="BY233" s="70">
        <v>129.40600000000001</v>
      </c>
      <c r="BZ233" s="70">
        <v>128.608</v>
      </c>
      <c r="CA233" s="70">
        <v>127.804</v>
      </c>
      <c r="CB233" s="70">
        <v>126.98399999999999</v>
      </c>
      <c r="CC233" s="70">
        <v>126.157</v>
      </c>
      <c r="CD233" s="70">
        <v>125.309</v>
      </c>
      <c r="CE233" s="70">
        <v>124.453</v>
      </c>
      <c r="CF233" s="70">
        <v>123.57599999999999</v>
      </c>
      <c r="CG233" s="70">
        <v>122.672</v>
      </c>
      <c r="CH233" s="70">
        <v>121.758</v>
      </c>
      <c r="CI233" s="70">
        <v>120.818</v>
      </c>
      <c r="CJ233" s="70">
        <v>119.85899999999999</v>
      </c>
      <c r="CK233" s="70">
        <v>118.884</v>
      </c>
      <c r="CL233" s="70">
        <v>117.889</v>
      </c>
      <c r="CM233" s="70">
        <v>116.867</v>
      </c>
      <c r="CN233" s="70">
        <v>115.813</v>
      </c>
      <c r="CO233" s="70">
        <v>114.73399999999999</v>
      </c>
    </row>
    <row r="234" spans="1:93" ht="11.65">
      <c r="A234" s="66">
        <v>217</v>
      </c>
      <c r="B234" s="67" t="s">
        <v>685</v>
      </c>
      <c r="C234" s="88" t="s">
        <v>153</v>
      </c>
      <c r="D234" s="69"/>
      <c r="E234" s="69">
        <v>520</v>
      </c>
      <c r="F234" s="67" t="s">
        <v>735</v>
      </c>
      <c r="G234" s="69">
        <v>954</v>
      </c>
      <c r="H234" s="97">
        <v>10.374000000000001</v>
      </c>
      <c r="I234" s="97">
        <v>10.474</v>
      </c>
      <c r="J234" s="97">
        <v>10.577</v>
      </c>
      <c r="K234" s="97">
        <v>10.678000000000001</v>
      </c>
      <c r="L234" s="97">
        <v>10.763999999999999</v>
      </c>
      <c r="M234" s="97">
        <v>10.834</v>
      </c>
      <c r="N234" s="70">
        <v>10.872999999999999</v>
      </c>
      <c r="O234" s="70">
        <v>10.894</v>
      </c>
      <c r="P234" s="70">
        <v>10.917999999999999</v>
      </c>
      <c r="Q234" s="70">
        <v>10.932</v>
      </c>
      <c r="R234" s="70">
        <v>10.942</v>
      </c>
      <c r="S234" s="70">
        <v>10.943</v>
      </c>
      <c r="T234" s="70">
        <v>10.968</v>
      </c>
      <c r="U234" s="70">
        <v>10.975</v>
      </c>
      <c r="V234" s="70">
        <v>10.987</v>
      </c>
      <c r="W234" s="70">
        <v>10.992000000000001</v>
      </c>
      <c r="X234" s="70">
        <v>11.006</v>
      </c>
      <c r="Y234" s="70">
        <v>11</v>
      </c>
      <c r="Z234" s="70">
        <v>11.013</v>
      </c>
      <c r="AA234" s="70">
        <v>11.016</v>
      </c>
      <c r="AB234" s="70">
        <v>11.012</v>
      </c>
      <c r="AC234" s="70">
        <v>11.026</v>
      </c>
      <c r="AD234" s="70">
        <v>11.019</v>
      </c>
      <c r="AE234" s="70">
        <v>11.023999999999999</v>
      </c>
      <c r="AF234" s="70">
        <v>11.018000000000001</v>
      </c>
      <c r="AG234" s="70">
        <v>11.003</v>
      </c>
      <c r="AH234" s="70">
        <v>11.010999999999999</v>
      </c>
      <c r="AI234" s="70">
        <v>11.000999999999999</v>
      </c>
      <c r="AJ234" s="70">
        <v>10.987</v>
      </c>
      <c r="AK234" s="70">
        <v>10.965999999999999</v>
      </c>
      <c r="AL234" s="70">
        <v>10.941000000000001</v>
      </c>
      <c r="AM234" s="70">
        <v>10.927</v>
      </c>
      <c r="AN234" s="70">
        <v>10.894</v>
      </c>
      <c r="AO234" s="70">
        <v>10.871</v>
      </c>
      <c r="AP234" s="70">
        <v>10.832000000000001</v>
      </c>
      <c r="AQ234" s="70">
        <v>10.804</v>
      </c>
      <c r="AR234" s="70">
        <v>10.753</v>
      </c>
      <c r="AS234" s="70">
        <v>10.717000000000001</v>
      </c>
      <c r="AT234" s="70">
        <v>10.66</v>
      </c>
      <c r="AU234" s="70">
        <v>10.627000000000001</v>
      </c>
      <c r="AV234" s="70">
        <v>10.561</v>
      </c>
      <c r="AW234" s="70">
        <v>10.512</v>
      </c>
      <c r="AX234" s="70">
        <v>10.454000000000001</v>
      </c>
      <c r="AY234" s="70">
        <v>10.391</v>
      </c>
      <c r="AZ234" s="70">
        <v>10.329000000000001</v>
      </c>
      <c r="BA234" s="70">
        <v>10.268000000000001</v>
      </c>
      <c r="BB234" s="70">
        <v>10.202</v>
      </c>
      <c r="BC234" s="70">
        <v>10.132999999999999</v>
      </c>
      <c r="BD234" s="70">
        <v>10.06</v>
      </c>
      <c r="BE234" s="70">
        <v>9.9830000000000005</v>
      </c>
      <c r="BF234" s="70">
        <v>9.91</v>
      </c>
      <c r="BG234" s="70">
        <v>9.8330000000000002</v>
      </c>
      <c r="BH234" s="70">
        <v>9.7409999999999997</v>
      </c>
      <c r="BI234" s="70">
        <v>9.6649999999999991</v>
      </c>
      <c r="BJ234" s="70">
        <v>9.58</v>
      </c>
      <c r="BK234" s="70">
        <v>9.4949999999999992</v>
      </c>
      <c r="BL234" s="70">
        <v>9.3970000000000002</v>
      </c>
      <c r="BM234" s="70">
        <v>9.3089999999999993</v>
      </c>
      <c r="BN234" s="70">
        <v>9.2110000000000003</v>
      </c>
      <c r="BO234" s="70">
        <v>9.11</v>
      </c>
      <c r="BP234" s="70">
        <v>9.02</v>
      </c>
      <c r="BQ234" s="70">
        <v>8.8989999999999991</v>
      </c>
      <c r="BR234" s="70">
        <v>8.7970000000000006</v>
      </c>
      <c r="BS234" s="70">
        <v>8.7029999999999994</v>
      </c>
      <c r="BT234" s="70">
        <v>8.5830000000000002</v>
      </c>
      <c r="BU234" s="70">
        <v>8.4670000000000005</v>
      </c>
      <c r="BV234" s="70">
        <v>8.3510000000000009</v>
      </c>
      <c r="BW234" s="70">
        <v>8.2289999999999992</v>
      </c>
      <c r="BX234" s="70">
        <v>8.1210000000000004</v>
      </c>
      <c r="BY234" s="70">
        <v>7.9969999999999999</v>
      </c>
      <c r="BZ234" s="70">
        <v>7.86</v>
      </c>
      <c r="CA234" s="70">
        <v>7.7359999999999998</v>
      </c>
      <c r="CB234" s="70">
        <v>7.6050000000000004</v>
      </c>
      <c r="CC234" s="70">
        <v>7.4749999999999996</v>
      </c>
      <c r="CD234" s="70">
        <v>7.343</v>
      </c>
      <c r="CE234" s="70">
        <v>7.21</v>
      </c>
      <c r="CF234" s="70">
        <v>7.0709999999999997</v>
      </c>
      <c r="CG234" s="70">
        <v>6.9359999999999999</v>
      </c>
      <c r="CH234" s="70">
        <v>6.7919999999999998</v>
      </c>
      <c r="CI234" s="70">
        <v>6.657</v>
      </c>
      <c r="CJ234" s="70">
        <v>6.5140000000000002</v>
      </c>
      <c r="CK234" s="70">
        <v>6.3710000000000004</v>
      </c>
      <c r="CL234" s="70">
        <v>6.234</v>
      </c>
      <c r="CM234" s="70">
        <v>6.0860000000000003</v>
      </c>
      <c r="CN234" s="70">
        <v>5.94</v>
      </c>
      <c r="CO234" s="70">
        <v>5.7939999999999996</v>
      </c>
    </row>
    <row r="235" spans="1:93" ht="11.65">
      <c r="A235" s="66">
        <v>218</v>
      </c>
      <c r="B235" s="67" t="s">
        <v>685</v>
      </c>
      <c r="C235" s="88" t="s">
        <v>799</v>
      </c>
      <c r="D235" s="69">
        <v>16</v>
      </c>
      <c r="E235" s="69">
        <v>580</v>
      </c>
      <c r="F235" s="67" t="s">
        <v>735</v>
      </c>
      <c r="G235" s="69">
        <v>954</v>
      </c>
      <c r="H235" s="97">
        <v>55.779000000000003</v>
      </c>
      <c r="I235" s="97">
        <v>56.186999999999998</v>
      </c>
      <c r="J235" s="97">
        <v>56.552999999999997</v>
      </c>
      <c r="K235" s="97">
        <v>56.889000000000003</v>
      </c>
      <c r="L235" s="97">
        <v>57.213000000000001</v>
      </c>
      <c r="M235" s="97">
        <v>57.557000000000002</v>
      </c>
      <c r="N235" s="70">
        <v>57.91</v>
      </c>
      <c r="O235" s="70">
        <v>58.271000000000001</v>
      </c>
      <c r="P235" s="70">
        <v>58.627000000000002</v>
      </c>
      <c r="Q235" s="70">
        <v>58.982999999999997</v>
      </c>
      <c r="R235" s="70">
        <v>59.343000000000004</v>
      </c>
      <c r="S235" s="70">
        <v>59.683999999999997</v>
      </c>
      <c r="T235" s="70">
        <v>60.052999999999997</v>
      </c>
      <c r="U235" s="70">
        <v>60.404000000000003</v>
      </c>
      <c r="V235" s="70">
        <v>60.738</v>
      </c>
      <c r="W235" s="70">
        <v>61.052</v>
      </c>
      <c r="X235" s="70">
        <v>61.360999999999997</v>
      </c>
      <c r="Y235" s="70">
        <v>61.646999999999998</v>
      </c>
      <c r="Z235" s="70">
        <v>61.915999999999997</v>
      </c>
      <c r="AA235" s="70">
        <v>62.146999999999998</v>
      </c>
      <c r="AB235" s="70">
        <v>62.368000000000002</v>
      </c>
      <c r="AC235" s="70">
        <v>62.533000000000001</v>
      </c>
      <c r="AD235" s="70">
        <v>62.67</v>
      </c>
      <c r="AE235" s="70">
        <v>62.784999999999997</v>
      </c>
      <c r="AF235" s="70">
        <v>62.857999999999997</v>
      </c>
      <c r="AG235" s="70">
        <v>62.889000000000003</v>
      </c>
      <c r="AH235" s="70">
        <v>62.9</v>
      </c>
      <c r="AI235" s="70">
        <v>62.887999999999998</v>
      </c>
      <c r="AJ235" s="70">
        <v>62.829000000000001</v>
      </c>
      <c r="AK235" s="70">
        <v>62.762999999999998</v>
      </c>
      <c r="AL235" s="70">
        <v>62.661000000000001</v>
      </c>
      <c r="AM235" s="70">
        <v>62.558</v>
      </c>
      <c r="AN235" s="70">
        <v>62.438000000000002</v>
      </c>
      <c r="AO235" s="70">
        <v>62.308999999999997</v>
      </c>
      <c r="AP235" s="70">
        <v>62.17</v>
      </c>
      <c r="AQ235" s="70">
        <v>62.034999999999997</v>
      </c>
      <c r="AR235" s="70">
        <v>61.884999999999998</v>
      </c>
      <c r="AS235" s="70">
        <v>61.735999999999997</v>
      </c>
      <c r="AT235" s="70">
        <v>61.587000000000003</v>
      </c>
      <c r="AU235" s="70">
        <v>61.439</v>
      </c>
      <c r="AV235" s="70">
        <v>61.296999999999997</v>
      </c>
      <c r="AW235" s="70">
        <v>61.142000000000003</v>
      </c>
      <c r="AX235" s="70">
        <v>61.000999999999998</v>
      </c>
      <c r="AY235" s="70">
        <v>60.866999999999997</v>
      </c>
      <c r="AZ235" s="70">
        <v>60.731999999999999</v>
      </c>
      <c r="BA235" s="70">
        <v>60.601999999999997</v>
      </c>
      <c r="BB235" s="70">
        <v>60.454000000000001</v>
      </c>
      <c r="BC235" s="70">
        <v>60.338999999999999</v>
      </c>
      <c r="BD235" s="70">
        <v>60.218000000000004</v>
      </c>
      <c r="BE235" s="70">
        <v>60.088999999999999</v>
      </c>
      <c r="BF235" s="70">
        <v>59.972000000000001</v>
      </c>
      <c r="BG235" s="70">
        <v>59.857999999999997</v>
      </c>
      <c r="BH235" s="70">
        <v>59.738</v>
      </c>
      <c r="BI235" s="70">
        <v>59.631</v>
      </c>
      <c r="BJ235" s="70">
        <v>59.524000000000001</v>
      </c>
      <c r="BK235" s="70">
        <v>59.417999999999999</v>
      </c>
      <c r="BL235" s="70">
        <v>59.298999999999999</v>
      </c>
      <c r="BM235" s="70">
        <v>59.197000000000003</v>
      </c>
      <c r="BN235" s="70">
        <v>59.088999999999999</v>
      </c>
      <c r="BO235" s="70">
        <v>58.978999999999999</v>
      </c>
      <c r="BP235" s="70">
        <v>58.881999999999998</v>
      </c>
      <c r="BQ235" s="70">
        <v>58.762999999999998</v>
      </c>
      <c r="BR235" s="70">
        <v>58.652000000000001</v>
      </c>
      <c r="BS235" s="70">
        <v>58.530999999999999</v>
      </c>
      <c r="BT235" s="70">
        <v>58.39</v>
      </c>
      <c r="BU235" s="70">
        <v>58.26</v>
      </c>
      <c r="BV235" s="70">
        <v>58.112000000000002</v>
      </c>
      <c r="BW235" s="70">
        <v>57.962000000000003</v>
      </c>
      <c r="BX235" s="70">
        <v>57.792000000000002</v>
      </c>
      <c r="BY235" s="70">
        <v>57.607999999999997</v>
      </c>
      <c r="BZ235" s="70">
        <v>57.424999999999997</v>
      </c>
      <c r="CA235" s="70">
        <v>57.209000000000003</v>
      </c>
      <c r="CB235" s="70">
        <v>57</v>
      </c>
      <c r="CC235" s="70">
        <v>56.765000000000001</v>
      </c>
      <c r="CD235" s="70">
        <v>56.530999999999999</v>
      </c>
      <c r="CE235" s="70">
        <v>56.268000000000001</v>
      </c>
      <c r="CF235" s="70">
        <v>56.017000000000003</v>
      </c>
      <c r="CG235" s="70">
        <v>55.747999999999998</v>
      </c>
      <c r="CH235" s="70">
        <v>55.469000000000001</v>
      </c>
      <c r="CI235" s="70">
        <v>55.182000000000002</v>
      </c>
      <c r="CJ235" s="70">
        <v>54.895000000000003</v>
      </c>
      <c r="CK235" s="70">
        <v>54.6</v>
      </c>
      <c r="CL235" s="70">
        <v>54.295000000000002</v>
      </c>
      <c r="CM235" s="70">
        <v>53.994</v>
      </c>
      <c r="CN235" s="70">
        <v>53.686</v>
      </c>
      <c r="CO235" s="70">
        <v>53.39</v>
      </c>
    </row>
    <row r="236" spans="1:93" ht="11.65">
      <c r="A236" s="66">
        <v>219</v>
      </c>
      <c r="B236" s="67" t="s">
        <v>685</v>
      </c>
      <c r="C236" s="88" t="s">
        <v>164</v>
      </c>
      <c r="D236" s="69"/>
      <c r="E236" s="69">
        <v>585</v>
      </c>
      <c r="F236" s="67" t="s">
        <v>735</v>
      </c>
      <c r="G236" s="69">
        <v>954</v>
      </c>
      <c r="H236" s="97">
        <v>17.664999999999999</v>
      </c>
      <c r="I236" s="97">
        <v>17.718</v>
      </c>
      <c r="J236" s="97">
        <v>17.809000000000001</v>
      </c>
      <c r="K236" s="97">
        <v>17.911000000000001</v>
      </c>
      <c r="L236" s="97">
        <v>18.001000000000001</v>
      </c>
      <c r="M236" s="97">
        <v>18.091999999999999</v>
      </c>
      <c r="N236" s="70">
        <v>18.173999999999999</v>
      </c>
      <c r="O236" s="70">
        <v>18.227</v>
      </c>
      <c r="P236" s="70">
        <v>18.280999999999999</v>
      </c>
      <c r="Q236" s="70">
        <v>18.321999999999999</v>
      </c>
      <c r="R236" s="70">
        <v>18.356999999999999</v>
      </c>
      <c r="S236" s="70">
        <v>18.396000000000001</v>
      </c>
      <c r="T236" s="70">
        <v>18.417999999999999</v>
      </c>
      <c r="U236" s="70">
        <v>18.448</v>
      </c>
      <c r="V236" s="70">
        <v>18.462</v>
      </c>
      <c r="W236" s="70">
        <v>18.468</v>
      </c>
      <c r="X236" s="70">
        <v>18.478999999999999</v>
      </c>
      <c r="Y236" s="70">
        <v>18.486999999999998</v>
      </c>
      <c r="Z236" s="70">
        <v>18.489999999999998</v>
      </c>
      <c r="AA236" s="70">
        <v>18.472999999999999</v>
      </c>
      <c r="AB236" s="70">
        <v>18.471</v>
      </c>
      <c r="AC236" s="70">
        <v>18.445</v>
      </c>
      <c r="AD236" s="70">
        <v>18.422999999999998</v>
      </c>
      <c r="AE236" s="70">
        <v>18.405000000000001</v>
      </c>
      <c r="AF236" s="70">
        <v>18.37</v>
      </c>
      <c r="AG236" s="70">
        <v>18.327000000000002</v>
      </c>
      <c r="AH236" s="70">
        <v>18.286000000000001</v>
      </c>
      <c r="AI236" s="70">
        <v>18.234000000000002</v>
      </c>
      <c r="AJ236" s="70">
        <v>18.175999999999998</v>
      </c>
      <c r="AK236" s="70">
        <v>18.129000000000001</v>
      </c>
      <c r="AL236" s="70">
        <v>18.062999999999999</v>
      </c>
      <c r="AM236" s="70">
        <v>17.998000000000001</v>
      </c>
      <c r="AN236" s="70">
        <v>17.93</v>
      </c>
      <c r="AO236" s="70">
        <v>17.856999999999999</v>
      </c>
      <c r="AP236" s="70">
        <v>17.795999999999999</v>
      </c>
      <c r="AQ236" s="70">
        <v>17.713000000000001</v>
      </c>
      <c r="AR236" s="70">
        <v>17.635999999999999</v>
      </c>
      <c r="AS236" s="70">
        <v>17.555</v>
      </c>
      <c r="AT236" s="70">
        <v>17.48</v>
      </c>
      <c r="AU236" s="70">
        <v>17.393000000000001</v>
      </c>
      <c r="AV236" s="70">
        <v>17.305</v>
      </c>
      <c r="AW236" s="70">
        <v>17.234000000000002</v>
      </c>
      <c r="AX236" s="70">
        <v>17.143999999999998</v>
      </c>
      <c r="AY236" s="70">
        <v>17.065999999999999</v>
      </c>
      <c r="AZ236" s="70">
        <v>16.978000000000002</v>
      </c>
      <c r="BA236" s="70">
        <v>16.895</v>
      </c>
      <c r="BB236" s="70">
        <v>16.814</v>
      </c>
      <c r="BC236" s="70">
        <v>16.736999999999998</v>
      </c>
      <c r="BD236" s="70">
        <v>16.651</v>
      </c>
      <c r="BE236" s="70">
        <v>16.579000000000001</v>
      </c>
      <c r="BF236" s="70">
        <v>16.503</v>
      </c>
      <c r="BG236" s="70">
        <v>16.425999999999998</v>
      </c>
      <c r="BH236" s="70">
        <v>16.356000000000002</v>
      </c>
      <c r="BI236" s="70">
        <v>16.28</v>
      </c>
      <c r="BJ236" s="70">
        <v>16.216999999999999</v>
      </c>
      <c r="BK236" s="70">
        <v>16.149999999999999</v>
      </c>
      <c r="BL236" s="70">
        <v>16.077000000000002</v>
      </c>
      <c r="BM236" s="70">
        <v>16.024999999999999</v>
      </c>
      <c r="BN236" s="70">
        <v>15.965999999999999</v>
      </c>
      <c r="BO236" s="70">
        <v>15.907</v>
      </c>
      <c r="BP236" s="70">
        <v>15.843999999999999</v>
      </c>
      <c r="BQ236" s="70">
        <v>15.788</v>
      </c>
      <c r="BR236" s="70">
        <v>15.73</v>
      </c>
      <c r="BS236" s="70">
        <v>15.669</v>
      </c>
      <c r="BT236" s="70">
        <v>15.614000000000001</v>
      </c>
      <c r="BU236" s="70">
        <v>15.561</v>
      </c>
      <c r="BV236" s="70">
        <v>15.5</v>
      </c>
      <c r="BW236" s="70">
        <v>15.433999999999999</v>
      </c>
      <c r="BX236" s="70">
        <v>15.381</v>
      </c>
      <c r="BY236" s="70">
        <v>15.324999999999999</v>
      </c>
      <c r="BZ236" s="70">
        <v>15.263999999999999</v>
      </c>
      <c r="CA236" s="70">
        <v>15.196</v>
      </c>
      <c r="CB236" s="70">
        <v>15.141</v>
      </c>
      <c r="CC236" s="70">
        <v>15.076000000000001</v>
      </c>
      <c r="CD236" s="70">
        <v>15.01</v>
      </c>
      <c r="CE236" s="70">
        <v>14.941000000000001</v>
      </c>
      <c r="CF236" s="70">
        <v>14.879</v>
      </c>
      <c r="CG236" s="70">
        <v>14.815</v>
      </c>
      <c r="CH236" s="70">
        <v>14.743</v>
      </c>
      <c r="CI236" s="70">
        <v>14.68</v>
      </c>
      <c r="CJ236" s="70">
        <v>14.605</v>
      </c>
      <c r="CK236" s="70">
        <v>14.541</v>
      </c>
      <c r="CL236" s="70">
        <v>14.462999999999999</v>
      </c>
      <c r="CM236" s="70">
        <v>14.398999999999999</v>
      </c>
      <c r="CN236" s="70">
        <v>14.326000000000001</v>
      </c>
      <c r="CO236" s="70">
        <v>14.250999999999999</v>
      </c>
    </row>
    <row r="237" spans="1:93" ht="11.65">
      <c r="A237" s="83">
        <v>220</v>
      </c>
      <c r="B237" s="84" t="s">
        <v>685</v>
      </c>
      <c r="C237" s="85" t="s">
        <v>800</v>
      </c>
      <c r="D237" s="86">
        <v>20</v>
      </c>
      <c r="E237" s="86">
        <v>957</v>
      </c>
      <c r="F237" s="84" t="s">
        <v>734</v>
      </c>
      <c r="G237" s="86">
        <v>1835</v>
      </c>
      <c r="H237" s="100">
        <v>667.01400000000001</v>
      </c>
      <c r="I237" s="100">
        <v>669.73599999999999</v>
      </c>
      <c r="J237" s="100">
        <v>672.75800000000004</v>
      </c>
      <c r="K237" s="100">
        <v>676.06600000000003</v>
      </c>
      <c r="L237" s="100">
        <v>679.76900000000001</v>
      </c>
      <c r="M237" s="100">
        <v>683.77800000000002</v>
      </c>
      <c r="N237" s="87">
        <v>688.11300000000006</v>
      </c>
      <c r="O237" s="87">
        <v>692.77800000000002</v>
      </c>
      <c r="P237" s="87">
        <v>697.68100000000004</v>
      </c>
      <c r="Q237" s="87">
        <v>702.63</v>
      </c>
      <c r="R237" s="87">
        <v>707.601</v>
      </c>
      <c r="S237" s="87">
        <v>712.48500000000001</v>
      </c>
      <c r="T237" s="87">
        <v>717.327</v>
      </c>
      <c r="U237" s="87">
        <v>722.10699999999997</v>
      </c>
      <c r="V237" s="87">
        <v>726.86099999999999</v>
      </c>
      <c r="W237" s="87">
        <v>731.60299999999995</v>
      </c>
      <c r="X237" s="87">
        <v>736.35</v>
      </c>
      <c r="Y237" s="87">
        <v>741.05200000000002</v>
      </c>
      <c r="Z237" s="87">
        <v>745.70600000000002</v>
      </c>
      <c r="AA237" s="87">
        <v>750.28300000000002</v>
      </c>
      <c r="AB237" s="87">
        <v>754.82500000000005</v>
      </c>
      <c r="AC237" s="87">
        <v>759.30899999999997</v>
      </c>
      <c r="AD237" s="87">
        <v>763.72699999999998</v>
      </c>
      <c r="AE237" s="87">
        <v>768.05399999999997</v>
      </c>
      <c r="AF237" s="87">
        <v>772.303</v>
      </c>
      <c r="AG237" s="87">
        <v>776.47299999999996</v>
      </c>
      <c r="AH237" s="87">
        <v>780.54499999999996</v>
      </c>
      <c r="AI237" s="87">
        <v>784.50099999999998</v>
      </c>
      <c r="AJ237" s="87">
        <v>788.35299999999995</v>
      </c>
      <c r="AK237" s="87">
        <v>792.09299999999996</v>
      </c>
      <c r="AL237" s="87">
        <v>795.673</v>
      </c>
      <c r="AM237" s="87">
        <v>799.13800000000003</v>
      </c>
      <c r="AN237" s="87">
        <v>802.42399999999998</v>
      </c>
      <c r="AO237" s="87">
        <v>805.59199999999998</v>
      </c>
      <c r="AP237" s="87">
        <v>808.56700000000001</v>
      </c>
      <c r="AQ237" s="87">
        <v>811.33100000000002</v>
      </c>
      <c r="AR237" s="87">
        <v>813.95</v>
      </c>
      <c r="AS237" s="87">
        <v>816.40099999999995</v>
      </c>
      <c r="AT237" s="87">
        <v>818.65899999999999</v>
      </c>
      <c r="AU237" s="87">
        <v>820.75699999999995</v>
      </c>
      <c r="AV237" s="87">
        <v>822.72500000000002</v>
      </c>
      <c r="AW237" s="87">
        <v>824.56700000000001</v>
      </c>
      <c r="AX237" s="87">
        <v>826.274</v>
      </c>
      <c r="AY237" s="87">
        <v>827.86800000000005</v>
      </c>
      <c r="AZ237" s="87">
        <v>829.37300000000005</v>
      </c>
      <c r="BA237" s="87">
        <v>830.72500000000002</v>
      </c>
      <c r="BB237" s="87">
        <v>831.99300000000005</v>
      </c>
      <c r="BC237" s="87">
        <v>833.15800000000002</v>
      </c>
      <c r="BD237" s="87">
        <v>834.24599999999998</v>
      </c>
      <c r="BE237" s="87">
        <v>835.25099999999998</v>
      </c>
      <c r="BF237" s="87">
        <v>836.17899999999997</v>
      </c>
      <c r="BG237" s="87">
        <v>837.02099999999996</v>
      </c>
      <c r="BH237" s="87">
        <v>837.81</v>
      </c>
      <c r="BI237" s="87">
        <v>838.49599999999998</v>
      </c>
      <c r="BJ237" s="87">
        <v>839.07600000000002</v>
      </c>
      <c r="BK237" s="87">
        <v>839.57100000000003</v>
      </c>
      <c r="BL237" s="87">
        <v>839.90899999999999</v>
      </c>
      <c r="BM237" s="87">
        <v>840.178</v>
      </c>
      <c r="BN237" s="87">
        <v>840.34</v>
      </c>
      <c r="BO237" s="87">
        <v>840.33299999999997</v>
      </c>
      <c r="BP237" s="87">
        <v>840.19600000000003</v>
      </c>
      <c r="BQ237" s="87">
        <v>839.89400000000001</v>
      </c>
      <c r="BR237" s="87">
        <v>839.46</v>
      </c>
      <c r="BS237" s="87">
        <v>838.88</v>
      </c>
      <c r="BT237" s="87">
        <v>838.10900000000004</v>
      </c>
      <c r="BU237" s="87">
        <v>837.178</v>
      </c>
      <c r="BV237" s="87">
        <v>836.09299999999996</v>
      </c>
      <c r="BW237" s="87">
        <v>834.846</v>
      </c>
      <c r="BX237" s="87">
        <v>833.42700000000002</v>
      </c>
      <c r="BY237" s="87">
        <v>831.851</v>
      </c>
      <c r="BZ237" s="87">
        <v>830.125</v>
      </c>
      <c r="CA237" s="87">
        <v>828.23</v>
      </c>
      <c r="CB237" s="87">
        <v>826.20299999999997</v>
      </c>
      <c r="CC237" s="87">
        <v>824.04100000000005</v>
      </c>
      <c r="CD237" s="87">
        <v>821.74300000000005</v>
      </c>
      <c r="CE237" s="87">
        <v>819.29899999999998</v>
      </c>
      <c r="CF237" s="87">
        <v>816.75400000000002</v>
      </c>
      <c r="CG237" s="87">
        <v>814.10500000000002</v>
      </c>
      <c r="CH237" s="87">
        <v>811.27800000000002</v>
      </c>
      <c r="CI237" s="87">
        <v>808.37199999999996</v>
      </c>
      <c r="CJ237" s="87">
        <v>805.34299999999996</v>
      </c>
      <c r="CK237" s="87">
        <v>802.20899999999995</v>
      </c>
      <c r="CL237" s="87">
        <v>798.95399999999995</v>
      </c>
      <c r="CM237" s="87">
        <v>795.58799999999997</v>
      </c>
      <c r="CN237" s="87">
        <v>792.14</v>
      </c>
      <c r="CO237" s="87">
        <v>788.60199999999998</v>
      </c>
    </row>
    <row r="238" spans="1:93" ht="11.65">
      <c r="A238" s="66">
        <v>221</v>
      </c>
      <c r="B238" s="67" t="s">
        <v>685</v>
      </c>
      <c r="C238" s="88" t="s">
        <v>801</v>
      </c>
      <c r="D238" s="69">
        <v>16</v>
      </c>
      <c r="E238" s="69">
        <v>16</v>
      </c>
      <c r="F238" s="67" t="s">
        <v>735</v>
      </c>
      <c r="G238" s="69">
        <v>957</v>
      </c>
      <c r="H238" s="97">
        <v>55.805999999999997</v>
      </c>
      <c r="I238" s="97">
        <v>55.738999999999997</v>
      </c>
      <c r="J238" s="97">
        <v>55.616999999999997</v>
      </c>
      <c r="K238" s="97">
        <v>55.460999999999999</v>
      </c>
      <c r="L238" s="97">
        <v>55.311999999999998</v>
      </c>
      <c r="M238" s="97">
        <v>55.197000000000003</v>
      </c>
      <c r="N238" s="70">
        <v>55.103000000000002</v>
      </c>
      <c r="O238" s="70">
        <v>55.031999999999996</v>
      </c>
      <c r="P238" s="70">
        <v>54.981999999999999</v>
      </c>
      <c r="Q238" s="70">
        <v>54.93</v>
      </c>
      <c r="R238" s="70">
        <v>54.896000000000001</v>
      </c>
      <c r="S238" s="70">
        <v>54.85</v>
      </c>
      <c r="T238" s="70">
        <v>54.82</v>
      </c>
      <c r="U238" s="70">
        <v>54.792999999999999</v>
      </c>
      <c r="V238" s="70">
        <v>54.759</v>
      </c>
      <c r="W238" s="70">
        <v>54.734000000000002</v>
      </c>
      <c r="X238" s="70">
        <v>54.689</v>
      </c>
      <c r="Y238" s="70">
        <v>54.651000000000003</v>
      </c>
      <c r="Z238" s="70">
        <v>54.609000000000002</v>
      </c>
      <c r="AA238" s="70">
        <v>54.564999999999998</v>
      </c>
      <c r="AB238" s="70">
        <v>54.517000000000003</v>
      </c>
      <c r="AC238" s="70">
        <v>54.463000000000001</v>
      </c>
      <c r="AD238" s="70">
        <v>54.426000000000002</v>
      </c>
      <c r="AE238" s="70">
        <v>54.371000000000002</v>
      </c>
      <c r="AF238" s="70">
        <v>54.314</v>
      </c>
      <c r="AG238" s="70">
        <v>54.262</v>
      </c>
      <c r="AH238" s="70">
        <v>54.189</v>
      </c>
      <c r="AI238" s="70">
        <v>54.122</v>
      </c>
      <c r="AJ238" s="70">
        <v>54.045999999999999</v>
      </c>
      <c r="AK238" s="70">
        <v>53.988</v>
      </c>
      <c r="AL238" s="70">
        <v>53.915999999999997</v>
      </c>
      <c r="AM238" s="70">
        <v>53.856999999999999</v>
      </c>
      <c r="AN238" s="70">
        <v>53.792999999999999</v>
      </c>
      <c r="AO238" s="70">
        <v>53.731999999999999</v>
      </c>
      <c r="AP238" s="70">
        <v>53.671999999999997</v>
      </c>
      <c r="AQ238" s="70">
        <v>53.585000000000001</v>
      </c>
      <c r="AR238" s="70">
        <v>53.496000000000002</v>
      </c>
      <c r="AS238" s="70">
        <v>53.39</v>
      </c>
      <c r="AT238" s="70">
        <v>53.27</v>
      </c>
      <c r="AU238" s="70">
        <v>53.143000000000001</v>
      </c>
      <c r="AV238" s="70">
        <v>53.015000000000001</v>
      </c>
      <c r="AW238" s="70">
        <v>52.881</v>
      </c>
      <c r="AX238" s="70">
        <v>52.731000000000002</v>
      </c>
      <c r="AY238" s="70">
        <v>52.582000000000001</v>
      </c>
      <c r="AZ238" s="70">
        <v>52.429000000000002</v>
      </c>
      <c r="BA238" s="70">
        <v>52.249000000000002</v>
      </c>
      <c r="BB238" s="70">
        <v>52.082000000000001</v>
      </c>
      <c r="BC238" s="70">
        <v>51.896999999999998</v>
      </c>
      <c r="BD238" s="70">
        <v>51.701999999999998</v>
      </c>
      <c r="BE238" s="70">
        <v>51.491999999999997</v>
      </c>
      <c r="BF238" s="70">
        <v>51.28</v>
      </c>
      <c r="BG238" s="70">
        <v>51.058999999999997</v>
      </c>
      <c r="BH238" s="70">
        <v>50.820999999999998</v>
      </c>
      <c r="BI238" s="70">
        <v>50.576999999999998</v>
      </c>
      <c r="BJ238" s="70">
        <v>50.298999999999999</v>
      </c>
      <c r="BK238" s="70">
        <v>50.027999999999999</v>
      </c>
      <c r="BL238" s="70">
        <v>49.731000000000002</v>
      </c>
      <c r="BM238" s="70">
        <v>49.423000000000002</v>
      </c>
      <c r="BN238" s="70">
        <v>49.104999999999997</v>
      </c>
      <c r="BO238" s="70">
        <v>48.765000000000001</v>
      </c>
      <c r="BP238" s="70">
        <v>48.408999999999999</v>
      </c>
      <c r="BQ238" s="70">
        <v>48.03</v>
      </c>
      <c r="BR238" s="70">
        <v>47.646999999999998</v>
      </c>
      <c r="BS238" s="70">
        <v>47.244</v>
      </c>
      <c r="BT238" s="70">
        <v>46.832000000000001</v>
      </c>
      <c r="BU238" s="70">
        <v>46.393999999999998</v>
      </c>
      <c r="BV238" s="70">
        <v>45.948</v>
      </c>
      <c r="BW238" s="70">
        <v>45.491999999999997</v>
      </c>
      <c r="BX238" s="70">
        <v>45.027999999999999</v>
      </c>
      <c r="BY238" s="70">
        <v>44.540999999999997</v>
      </c>
      <c r="BZ238" s="70">
        <v>44.057000000000002</v>
      </c>
      <c r="CA238" s="70">
        <v>43.561999999999998</v>
      </c>
      <c r="CB238" s="70">
        <v>43.052999999999997</v>
      </c>
      <c r="CC238" s="70">
        <v>42.55</v>
      </c>
      <c r="CD238" s="70">
        <v>42.042000000000002</v>
      </c>
      <c r="CE238" s="70">
        <v>41.506999999999998</v>
      </c>
      <c r="CF238" s="70">
        <v>40.984999999999999</v>
      </c>
      <c r="CG238" s="70">
        <v>40.463999999999999</v>
      </c>
      <c r="CH238" s="70">
        <v>39.933999999999997</v>
      </c>
      <c r="CI238" s="70">
        <v>39.399000000000001</v>
      </c>
      <c r="CJ238" s="70">
        <v>38.856999999999999</v>
      </c>
      <c r="CK238" s="70">
        <v>38.322000000000003</v>
      </c>
      <c r="CL238" s="70">
        <v>37.781999999999996</v>
      </c>
      <c r="CM238" s="70">
        <v>37.241</v>
      </c>
      <c r="CN238" s="70">
        <v>36.698999999999998</v>
      </c>
      <c r="CO238" s="70">
        <v>36.155999999999999</v>
      </c>
    </row>
    <row r="239" spans="1:93" ht="11.65">
      <c r="A239" s="66">
        <v>222</v>
      </c>
      <c r="B239" s="67" t="s">
        <v>685</v>
      </c>
      <c r="C239" s="88" t="s">
        <v>802</v>
      </c>
      <c r="D239" s="69">
        <v>21</v>
      </c>
      <c r="E239" s="69">
        <v>184</v>
      </c>
      <c r="F239" s="67" t="s">
        <v>735</v>
      </c>
      <c r="G239" s="69">
        <v>957</v>
      </c>
      <c r="H239" s="97">
        <v>17.581</v>
      </c>
      <c r="I239" s="97">
        <v>17.521000000000001</v>
      </c>
      <c r="J239" s="97">
        <v>17.504999999999999</v>
      </c>
      <c r="K239" s="97">
        <v>17.518999999999998</v>
      </c>
      <c r="L239" s="97">
        <v>17.547000000000001</v>
      </c>
      <c r="M239" s="97">
        <v>17.564</v>
      </c>
      <c r="N239" s="70">
        <v>17.571999999999999</v>
      </c>
      <c r="O239" s="70">
        <v>17.564</v>
      </c>
      <c r="P239" s="70">
        <v>17.565999999999999</v>
      </c>
      <c r="Q239" s="70">
        <v>17.542000000000002</v>
      </c>
      <c r="R239" s="70">
        <v>17.547999999999998</v>
      </c>
      <c r="S239" s="70">
        <v>17.544</v>
      </c>
      <c r="T239" s="70">
        <v>17.547000000000001</v>
      </c>
      <c r="U239" s="70">
        <v>17.536000000000001</v>
      </c>
      <c r="V239" s="70">
        <v>17.533999999999999</v>
      </c>
      <c r="W239" s="70">
        <v>17.53</v>
      </c>
      <c r="X239" s="70">
        <v>17.521999999999998</v>
      </c>
      <c r="Y239" s="70">
        <v>17.513999999999999</v>
      </c>
      <c r="Z239" s="70">
        <v>17.504999999999999</v>
      </c>
      <c r="AA239" s="70">
        <v>17.494</v>
      </c>
      <c r="AB239" s="70">
        <v>17.475999999999999</v>
      </c>
      <c r="AC239" s="70">
        <v>17.469000000000001</v>
      </c>
      <c r="AD239" s="70">
        <v>17.460999999999999</v>
      </c>
      <c r="AE239" s="70">
        <v>17.43</v>
      </c>
      <c r="AF239" s="70">
        <v>17.417000000000002</v>
      </c>
      <c r="AG239" s="70">
        <v>17.402000000000001</v>
      </c>
      <c r="AH239" s="70">
        <v>17.367999999999999</v>
      </c>
      <c r="AI239" s="70">
        <v>17.344999999999999</v>
      </c>
      <c r="AJ239" s="70">
        <v>17.318000000000001</v>
      </c>
      <c r="AK239" s="70">
        <v>17.285</v>
      </c>
      <c r="AL239" s="70">
        <v>17.254000000000001</v>
      </c>
      <c r="AM239" s="70">
        <v>17.228000000000002</v>
      </c>
      <c r="AN239" s="70">
        <v>17.195</v>
      </c>
      <c r="AO239" s="70">
        <v>17.151</v>
      </c>
      <c r="AP239" s="70">
        <v>17.117999999999999</v>
      </c>
      <c r="AQ239" s="70">
        <v>17.074000000000002</v>
      </c>
      <c r="AR239" s="70">
        <v>17.032</v>
      </c>
      <c r="AS239" s="70">
        <v>16.995999999999999</v>
      </c>
      <c r="AT239" s="70">
        <v>16.943999999999999</v>
      </c>
      <c r="AU239" s="70">
        <v>16.890999999999998</v>
      </c>
      <c r="AV239" s="70">
        <v>16.847000000000001</v>
      </c>
      <c r="AW239" s="70">
        <v>16.79</v>
      </c>
      <c r="AX239" s="70">
        <v>16.741</v>
      </c>
      <c r="AY239" s="70">
        <v>16.690999999999999</v>
      </c>
      <c r="AZ239" s="70">
        <v>16.634</v>
      </c>
      <c r="BA239" s="70">
        <v>16.582999999999998</v>
      </c>
      <c r="BB239" s="70">
        <v>16.530999999999999</v>
      </c>
      <c r="BC239" s="70">
        <v>16.469000000000001</v>
      </c>
      <c r="BD239" s="70">
        <v>16.41</v>
      </c>
      <c r="BE239" s="70">
        <v>16.361000000000001</v>
      </c>
      <c r="BF239" s="70">
        <v>16.302</v>
      </c>
      <c r="BG239" s="70">
        <v>16.245999999999999</v>
      </c>
      <c r="BH239" s="70">
        <v>16.190000000000001</v>
      </c>
      <c r="BI239" s="70">
        <v>16.132000000000001</v>
      </c>
      <c r="BJ239" s="70">
        <v>16.077999999999999</v>
      </c>
      <c r="BK239" s="70">
        <v>16.023</v>
      </c>
      <c r="BL239" s="70">
        <v>15.96</v>
      </c>
      <c r="BM239" s="70">
        <v>15.904</v>
      </c>
      <c r="BN239" s="70">
        <v>15.845000000000001</v>
      </c>
      <c r="BO239" s="70">
        <v>15.782</v>
      </c>
      <c r="BP239" s="70">
        <v>15.734999999999999</v>
      </c>
      <c r="BQ239" s="70">
        <v>15.672000000000001</v>
      </c>
      <c r="BR239" s="70">
        <v>15.61</v>
      </c>
      <c r="BS239" s="70">
        <v>15.544</v>
      </c>
      <c r="BT239" s="70">
        <v>15.481</v>
      </c>
      <c r="BU239" s="70">
        <v>15.417999999999999</v>
      </c>
      <c r="BV239" s="70">
        <v>15.346</v>
      </c>
      <c r="BW239" s="70">
        <v>15.281000000000001</v>
      </c>
      <c r="BX239" s="70">
        <v>15.209</v>
      </c>
      <c r="BY239" s="70">
        <v>15.135</v>
      </c>
      <c r="BZ239" s="70">
        <v>15.066000000000001</v>
      </c>
      <c r="CA239" s="70">
        <v>14.988</v>
      </c>
      <c r="CB239" s="70">
        <v>14.912000000000001</v>
      </c>
      <c r="CC239" s="70">
        <v>14.837999999999999</v>
      </c>
      <c r="CD239" s="70">
        <v>14.756</v>
      </c>
      <c r="CE239" s="70">
        <v>14.676</v>
      </c>
      <c r="CF239" s="70">
        <v>14.589</v>
      </c>
      <c r="CG239" s="70">
        <v>14.513</v>
      </c>
      <c r="CH239" s="70">
        <v>14.417999999999999</v>
      </c>
      <c r="CI239" s="70">
        <v>14.327999999999999</v>
      </c>
      <c r="CJ239" s="70">
        <v>14.237</v>
      </c>
      <c r="CK239" s="70">
        <v>14.156000000000001</v>
      </c>
      <c r="CL239" s="70">
        <v>14.06</v>
      </c>
      <c r="CM239" s="70">
        <v>13.971</v>
      </c>
      <c r="CN239" s="70">
        <v>13.872999999999999</v>
      </c>
      <c r="CO239" s="70">
        <v>13.786</v>
      </c>
    </row>
    <row r="240" spans="1:93" ht="11.65">
      <c r="A240" s="66">
        <v>223</v>
      </c>
      <c r="B240" s="67" t="s">
        <v>685</v>
      </c>
      <c r="C240" s="88" t="s">
        <v>803</v>
      </c>
      <c r="D240" s="69">
        <v>2</v>
      </c>
      <c r="E240" s="69">
        <v>258</v>
      </c>
      <c r="F240" s="67" t="s">
        <v>735</v>
      </c>
      <c r="G240" s="69">
        <v>957</v>
      </c>
      <c r="H240" s="97">
        <v>273.11900000000003</v>
      </c>
      <c r="I240" s="97">
        <v>274.57600000000002</v>
      </c>
      <c r="J240" s="97">
        <v>276.108</v>
      </c>
      <c r="K240" s="97">
        <v>277.673</v>
      </c>
      <c r="L240" s="97">
        <v>279.28500000000003</v>
      </c>
      <c r="M240" s="97">
        <v>280.904</v>
      </c>
      <c r="N240" s="70">
        <v>282.53399999999999</v>
      </c>
      <c r="O240" s="70">
        <v>284.16000000000003</v>
      </c>
      <c r="P240" s="70">
        <v>285.79199999999997</v>
      </c>
      <c r="Q240" s="70">
        <v>287.41699999999997</v>
      </c>
      <c r="R240" s="70">
        <v>289.03399999999999</v>
      </c>
      <c r="S240" s="70">
        <v>290.63099999999997</v>
      </c>
      <c r="T240" s="70">
        <v>292.21199999999999</v>
      </c>
      <c r="U240" s="70">
        <v>293.75900000000001</v>
      </c>
      <c r="V240" s="70">
        <v>295.262</v>
      </c>
      <c r="W240" s="70">
        <v>296.69499999999999</v>
      </c>
      <c r="X240" s="70">
        <v>298.09500000000003</v>
      </c>
      <c r="Y240" s="70">
        <v>299.43099999999998</v>
      </c>
      <c r="Z240" s="70">
        <v>300.69600000000003</v>
      </c>
      <c r="AA240" s="70">
        <v>301.89800000000002</v>
      </c>
      <c r="AB240" s="70">
        <v>303.01900000000001</v>
      </c>
      <c r="AC240" s="70">
        <v>304.08499999999998</v>
      </c>
      <c r="AD240" s="70">
        <v>305.04899999999998</v>
      </c>
      <c r="AE240" s="70">
        <v>305.96100000000001</v>
      </c>
      <c r="AF240" s="70">
        <v>306.77499999999998</v>
      </c>
      <c r="AG240" s="70">
        <v>307.52100000000002</v>
      </c>
      <c r="AH240" s="70">
        <v>308.18599999999998</v>
      </c>
      <c r="AI240" s="70">
        <v>308.76499999999999</v>
      </c>
      <c r="AJ240" s="70">
        <v>309.26299999999998</v>
      </c>
      <c r="AK240" s="70">
        <v>309.69200000000001</v>
      </c>
      <c r="AL240" s="70">
        <v>310.03500000000003</v>
      </c>
      <c r="AM240" s="70">
        <v>310.31799999999998</v>
      </c>
      <c r="AN240" s="70">
        <v>310.50599999999997</v>
      </c>
      <c r="AO240" s="70">
        <v>310.63600000000002</v>
      </c>
      <c r="AP240" s="70">
        <v>310.68099999999998</v>
      </c>
      <c r="AQ240" s="70">
        <v>310.65100000000001</v>
      </c>
      <c r="AR240" s="70">
        <v>310.56400000000002</v>
      </c>
      <c r="AS240" s="70">
        <v>310.40699999999998</v>
      </c>
      <c r="AT240" s="70">
        <v>310.18200000000002</v>
      </c>
      <c r="AU240" s="70">
        <v>309.89699999999999</v>
      </c>
      <c r="AV240" s="70">
        <v>309.55399999999997</v>
      </c>
      <c r="AW240" s="70">
        <v>309.16399999999999</v>
      </c>
      <c r="AX240" s="70">
        <v>308.71100000000001</v>
      </c>
      <c r="AY240" s="70">
        <v>308.21499999999997</v>
      </c>
      <c r="AZ240" s="70">
        <v>307.678</v>
      </c>
      <c r="BA240" s="70">
        <v>307.077</v>
      </c>
      <c r="BB240" s="70">
        <v>306.44</v>
      </c>
      <c r="BC240" s="70">
        <v>305.76400000000001</v>
      </c>
      <c r="BD240" s="70">
        <v>305.04300000000001</v>
      </c>
      <c r="BE240" s="70">
        <v>304.29899999999998</v>
      </c>
      <c r="BF240" s="70">
        <v>303.512</v>
      </c>
      <c r="BG240" s="70">
        <v>302.69799999999998</v>
      </c>
      <c r="BH240" s="70">
        <v>301.858</v>
      </c>
      <c r="BI240" s="70">
        <v>300.97699999999998</v>
      </c>
      <c r="BJ240" s="70">
        <v>300.07799999999997</v>
      </c>
      <c r="BK240" s="70">
        <v>299.13499999999999</v>
      </c>
      <c r="BL240" s="70">
        <v>298.15899999999999</v>
      </c>
      <c r="BM240" s="70">
        <v>297.16699999999997</v>
      </c>
      <c r="BN240" s="70">
        <v>296.149</v>
      </c>
      <c r="BO240" s="70">
        <v>295.10000000000002</v>
      </c>
      <c r="BP240" s="70">
        <v>294.01499999999999</v>
      </c>
      <c r="BQ240" s="70">
        <v>292.92</v>
      </c>
      <c r="BR240" s="70">
        <v>291.80700000000002</v>
      </c>
      <c r="BS240" s="70">
        <v>290.66300000000001</v>
      </c>
      <c r="BT240" s="70">
        <v>289.49099999999999</v>
      </c>
      <c r="BU240" s="70">
        <v>288.303</v>
      </c>
      <c r="BV240" s="70">
        <v>287.09899999999999</v>
      </c>
      <c r="BW240" s="70">
        <v>285.87200000000001</v>
      </c>
      <c r="BX240" s="70">
        <v>284.62400000000002</v>
      </c>
      <c r="BY240" s="70">
        <v>283.36599999999999</v>
      </c>
      <c r="BZ240" s="70">
        <v>282.08800000000002</v>
      </c>
      <c r="CA240" s="70">
        <v>280.79000000000002</v>
      </c>
      <c r="CB240" s="70">
        <v>279.49400000000003</v>
      </c>
      <c r="CC240" s="70">
        <v>278.17599999999999</v>
      </c>
      <c r="CD240" s="70">
        <v>276.84500000000003</v>
      </c>
      <c r="CE240" s="70">
        <v>275.51499999999999</v>
      </c>
      <c r="CF240" s="70">
        <v>274.18</v>
      </c>
      <c r="CG240" s="70">
        <v>272.82100000000003</v>
      </c>
      <c r="CH240" s="70">
        <v>271.459</v>
      </c>
      <c r="CI240" s="70">
        <v>270.08699999999999</v>
      </c>
      <c r="CJ240" s="70">
        <v>268.702</v>
      </c>
      <c r="CK240" s="70">
        <v>267.3</v>
      </c>
      <c r="CL240" s="70">
        <v>265.89100000000002</v>
      </c>
      <c r="CM240" s="70">
        <v>264.459</v>
      </c>
      <c r="CN240" s="70">
        <v>263.01299999999998</v>
      </c>
      <c r="CO240" s="70">
        <v>261.54500000000002</v>
      </c>
    </row>
    <row r="241" spans="1:93" ht="11.65">
      <c r="A241" s="66">
        <v>224</v>
      </c>
      <c r="B241" s="67" t="s">
        <v>685</v>
      </c>
      <c r="C241" s="88" t="s">
        <v>804</v>
      </c>
      <c r="D241" s="69">
        <v>21</v>
      </c>
      <c r="E241" s="69">
        <v>570</v>
      </c>
      <c r="F241" s="67" t="s">
        <v>735</v>
      </c>
      <c r="G241" s="69">
        <v>957</v>
      </c>
      <c r="H241" s="97">
        <v>1.61</v>
      </c>
      <c r="I241" s="97">
        <v>1.611</v>
      </c>
      <c r="J241" s="97">
        <v>1.6120000000000001</v>
      </c>
      <c r="K241" s="97">
        <v>1.61</v>
      </c>
      <c r="L241" s="97">
        <v>1.6140000000000001</v>
      </c>
      <c r="M241" s="97">
        <v>1.6180000000000001</v>
      </c>
      <c r="N241" s="70">
        <v>1.6140000000000001</v>
      </c>
      <c r="O241" s="70">
        <v>1.6160000000000001</v>
      </c>
      <c r="P241" s="70">
        <v>1.619</v>
      </c>
      <c r="Q241" s="70">
        <v>1.6120000000000001</v>
      </c>
      <c r="R241" s="70">
        <v>1.619</v>
      </c>
      <c r="S241" s="70">
        <v>1.631</v>
      </c>
      <c r="T241" s="70">
        <v>1.639</v>
      </c>
      <c r="U241" s="70">
        <v>1.6459999999999999</v>
      </c>
      <c r="V241" s="70">
        <v>1.653</v>
      </c>
      <c r="W241" s="70">
        <v>1.6619999999999999</v>
      </c>
      <c r="X241" s="70">
        <v>1.6739999999999999</v>
      </c>
      <c r="Y241" s="70">
        <v>1.675</v>
      </c>
      <c r="Z241" s="70">
        <v>1.6839999999999999</v>
      </c>
      <c r="AA241" s="70">
        <v>1.696</v>
      </c>
      <c r="AB241" s="70">
        <v>1.7030000000000001</v>
      </c>
      <c r="AC241" s="70">
        <v>1.7070000000000001</v>
      </c>
      <c r="AD241" s="70">
        <v>1.7130000000000001</v>
      </c>
      <c r="AE241" s="70">
        <v>1.7170000000000001</v>
      </c>
      <c r="AF241" s="70">
        <v>1.7250000000000001</v>
      </c>
      <c r="AG241" s="70">
        <v>1.732</v>
      </c>
      <c r="AH241" s="70">
        <v>1.738</v>
      </c>
      <c r="AI241" s="70">
        <v>1.7390000000000001</v>
      </c>
      <c r="AJ241" s="70">
        <v>1.7410000000000001</v>
      </c>
      <c r="AK241" s="70">
        <v>1.748</v>
      </c>
      <c r="AL241" s="70">
        <v>1.752</v>
      </c>
      <c r="AM241" s="70">
        <v>1.756</v>
      </c>
      <c r="AN241" s="70">
        <v>1.7609999999999999</v>
      </c>
      <c r="AO241" s="70">
        <v>1.768</v>
      </c>
      <c r="AP241" s="70">
        <v>1.772</v>
      </c>
      <c r="AQ241" s="70">
        <v>1.7709999999999999</v>
      </c>
      <c r="AR241" s="70">
        <v>1.7789999999999999</v>
      </c>
      <c r="AS241" s="70">
        <v>1.7789999999999999</v>
      </c>
      <c r="AT241" s="70">
        <v>1.7809999999999999</v>
      </c>
      <c r="AU241" s="70">
        <v>1.788</v>
      </c>
      <c r="AV241" s="70">
        <v>1.79</v>
      </c>
      <c r="AW241" s="70">
        <v>1.794</v>
      </c>
      <c r="AX241" s="70">
        <v>1.8009999999999999</v>
      </c>
      <c r="AY241" s="70">
        <v>1.8029999999999999</v>
      </c>
      <c r="AZ241" s="70">
        <v>1.806</v>
      </c>
      <c r="BA241" s="70">
        <v>1.8089999999999999</v>
      </c>
      <c r="BB241" s="70">
        <v>1.8140000000000001</v>
      </c>
      <c r="BC241" s="70">
        <v>1.8089999999999999</v>
      </c>
      <c r="BD241" s="70">
        <v>1.8109999999999999</v>
      </c>
      <c r="BE241" s="70">
        <v>1.8169999999999999</v>
      </c>
      <c r="BF241" s="70">
        <v>1.821</v>
      </c>
      <c r="BG241" s="70">
        <v>1.821</v>
      </c>
      <c r="BH241" s="70">
        <v>1.8220000000000001</v>
      </c>
      <c r="BI241" s="70">
        <v>1.819</v>
      </c>
      <c r="BJ241" s="70">
        <v>1.82</v>
      </c>
      <c r="BK241" s="70">
        <v>1.819</v>
      </c>
      <c r="BL241" s="70">
        <v>1.819</v>
      </c>
      <c r="BM241" s="70">
        <v>1.8180000000000001</v>
      </c>
      <c r="BN241" s="70">
        <v>1.8169999999999999</v>
      </c>
      <c r="BO241" s="70">
        <v>1.8140000000000001</v>
      </c>
      <c r="BP241" s="70">
        <v>1.8140000000000001</v>
      </c>
      <c r="BQ241" s="70">
        <v>1.81</v>
      </c>
      <c r="BR241" s="70">
        <v>1.81</v>
      </c>
      <c r="BS241" s="70">
        <v>1.8049999999999999</v>
      </c>
      <c r="BT241" s="70">
        <v>1.8</v>
      </c>
      <c r="BU241" s="70">
        <v>1.798</v>
      </c>
      <c r="BV241" s="70">
        <v>1.798</v>
      </c>
      <c r="BW241" s="70">
        <v>1.7949999999999999</v>
      </c>
      <c r="BX241" s="70">
        <v>1.7849999999999999</v>
      </c>
      <c r="BY241" s="70">
        <v>1.786</v>
      </c>
      <c r="BZ241" s="70">
        <v>1.7849999999999999</v>
      </c>
      <c r="CA241" s="70">
        <v>1.784</v>
      </c>
      <c r="CB241" s="70">
        <v>1.78</v>
      </c>
      <c r="CC241" s="70">
        <v>1.7749999999999999</v>
      </c>
      <c r="CD241" s="70">
        <v>1.776</v>
      </c>
      <c r="CE241" s="70">
        <v>1.774</v>
      </c>
      <c r="CF241" s="70">
        <v>1.766</v>
      </c>
      <c r="CG241" s="70">
        <v>1.762</v>
      </c>
      <c r="CH241" s="70">
        <v>1.7589999999999999</v>
      </c>
      <c r="CI241" s="70">
        <v>1.7569999999999999</v>
      </c>
      <c r="CJ241" s="70">
        <v>1.75</v>
      </c>
      <c r="CK241" s="70">
        <v>1.7430000000000001</v>
      </c>
      <c r="CL241" s="70">
        <v>1.734</v>
      </c>
      <c r="CM241" s="70">
        <v>1.732</v>
      </c>
      <c r="CN241" s="70">
        <v>1.73</v>
      </c>
      <c r="CO241" s="70">
        <v>1.726</v>
      </c>
    </row>
    <row r="242" spans="1:93" ht="11.65">
      <c r="A242" s="66">
        <v>225</v>
      </c>
      <c r="B242" s="67" t="s">
        <v>685</v>
      </c>
      <c r="C242" s="88" t="s">
        <v>179</v>
      </c>
      <c r="D242" s="69"/>
      <c r="E242" s="69">
        <v>882</v>
      </c>
      <c r="F242" s="67" t="s">
        <v>735</v>
      </c>
      <c r="G242" s="69">
        <v>957</v>
      </c>
      <c r="H242" s="97">
        <v>193.51</v>
      </c>
      <c r="I242" s="97">
        <v>194.54</v>
      </c>
      <c r="J242" s="97">
        <v>195.358</v>
      </c>
      <c r="K242" s="97">
        <v>196.12799999999999</v>
      </c>
      <c r="L242" s="97">
        <v>197.09299999999999</v>
      </c>
      <c r="M242" s="97">
        <v>198.41</v>
      </c>
      <c r="N242" s="70">
        <v>200.14400000000001</v>
      </c>
      <c r="O242" s="70">
        <v>202.24100000000001</v>
      </c>
      <c r="P242" s="70">
        <v>204.56800000000001</v>
      </c>
      <c r="Q242" s="70">
        <v>206.97200000000001</v>
      </c>
      <c r="R242" s="70">
        <v>209.32300000000001</v>
      </c>
      <c r="S242" s="70">
        <v>211.57300000000001</v>
      </c>
      <c r="T242" s="70">
        <v>213.79</v>
      </c>
      <c r="U242" s="70">
        <v>215.96799999999999</v>
      </c>
      <c r="V242" s="70">
        <v>218.15199999999999</v>
      </c>
      <c r="W242" s="70">
        <v>220.36799999999999</v>
      </c>
      <c r="X242" s="70">
        <v>222.625</v>
      </c>
      <c r="Y242" s="70">
        <v>224.90700000000001</v>
      </c>
      <c r="Z242" s="70">
        <v>227.19900000000001</v>
      </c>
      <c r="AA242" s="70">
        <v>229.50899999999999</v>
      </c>
      <c r="AB242" s="70">
        <v>231.86500000000001</v>
      </c>
      <c r="AC242" s="70">
        <v>234.22399999999999</v>
      </c>
      <c r="AD242" s="70">
        <v>236.61600000000001</v>
      </c>
      <c r="AE242" s="70">
        <v>239.02199999999999</v>
      </c>
      <c r="AF242" s="70">
        <v>241.447</v>
      </c>
      <c r="AG242" s="70">
        <v>243.88900000000001</v>
      </c>
      <c r="AH242" s="70">
        <v>246.357</v>
      </c>
      <c r="AI242" s="70">
        <v>248.81200000000001</v>
      </c>
      <c r="AJ242" s="70">
        <v>251.274</v>
      </c>
      <c r="AK242" s="70">
        <v>253.70599999999999</v>
      </c>
      <c r="AL242" s="70">
        <v>256.10199999999998</v>
      </c>
      <c r="AM242" s="70">
        <v>258.46600000000001</v>
      </c>
      <c r="AN242" s="70">
        <v>260.78300000000002</v>
      </c>
      <c r="AO242" s="70">
        <v>263.05099999999999</v>
      </c>
      <c r="AP242" s="70">
        <v>265.245</v>
      </c>
      <c r="AQ242" s="70">
        <v>267.39</v>
      </c>
      <c r="AR242" s="70">
        <v>269.45400000000001</v>
      </c>
      <c r="AS242" s="70">
        <v>271.464</v>
      </c>
      <c r="AT242" s="70">
        <v>273.39999999999998</v>
      </c>
      <c r="AU242" s="70">
        <v>275.27800000000002</v>
      </c>
      <c r="AV242" s="70">
        <v>277.09800000000001</v>
      </c>
      <c r="AW242" s="70">
        <v>278.858</v>
      </c>
      <c r="AX242" s="70">
        <v>280.57900000000001</v>
      </c>
      <c r="AY242" s="70">
        <v>282.24</v>
      </c>
      <c r="AZ242" s="70">
        <v>283.875</v>
      </c>
      <c r="BA242" s="70">
        <v>285.46899999999999</v>
      </c>
      <c r="BB242" s="70">
        <v>287.02100000000002</v>
      </c>
      <c r="BC242" s="70">
        <v>288.56299999999999</v>
      </c>
      <c r="BD242" s="70">
        <v>290.08800000000002</v>
      </c>
      <c r="BE242" s="70">
        <v>291.58499999999998</v>
      </c>
      <c r="BF242" s="70">
        <v>293.07900000000001</v>
      </c>
      <c r="BG242" s="70">
        <v>294.56099999999998</v>
      </c>
      <c r="BH242" s="70">
        <v>296.03300000000002</v>
      </c>
      <c r="BI242" s="70">
        <v>297.49099999999999</v>
      </c>
      <c r="BJ242" s="70">
        <v>298.93299999999999</v>
      </c>
      <c r="BK242" s="70">
        <v>300.33999999999997</v>
      </c>
      <c r="BL242" s="70">
        <v>301.71499999999997</v>
      </c>
      <c r="BM242" s="70">
        <v>303.06799999999998</v>
      </c>
      <c r="BN242" s="70">
        <v>304.38</v>
      </c>
      <c r="BO242" s="70">
        <v>305.62900000000002</v>
      </c>
      <c r="BP242" s="70">
        <v>306.82499999999999</v>
      </c>
      <c r="BQ242" s="70">
        <v>307.94799999999998</v>
      </c>
      <c r="BR242" s="70">
        <v>309.00599999999997</v>
      </c>
      <c r="BS242" s="70">
        <v>309.98399999999998</v>
      </c>
      <c r="BT242" s="70">
        <v>310.88900000000001</v>
      </c>
      <c r="BU242" s="70">
        <v>311.702</v>
      </c>
      <c r="BV242" s="70">
        <v>312.42399999999998</v>
      </c>
      <c r="BW242" s="70">
        <v>313.05799999999999</v>
      </c>
      <c r="BX242" s="70">
        <v>313.61</v>
      </c>
      <c r="BY242" s="70">
        <v>314.06700000000001</v>
      </c>
      <c r="BZ242" s="70">
        <v>314.42</v>
      </c>
      <c r="CA242" s="70">
        <v>314.69</v>
      </c>
      <c r="CB242" s="70">
        <v>314.863</v>
      </c>
      <c r="CC242" s="70">
        <v>314.95400000000001</v>
      </c>
      <c r="CD242" s="70">
        <v>314.95100000000002</v>
      </c>
      <c r="CE242" s="70">
        <v>314.87200000000001</v>
      </c>
      <c r="CF242" s="70">
        <v>314.72300000000001</v>
      </c>
      <c r="CG242" s="70">
        <v>314.49799999999999</v>
      </c>
      <c r="CH242" s="70">
        <v>314.18700000000001</v>
      </c>
      <c r="CI242" s="70">
        <v>313.81</v>
      </c>
      <c r="CJ242" s="70">
        <v>313.351</v>
      </c>
      <c r="CK242" s="70">
        <v>312.83499999999998</v>
      </c>
      <c r="CL242" s="70">
        <v>312.24200000000002</v>
      </c>
      <c r="CM242" s="70">
        <v>311.59100000000001</v>
      </c>
      <c r="CN242" s="70">
        <v>310.87</v>
      </c>
      <c r="CO242" s="70">
        <v>310.10599999999999</v>
      </c>
    </row>
    <row r="243" spans="1:93" ht="11.65">
      <c r="A243" s="66">
        <v>226</v>
      </c>
      <c r="B243" s="67" t="s">
        <v>685</v>
      </c>
      <c r="C243" s="88" t="s">
        <v>805</v>
      </c>
      <c r="D243" s="69">
        <v>21</v>
      </c>
      <c r="E243" s="69">
        <v>772</v>
      </c>
      <c r="F243" s="67" t="s">
        <v>735</v>
      </c>
      <c r="G243" s="69">
        <v>957</v>
      </c>
      <c r="H243" s="97">
        <v>1.2470000000000001</v>
      </c>
      <c r="I243" s="97">
        <v>1.276</v>
      </c>
      <c r="J243" s="97">
        <v>1.2969999999999999</v>
      </c>
      <c r="K243" s="97">
        <v>1.3180000000000001</v>
      </c>
      <c r="L243" s="97">
        <v>1.33</v>
      </c>
      <c r="M243" s="97">
        <v>1.35</v>
      </c>
      <c r="N243" s="70">
        <v>1.3680000000000001</v>
      </c>
      <c r="O243" s="70">
        <v>1.3779999999999999</v>
      </c>
      <c r="P243" s="70">
        <v>1.3839999999999999</v>
      </c>
      <c r="Q243" s="70">
        <v>1.397</v>
      </c>
      <c r="R243" s="70">
        <v>1.41</v>
      </c>
      <c r="S243" s="70">
        <v>1.4239999999999999</v>
      </c>
      <c r="T243" s="70">
        <v>1.423</v>
      </c>
      <c r="U243" s="70">
        <v>1.427</v>
      </c>
      <c r="V243" s="70">
        <v>1.44</v>
      </c>
      <c r="W243" s="70">
        <v>1.448</v>
      </c>
      <c r="X243" s="70">
        <v>1.46</v>
      </c>
      <c r="Y243" s="70">
        <v>1.4670000000000001</v>
      </c>
      <c r="Z243" s="70">
        <v>1.4730000000000001</v>
      </c>
      <c r="AA243" s="70">
        <v>1.476</v>
      </c>
      <c r="AB243" s="70">
        <v>1.4810000000000001</v>
      </c>
      <c r="AC243" s="70">
        <v>1.486</v>
      </c>
      <c r="AD243" s="70">
        <v>1.492</v>
      </c>
      <c r="AE243" s="70">
        <v>1.496</v>
      </c>
      <c r="AF243" s="70">
        <v>1.5009999999999999</v>
      </c>
      <c r="AG243" s="70">
        <v>1.5029999999999999</v>
      </c>
      <c r="AH243" s="70">
        <v>1.514</v>
      </c>
      <c r="AI243" s="70">
        <v>1.5169999999999999</v>
      </c>
      <c r="AJ243" s="70">
        <v>1.526</v>
      </c>
      <c r="AK243" s="70">
        <v>1.528</v>
      </c>
      <c r="AL243" s="70">
        <v>1.5349999999999999</v>
      </c>
      <c r="AM243" s="70">
        <v>1.5389999999999999</v>
      </c>
      <c r="AN243" s="70">
        <v>1.548</v>
      </c>
      <c r="AO243" s="70">
        <v>1.5569999999999999</v>
      </c>
      <c r="AP243" s="70">
        <v>1.5629999999999999</v>
      </c>
      <c r="AQ243" s="70">
        <v>1.569</v>
      </c>
      <c r="AR243" s="70">
        <v>1.5760000000000001</v>
      </c>
      <c r="AS243" s="70">
        <v>1.58</v>
      </c>
      <c r="AT243" s="70">
        <v>1.589</v>
      </c>
      <c r="AU243" s="70">
        <v>1.589</v>
      </c>
      <c r="AV243" s="70">
        <v>1.591</v>
      </c>
      <c r="AW243" s="70">
        <v>1.5980000000000001</v>
      </c>
      <c r="AX243" s="70">
        <v>1.6020000000000001</v>
      </c>
      <c r="AY243" s="70">
        <v>1.6040000000000001</v>
      </c>
      <c r="AZ243" s="70">
        <v>1.611</v>
      </c>
      <c r="BA243" s="70">
        <v>1.6140000000000001</v>
      </c>
      <c r="BB243" s="70">
        <v>1.6220000000000001</v>
      </c>
      <c r="BC243" s="70">
        <v>1.6180000000000001</v>
      </c>
      <c r="BD243" s="70">
        <v>1.6259999999999999</v>
      </c>
      <c r="BE243" s="70">
        <v>1.623</v>
      </c>
      <c r="BF243" s="70">
        <v>1.6279999999999999</v>
      </c>
      <c r="BG243" s="70">
        <v>1.6279999999999999</v>
      </c>
      <c r="BH243" s="70">
        <v>1.6319999999999999</v>
      </c>
      <c r="BI243" s="70">
        <v>1.63</v>
      </c>
      <c r="BJ243" s="70">
        <v>1.6259999999999999</v>
      </c>
      <c r="BK243" s="70">
        <v>1.631</v>
      </c>
      <c r="BL243" s="70">
        <v>1.6279999999999999</v>
      </c>
      <c r="BM243" s="70">
        <v>1.6279999999999999</v>
      </c>
      <c r="BN243" s="70">
        <v>1.6220000000000001</v>
      </c>
      <c r="BO243" s="70">
        <v>1.623</v>
      </c>
      <c r="BP243" s="70">
        <v>1.6220000000000001</v>
      </c>
      <c r="BQ243" s="70">
        <v>1.623</v>
      </c>
      <c r="BR243" s="70">
        <v>1.617</v>
      </c>
      <c r="BS243" s="70">
        <v>1.6160000000000001</v>
      </c>
      <c r="BT243" s="70">
        <v>1.61</v>
      </c>
      <c r="BU243" s="70">
        <v>1.5980000000000001</v>
      </c>
      <c r="BV243" s="70">
        <v>1.597</v>
      </c>
      <c r="BW243" s="70">
        <v>1.59</v>
      </c>
      <c r="BX243" s="70">
        <v>1.585</v>
      </c>
      <c r="BY243" s="70">
        <v>1.5840000000000001</v>
      </c>
      <c r="BZ243" s="70">
        <v>1.577</v>
      </c>
      <c r="CA243" s="70">
        <v>1.57</v>
      </c>
      <c r="CB243" s="70">
        <v>1.5640000000000001</v>
      </c>
      <c r="CC243" s="70">
        <v>1.5620000000000001</v>
      </c>
      <c r="CD243" s="70">
        <v>1.5580000000000001</v>
      </c>
      <c r="CE243" s="70">
        <v>1.5509999999999999</v>
      </c>
      <c r="CF243" s="70">
        <v>1.546</v>
      </c>
      <c r="CG243" s="70">
        <v>1.54</v>
      </c>
      <c r="CH243" s="70">
        <v>1.5269999999999999</v>
      </c>
      <c r="CI243" s="70">
        <v>1.514</v>
      </c>
      <c r="CJ243" s="70">
        <v>1.508</v>
      </c>
      <c r="CK243" s="70">
        <v>1.5</v>
      </c>
      <c r="CL243" s="70">
        <v>1.4810000000000001</v>
      </c>
      <c r="CM243" s="70">
        <v>1.472</v>
      </c>
      <c r="CN243" s="70">
        <v>1.4670000000000001</v>
      </c>
      <c r="CO243" s="70">
        <v>1.456</v>
      </c>
    </row>
    <row r="244" spans="1:93" ht="11.65">
      <c r="A244" s="66">
        <v>227</v>
      </c>
      <c r="B244" s="67" t="s">
        <v>685</v>
      </c>
      <c r="C244" s="88" t="s">
        <v>208</v>
      </c>
      <c r="D244" s="69"/>
      <c r="E244" s="69">
        <v>776</v>
      </c>
      <c r="F244" s="67" t="s">
        <v>735</v>
      </c>
      <c r="G244" s="69">
        <v>957</v>
      </c>
      <c r="H244" s="97">
        <v>100.78</v>
      </c>
      <c r="I244" s="97">
        <v>101.143</v>
      </c>
      <c r="J244" s="97">
        <v>102.002</v>
      </c>
      <c r="K244" s="97">
        <v>103.199</v>
      </c>
      <c r="L244" s="97">
        <v>104.497</v>
      </c>
      <c r="M244" s="97">
        <v>105.697</v>
      </c>
      <c r="N244" s="70">
        <v>106.759</v>
      </c>
      <c r="O244" s="70">
        <v>107.748</v>
      </c>
      <c r="P244" s="70">
        <v>108.663</v>
      </c>
      <c r="Q244" s="70">
        <v>109.59399999999999</v>
      </c>
      <c r="R244" s="70">
        <v>110.55500000000001</v>
      </c>
      <c r="S244" s="70">
        <v>111.551</v>
      </c>
      <c r="T244" s="70">
        <v>112.55500000000001</v>
      </c>
      <c r="U244" s="70">
        <v>113.571</v>
      </c>
      <c r="V244" s="70">
        <v>114.59099999999999</v>
      </c>
      <c r="W244" s="70">
        <v>115.616</v>
      </c>
      <c r="X244" s="70">
        <v>116.654</v>
      </c>
      <c r="Y244" s="70">
        <v>117.691</v>
      </c>
      <c r="Z244" s="70">
        <v>118.739</v>
      </c>
      <c r="AA244" s="70">
        <v>119.771</v>
      </c>
      <c r="AB244" s="70">
        <v>120.80200000000001</v>
      </c>
      <c r="AC244" s="70">
        <v>121.825</v>
      </c>
      <c r="AD244" s="70">
        <v>122.837</v>
      </c>
      <c r="AE244" s="70">
        <v>123.837</v>
      </c>
      <c r="AF244" s="70">
        <v>124.82299999999999</v>
      </c>
      <c r="AG244" s="70">
        <v>125.78400000000001</v>
      </c>
      <c r="AH244" s="70">
        <v>126.73099999999999</v>
      </c>
      <c r="AI244" s="70">
        <v>127.661</v>
      </c>
      <c r="AJ244" s="70">
        <v>128.566</v>
      </c>
      <c r="AK244" s="70">
        <v>129.45599999999999</v>
      </c>
      <c r="AL244" s="70">
        <v>130.30799999999999</v>
      </c>
      <c r="AM244" s="70">
        <v>131.13499999999999</v>
      </c>
      <c r="AN244" s="70">
        <v>131.93</v>
      </c>
      <c r="AO244" s="70">
        <v>132.714</v>
      </c>
      <c r="AP244" s="70">
        <v>133.46600000000001</v>
      </c>
      <c r="AQ244" s="70">
        <v>134.173</v>
      </c>
      <c r="AR244" s="70">
        <v>134.87799999999999</v>
      </c>
      <c r="AS244" s="70">
        <v>135.55500000000001</v>
      </c>
      <c r="AT244" s="70">
        <v>136.19800000000001</v>
      </c>
      <c r="AU244" s="70">
        <v>136.83099999999999</v>
      </c>
      <c r="AV244" s="70">
        <v>137.447</v>
      </c>
      <c r="AW244" s="70">
        <v>138.04499999999999</v>
      </c>
      <c r="AX244" s="70">
        <v>138.63</v>
      </c>
      <c r="AY244" s="70">
        <v>139.203</v>
      </c>
      <c r="AZ244" s="70">
        <v>139.76599999999999</v>
      </c>
      <c r="BA244" s="70">
        <v>140.30699999999999</v>
      </c>
      <c r="BB244" s="70">
        <v>140.83600000000001</v>
      </c>
      <c r="BC244" s="70">
        <v>141.34899999999999</v>
      </c>
      <c r="BD244" s="70">
        <v>141.84700000000001</v>
      </c>
      <c r="BE244" s="70">
        <v>142.321</v>
      </c>
      <c r="BF244" s="70">
        <v>142.77600000000001</v>
      </c>
      <c r="BG244" s="70">
        <v>143.20699999999999</v>
      </c>
      <c r="BH244" s="70">
        <v>143.62899999999999</v>
      </c>
      <c r="BI244" s="70">
        <v>144.02099999999999</v>
      </c>
      <c r="BJ244" s="70">
        <v>144.37700000000001</v>
      </c>
      <c r="BK244" s="70">
        <v>144.70699999999999</v>
      </c>
      <c r="BL244" s="70">
        <v>144.99700000000001</v>
      </c>
      <c r="BM244" s="70">
        <v>145.261</v>
      </c>
      <c r="BN244" s="70">
        <v>145.49100000000001</v>
      </c>
      <c r="BO244" s="70">
        <v>145.67699999999999</v>
      </c>
      <c r="BP244" s="70">
        <v>145.828</v>
      </c>
      <c r="BQ244" s="70">
        <v>145.93700000000001</v>
      </c>
      <c r="BR244" s="70">
        <v>146</v>
      </c>
      <c r="BS244" s="70">
        <v>146.03700000000001</v>
      </c>
      <c r="BT244" s="70">
        <v>146.03299999999999</v>
      </c>
      <c r="BU244" s="70">
        <v>145.98099999999999</v>
      </c>
      <c r="BV244" s="70">
        <v>145.88900000000001</v>
      </c>
      <c r="BW244" s="70">
        <v>145.76900000000001</v>
      </c>
      <c r="BX244" s="70">
        <v>145.601</v>
      </c>
      <c r="BY244" s="70">
        <v>145.39599999999999</v>
      </c>
      <c r="BZ244" s="70">
        <v>145.15799999999999</v>
      </c>
      <c r="CA244" s="70">
        <v>144.887</v>
      </c>
      <c r="CB244" s="70">
        <v>144.58699999999999</v>
      </c>
      <c r="CC244" s="70">
        <v>144.255</v>
      </c>
      <c r="CD244" s="70">
        <v>143.89599999999999</v>
      </c>
      <c r="CE244" s="70">
        <v>143.50800000000001</v>
      </c>
      <c r="CF244" s="70">
        <v>143.084</v>
      </c>
      <c r="CG244" s="70">
        <v>142.648</v>
      </c>
      <c r="CH244" s="70">
        <v>142.17599999999999</v>
      </c>
      <c r="CI244" s="70">
        <v>141.678</v>
      </c>
      <c r="CJ244" s="70">
        <v>141.16999999999999</v>
      </c>
      <c r="CK244" s="70">
        <v>140.62700000000001</v>
      </c>
      <c r="CL244" s="70">
        <v>140.06800000000001</v>
      </c>
      <c r="CM244" s="70">
        <v>139.471</v>
      </c>
      <c r="CN244" s="70">
        <v>138.887</v>
      </c>
      <c r="CO244" s="70">
        <v>138.261</v>
      </c>
    </row>
    <row r="245" spans="1:93" ht="11.65">
      <c r="A245" s="66">
        <v>228</v>
      </c>
      <c r="B245" s="67" t="s">
        <v>685</v>
      </c>
      <c r="C245" s="88" t="s">
        <v>213</v>
      </c>
      <c r="D245" s="69"/>
      <c r="E245" s="69">
        <v>798</v>
      </c>
      <c r="F245" s="67" t="s">
        <v>735</v>
      </c>
      <c r="G245" s="69">
        <v>957</v>
      </c>
      <c r="H245" s="97">
        <v>11.099</v>
      </c>
      <c r="I245" s="97">
        <v>11.231999999999999</v>
      </c>
      <c r="J245" s="97">
        <v>11.365</v>
      </c>
      <c r="K245" s="97">
        <v>11.505000000000001</v>
      </c>
      <c r="L245" s="97">
        <v>11.654999999999999</v>
      </c>
      <c r="M245" s="97">
        <v>11.792</v>
      </c>
      <c r="N245" s="70">
        <v>11.925000000000001</v>
      </c>
      <c r="O245" s="70">
        <v>12.06</v>
      </c>
      <c r="P245" s="70">
        <v>12.211</v>
      </c>
      <c r="Q245" s="70">
        <v>12.340999999999999</v>
      </c>
      <c r="R245" s="70">
        <v>12.477</v>
      </c>
      <c r="S245" s="70">
        <v>12.615</v>
      </c>
      <c r="T245" s="70">
        <v>12.75</v>
      </c>
      <c r="U245" s="70">
        <v>12.882</v>
      </c>
      <c r="V245" s="70">
        <v>13.023</v>
      </c>
      <c r="W245" s="70">
        <v>13.164</v>
      </c>
      <c r="X245" s="70">
        <v>13.298999999999999</v>
      </c>
      <c r="Y245" s="70">
        <v>13.438000000000001</v>
      </c>
      <c r="Z245" s="70">
        <v>13.584</v>
      </c>
      <c r="AA245" s="70">
        <v>13.72</v>
      </c>
      <c r="AB245" s="70">
        <v>13.858000000000001</v>
      </c>
      <c r="AC245" s="70">
        <v>14.000999999999999</v>
      </c>
      <c r="AD245" s="70">
        <v>14.141999999999999</v>
      </c>
      <c r="AE245" s="70">
        <v>14.285</v>
      </c>
      <c r="AF245" s="70">
        <v>14.420999999999999</v>
      </c>
      <c r="AG245" s="70">
        <v>14.57</v>
      </c>
      <c r="AH245" s="70">
        <v>14.715999999999999</v>
      </c>
      <c r="AI245" s="70">
        <v>14.853999999999999</v>
      </c>
      <c r="AJ245" s="70">
        <v>14.994999999999999</v>
      </c>
      <c r="AK245" s="70">
        <v>15.135999999999999</v>
      </c>
      <c r="AL245" s="70">
        <v>15.282999999999999</v>
      </c>
      <c r="AM245" s="70">
        <v>15.420999999999999</v>
      </c>
      <c r="AN245" s="70">
        <v>15.561999999999999</v>
      </c>
      <c r="AO245" s="70">
        <v>15.702</v>
      </c>
      <c r="AP245" s="70">
        <v>15.840999999999999</v>
      </c>
      <c r="AQ245" s="70">
        <v>15.98</v>
      </c>
      <c r="AR245" s="70">
        <v>16.114999999999998</v>
      </c>
      <c r="AS245" s="70">
        <v>16.25</v>
      </c>
      <c r="AT245" s="70">
        <v>16.385999999999999</v>
      </c>
      <c r="AU245" s="70">
        <v>16.513999999999999</v>
      </c>
      <c r="AV245" s="70">
        <v>16.635000000000002</v>
      </c>
      <c r="AW245" s="70">
        <v>16.773</v>
      </c>
      <c r="AX245" s="70">
        <v>16.895</v>
      </c>
      <c r="AY245" s="70">
        <v>17.02</v>
      </c>
      <c r="AZ245" s="70">
        <v>17.145</v>
      </c>
      <c r="BA245" s="70">
        <v>17.265999999999998</v>
      </c>
      <c r="BB245" s="70">
        <v>17.382999999999999</v>
      </c>
      <c r="BC245" s="70">
        <v>17.501000000000001</v>
      </c>
      <c r="BD245" s="70">
        <v>17.616</v>
      </c>
      <c r="BE245" s="70">
        <v>17.731000000000002</v>
      </c>
      <c r="BF245" s="70">
        <v>17.843</v>
      </c>
      <c r="BG245" s="70">
        <v>17.943000000000001</v>
      </c>
      <c r="BH245" s="70">
        <v>18.050999999999998</v>
      </c>
      <c r="BI245" s="70">
        <v>18.148</v>
      </c>
      <c r="BJ245" s="70">
        <v>18.248000000000001</v>
      </c>
      <c r="BK245" s="70">
        <v>18.347999999999999</v>
      </c>
      <c r="BL245" s="70">
        <v>18.443000000000001</v>
      </c>
      <c r="BM245" s="70">
        <v>18.530999999999999</v>
      </c>
      <c r="BN245" s="70">
        <v>18.623000000000001</v>
      </c>
      <c r="BO245" s="70">
        <v>18.710999999999999</v>
      </c>
      <c r="BP245" s="70">
        <v>18.797000000000001</v>
      </c>
      <c r="BQ245" s="70">
        <v>18.88</v>
      </c>
      <c r="BR245" s="70">
        <v>18.957999999999998</v>
      </c>
      <c r="BS245" s="70">
        <v>19.044</v>
      </c>
      <c r="BT245" s="70">
        <v>19.113</v>
      </c>
      <c r="BU245" s="70">
        <v>19.189</v>
      </c>
      <c r="BV245" s="70">
        <v>19.260999999999999</v>
      </c>
      <c r="BW245" s="70">
        <v>19.324000000000002</v>
      </c>
      <c r="BX245" s="70">
        <v>19.385999999999999</v>
      </c>
      <c r="BY245" s="70">
        <v>19.443999999999999</v>
      </c>
      <c r="BZ245" s="70">
        <v>19.501999999999999</v>
      </c>
      <c r="CA245" s="70">
        <v>19.556000000000001</v>
      </c>
      <c r="CB245" s="70">
        <v>19.603000000000002</v>
      </c>
      <c r="CC245" s="70">
        <v>19.655000000000001</v>
      </c>
      <c r="CD245" s="70">
        <v>19.702999999999999</v>
      </c>
      <c r="CE245" s="70">
        <v>19.736999999999998</v>
      </c>
      <c r="CF245" s="70">
        <v>19.783999999999999</v>
      </c>
      <c r="CG245" s="70">
        <v>19.824000000000002</v>
      </c>
      <c r="CH245" s="70">
        <v>19.846</v>
      </c>
      <c r="CI245" s="70">
        <v>19.885000000000002</v>
      </c>
      <c r="CJ245" s="70">
        <v>19.914000000000001</v>
      </c>
      <c r="CK245" s="70">
        <v>19.937999999999999</v>
      </c>
      <c r="CL245" s="70">
        <v>19.965</v>
      </c>
      <c r="CM245" s="70">
        <v>19.978999999999999</v>
      </c>
      <c r="CN245" s="70">
        <v>19.989999999999998</v>
      </c>
      <c r="CO245" s="70">
        <v>20.007999999999999</v>
      </c>
    </row>
    <row r="246" spans="1:93" ht="11.65">
      <c r="A246" s="66">
        <v>229</v>
      </c>
      <c r="B246" s="67" t="s">
        <v>685</v>
      </c>
      <c r="C246" s="88" t="s">
        <v>806</v>
      </c>
      <c r="D246" s="69">
        <v>2</v>
      </c>
      <c r="E246" s="69">
        <v>876</v>
      </c>
      <c r="F246" s="67" t="s">
        <v>735</v>
      </c>
      <c r="G246" s="69">
        <v>957</v>
      </c>
      <c r="H246" s="97">
        <v>12.262</v>
      </c>
      <c r="I246" s="97">
        <v>12.098000000000001</v>
      </c>
      <c r="J246" s="97">
        <v>11.894</v>
      </c>
      <c r="K246" s="97">
        <v>11.653</v>
      </c>
      <c r="L246" s="97">
        <v>11.436</v>
      </c>
      <c r="M246" s="97">
        <v>11.246</v>
      </c>
      <c r="N246" s="70">
        <v>11.093999999999999</v>
      </c>
      <c r="O246" s="70">
        <v>10.978999999999999</v>
      </c>
      <c r="P246" s="70">
        <v>10.896000000000001</v>
      </c>
      <c r="Q246" s="70">
        <v>10.824999999999999</v>
      </c>
      <c r="R246" s="70">
        <v>10.739000000000001</v>
      </c>
      <c r="S246" s="70">
        <v>10.666</v>
      </c>
      <c r="T246" s="70">
        <v>10.590999999999999</v>
      </c>
      <c r="U246" s="70">
        <v>10.525</v>
      </c>
      <c r="V246" s="70">
        <v>10.446999999999999</v>
      </c>
      <c r="W246" s="70">
        <v>10.385999999999999</v>
      </c>
      <c r="X246" s="70">
        <v>10.332000000000001</v>
      </c>
      <c r="Y246" s="70">
        <v>10.278</v>
      </c>
      <c r="Z246" s="70">
        <v>10.217000000000001</v>
      </c>
      <c r="AA246" s="70">
        <v>10.154</v>
      </c>
      <c r="AB246" s="70">
        <v>10.103999999999999</v>
      </c>
      <c r="AC246" s="70">
        <v>10.048999999999999</v>
      </c>
      <c r="AD246" s="70">
        <v>9.9909999999999997</v>
      </c>
      <c r="AE246" s="70">
        <v>9.9350000000000005</v>
      </c>
      <c r="AF246" s="70">
        <v>9.8800000000000008</v>
      </c>
      <c r="AG246" s="70">
        <v>9.81</v>
      </c>
      <c r="AH246" s="70">
        <v>9.7460000000000004</v>
      </c>
      <c r="AI246" s="70">
        <v>9.6859999999999999</v>
      </c>
      <c r="AJ246" s="70">
        <v>9.6240000000000006</v>
      </c>
      <c r="AK246" s="70">
        <v>9.5540000000000003</v>
      </c>
      <c r="AL246" s="70">
        <v>9.4879999999999995</v>
      </c>
      <c r="AM246" s="70">
        <v>9.4179999999999993</v>
      </c>
      <c r="AN246" s="70">
        <v>9.3460000000000001</v>
      </c>
      <c r="AO246" s="70">
        <v>9.2810000000000006</v>
      </c>
      <c r="AP246" s="70">
        <v>9.2089999999999996</v>
      </c>
      <c r="AQ246" s="70">
        <v>9.1379999999999999</v>
      </c>
      <c r="AR246" s="70">
        <v>9.0559999999999992</v>
      </c>
      <c r="AS246" s="70">
        <v>8.98</v>
      </c>
      <c r="AT246" s="70">
        <v>8.9090000000000007</v>
      </c>
      <c r="AU246" s="70">
        <v>8.8260000000000005</v>
      </c>
      <c r="AV246" s="70">
        <v>8.7479999999999993</v>
      </c>
      <c r="AW246" s="70">
        <v>8.6639999999999997</v>
      </c>
      <c r="AX246" s="70">
        <v>8.5839999999999996</v>
      </c>
      <c r="AY246" s="70">
        <v>8.51</v>
      </c>
      <c r="AZ246" s="70">
        <v>8.4290000000000003</v>
      </c>
      <c r="BA246" s="70">
        <v>8.3510000000000009</v>
      </c>
      <c r="BB246" s="70">
        <v>8.2639999999999993</v>
      </c>
      <c r="BC246" s="70">
        <v>8.1880000000000006</v>
      </c>
      <c r="BD246" s="70">
        <v>8.1029999999999998</v>
      </c>
      <c r="BE246" s="70">
        <v>8.0220000000000002</v>
      </c>
      <c r="BF246" s="70">
        <v>7.9379999999999997</v>
      </c>
      <c r="BG246" s="70">
        <v>7.8579999999999997</v>
      </c>
      <c r="BH246" s="70">
        <v>7.774</v>
      </c>
      <c r="BI246" s="70">
        <v>7.7009999999999996</v>
      </c>
      <c r="BJ246" s="70">
        <v>7.617</v>
      </c>
      <c r="BK246" s="70">
        <v>7.54</v>
      </c>
      <c r="BL246" s="70">
        <v>7.4569999999999999</v>
      </c>
      <c r="BM246" s="70">
        <v>7.3780000000000001</v>
      </c>
      <c r="BN246" s="70">
        <v>7.3079999999999998</v>
      </c>
      <c r="BO246" s="70">
        <v>7.2320000000000002</v>
      </c>
      <c r="BP246" s="70">
        <v>7.1509999999999998</v>
      </c>
      <c r="BQ246" s="70">
        <v>7.0739999999999998</v>
      </c>
      <c r="BR246" s="70">
        <v>7.0049999999999999</v>
      </c>
      <c r="BS246" s="70">
        <v>6.9429999999999996</v>
      </c>
      <c r="BT246" s="70">
        <v>6.86</v>
      </c>
      <c r="BU246" s="70">
        <v>6.7949999999999999</v>
      </c>
      <c r="BV246" s="70">
        <v>6.7309999999999999</v>
      </c>
      <c r="BW246" s="70">
        <v>6.665</v>
      </c>
      <c r="BX246" s="70">
        <v>6.5990000000000002</v>
      </c>
      <c r="BY246" s="70">
        <v>6.532</v>
      </c>
      <c r="BZ246" s="70">
        <v>6.4720000000000004</v>
      </c>
      <c r="CA246" s="70">
        <v>6.4029999999999996</v>
      </c>
      <c r="CB246" s="70">
        <v>6.3470000000000004</v>
      </c>
      <c r="CC246" s="70">
        <v>6.2759999999999998</v>
      </c>
      <c r="CD246" s="70">
        <v>6.2160000000000002</v>
      </c>
      <c r="CE246" s="70">
        <v>6.1589999999999998</v>
      </c>
      <c r="CF246" s="70">
        <v>6.0970000000000004</v>
      </c>
      <c r="CG246" s="70">
        <v>6.0350000000000001</v>
      </c>
      <c r="CH246" s="70">
        <v>5.9720000000000004</v>
      </c>
      <c r="CI246" s="70">
        <v>5.9139999999999997</v>
      </c>
      <c r="CJ246" s="70">
        <v>5.8540000000000001</v>
      </c>
      <c r="CK246" s="70">
        <v>5.7880000000000003</v>
      </c>
      <c r="CL246" s="70">
        <v>5.7309999999999999</v>
      </c>
      <c r="CM246" s="70">
        <v>5.6719999999999997</v>
      </c>
      <c r="CN246" s="70">
        <v>5.6109999999999998</v>
      </c>
      <c r="CO246" s="70">
        <v>5.5579999999999998</v>
      </c>
    </row>
    <row r="247" spans="1:93" ht="11.65">
      <c r="A247" s="78">
        <v>230</v>
      </c>
      <c r="B247" s="79" t="s">
        <v>685</v>
      </c>
      <c r="C247" s="80" t="s">
        <v>807</v>
      </c>
      <c r="D247" s="81"/>
      <c r="E247" s="81">
        <v>1829</v>
      </c>
      <c r="F247" s="79" t="s">
        <v>732</v>
      </c>
      <c r="G247" s="81">
        <v>1828</v>
      </c>
      <c r="H247" s="99">
        <v>1100090.023</v>
      </c>
      <c r="I247" s="99">
        <v>1103793.425</v>
      </c>
      <c r="J247" s="99">
        <v>1107357.004</v>
      </c>
      <c r="K247" s="99">
        <v>1110715.43</v>
      </c>
      <c r="L247" s="99">
        <v>1113783.7590000001</v>
      </c>
      <c r="M247" s="99">
        <v>1116505.689</v>
      </c>
      <c r="N247" s="82">
        <v>1118855.1140000001</v>
      </c>
      <c r="O247" s="82">
        <v>1120862.1850000001</v>
      </c>
      <c r="P247" s="82">
        <v>1122598.129</v>
      </c>
      <c r="Q247" s="82">
        <v>1124165.5379999999</v>
      </c>
      <c r="R247" s="82">
        <v>1125642.28</v>
      </c>
      <c r="S247" s="82">
        <v>1127051.7709999999</v>
      </c>
      <c r="T247" s="82">
        <v>1128383.0619999999</v>
      </c>
      <c r="U247" s="82">
        <v>1129639.173</v>
      </c>
      <c r="V247" s="82">
        <v>1130813.611</v>
      </c>
      <c r="W247" s="82">
        <v>1131901.382</v>
      </c>
      <c r="X247" s="82">
        <v>1132912.3130000001</v>
      </c>
      <c r="Y247" s="82">
        <v>1133854.469</v>
      </c>
      <c r="Z247" s="82">
        <v>1134718.01</v>
      </c>
      <c r="AA247" s="82">
        <v>1135487.584</v>
      </c>
      <c r="AB247" s="82">
        <v>1136152.3</v>
      </c>
      <c r="AC247" s="82">
        <v>1136710.578</v>
      </c>
      <c r="AD247" s="82">
        <v>1137167.443</v>
      </c>
      <c r="AE247" s="82">
        <v>1137527.9890000001</v>
      </c>
      <c r="AF247" s="82">
        <v>1137799.382</v>
      </c>
      <c r="AG247" s="82">
        <v>1137987.7450000001</v>
      </c>
      <c r="AH247" s="82">
        <v>1138095.554</v>
      </c>
      <c r="AI247" s="82">
        <v>1138123.307</v>
      </c>
      <c r="AJ247" s="82">
        <v>1138072.338</v>
      </c>
      <c r="AK247" s="82">
        <v>1137943.7379999999</v>
      </c>
      <c r="AL247" s="82">
        <v>1137739.0789999999</v>
      </c>
      <c r="AM247" s="82">
        <v>1137461.405</v>
      </c>
      <c r="AN247" s="82">
        <v>1137114.358</v>
      </c>
      <c r="AO247" s="82">
        <v>1136700.76</v>
      </c>
      <c r="AP247" s="82">
        <v>1136223.777</v>
      </c>
      <c r="AQ247" s="82">
        <v>1135686.709</v>
      </c>
      <c r="AR247" s="82">
        <v>1135093.581</v>
      </c>
      <c r="AS247" s="82">
        <v>1134449.335</v>
      </c>
      <c r="AT247" s="82">
        <v>1133759.557</v>
      </c>
      <c r="AU247" s="82">
        <v>1133030.5249999999</v>
      </c>
      <c r="AV247" s="82">
        <v>1132268.3940000001</v>
      </c>
      <c r="AW247" s="82">
        <v>1131478.095</v>
      </c>
      <c r="AX247" s="82">
        <v>1130665.2849999999</v>
      </c>
      <c r="AY247" s="82">
        <v>1129837.4569999999</v>
      </c>
      <c r="AZ247" s="82">
        <v>1129003.0989999999</v>
      </c>
      <c r="BA247" s="82">
        <v>1128169.726</v>
      </c>
      <c r="BB247" s="82">
        <v>1127342.1850000001</v>
      </c>
      <c r="BC247" s="82">
        <v>1126525.0390000001</v>
      </c>
      <c r="BD247" s="82">
        <v>1125724.5419999999</v>
      </c>
      <c r="BE247" s="82">
        <v>1124947.0759999999</v>
      </c>
      <c r="BF247" s="82">
        <v>1124197.7509999999</v>
      </c>
      <c r="BG247" s="82">
        <v>1123481.01</v>
      </c>
      <c r="BH247" s="82">
        <v>1122798.9099999999</v>
      </c>
      <c r="BI247" s="82">
        <v>1122151.9979999999</v>
      </c>
      <c r="BJ247" s="82">
        <v>1121539.145</v>
      </c>
      <c r="BK247" s="82">
        <v>1120960.1189999999</v>
      </c>
      <c r="BL247" s="82">
        <v>1120416.0379999999</v>
      </c>
      <c r="BM247" s="82">
        <v>1119908.9280000001</v>
      </c>
      <c r="BN247" s="82">
        <v>1119439.2</v>
      </c>
      <c r="BO247" s="82">
        <v>1119007.067</v>
      </c>
      <c r="BP247" s="82">
        <v>1118612.6040000001</v>
      </c>
      <c r="BQ247" s="82">
        <v>1118256.3330000001</v>
      </c>
      <c r="BR247" s="82">
        <v>1117938.7290000001</v>
      </c>
      <c r="BS247" s="82">
        <v>1117660.7860000001</v>
      </c>
      <c r="BT247" s="82">
        <v>1117423.5079999999</v>
      </c>
      <c r="BU247" s="82">
        <v>1117227.6329999999</v>
      </c>
      <c r="BV247" s="82">
        <v>1117072.939</v>
      </c>
      <c r="BW247" s="82">
        <v>1116959.101</v>
      </c>
      <c r="BX247" s="82">
        <v>1116886.169</v>
      </c>
      <c r="BY247" s="82">
        <v>1116854.203</v>
      </c>
      <c r="BZ247" s="82">
        <v>1116862.7579999999</v>
      </c>
      <c r="CA247" s="82">
        <v>1116910.8999999999</v>
      </c>
      <c r="CB247" s="82">
        <v>1116997.088</v>
      </c>
      <c r="CC247" s="82">
        <v>1117119.523</v>
      </c>
      <c r="CD247" s="82">
        <v>1117276.412</v>
      </c>
      <c r="CE247" s="82">
        <v>1117465.21</v>
      </c>
      <c r="CF247" s="82">
        <v>1117683.5449999999</v>
      </c>
      <c r="CG247" s="82">
        <v>1117928.902</v>
      </c>
      <c r="CH247" s="82">
        <v>1118198.318</v>
      </c>
      <c r="CI247" s="82">
        <v>1118488.463</v>
      </c>
      <c r="CJ247" s="82">
        <v>1118796.0660000001</v>
      </c>
      <c r="CK247" s="82">
        <v>1119117.1880000001</v>
      </c>
      <c r="CL247" s="82">
        <v>1119447.8370000001</v>
      </c>
      <c r="CM247" s="82">
        <v>1119783.5530000001</v>
      </c>
      <c r="CN247" s="82">
        <v>1120119.682</v>
      </c>
      <c r="CO247" s="82">
        <v>1120451.118</v>
      </c>
    </row>
    <row r="248" spans="1:93" ht="11.65">
      <c r="A248" s="89">
        <v>231</v>
      </c>
      <c r="B248" s="90" t="s">
        <v>685</v>
      </c>
      <c r="C248" s="91" t="s">
        <v>808</v>
      </c>
      <c r="D248" s="92"/>
      <c r="E248" s="92">
        <v>917</v>
      </c>
      <c r="F248" s="90" t="s">
        <v>809</v>
      </c>
      <c r="G248" s="92">
        <v>1829</v>
      </c>
      <c r="H248" s="101">
        <v>743058.978</v>
      </c>
      <c r="I248" s="101">
        <v>744268.79</v>
      </c>
      <c r="J248" s="101">
        <v>745414.75699999998</v>
      </c>
      <c r="K248" s="101">
        <v>746419.43599999999</v>
      </c>
      <c r="L248" s="101">
        <v>747182.81499999994</v>
      </c>
      <c r="M248" s="101">
        <v>747636.04500000004</v>
      </c>
      <c r="N248" s="93">
        <v>747747.39599999995</v>
      </c>
      <c r="O248" s="93">
        <v>747543.82700000005</v>
      </c>
      <c r="P248" s="93">
        <v>747089.79799999995</v>
      </c>
      <c r="Q248" s="93">
        <v>746481.34</v>
      </c>
      <c r="R248" s="93">
        <v>745791.28</v>
      </c>
      <c r="S248" s="93">
        <v>745041.19400000002</v>
      </c>
      <c r="T248" s="93">
        <v>744219.24800000002</v>
      </c>
      <c r="U248" s="93">
        <v>743326.68700000003</v>
      </c>
      <c r="V248" s="93">
        <v>742355.81700000004</v>
      </c>
      <c r="W248" s="93">
        <v>741302.51899999997</v>
      </c>
      <c r="X248" s="93">
        <v>740174.68799999997</v>
      </c>
      <c r="Y248" s="93">
        <v>738985.03599999996</v>
      </c>
      <c r="Z248" s="93">
        <v>737739.446</v>
      </c>
      <c r="AA248" s="93">
        <v>736443.34600000002</v>
      </c>
      <c r="AB248" s="93">
        <v>735101.25699999998</v>
      </c>
      <c r="AC248" s="93">
        <v>733717.04399999999</v>
      </c>
      <c r="AD248" s="93">
        <v>732293.38</v>
      </c>
      <c r="AE248" s="93">
        <v>730833.18299999996</v>
      </c>
      <c r="AF248" s="93">
        <v>729338.40500000003</v>
      </c>
      <c r="AG248" s="93">
        <v>727810.62899999996</v>
      </c>
      <c r="AH248" s="93">
        <v>726251.52300000004</v>
      </c>
      <c r="AI248" s="93">
        <v>724661.21499999997</v>
      </c>
      <c r="AJ248" s="93">
        <v>723036.74899999995</v>
      </c>
      <c r="AK248" s="93">
        <v>721373.80700000003</v>
      </c>
      <c r="AL248" s="93">
        <v>719668.90500000003</v>
      </c>
      <c r="AM248" s="93">
        <v>717921.75399999996</v>
      </c>
      <c r="AN248" s="93">
        <v>716132.54299999995</v>
      </c>
      <c r="AO248" s="93">
        <v>714298.64199999999</v>
      </c>
      <c r="AP248" s="93">
        <v>712417.27099999995</v>
      </c>
      <c r="AQ248" s="93">
        <v>710486.326</v>
      </c>
      <c r="AR248" s="93">
        <v>708506.62</v>
      </c>
      <c r="AS248" s="93">
        <v>706479.79299999995</v>
      </c>
      <c r="AT248" s="93">
        <v>704406.03599999996</v>
      </c>
      <c r="AU248" s="93">
        <v>702285.80099999998</v>
      </c>
      <c r="AV248" s="93">
        <v>700120.74</v>
      </c>
      <c r="AW248" s="93">
        <v>697913.45900000003</v>
      </c>
      <c r="AX248" s="93">
        <v>695668.95400000003</v>
      </c>
      <c r="AY248" s="93">
        <v>693394.34100000001</v>
      </c>
      <c r="AZ248" s="93">
        <v>691098.72199999995</v>
      </c>
      <c r="BA248" s="93">
        <v>688790.495</v>
      </c>
      <c r="BB248" s="93">
        <v>686474.88</v>
      </c>
      <c r="BC248" s="93">
        <v>684157.66299999994</v>
      </c>
      <c r="BD248" s="93">
        <v>681848.39599999995</v>
      </c>
      <c r="BE248" s="93">
        <v>679557.77</v>
      </c>
      <c r="BF248" s="93">
        <v>677295.00300000003</v>
      </c>
      <c r="BG248" s="93">
        <v>675066.34100000001</v>
      </c>
      <c r="BH248" s="93">
        <v>672876.20799999998</v>
      </c>
      <c r="BI248" s="93">
        <v>670730.32900000003</v>
      </c>
      <c r="BJ248" s="93">
        <v>668633.63500000001</v>
      </c>
      <c r="BK248" s="93">
        <v>666590.75699999998</v>
      </c>
      <c r="BL248" s="93">
        <v>664605.16099999996</v>
      </c>
      <c r="BM248" s="93">
        <v>662679.91599999997</v>
      </c>
      <c r="BN248" s="93">
        <v>660817.05799999996</v>
      </c>
      <c r="BO248" s="93">
        <v>659017.98400000005</v>
      </c>
      <c r="BP248" s="93">
        <v>657283.42000000004</v>
      </c>
      <c r="BQ248" s="93">
        <v>655614.53399999999</v>
      </c>
      <c r="BR248" s="93">
        <v>654011.57999999996</v>
      </c>
      <c r="BS248" s="93">
        <v>652473.93200000003</v>
      </c>
      <c r="BT248" s="93">
        <v>651000.19299999997</v>
      </c>
      <c r="BU248" s="93">
        <v>649588.76100000006</v>
      </c>
      <c r="BV248" s="93">
        <v>648238.03500000003</v>
      </c>
      <c r="BW248" s="93">
        <v>646946.26899999997</v>
      </c>
      <c r="BX248" s="93">
        <v>645711.07799999998</v>
      </c>
      <c r="BY248" s="93">
        <v>644529.66700000002</v>
      </c>
      <c r="BZ248" s="93">
        <v>643398.83400000003</v>
      </c>
      <c r="CA248" s="93">
        <v>642315.99300000002</v>
      </c>
      <c r="CB248" s="93">
        <v>641277.478</v>
      </c>
      <c r="CC248" s="93">
        <v>640277.56499999994</v>
      </c>
      <c r="CD248" s="93">
        <v>639309.95499999996</v>
      </c>
      <c r="CE248" s="93">
        <v>638368.56599999999</v>
      </c>
      <c r="CF248" s="93">
        <v>637448.87</v>
      </c>
      <c r="CG248" s="93">
        <v>636547.35699999996</v>
      </c>
      <c r="CH248" s="93">
        <v>635660.924</v>
      </c>
      <c r="CI248" s="93">
        <v>634786.49100000004</v>
      </c>
      <c r="CJ248" s="93">
        <v>633920.85600000003</v>
      </c>
      <c r="CK248" s="93">
        <v>633059.951</v>
      </c>
      <c r="CL248" s="93">
        <v>632199.28099999996</v>
      </c>
      <c r="CM248" s="93">
        <v>631333.52099999995</v>
      </c>
      <c r="CN248" s="93">
        <v>630456.83299999998</v>
      </c>
      <c r="CO248" s="93">
        <v>629562.56200000003</v>
      </c>
    </row>
    <row r="249" spans="1:93" ht="11.65">
      <c r="A249" s="83">
        <v>232</v>
      </c>
      <c r="B249" s="84" t="s">
        <v>685</v>
      </c>
      <c r="C249" s="94" t="s">
        <v>810</v>
      </c>
      <c r="D249" s="86"/>
      <c r="E249" s="86">
        <v>923</v>
      </c>
      <c r="F249" s="84" t="s">
        <v>734</v>
      </c>
      <c r="G249" s="86">
        <v>917</v>
      </c>
      <c r="H249" s="100">
        <v>294390.75</v>
      </c>
      <c r="I249" s="100">
        <v>294252.01799999998</v>
      </c>
      <c r="J249" s="100">
        <v>294056.07</v>
      </c>
      <c r="K249" s="100">
        <v>293790.26</v>
      </c>
      <c r="L249" s="100">
        <v>293444.92099999997</v>
      </c>
      <c r="M249" s="100">
        <v>293013.21000000002</v>
      </c>
      <c r="N249" s="87">
        <v>292486.60399999999</v>
      </c>
      <c r="O249" s="87">
        <v>291862.973</v>
      </c>
      <c r="P249" s="87">
        <v>291151.86300000001</v>
      </c>
      <c r="Q249" s="87">
        <v>290368.592</v>
      </c>
      <c r="R249" s="87">
        <v>289525.73300000001</v>
      </c>
      <c r="S249" s="87">
        <v>288627.30099999998</v>
      </c>
      <c r="T249" s="87">
        <v>287673.75300000003</v>
      </c>
      <c r="U249" s="87">
        <v>286670.30900000001</v>
      </c>
      <c r="V249" s="87">
        <v>285622.11599999998</v>
      </c>
      <c r="W249" s="87">
        <v>284534.62599999999</v>
      </c>
      <c r="X249" s="87">
        <v>283412.27600000001</v>
      </c>
      <c r="Y249" s="87">
        <v>282260.69799999997</v>
      </c>
      <c r="Z249" s="87">
        <v>281087.82</v>
      </c>
      <c r="AA249" s="87">
        <v>279902.495</v>
      </c>
      <c r="AB249" s="87">
        <v>278712.26799999998</v>
      </c>
      <c r="AC249" s="87">
        <v>277521.516</v>
      </c>
      <c r="AD249" s="87">
        <v>276333.283</v>
      </c>
      <c r="AE249" s="87">
        <v>275151.90899999999</v>
      </c>
      <c r="AF249" s="87">
        <v>273981.14399999997</v>
      </c>
      <c r="AG249" s="87">
        <v>272823.978</v>
      </c>
      <c r="AH249" s="87">
        <v>271682.685</v>
      </c>
      <c r="AI249" s="87">
        <v>270558.02299999999</v>
      </c>
      <c r="AJ249" s="87">
        <v>269449.13199999998</v>
      </c>
      <c r="AK249" s="87">
        <v>268353.93800000002</v>
      </c>
      <c r="AL249" s="87">
        <v>267270.41600000003</v>
      </c>
      <c r="AM249" s="87">
        <v>266198.13799999998</v>
      </c>
      <c r="AN249" s="87">
        <v>265136.245</v>
      </c>
      <c r="AO249" s="87">
        <v>264081.45600000001</v>
      </c>
      <c r="AP249" s="87">
        <v>263029.62300000002</v>
      </c>
      <c r="AQ249" s="87">
        <v>261977.19399999999</v>
      </c>
      <c r="AR249" s="87">
        <v>260922.70800000001</v>
      </c>
      <c r="AS249" s="87">
        <v>259864.98800000001</v>
      </c>
      <c r="AT249" s="87">
        <v>258800.79199999999</v>
      </c>
      <c r="AU249" s="87">
        <v>257726.647</v>
      </c>
      <c r="AV249" s="87">
        <v>256639.92</v>
      </c>
      <c r="AW249" s="87">
        <v>255539.77</v>
      </c>
      <c r="AX249" s="87">
        <v>254426.39</v>
      </c>
      <c r="AY249" s="87">
        <v>253299.75899999999</v>
      </c>
      <c r="AZ249" s="87">
        <v>252160.43400000001</v>
      </c>
      <c r="BA249" s="87">
        <v>251009.42199999999</v>
      </c>
      <c r="BB249" s="87">
        <v>249847.67499999999</v>
      </c>
      <c r="BC249" s="87">
        <v>248677.12400000001</v>
      </c>
      <c r="BD249" s="87">
        <v>247500.848</v>
      </c>
      <c r="BE249" s="87">
        <v>246322.829</v>
      </c>
      <c r="BF249" s="87">
        <v>245146.88399999999</v>
      </c>
      <c r="BG249" s="87">
        <v>243975.43100000001</v>
      </c>
      <c r="BH249" s="87">
        <v>242811.41</v>
      </c>
      <c r="BI249" s="87">
        <v>241660.06700000001</v>
      </c>
      <c r="BJ249" s="87">
        <v>240527.44399999999</v>
      </c>
      <c r="BK249" s="87">
        <v>239418.76300000001</v>
      </c>
      <c r="BL249" s="87">
        <v>238336.84700000001</v>
      </c>
      <c r="BM249" s="87">
        <v>237283.807</v>
      </c>
      <c r="BN249" s="87">
        <v>236263.02100000001</v>
      </c>
      <c r="BO249" s="87">
        <v>235277.636</v>
      </c>
      <c r="BP249" s="87">
        <v>234330.16699999999</v>
      </c>
      <c r="BQ249" s="87">
        <v>233422.166</v>
      </c>
      <c r="BR249" s="87">
        <v>232554.04699999999</v>
      </c>
      <c r="BS249" s="87">
        <v>231726.087</v>
      </c>
      <c r="BT249" s="87">
        <v>230937.764</v>
      </c>
      <c r="BU249" s="87">
        <v>230188.26699999999</v>
      </c>
      <c r="BV249" s="87">
        <v>229476.91399999999</v>
      </c>
      <c r="BW249" s="87">
        <v>228802.42800000001</v>
      </c>
      <c r="BX249" s="87">
        <v>228162.348</v>
      </c>
      <c r="BY249" s="87">
        <v>227553.533</v>
      </c>
      <c r="BZ249" s="87">
        <v>226972.81599999999</v>
      </c>
      <c r="CA249" s="87">
        <v>226418.204</v>
      </c>
      <c r="CB249" s="87">
        <v>225887.12</v>
      </c>
      <c r="CC249" s="87">
        <v>225375.019</v>
      </c>
      <c r="CD249" s="87">
        <v>224876.579</v>
      </c>
      <c r="CE249" s="87">
        <v>224387.28599999999</v>
      </c>
      <c r="CF249" s="87">
        <v>223903.65299999999</v>
      </c>
      <c r="CG249" s="87">
        <v>223423.41399999999</v>
      </c>
      <c r="CH249" s="87">
        <v>222944.74400000001</v>
      </c>
      <c r="CI249" s="87">
        <v>222466.038</v>
      </c>
      <c r="CJ249" s="87">
        <v>221985.45</v>
      </c>
      <c r="CK249" s="87">
        <v>221500.66500000001</v>
      </c>
      <c r="CL249" s="87">
        <v>221008.905</v>
      </c>
      <c r="CM249" s="87">
        <v>220506.88800000001</v>
      </c>
      <c r="CN249" s="87">
        <v>219990.821</v>
      </c>
      <c r="CO249" s="87">
        <v>219456.41200000001</v>
      </c>
    </row>
    <row r="250" spans="1:93" ht="11.65">
      <c r="A250" s="66">
        <v>233</v>
      </c>
      <c r="B250" s="67" t="s">
        <v>685</v>
      </c>
      <c r="C250" s="95" t="s">
        <v>47</v>
      </c>
      <c r="D250" s="69"/>
      <c r="E250" s="69">
        <v>112</v>
      </c>
      <c r="F250" s="67" t="s">
        <v>735</v>
      </c>
      <c r="G250" s="69">
        <v>923</v>
      </c>
      <c r="H250" s="97">
        <v>9439.4240000000009</v>
      </c>
      <c r="I250" s="97">
        <v>9445.6380000000008</v>
      </c>
      <c r="J250" s="97">
        <v>9450.2330000000002</v>
      </c>
      <c r="K250" s="97">
        <v>9452.6149999999998</v>
      </c>
      <c r="L250" s="97">
        <v>9452.4089999999997</v>
      </c>
      <c r="M250" s="97">
        <v>9449.3209999999999</v>
      </c>
      <c r="N250" s="70">
        <v>9442.8670000000002</v>
      </c>
      <c r="O250" s="70">
        <v>9432.8040000000001</v>
      </c>
      <c r="P250" s="70">
        <v>9419.4940000000006</v>
      </c>
      <c r="Q250" s="70">
        <v>9403.5290000000005</v>
      </c>
      <c r="R250" s="70">
        <v>9385.4410000000007</v>
      </c>
      <c r="S250" s="70">
        <v>9365.3019999999997</v>
      </c>
      <c r="T250" s="70">
        <v>9343.0859999999993</v>
      </c>
      <c r="U250" s="70">
        <v>9318.8520000000008</v>
      </c>
      <c r="V250" s="70">
        <v>9292.7170000000006</v>
      </c>
      <c r="W250" s="70">
        <v>9264.777</v>
      </c>
      <c r="X250" s="70">
        <v>9235.1779999999999</v>
      </c>
      <c r="Y250" s="70">
        <v>9204.1280000000006</v>
      </c>
      <c r="Z250" s="70">
        <v>9171.9410000000007</v>
      </c>
      <c r="AA250" s="70">
        <v>9138.991</v>
      </c>
      <c r="AB250" s="70">
        <v>9105.5990000000002</v>
      </c>
      <c r="AC250" s="70">
        <v>9071.9240000000009</v>
      </c>
      <c r="AD250" s="70">
        <v>9038.1</v>
      </c>
      <c r="AE250" s="70">
        <v>9004.3369999999995</v>
      </c>
      <c r="AF250" s="70">
        <v>8970.8490000000002</v>
      </c>
      <c r="AG250" s="70">
        <v>8937.82</v>
      </c>
      <c r="AH250" s="70">
        <v>8905.3529999999992</v>
      </c>
      <c r="AI250" s="70">
        <v>8873.4840000000004</v>
      </c>
      <c r="AJ250" s="70">
        <v>8842.1980000000003</v>
      </c>
      <c r="AK250" s="70">
        <v>8811.4060000000009</v>
      </c>
      <c r="AL250" s="70">
        <v>8781.0339999999997</v>
      </c>
      <c r="AM250" s="70">
        <v>8751.0820000000003</v>
      </c>
      <c r="AN250" s="70">
        <v>8721.5329999999994</v>
      </c>
      <c r="AO250" s="70">
        <v>8692.2939999999999</v>
      </c>
      <c r="AP250" s="70">
        <v>8663.2350000000006</v>
      </c>
      <c r="AQ250" s="70">
        <v>8634.2160000000003</v>
      </c>
      <c r="AR250" s="70">
        <v>8605.2270000000008</v>
      </c>
      <c r="AS250" s="70">
        <v>8576.1929999999993</v>
      </c>
      <c r="AT250" s="70">
        <v>8547.0220000000008</v>
      </c>
      <c r="AU250" s="70">
        <v>8517.5840000000007</v>
      </c>
      <c r="AV250" s="70">
        <v>8487.7849999999999</v>
      </c>
      <c r="AW250" s="70">
        <v>8457.5949999999993</v>
      </c>
      <c r="AX250" s="70">
        <v>8427.018</v>
      </c>
      <c r="AY250" s="70">
        <v>8395.9860000000008</v>
      </c>
      <c r="AZ250" s="70">
        <v>8364.5249999999996</v>
      </c>
      <c r="BA250" s="70">
        <v>8332.6080000000002</v>
      </c>
      <c r="BB250" s="70">
        <v>8300.26</v>
      </c>
      <c r="BC250" s="70">
        <v>8267.5290000000005</v>
      </c>
      <c r="BD250" s="70">
        <v>8234.4689999999991</v>
      </c>
      <c r="BE250" s="70">
        <v>8201.1880000000001</v>
      </c>
      <c r="BF250" s="70">
        <v>8167.7629999999999</v>
      </c>
      <c r="BG250" s="70">
        <v>8134.2560000000003</v>
      </c>
      <c r="BH250" s="70">
        <v>8100.7719999999999</v>
      </c>
      <c r="BI250" s="70">
        <v>8067.4459999999999</v>
      </c>
      <c r="BJ250" s="70">
        <v>8034.482</v>
      </c>
      <c r="BK250" s="70">
        <v>8002.0370000000003</v>
      </c>
      <c r="BL250" s="70">
        <v>7970.201</v>
      </c>
      <c r="BM250" s="70">
        <v>7939.0720000000001</v>
      </c>
      <c r="BN250" s="70">
        <v>7908.7659999999996</v>
      </c>
      <c r="BO250" s="70">
        <v>7879.433</v>
      </c>
      <c r="BP250" s="70">
        <v>7851.174</v>
      </c>
      <c r="BQ250" s="70">
        <v>7824.0709999999999</v>
      </c>
      <c r="BR250" s="70">
        <v>7798.1540000000005</v>
      </c>
      <c r="BS250" s="70">
        <v>7773.4740000000002</v>
      </c>
      <c r="BT250" s="70">
        <v>7750.1149999999998</v>
      </c>
      <c r="BU250" s="70">
        <v>7728.0879999999997</v>
      </c>
      <c r="BV250" s="70">
        <v>7707.3770000000004</v>
      </c>
      <c r="BW250" s="70">
        <v>7687.9579999999996</v>
      </c>
      <c r="BX250" s="70">
        <v>7669.7889999999998</v>
      </c>
      <c r="BY250" s="70">
        <v>7652.7740000000003</v>
      </c>
      <c r="BZ250" s="70">
        <v>7636.82</v>
      </c>
      <c r="CA250" s="70">
        <v>7621.8580000000002</v>
      </c>
      <c r="CB250" s="70">
        <v>7607.8019999999997</v>
      </c>
      <c r="CC250" s="70">
        <v>7594.4520000000002</v>
      </c>
      <c r="CD250" s="70">
        <v>7581.6049999999996</v>
      </c>
      <c r="CE250" s="70">
        <v>7569.058</v>
      </c>
      <c r="CF250" s="70">
        <v>7556.643</v>
      </c>
      <c r="CG250" s="70">
        <v>7544.26</v>
      </c>
      <c r="CH250" s="70">
        <v>7531.7809999999999</v>
      </c>
      <c r="CI250" s="70">
        <v>7519.0919999999996</v>
      </c>
      <c r="CJ250" s="70">
        <v>7506.0720000000001</v>
      </c>
      <c r="CK250" s="70">
        <v>7492.56</v>
      </c>
      <c r="CL250" s="70">
        <v>7478.3950000000004</v>
      </c>
      <c r="CM250" s="70">
        <v>7463.3429999999998</v>
      </c>
      <c r="CN250" s="70">
        <v>7447.1930000000002</v>
      </c>
      <c r="CO250" s="70">
        <v>7429.6729999999998</v>
      </c>
    </row>
    <row r="251" spans="1:93" ht="11.65">
      <c r="A251" s="66">
        <v>234</v>
      </c>
      <c r="B251" s="67" t="s">
        <v>685</v>
      </c>
      <c r="C251" s="95" t="s">
        <v>57</v>
      </c>
      <c r="D251" s="69"/>
      <c r="E251" s="69">
        <v>100</v>
      </c>
      <c r="F251" s="67" t="s">
        <v>735</v>
      </c>
      <c r="G251" s="69">
        <v>923</v>
      </c>
      <c r="H251" s="97">
        <v>7199.7389999999996</v>
      </c>
      <c r="I251" s="97">
        <v>7151.9480000000003</v>
      </c>
      <c r="J251" s="97">
        <v>7102.4520000000002</v>
      </c>
      <c r="K251" s="97">
        <v>7051.61</v>
      </c>
      <c r="L251" s="97">
        <v>7000.1170000000002</v>
      </c>
      <c r="M251" s="97">
        <v>6948.4449999999997</v>
      </c>
      <c r="N251" s="70">
        <v>6896.6549999999997</v>
      </c>
      <c r="O251" s="70">
        <v>6844.5910000000003</v>
      </c>
      <c r="P251" s="70">
        <v>6792.2269999999999</v>
      </c>
      <c r="Q251" s="70">
        <v>6739.5370000000003</v>
      </c>
      <c r="R251" s="70">
        <v>6686.4709999999995</v>
      </c>
      <c r="S251" s="70">
        <v>6633.107</v>
      </c>
      <c r="T251" s="70">
        <v>6579.4970000000003</v>
      </c>
      <c r="U251" s="70">
        <v>6525.6109999999999</v>
      </c>
      <c r="V251" s="70">
        <v>6471.366</v>
      </c>
      <c r="W251" s="70">
        <v>6416.7479999999996</v>
      </c>
      <c r="X251" s="70">
        <v>6361.7910000000002</v>
      </c>
      <c r="Y251" s="70">
        <v>6306.5709999999999</v>
      </c>
      <c r="Z251" s="70">
        <v>6251.26</v>
      </c>
      <c r="AA251" s="70">
        <v>6196.0519999999997</v>
      </c>
      <c r="AB251" s="70">
        <v>6141.1350000000002</v>
      </c>
      <c r="AC251" s="70">
        <v>6086.55</v>
      </c>
      <c r="AD251" s="70">
        <v>6032.3649999999998</v>
      </c>
      <c r="AE251" s="70">
        <v>5978.6859999999997</v>
      </c>
      <c r="AF251" s="70">
        <v>5925.63</v>
      </c>
      <c r="AG251" s="70">
        <v>5873.2929999999997</v>
      </c>
      <c r="AH251" s="70">
        <v>5821.7430000000004</v>
      </c>
      <c r="AI251" s="70">
        <v>5770.9639999999999</v>
      </c>
      <c r="AJ251" s="70">
        <v>5720.9070000000002</v>
      </c>
      <c r="AK251" s="70">
        <v>5671.491</v>
      </c>
      <c r="AL251" s="70">
        <v>5622.6390000000001</v>
      </c>
      <c r="AM251" s="70">
        <v>5574.3220000000001</v>
      </c>
      <c r="AN251" s="70">
        <v>5526.5410000000002</v>
      </c>
      <c r="AO251" s="70">
        <v>5479.1989999999996</v>
      </c>
      <c r="AP251" s="70">
        <v>5432.1869999999999</v>
      </c>
      <c r="AQ251" s="70">
        <v>5385.4440000000004</v>
      </c>
      <c r="AR251" s="70">
        <v>5338.924</v>
      </c>
      <c r="AS251" s="70">
        <v>5292.5969999999998</v>
      </c>
      <c r="AT251" s="70">
        <v>5246.3819999999996</v>
      </c>
      <c r="AU251" s="70">
        <v>5200.2299999999996</v>
      </c>
      <c r="AV251" s="70">
        <v>5154.0730000000003</v>
      </c>
      <c r="AW251" s="70">
        <v>5107.9139999999998</v>
      </c>
      <c r="AX251" s="70">
        <v>5061.732</v>
      </c>
      <c r="AY251" s="70">
        <v>5015.5739999999996</v>
      </c>
      <c r="AZ251" s="70">
        <v>4969.4769999999999</v>
      </c>
      <c r="BA251" s="70">
        <v>4923.4880000000003</v>
      </c>
      <c r="BB251" s="70">
        <v>4877.6360000000004</v>
      </c>
      <c r="BC251" s="70">
        <v>4831.9520000000002</v>
      </c>
      <c r="BD251" s="70">
        <v>4786.549</v>
      </c>
      <c r="BE251" s="70">
        <v>4741.5450000000001</v>
      </c>
      <c r="BF251" s="70">
        <v>4697.0330000000004</v>
      </c>
      <c r="BG251" s="70">
        <v>4653.1109999999999</v>
      </c>
      <c r="BH251" s="70">
        <v>4609.7910000000002</v>
      </c>
      <c r="BI251" s="70">
        <v>4567.1310000000003</v>
      </c>
      <c r="BJ251" s="70">
        <v>4525.1819999999998</v>
      </c>
      <c r="BK251" s="70">
        <v>4484.0150000000003</v>
      </c>
      <c r="BL251" s="70">
        <v>4443.6629999999996</v>
      </c>
      <c r="BM251" s="70">
        <v>4404.1540000000005</v>
      </c>
      <c r="BN251" s="70">
        <v>4365.5320000000002</v>
      </c>
      <c r="BO251" s="70">
        <v>4327.8419999999996</v>
      </c>
      <c r="BP251" s="70">
        <v>4291.0959999999995</v>
      </c>
      <c r="BQ251" s="70">
        <v>4255.3249999999998</v>
      </c>
      <c r="BR251" s="70">
        <v>4220.4979999999996</v>
      </c>
      <c r="BS251" s="70">
        <v>4186.674</v>
      </c>
      <c r="BT251" s="70">
        <v>4153.8580000000002</v>
      </c>
      <c r="BU251" s="70">
        <v>4122.076</v>
      </c>
      <c r="BV251" s="70">
        <v>4091.328</v>
      </c>
      <c r="BW251" s="70">
        <v>4061.5189999999998</v>
      </c>
      <c r="BX251" s="70">
        <v>4032.596</v>
      </c>
      <c r="BY251" s="70">
        <v>4004.4389999999999</v>
      </c>
      <c r="BZ251" s="70">
        <v>3976.9479999999999</v>
      </c>
      <c r="CA251" s="70">
        <v>3950.0509999999999</v>
      </c>
      <c r="CB251" s="70">
        <v>3923.7139999999999</v>
      </c>
      <c r="CC251" s="70">
        <v>3897.78</v>
      </c>
      <c r="CD251" s="70">
        <v>3872.1129999999998</v>
      </c>
      <c r="CE251" s="70">
        <v>3846.58</v>
      </c>
      <c r="CF251" s="70">
        <v>3821.0859999999998</v>
      </c>
      <c r="CG251" s="70">
        <v>3795.6039999999998</v>
      </c>
      <c r="CH251" s="70">
        <v>3770.085</v>
      </c>
      <c r="CI251" s="70">
        <v>3744.5439999999999</v>
      </c>
      <c r="CJ251" s="70">
        <v>3718.9340000000002</v>
      </c>
      <c r="CK251" s="70">
        <v>3693.2289999999998</v>
      </c>
      <c r="CL251" s="70">
        <v>3667.3710000000001</v>
      </c>
      <c r="CM251" s="70">
        <v>3641.3229999999999</v>
      </c>
      <c r="CN251" s="70">
        <v>3615.0189999999998</v>
      </c>
      <c r="CO251" s="70">
        <v>3588.337</v>
      </c>
    </row>
    <row r="252" spans="1:93" ht="11.65">
      <c r="A252" s="66">
        <v>235</v>
      </c>
      <c r="B252" s="67" t="s">
        <v>685</v>
      </c>
      <c r="C252" s="95" t="s">
        <v>282</v>
      </c>
      <c r="D252" s="69"/>
      <c r="E252" s="69">
        <v>203</v>
      </c>
      <c r="F252" s="67" t="s">
        <v>735</v>
      </c>
      <c r="G252" s="69">
        <v>923</v>
      </c>
      <c r="H252" s="97">
        <v>10601.39</v>
      </c>
      <c r="I252" s="97">
        <v>10618.868</v>
      </c>
      <c r="J252" s="97">
        <v>10641.031999999999</v>
      </c>
      <c r="K252" s="97">
        <v>10665.679</v>
      </c>
      <c r="L252" s="97">
        <v>10689.213</v>
      </c>
      <c r="M252" s="97">
        <v>10708.982</v>
      </c>
      <c r="N252" s="70">
        <v>10724.553</v>
      </c>
      <c r="O252" s="70">
        <v>10736.781999999999</v>
      </c>
      <c r="P252" s="70">
        <v>10745.888000000001</v>
      </c>
      <c r="Q252" s="70">
        <v>10752.388000000001</v>
      </c>
      <c r="R252" s="70">
        <v>10756.704</v>
      </c>
      <c r="S252" s="70">
        <v>10758.837</v>
      </c>
      <c r="T252" s="70">
        <v>10758.623</v>
      </c>
      <c r="U252" s="70">
        <v>10756.156000000001</v>
      </c>
      <c r="V252" s="70">
        <v>10751.513000000001</v>
      </c>
      <c r="W252" s="70">
        <v>10744.83</v>
      </c>
      <c r="X252" s="70">
        <v>10736.214</v>
      </c>
      <c r="Y252" s="70">
        <v>10725.895</v>
      </c>
      <c r="Z252" s="70">
        <v>10714.251</v>
      </c>
      <c r="AA252" s="70">
        <v>10701.784</v>
      </c>
      <c r="AB252" s="70">
        <v>10688.918</v>
      </c>
      <c r="AC252" s="70">
        <v>10675.828</v>
      </c>
      <c r="AD252" s="70">
        <v>10662.663</v>
      </c>
      <c r="AE252" s="70">
        <v>10649.698</v>
      </c>
      <c r="AF252" s="70">
        <v>10637.245000000001</v>
      </c>
      <c r="AG252" s="70">
        <v>10625.54</v>
      </c>
      <c r="AH252" s="70">
        <v>10614.7</v>
      </c>
      <c r="AI252" s="70">
        <v>10604.734</v>
      </c>
      <c r="AJ252" s="70">
        <v>10595.609</v>
      </c>
      <c r="AK252" s="70">
        <v>10587.201999999999</v>
      </c>
      <c r="AL252" s="70">
        <v>10579.388000000001</v>
      </c>
      <c r="AM252" s="70">
        <v>10572.127</v>
      </c>
      <c r="AN252" s="70">
        <v>10565.353999999999</v>
      </c>
      <c r="AO252" s="70">
        <v>10558.851000000001</v>
      </c>
      <c r="AP252" s="70">
        <v>10552.338</v>
      </c>
      <c r="AQ252" s="70">
        <v>10545.59</v>
      </c>
      <c r="AR252" s="70">
        <v>10538.474</v>
      </c>
      <c r="AS252" s="70">
        <v>10530.902</v>
      </c>
      <c r="AT252" s="70">
        <v>10522.616</v>
      </c>
      <c r="AU252" s="70">
        <v>10513.325999999999</v>
      </c>
      <c r="AV252" s="70">
        <v>10502.808999999999</v>
      </c>
      <c r="AW252" s="70">
        <v>10491.003000000001</v>
      </c>
      <c r="AX252" s="70">
        <v>10477.896000000001</v>
      </c>
      <c r="AY252" s="70">
        <v>10463.398999999999</v>
      </c>
      <c r="AZ252" s="70">
        <v>10447.441000000001</v>
      </c>
      <c r="BA252" s="70">
        <v>10430.023999999999</v>
      </c>
      <c r="BB252" s="70">
        <v>10411.164000000001</v>
      </c>
      <c r="BC252" s="70">
        <v>10391.02</v>
      </c>
      <c r="BD252" s="70">
        <v>10369.83</v>
      </c>
      <c r="BE252" s="70">
        <v>10347.941999999999</v>
      </c>
      <c r="BF252" s="70">
        <v>10325.672</v>
      </c>
      <c r="BG252" s="70">
        <v>10303.178</v>
      </c>
      <c r="BH252" s="70">
        <v>10280.637000000001</v>
      </c>
      <c r="BI252" s="70">
        <v>10258.453</v>
      </c>
      <c r="BJ252" s="70">
        <v>10237.022000000001</v>
      </c>
      <c r="BK252" s="70">
        <v>10216.706</v>
      </c>
      <c r="BL252" s="70">
        <v>10197.697</v>
      </c>
      <c r="BM252" s="70">
        <v>10180.143</v>
      </c>
      <c r="BN252" s="70">
        <v>10164.237999999999</v>
      </c>
      <c r="BO252" s="70">
        <v>10150.183999999999</v>
      </c>
      <c r="BP252" s="70">
        <v>10138.125</v>
      </c>
      <c r="BQ252" s="70">
        <v>10128.174000000001</v>
      </c>
      <c r="BR252" s="70">
        <v>10120.325000000001</v>
      </c>
      <c r="BS252" s="70">
        <v>10114.563</v>
      </c>
      <c r="BT252" s="70">
        <v>10110.781999999999</v>
      </c>
      <c r="BU252" s="70">
        <v>10108.897999999999</v>
      </c>
      <c r="BV252" s="70">
        <v>10108.838</v>
      </c>
      <c r="BW252" s="70">
        <v>10110.583000000001</v>
      </c>
      <c r="BX252" s="70">
        <v>10113.938</v>
      </c>
      <c r="BY252" s="70">
        <v>10118.700999999999</v>
      </c>
      <c r="BZ252" s="70">
        <v>10124.674999999999</v>
      </c>
      <c r="CA252" s="70">
        <v>10131.727999999999</v>
      </c>
      <c r="CB252" s="70">
        <v>10139.768</v>
      </c>
      <c r="CC252" s="70">
        <v>10148.665000000001</v>
      </c>
      <c r="CD252" s="70">
        <v>10158.272999999999</v>
      </c>
      <c r="CE252" s="70">
        <v>10168.455</v>
      </c>
      <c r="CF252" s="70">
        <v>10179.092000000001</v>
      </c>
      <c r="CG252" s="70">
        <v>10190.052</v>
      </c>
      <c r="CH252" s="70">
        <v>10201.200000000001</v>
      </c>
      <c r="CI252" s="70">
        <v>10212.416999999999</v>
      </c>
      <c r="CJ252" s="70">
        <v>10223.574000000001</v>
      </c>
      <c r="CK252" s="70">
        <v>10234.543</v>
      </c>
      <c r="CL252" s="70">
        <v>10245.204</v>
      </c>
      <c r="CM252" s="70">
        <v>10255.43</v>
      </c>
      <c r="CN252" s="70">
        <v>10265.08</v>
      </c>
      <c r="CO252" s="70">
        <v>10274.07</v>
      </c>
    </row>
    <row r="253" spans="1:93" ht="11.65">
      <c r="A253" s="66">
        <v>236</v>
      </c>
      <c r="B253" s="67" t="s">
        <v>685</v>
      </c>
      <c r="C253" s="95" t="s">
        <v>107</v>
      </c>
      <c r="D253" s="69"/>
      <c r="E253" s="69">
        <v>348</v>
      </c>
      <c r="F253" s="67" t="s">
        <v>735</v>
      </c>
      <c r="G253" s="69">
        <v>923</v>
      </c>
      <c r="H253" s="97">
        <v>9777.9249999999993</v>
      </c>
      <c r="I253" s="97">
        <v>9752.9699999999993</v>
      </c>
      <c r="J253" s="97">
        <v>9729.8220000000001</v>
      </c>
      <c r="K253" s="97">
        <v>9707.5020000000004</v>
      </c>
      <c r="L253" s="97">
        <v>9684.68</v>
      </c>
      <c r="M253" s="97">
        <v>9660.35</v>
      </c>
      <c r="N253" s="70">
        <v>9634.1620000000003</v>
      </c>
      <c r="O253" s="70">
        <v>9606.2520000000004</v>
      </c>
      <c r="P253" s="70">
        <v>9576.7669999999998</v>
      </c>
      <c r="Q253" s="70">
        <v>9546.0429999999997</v>
      </c>
      <c r="R253" s="70">
        <v>9514.33</v>
      </c>
      <c r="S253" s="70">
        <v>9481.6200000000008</v>
      </c>
      <c r="T253" s="70">
        <v>9447.7250000000004</v>
      </c>
      <c r="U253" s="70">
        <v>9412.625</v>
      </c>
      <c r="V253" s="70">
        <v>9376.2009999999991</v>
      </c>
      <c r="W253" s="70">
        <v>9338.4539999999997</v>
      </c>
      <c r="X253" s="70">
        <v>9299.3670000000002</v>
      </c>
      <c r="Y253" s="70">
        <v>9259.0519999999997</v>
      </c>
      <c r="Z253" s="70">
        <v>9217.61</v>
      </c>
      <c r="AA253" s="70">
        <v>9175.1630000000005</v>
      </c>
      <c r="AB253" s="70">
        <v>9131.8410000000003</v>
      </c>
      <c r="AC253" s="70">
        <v>9087.7379999999994</v>
      </c>
      <c r="AD253" s="70">
        <v>9042.9529999999995</v>
      </c>
      <c r="AE253" s="70">
        <v>8997.6919999999991</v>
      </c>
      <c r="AF253" s="70">
        <v>8952.17</v>
      </c>
      <c r="AG253" s="70">
        <v>8906.6059999999998</v>
      </c>
      <c r="AH253" s="70">
        <v>8861.08</v>
      </c>
      <c r="AI253" s="70">
        <v>8815.6970000000001</v>
      </c>
      <c r="AJ253" s="70">
        <v>8770.5969999999998</v>
      </c>
      <c r="AK253" s="70">
        <v>8725.93</v>
      </c>
      <c r="AL253" s="70">
        <v>8681.7999999999993</v>
      </c>
      <c r="AM253" s="70">
        <v>8638.2890000000007</v>
      </c>
      <c r="AN253" s="70">
        <v>8595.3909999999996</v>
      </c>
      <c r="AO253" s="70">
        <v>8553.1209999999992</v>
      </c>
      <c r="AP253" s="70">
        <v>8511.4089999999997</v>
      </c>
      <c r="AQ253" s="70">
        <v>8470.232</v>
      </c>
      <c r="AR253" s="70">
        <v>8429.5650000000005</v>
      </c>
      <c r="AS253" s="70">
        <v>8389.3880000000008</v>
      </c>
      <c r="AT253" s="70">
        <v>8349.5630000000001</v>
      </c>
      <c r="AU253" s="70">
        <v>8309.9269999999997</v>
      </c>
      <c r="AV253" s="70">
        <v>8270.3369999999995</v>
      </c>
      <c r="AW253" s="70">
        <v>8230.7620000000006</v>
      </c>
      <c r="AX253" s="70">
        <v>8191.1710000000003</v>
      </c>
      <c r="AY253" s="70">
        <v>8151.4430000000002</v>
      </c>
      <c r="AZ253" s="70">
        <v>8111.4250000000002</v>
      </c>
      <c r="BA253" s="70">
        <v>8071.0429999999997</v>
      </c>
      <c r="BB253" s="70">
        <v>8030.2460000000001</v>
      </c>
      <c r="BC253" s="70">
        <v>7989.107</v>
      </c>
      <c r="BD253" s="70">
        <v>7947.6869999999999</v>
      </c>
      <c r="BE253" s="70">
        <v>7906.1310000000003</v>
      </c>
      <c r="BF253" s="70">
        <v>7864.5529999999999</v>
      </c>
      <c r="BG253" s="70">
        <v>7823.0039999999999</v>
      </c>
      <c r="BH253" s="70">
        <v>7781.5569999999998</v>
      </c>
      <c r="BI253" s="70">
        <v>7740.366</v>
      </c>
      <c r="BJ253" s="70">
        <v>7699.6480000000001</v>
      </c>
      <c r="BK253" s="70">
        <v>7659.5860000000002</v>
      </c>
      <c r="BL253" s="70">
        <v>7620.2659999999996</v>
      </c>
      <c r="BM253" s="70">
        <v>7581.7179999999998</v>
      </c>
      <c r="BN253" s="70">
        <v>7544.0559999999996</v>
      </c>
      <c r="BO253" s="70">
        <v>7507.335</v>
      </c>
      <c r="BP253" s="70">
        <v>7471.6229999999996</v>
      </c>
      <c r="BQ253" s="70">
        <v>7436.9870000000001</v>
      </c>
      <c r="BR253" s="70">
        <v>7403.4189999999999</v>
      </c>
      <c r="BS253" s="70">
        <v>7370.9179999999997</v>
      </c>
      <c r="BT253" s="70">
        <v>7339.4520000000002</v>
      </c>
      <c r="BU253" s="70">
        <v>7308.9769999999999</v>
      </c>
      <c r="BV253" s="70">
        <v>7279.4889999999996</v>
      </c>
      <c r="BW253" s="70">
        <v>7250.9790000000003</v>
      </c>
      <c r="BX253" s="70">
        <v>7223.3770000000004</v>
      </c>
      <c r="BY253" s="70">
        <v>7196.61</v>
      </c>
      <c r="BZ253" s="70">
        <v>7170.6030000000001</v>
      </c>
      <c r="CA253" s="70">
        <v>7145.3220000000001</v>
      </c>
      <c r="CB253" s="70">
        <v>7120.7550000000001</v>
      </c>
      <c r="CC253" s="70">
        <v>7096.8729999999996</v>
      </c>
      <c r="CD253" s="70">
        <v>7073.6809999999996</v>
      </c>
      <c r="CE253" s="70">
        <v>7051.1769999999997</v>
      </c>
      <c r="CF253" s="70">
        <v>7029.3329999999996</v>
      </c>
      <c r="CG253" s="70">
        <v>7008.1030000000001</v>
      </c>
      <c r="CH253" s="70">
        <v>6987.4790000000003</v>
      </c>
      <c r="CI253" s="70">
        <v>6967.39</v>
      </c>
      <c r="CJ253" s="70">
        <v>6947.8220000000001</v>
      </c>
      <c r="CK253" s="70">
        <v>6928.74</v>
      </c>
      <c r="CL253" s="70">
        <v>6910.1149999999998</v>
      </c>
      <c r="CM253" s="70">
        <v>6891.9369999999999</v>
      </c>
      <c r="CN253" s="70">
        <v>6874.21</v>
      </c>
      <c r="CO253" s="70">
        <v>6856.92</v>
      </c>
    </row>
    <row r="254" spans="1:93" ht="11.65">
      <c r="A254" s="66">
        <v>237</v>
      </c>
      <c r="B254" s="67" t="s">
        <v>685</v>
      </c>
      <c r="C254" s="95" t="s">
        <v>170</v>
      </c>
      <c r="D254" s="69"/>
      <c r="E254" s="69">
        <v>616</v>
      </c>
      <c r="F254" s="67" t="s">
        <v>735</v>
      </c>
      <c r="G254" s="69">
        <v>923</v>
      </c>
      <c r="H254" s="97">
        <v>38034.076000000001</v>
      </c>
      <c r="I254" s="97">
        <v>37989.218000000001</v>
      </c>
      <c r="J254" s="97">
        <v>37953.175999999999</v>
      </c>
      <c r="K254" s="97">
        <v>37921.584999999999</v>
      </c>
      <c r="L254" s="97">
        <v>37887.771000000001</v>
      </c>
      <c r="M254" s="97">
        <v>37846.605000000003</v>
      </c>
      <c r="N254" s="70">
        <v>37797</v>
      </c>
      <c r="O254" s="70">
        <v>37739.779000000002</v>
      </c>
      <c r="P254" s="70">
        <v>37674.031000000003</v>
      </c>
      <c r="Q254" s="70">
        <v>37599.148000000001</v>
      </c>
      <c r="R254" s="70">
        <v>37514.695</v>
      </c>
      <c r="S254" s="70">
        <v>37420.052000000003</v>
      </c>
      <c r="T254" s="70">
        <v>37314.983</v>
      </c>
      <c r="U254" s="70">
        <v>37200.093999999997</v>
      </c>
      <c r="V254" s="70">
        <v>37076.339999999997</v>
      </c>
      <c r="W254" s="70">
        <v>36944.572</v>
      </c>
      <c r="X254" s="70">
        <v>36805.014999999999</v>
      </c>
      <c r="Y254" s="70">
        <v>36657.824999999997</v>
      </c>
      <c r="Z254" s="70">
        <v>36503.69</v>
      </c>
      <c r="AA254" s="70">
        <v>36343.417999999998</v>
      </c>
      <c r="AB254" s="70">
        <v>36177.726000000002</v>
      </c>
      <c r="AC254" s="70">
        <v>36007.078999999998</v>
      </c>
      <c r="AD254" s="70">
        <v>35831.81</v>
      </c>
      <c r="AE254" s="70">
        <v>35652.373</v>
      </c>
      <c r="AF254" s="70">
        <v>35469.159</v>
      </c>
      <c r="AG254" s="70">
        <v>35282.531999999999</v>
      </c>
      <c r="AH254" s="70">
        <v>35092.870999999999</v>
      </c>
      <c r="AI254" s="70">
        <v>34900.483</v>
      </c>
      <c r="AJ254" s="70">
        <v>34705.692000000003</v>
      </c>
      <c r="AK254" s="70">
        <v>34508.775000000001</v>
      </c>
      <c r="AL254" s="70">
        <v>34309.978999999999</v>
      </c>
      <c r="AM254" s="70">
        <v>34109.468000000001</v>
      </c>
      <c r="AN254" s="70">
        <v>33907.42</v>
      </c>
      <c r="AO254" s="70">
        <v>33704.091</v>
      </c>
      <c r="AP254" s="70">
        <v>33499.756999999998</v>
      </c>
      <c r="AQ254" s="70">
        <v>33294.572999999997</v>
      </c>
      <c r="AR254" s="70">
        <v>33088.637000000002</v>
      </c>
      <c r="AS254" s="70">
        <v>32881.896000000001</v>
      </c>
      <c r="AT254" s="70">
        <v>32674.067999999999</v>
      </c>
      <c r="AU254" s="70">
        <v>32464.809000000001</v>
      </c>
      <c r="AV254" s="70">
        <v>32253.789000000001</v>
      </c>
      <c r="AW254" s="70">
        <v>32040.915000000001</v>
      </c>
      <c r="AX254" s="70">
        <v>31826.161</v>
      </c>
      <c r="AY254" s="70">
        <v>31609.266</v>
      </c>
      <c r="AZ254" s="70">
        <v>31389.94</v>
      </c>
      <c r="BA254" s="70">
        <v>31167.966</v>
      </c>
      <c r="BB254" s="70">
        <v>30943.375</v>
      </c>
      <c r="BC254" s="70">
        <v>30716.153999999999</v>
      </c>
      <c r="BD254" s="70">
        <v>30486.1</v>
      </c>
      <c r="BE254" s="70">
        <v>30252.964</v>
      </c>
      <c r="BF254" s="70">
        <v>30016.635999999999</v>
      </c>
      <c r="BG254" s="70">
        <v>29777.25</v>
      </c>
      <c r="BH254" s="70">
        <v>29535.145</v>
      </c>
      <c r="BI254" s="70">
        <v>29290.865000000002</v>
      </c>
      <c r="BJ254" s="70">
        <v>29045.081999999999</v>
      </c>
      <c r="BK254" s="70">
        <v>28798.468000000001</v>
      </c>
      <c r="BL254" s="70">
        <v>28551.404999999999</v>
      </c>
      <c r="BM254" s="70">
        <v>28304.34</v>
      </c>
      <c r="BN254" s="70">
        <v>28058.096000000001</v>
      </c>
      <c r="BO254" s="70">
        <v>27813.579000000002</v>
      </c>
      <c r="BP254" s="70">
        <v>27571.594000000001</v>
      </c>
      <c r="BQ254" s="70">
        <v>27332.66</v>
      </c>
      <c r="BR254" s="70">
        <v>27097.127</v>
      </c>
      <c r="BS254" s="70">
        <v>26865.633000000002</v>
      </c>
      <c r="BT254" s="70">
        <v>26638.714</v>
      </c>
      <c r="BU254" s="70">
        <v>26416.855</v>
      </c>
      <c r="BV254" s="70">
        <v>26200.356</v>
      </c>
      <c r="BW254" s="70">
        <v>25989.418000000001</v>
      </c>
      <c r="BX254" s="70">
        <v>25784.215</v>
      </c>
      <c r="BY254" s="70">
        <v>25584.928</v>
      </c>
      <c r="BZ254" s="70">
        <v>25391.589</v>
      </c>
      <c r="CA254" s="70">
        <v>25204.276000000002</v>
      </c>
      <c r="CB254" s="70">
        <v>25022.883000000002</v>
      </c>
      <c r="CC254" s="70">
        <v>24847.013999999999</v>
      </c>
      <c r="CD254" s="70">
        <v>24676.127</v>
      </c>
      <c r="CE254" s="70">
        <v>24509.764999999999</v>
      </c>
      <c r="CF254" s="70">
        <v>24347.555</v>
      </c>
      <c r="CG254" s="70">
        <v>24189.326000000001</v>
      </c>
      <c r="CH254" s="70">
        <v>24034.871999999999</v>
      </c>
      <c r="CI254" s="70">
        <v>23884.050999999999</v>
      </c>
      <c r="CJ254" s="70">
        <v>23736.569</v>
      </c>
      <c r="CK254" s="70">
        <v>23592.093000000001</v>
      </c>
      <c r="CL254" s="70">
        <v>23450.106</v>
      </c>
      <c r="CM254" s="70">
        <v>23310.030999999999</v>
      </c>
      <c r="CN254" s="70">
        <v>23171.131000000001</v>
      </c>
      <c r="CO254" s="70">
        <v>23032.569</v>
      </c>
    </row>
    <row r="255" spans="1:93" ht="11.65">
      <c r="A255" s="66">
        <v>238</v>
      </c>
      <c r="B255" s="67" t="s">
        <v>685</v>
      </c>
      <c r="C255" s="95" t="s">
        <v>811</v>
      </c>
      <c r="D255" s="69">
        <v>22</v>
      </c>
      <c r="E255" s="69">
        <v>498</v>
      </c>
      <c r="F255" s="67" t="s">
        <v>735</v>
      </c>
      <c r="G255" s="69">
        <v>923</v>
      </c>
      <c r="H255" s="97">
        <v>4070.7049999999999</v>
      </c>
      <c r="I255" s="97">
        <v>4066.0129999999999</v>
      </c>
      <c r="J255" s="97">
        <v>4059.6869999999999</v>
      </c>
      <c r="K255" s="97">
        <v>4051.95</v>
      </c>
      <c r="L255" s="97">
        <v>4043.2579999999998</v>
      </c>
      <c r="M255" s="97">
        <v>4033.9630000000002</v>
      </c>
      <c r="N255" s="70">
        <v>4024.0250000000001</v>
      </c>
      <c r="O255" s="70">
        <v>4013.1779999999999</v>
      </c>
      <c r="P255" s="70">
        <v>4001.3449999999998</v>
      </c>
      <c r="Q255" s="70">
        <v>3988.4059999999999</v>
      </c>
      <c r="R255" s="70">
        <v>3974.2579999999998</v>
      </c>
      <c r="S255" s="70">
        <v>3958.8939999999998</v>
      </c>
      <c r="T255" s="70">
        <v>3942.3440000000001</v>
      </c>
      <c r="U255" s="70">
        <v>3924.6309999999999</v>
      </c>
      <c r="V255" s="70">
        <v>3905.7979999999998</v>
      </c>
      <c r="W255" s="70">
        <v>3885.9</v>
      </c>
      <c r="X255" s="70">
        <v>3864.9520000000002</v>
      </c>
      <c r="Y255" s="70">
        <v>3842.9879999999998</v>
      </c>
      <c r="Z255" s="70">
        <v>3820.107</v>
      </c>
      <c r="AA255" s="70">
        <v>3796.402</v>
      </c>
      <c r="AB255" s="70">
        <v>3771.9690000000001</v>
      </c>
      <c r="AC255" s="70">
        <v>3746.8609999999999</v>
      </c>
      <c r="AD255" s="70">
        <v>3721.1149999999998</v>
      </c>
      <c r="AE255" s="70">
        <v>3694.8519999999999</v>
      </c>
      <c r="AF255" s="70">
        <v>3668.1860000000001</v>
      </c>
      <c r="AG255" s="70">
        <v>3641.1889999999999</v>
      </c>
      <c r="AH255" s="70">
        <v>3613.9360000000001</v>
      </c>
      <c r="AI255" s="70">
        <v>3586.4560000000001</v>
      </c>
      <c r="AJ255" s="70">
        <v>3558.7669999999998</v>
      </c>
      <c r="AK255" s="70">
        <v>3530.884</v>
      </c>
      <c r="AL255" s="70">
        <v>3502.8209999999999</v>
      </c>
      <c r="AM255" s="70">
        <v>3474.5909999999999</v>
      </c>
      <c r="AN255" s="70">
        <v>3446.22</v>
      </c>
      <c r="AO255" s="70">
        <v>3417.701</v>
      </c>
      <c r="AP255" s="70">
        <v>3389.0239999999999</v>
      </c>
      <c r="AQ255" s="70">
        <v>3360.1759999999999</v>
      </c>
      <c r="AR255" s="70">
        <v>3331.1610000000001</v>
      </c>
      <c r="AS255" s="70">
        <v>3301.9639999999999</v>
      </c>
      <c r="AT255" s="70">
        <v>3272.578</v>
      </c>
      <c r="AU255" s="70">
        <v>3242.94</v>
      </c>
      <c r="AV255" s="70">
        <v>3213.0250000000001</v>
      </c>
      <c r="AW255" s="70">
        <v>3182.835</v>
      </c>
      <c r="AX255" s="70">
        <v>3152.3820000000001</v>
      </c>
      <c r="AY255" s="70">
        <v>3121.6030000000001</v>
      </c>
      <c r="AZ255" s="70">
        <v>3090.5010000000002</v>
      </c>
      <c r="BA255" s="70">
        <v>3059.0320000000002</v>
      </c>
      <c r="BB255" s="70">
        <v>3027.2190000000001</v>
      </c>
      <c r="BC255" s="70">
        <v>2995.0720000000001</v>
      </c>
      <c r="BD255" s="70">
        <v>2962.6469999999999</v>
      </c>
      <c r="BE255" s="70">
        <v>2929.9679999999998</v>
      </c>
      <c r="BF255" s="70">
        <v>2897.0819999999999</v>
      </c>
      <c r="BG255" s="70">
        <v>2864.0309999999999</v>
      </c>
      <c r="BH255" s="70">
        <v>2830.8679999999999</v>
      </c>
      <c r="BI255" s="70">
        <v>2797.683</v>
      </c>
      <c r="BJ255" s="70">
        <v>2764.5410000000002</v>
      </c>
      <c r="BK255" s="70">
        <v>2731.5680000000002</v>
      </c>
      <c r="BL255" s="70">
        <v>2698.7910000000002</v>
      </c>
      <c r="BM255" s="70">
        <v>2666.2829999999999</v>
      </c>
      <c r="BN255" s="70">
        <v>2634.154</v>
      </c>
      <c r="BO255" s="70">
        <v>2602.5120000000002</v>
      </c>
      <c r="BP255" s="70">
        <v>2571.442</v>
      </c>
      <c r="BQ255" s="70">
        <v>2541.0010000000002</v>
      </c>
      <c r="BR255" s="70">
        <v>2511.2350000000001</v>
      </c>
      <c r="BS255" s="70">
        <v>2482.1779999999999</v>
      </c>
      <c r="BT255" s="70">
        <v>2453.9279999999999</v>
      </c>
      <c r="BU255" s="70">
        <v>2426.4699999999998</v>
      </c>
      <c r="BV255" s="70">
        <v>2399.866</v>
      </c>
      <c r="BW255" s="70">
        <v>2374.0889999999999</v>
      </c>
      <c r="BX255" s="70">
        <v>2349.165</v>
      </c>
      <c r="BY255" s="70">
        <v>2325.002</v>
      </c>
      <c r="BZ255" s="70">
        <v>2301.6080000000002</v>
      </c>
      <c r="CA255" s="70">
        <v>2278.9609999999998</v>
      </c>
      <c r="CB255" s="70">
        <v>2257.0230000000001</v>
      </c>
      <c r="CC255" s="70">
        <v>2235.7559999999999</v>
      </c>
      <c r="CD255" s="70">
        <v>2215.0529999999999</v>
      </c>
      <c r="CE255" s="70">
        <v>2194.8910000000001</v>
      </c>
      <c r="CF255" s="70">
        <v>2175.1799999999998</v>
      </c>
      <c r="CG255" s="70">
        <v>2155.9009999999998</v>
      </c>
      <c r="CH255" s="70">
        <v>2137.0230000000001</v>
      </c>
      <c r="CI255" s="70">
        <v>2118.4839999999999</v>
      </c>
      <c r="CJ255" s="70">
        <v>2100.2649999999999</v>
      </c>
      <c r="CK255" s="70">
        <v>2082.3000000000002</v>
      </c>
      <c r="CL255" s="70">
        <v>2064.5189999999998</v>
      </c>
      <c r="CM255" s="70">
        <v>2046.8720000000001</v>
      </c>
      <c r="CN255" s="70">
        <v>2029.2449999999999</v>
      </c>
      <c r="CO255" s="70">
        <v>2011.568</v>
      </c>
    </row>
    <row r="256" spans="1:93" ht="11.65">
      <c r="A256" s="66">
        <v>239</v>
      </c>
      <c r="B256" s="67" t="s">
        <v>685</v>
      </c>
      <c r="C256" s="95" t="s">
        <v>173</v>
      </c>
      <c r="D256" s="69"/>
      <c r="E256" s="69">
        <v>642</v>
      </c>
      <c r="F256" s="67" t="s">
        <v>735</v>
      </c>
      <c r="G256" s="69">
        <v>923</v>
      </c>
      <c r="H256" s="97">
        <v>19925.182000000001</v>
      </c>
      <c r="I256" s="97">
        <v>19796.28</v>
      </c>
      <c r="J256" s="97">
        <v>19653.966</v>
      </c>
      <c r="K256" s="97">
        <v>19506.11</v>
      </c>
      <c r="L256" s="97">
        <v>19364.558000000001</v>
      </c>
      <c r="M256" s="97">
        <v>19237.682000000001</v>
      </c>
      <c r="N256" s="70">
        <v>19127.772000000001</v>
      </c>
      <c r="O256" s="70">
        <v>19031.330000000002</v>
      </c>
      <c r="P256" s="70">
        <v>18944.132000000001</v>
      </c>
      <c r="Q256" s="70">
        <v>18859.614000000001</v>
      </c>
      <c r="R256" s="70">
        <v>18772.907999999999</v>
      </c>
      <c r="S256" s="70">
        <v>18682.884999999998</v>
      </c>
      <c r="T256" s="70">
        <v>18590.731</v>
      </c>
      <c r="U256" s="70">
        <v>18496.690999999999</v>
      </c>
      <c r="V256" s="70">
        <v>18401.616999999998</v>
      </c>
      <c r="W256" s="70">
        <v>18306.092000000001</v>
      </c>
      <c r="X256" s="70">
        <v>18209.876</v>
      </c>
      <c r="Y256" s="70">
        <v>18112.422999999999</v>
      </c>
      <c r="Z256" s="70">
        <v>18013.906999999999</v>
      </c>
      <c r="AA256" s="70">
        <v>17914.574000000001</v>
      </c>
      <c r="AB256" s="70">
        <v>17814.661</v>
      </c>
      <c r="AC256" s="70">
        <v>17714.194</v>
      </c>
      <c r="AD256" s="70">
        <v>17613.138999999999</v>
      </c>
      <c r="AE256" s="70">
        <v>17511.517</v>
      </c>
      <c r="AF256" s="70">
        <v>17409.326000000001</v>
      </c>
      <c r="AG256" s="70">
        <v>17306.603999999999</v>
      </c>
      <c r="AH256" s="70">
        <v>17203.348000000002</v>
      </c>
      <c r="AI256" s="70">
        <v>17099.617999999999</v>
      </c>
      <c r="AJ256" s="70">
        <v>16995.493999999999</v>
      </c>
      <c r="AK256" s="70">
        <v>16891.072</v>
      </c>
      <c r="AL256" s="70">
        <v>16786.457999999999</v>
      </c>
      <c r="AM256" s="70">
        <v>16681.670999999998</v>
      </c>
      <c r="AN256" s="70">
        <v>16576.690999999999</v>
      </c>
      <c r="AO256" s="70">
        <v>16471.449000000001</v>
      </c>
      <c r="AP256" s="70">
        <v>16365.835999999999</v>
      </c>
      <c r="AQ256" s="70">
        <v>16259.784</v>
      </c>
      <c r="AR256" s="70">
        <v>16153.316000000001</v>
      </c>
      <c r="AS256" s="70">
        <v>16046.465</v>
      </c>
      <c r="AT256" s="70">
        <v>15939.125</v>
      </c>
      <c r="AU256" s="70">
        <v>15831.249</v>
      </c>
      <c r="AV256" s="70">
        <v>15722.751</v>
      </c>
      <c r="AW256" s="70">
        <v>15613.688</v>
      </c>
      <c r="AX256" s="70">
        <v>15504.166999999999</v>
      </c>
      <c r="AY256" s="70">
        <v>15394.37</v>
      </c>
      <c r="AZ256" s="70">
        <v>15284.496999999999</v>
      </c>
      <c r="BA256" s="70">
        <v>15174.77</v>
      </c>
      <c r="BB256" s="70">
        <v>15065.296</v>
      </c>
      <c r="BC256" s="70">
        <v>14956.237999999999</v>
      </c>
      <c r="BD256" s="70">
        <v>14847.822</v>
      </c>
      <c r="BE256" s="70">
        <v>14740.36</v>
      </c>
      <c r="BF256" s="70">
        <v>14634.09</v>
      </c>
      <c r="BG256" s="70">
        <v>14529.159</v>
      </c>
      <c r="BH256" s="70">
        <v>14425.674999999999</v>
      </c>
      <c r="BI256" s="70">
        <v>14323.853999999999</v>
      </c>
      <c r="BJ256" s="70">
        <v>14223.923000000001</v>
      </c>
      <c r="BK256" s="70">
        <v>14126.067999999999</v>
      </c>
      <c r="BL256" s="70">
        <v>14030.395</v>
      </c>
      <c r="BM256" s="70">
        <v>13936.903</v>
      </c>
      <c r="BN256" s="70">
        <v>13845.522999999999</v>
      </c>
      <c r="BO256" s="70">
        <v>13756.062</v>
      </c>
      <c r="BP256" s="70">
        <v>13668.419</v>
      </c>
      <c r="BQ256" s="70">
        <v>13582.554</v>
      </c>
      <c r="BR256" s="70">
        <v>13498.445</v>
      </c>
      <c r="BS256" s="70">
        <v>13416.08</v>
      </c>
      <c r="BT256" s="70">
        <v>13335.384</v>
      </c>
      <c r="BU256" s="70">
        <v>13256.308000000001</v>
      </c>
      <c r="BV256" s="70">
        <v>13178.795</v>
      </c>
      <c r="BW256" s="70">
        <v>13102.761</v>
      </c>
      <c r="BX256" s="70">
        <v>13028.099</v>
      </c>
      <c r="BY256" s="70">
        <v>12954.666999999999</v>
      </c>
      <c r="BZ256" s="70">
        <v>12882.338</v>
      </c>
      <c r="CA256" s="70">
        <v>12811.014999999999</v>
      </c>
      <c r="CB256" s="70">
        <v>12740.628000000001</v>
      </c>
      <c r="CC256" s="70">
        <v>12671.154</v>
      </c>
      <c r="CD256" s="70">
        <v>12602.558000000001</v>
      </c>
      <c r="CE256" s="70">
        <v>12534.806</v>
      </c>
      <c r="CF256" s="70">
        <v>12467.825000000001</v>
      </c>
      <c r="CG256" s="70">
        <v>12401.486000000001</v>
      </c>
      <c r="CH256" s="70">
        <v>12335.673000000001</v>
      </c>
      <c r="CI256" s="70">
        <v>12270.208000000001</v>
      </c>
      <c r="CJ256" s="70">
        <v>12204.976000000001</v>
      </c>
      <c r="CK256" s="70">
        <v>12139.823</v>
      </c>
      <c r="CL256" s="70">
        <v>12074.652</v>
      </c>
      <c r="CM256" s="70">
        <v>12009.34</v>
      </c>
      <c r="CN256" s="70">
        <v>11943.804</v>
      </c>
      <c r="CO256" s="70">
        <v>11877.960999999999</v>
      </c>
    </row>
    <row r="257" spans="1:93" ht="11.65">
      <c r="A257" s="66">
        <v>240</v>
      </c>
      <c r="B257" s="67" t="s">
        <v>685</v>
      </c>
      <c r="C257" s="95" t="s">
        <v>812</v>
      </c>
      <c r="D257" s="69"/>
      <c r="E257" s="69">
        <v>643</v>
      </c>
      <c r="F257" s="67" t="s">
        <v>735</v>
      </c>
      <c r="G257" s="69">
        <v>923</v>
      </c>
      <c r="H257" s="97">
        <v>144985.05900000001</v>
      </c>
      <c r="I257" s="97">
        <v>145275.37400000001</v>
      </c>
      <c r="J257" s="97">
        <v>145530.09099999999</v>
      </c>
      <c r="K257" s="97">
        <v>145734.03400000001</v>
      </c>
      <c r="L257" s="97">
        <v>145872.26</v>
      </c>
      <c r="M257" s="97">
        <v>145934.46</v>
      </c>
      <c r="N257" s="70">
        <v>145912.022</v>
      </c>
      <c r="O257" s="70">
        <v>145805.94399999999</v>
      </c>
      <c r="P257" s="70">
        <v>145628.57399999999</v>
      </c>
      <c r="Q257" s="70">
        <v>145399.122</v>
      </c>
      <c r="R257" s="70">
        <v>145132.73199999999</v>
      </c>
      <c r="S257" s="70">
        <v>144834.09599999999</v>
      </c>
      <c r="T257" s="70">
        <v>144502.58199999999</v>
      </c>
      <c r="U257" s="70">
        <v>144142.09400000001</v>
      </c>
      <c r="V257" s="70">
        <v>143755.891</v>
      </c>
      <c r="W257" s="70">
        <v>143347.514</v>
      </c>
      <c r="X257" s="70">
        <v>142920.74299999999</v>
      </c>
      <c r="Y257" s="70">
        <v>142480.33900000001</v>
      </c>
      <c r="Z257" s="70">
        <v>142031.804</v>
      </c>
      <c r="AA257" s="70">
        <v>141581.092</v>
      </c>
      <c r="AB257" s="70">
        <v>141133.253</v>
      </c>
      <c r="AC257" s="70">
        <v>140691.31599999999</v>
      </c>
      <c r="AD257" s="70">
        <v>140257.45300000001</v>
      </c>
      <c r="AE257" s="70">
        <v>139834.56599999999</v>
      </c>
      <c r="AF257" s="70">
        <v>139425.18700000001</v>
      </c>
      <c r="AG257" s="70">
        <v>139031.166</v>
      </c>
      <c r="AH257" s="70">
        <v>138653.905</v>
      </c>
      <c r="AI257" s="70">
        <v>138293.61199999999</v>
      </c>
      <c r="AJ257" s="70">
        <v>137949.04</v>
      </c>
      <c r="AK257" s="70">
        <v>137618.02600000001</v>
      </c>
      <c r="AL257" s="70">
        <v>137298.524</v>
      </c>
      <c r="AM257" s="70">
        <v>136989.91899999999</v>
      </c>
      <c r="AN257" s="70">
        <v>136691.34700000001</v>
      </c>
      <c r="AO257" s="70">
        <v>136399.88200000001</v>
      </c>
      <c r="AP257" s="70">
        <v>136111.929</v>
      </c>
      <c r="AQ257" s="70">
        <v>135824.486</v>
      </c>
      <c r="AR257" s="70">
        <v>135536.20800000001</v>
      </c>
      <c r="AS257" s="70">
        <v>135246.179</v>
      </c>
      <c r="AT257" s="70">
        <v>134952.37400000001</v>
      </c>
      <c r="AU257" s="70">
        <v>134652.68</v>
      </c>
      <c r="AV257" s="70">
        <v>134345.557</v>
      </c>
      <c r="AW257" s="70">
        <v>134030.334</v>
      </c>
      <c r="AX257" s="70">
        <v>133706.98800000001</v>
      </c>
      <c r="AY257" s="70">
        <v>133375.709</v>
      </c>
      <c r="AZ257" s="70">
        <v>133037.03400000001</v>
      </c>
      <c r="BA257" s="70">
        <v>132691.791</v>
      </c>
      <c r="BB257" s="70">
        <v>132340.52299999999</v>
      </c>
      <c r="BC257" s="70">
        <v>131984.36600000001</v>
      </c>
      <c r="BD257" s="70">
        <v>131625.41</v>
      </c>
      <c r="BE257" s="70">
        <v>131266.31200000001</v>
      </c>
      <c r="BF257" s="70">
        <v>130909.57799999999</v>
      </c>
      <c r="BG257" s="70">
        <v>130556.577</v>
      </c>
      <c r="BH257" s="70">
        <v>130208.933</v>
      </c>
      <c r="BI257" s="70">
        <v>129869.666</v>
      </c>
      <c r="BJ257" s="70">
        <v>129542.228</v>
      </c>
      <c r="BK257" s="70">
        <v>129229.482</v>
      </c>
      <c r="BL257" s="70">
        <v>128932.94</v>
      </c>
      <c r="BM257" s="70">
        <v>128653.535</v>
      </c>
      <c r="BN257" s="70">
        <v>128392.82399999999</v>
      </c>
      <c r="BO257" s="70">
        <v>128152.186</v>
      </c>
      <c r="BP257" s="70">
        <v>127932.61900000001</v>
      </c>
      <c r="BQ257" s="70">
        <v>127734.645</v>
      </c>
      <c r="BR257" s="70">
        <v>127558.21799999999</v>
      </c>
      <c r="BS257" s="70">
        <v>127402.732</v>
      </c>
      <c r="BT257" s="70">
        <v>127267.111</v>
      </c>
      <c r="BU257" s="70">
        <v>127150.223</v>
      </c>
      <c r="BV257" s="70">
        <v>127051.24</v>
      </c>
      <c r="BW257" s="70">
        <v>126969.144</v>
      </c>
      <c r="BX257" s="70">
        <v>126902.18700000001</v>
      </c>
      <c r="BY257" s="70">
        <v>126848.306</v>
      </c>
      <c r="BZ257" s="70">
        <v>126805.394</v>
      </c>
      <c r="CA257" s="70">
        <v>126772.129</v>
      </c>
      <c r="CB257" s="70">
        <v>126746.77899999999</v>
      </c>
      <c r="CC257" s="70">
        <v>126726.423</v>
      </c>
      <c r="CD257" s="70">
        <v>126707.716</v>
      </c>
      <c r="CE257" s="70">
        <v>126687.821</v>
      </c>
      <c r="CF257" s="70">
        <v>126664.708</v>
      </c>
      <c r="CG257" s="70">
        <v>126637.13099999999</v>
      </c>
      <c r="CH257" s="70">
        <v>126604.211</v>
      </c>
      <c r="CI257" s="70">
        <v>126565.28599999999</v>
      </c>
      <c r="CJ257" s="70">
        <v>126519.545</v>
      </c>
      <c r="CK257" s="70">
        <v>126465.95299999999</v>
      </c>
      <c r="CL257" s="70">
        <v>126403.213</v>
      </c>
      <c r="CM257" s="70">
        <v>126329.70600000001</v>
      </c>
      <c r="CN257" s="70">
        <v>126243.569</v>
      </c>
      <c r="CO257" s="70">
        <v>126142.651</v>
      </c>
    </row>
    <row r="258" spans="1:93" ht="11.65">
      <c r="A258" s="66">
        <v>241</v>
      </c>
      <c r="B258" s="67" t="s">
        <v>685</v>
      </c>
      <c r="C258" s="95" t="s">
        <v>188</v>
      </c>
      <c r="D258" s="69"/>
      <c r="E258" s="69">
        <v>703</v>
      </c>
      <c r="F258" s="67" t="s">
        <v>735</v>
      </c>
      <c r="G258" s="69">
        <v>923</v>
      </c>
      <c r="H258" s="97">
        <v>5435.6139999999996</v>
      </c>
      <c r="I258" s="97">
        <v>5442.0010000000002</v>
      </c>
      <c r="J258" s="97">
        <v>5447.9030000000002</v>
      </c>
      <c r="K258" s="97">
        <v>5453.0169999999998</v>
      </c>
      <c r="L258" s="97">
        <v>5457.0119999999997</v>
      </c>
      <c r="M258" s="97">
        <v>5459.643</v>
      </c>
      <c r="N258" s="70">
        <v>5460.7259999999997</v>
      </c>
      <c r="O258" s="70">
        <v>5460.1930000000002</v>
      </c>
      <c r="P258" s="70">
        <v>5458.0990000000002</v>
      </c>
      <c r="Q258" s="70">
        <v>5454.5360000000001</v>
      </c>
      <c r="R258" s="70">
        <v>5449.6049999999996</v>
      </c>
      <c r="S258" s="70">
        <v>5443.2920000000004</v>
      </c>
      <c r="T258" s="70">
        <v>5435.5389999999998</v>
      </c>
      <c r="U258" s="70">
        <v>5426.33</v>
      </c>
      <c r="V258" s="70">
        <v>5415.6149999999998</v>
      </c>
      <c r="W258" s="70">
        <v>5403.4059999999999</v>
      </c>
      <c r="X258" s="70">
        <v>5389.7030000000004</v>
      </c>
      <c r="Y258" s="70">
        <v>5374.5969999999998</v>
      </c>
      <c r="Z258" s="70">
        <v>5358.183</v>
      </c>
      <c r="AA258" s="70">
        <v>5340.6210000000001</v>
      </c>
      <c r="AB258" s="70">
        <v>5322.0010000000002</v>
      </c>
      <c r="AC258" s="70">
        <v>5302.4279999999999</v>
      </c>
      <c r="AD258" s="70">
        <v>5281.9610000000002</v>
      </c>
      <c r="AE258" s="70">
        <v>5260.7610000000004</v>
      </c>
      <c r="AF258" s="70">
        <v>5238.9759999999997</v>
      </c>
      <c r="AG258" s="70">
        <v>5216.7380000000003</v>
      </c>
      <c r="AH258" s="70">
        <v>5194.1379999999999</v>
      </c>
      <c r="AI258" s="70">
        <v>5171.2280000000001</v>
      </c>
      <c r="AJ258" s="70">
        <v>5148.0929999999998</v>
      </c>
      <c r="AK258" s="70">
        <v>5124.8029999999999</v>
      </c>
      <c r="AL258" s="70">
        <v>5101.3900000000003</v>
      </c>
      <c r="AM258" s="70">
        <v>5077.9290000000001</v>
      </c>
      <c r="AN258" s="70">
        <v>5054.4120000000003</v>
      </c>
      <c r="AO258" s="70">
        <v>5030.857</v>
      </c>
      <c r="AP258" s="70">
        <v>5007.2759999999998</v>
      </c>
      <c r="AQ258" s="70">
        <v>4983.6469999999999</v>
      </c>
      <c r="AR258" s="70">
        <v>4959.9560000000001</v>
      </c>
      <c r="AS258" s="70">
        <v>4936.2070000000003</v>
      </c>
      <c r="AT258" s="70">
        <v>4912.3130000000001</v>
      </c>
      <c r="AU258" s="70">
        <v>4888.17</v>
      </c>
      <c r="AV258" s="70">
        <v>4863.7330000000002</v>
      </c>
      <c r="AW258" s="70">
        <v>4838.9459999999999</v>
      </c>
      <c r="AX258" s="70">
        <v>4813.8010000000004</v>
      </c>
      <c r="AY258" s="70">
        <v>4788.2179999999998</v>
      </c>
      <c r="AZ258" s="70">
        <v>4762.116</v>
      </c>
      <c r="BA258" s="70">
        <v>4735.4449999999997</v>
      </c>
      <c r="BB258" s="70">
        <v>4708.174</v>
      </c>
      <c r="BC258" s="70">
        <v>4680.357</v>
      </c>
      <c r="BD258" s="70">
        <v>4651.99</v>
      </c>
      <c r="BE258" s="70">
        <v>4623.1149999999998</v>
      </c>
      <c r="BF258" s="70">
        <v>4593.7910000000002</v>
      </c>
      <c r="BG258" s="70">
        <v>4564.0370000000003</v>
      </c>
      <c r="BH258" s="70">
        <v>4533.9359999999997</v>
      </c>
      <c r="BI258" s="70">
        <v>4503.6239999999998</v>
      </c>
      <c r="BJ258" s="70">
        <v>4473.2839999999997</v>
      </c>
      <c r="BK258" s="70">
        <v>4443.0559999999996</v>
      </c>
      <c r="BL258" s="70">
        <v>4413.0339999999997</v>
      </c>
      <c r="BM258" s="70">
        <v>4383.2889999999998</v>
      </c>
      <c r="BN258" s="70">
        <v>4353.9380000000001</v>
      </c>
      <c r="BO258" s="70">
        <v>4325.1109999999999</v>
      </c>
      <c r="BP258" s="70">
        <v>4296.9189999999999</v>
      </c>
      <c r="BQ258" s="70">
        <v>4269.4170000000004</v>
      </c>
      <c r="BR258" s="70">
        <v>4242.6729999999998</v>
      </c>
      <c r="BS258" s="70">
        <v>4216.7529999999997</v>
      </c>
      <c r="BT258" s="70">
        <v>4191.692</v>
      </c>
      <c r="BU258" s="70">
        <v>4167.5479999999998</v>
      </c>
      <c r="BV258" s="70">
        <v>4144.357</v>
      </c>
      <c r="BW258" s="70">
        <v>4122.116</v>
      </c>
      <c r="BX258" s="70">
        <v>4100.7849999999999</v>
      </c>
      <c r="BY258" s="70">
        <v>4080.3339999999998</v>
      </c>
      <c r="BZ258" s="70">
        <v>4060.7429999999999</v>
      </c>
      <c r="CA258" s="70">
        <v>4041.9810000000002</v>
      </c>
      <c r="CB258" s="70">
        <v>4023.9839999999999</v>
      </c>
      <c r="CC258" s="70">
        <v>4006.7240000000002</v>
      </c>
      <c r="CD258" s="70">
        <v>3990.087</v>
      </c>
      <c r="CE258" s="70">
        <v>3974</v>
      </c>
      <c r="CF258" s="70">
        <v>3958.4050000000002</v>
      </c>
      <c r="CG258" s="70">
        <v>3943.2220000000002</v>
      </c>
      <c r="CH258" s="70">
        <v>3928.4279999999999</v>
      </c>
      <c r="CI258" s="70">
        <v>3913.944</v>
      </c>
      <c r="CJ258" s="70">
        <v>3899.7089999999998</v>
      </c>
      <c r="CK258" s="70">
        <v>3885.6489999999999</v>
      </c>
      <c r="CL258" s="70">
        <v>3871.6680000000001</v>
      </c>
      <c r="CM258" s="70">
        <v>3857.6860000000001</v>
      </c>
      <c r="CN258" s="70">
        <v>3843.576</v>
      </c>
      <c r="CO258" s="70">
        <v>3829.2109999999998</v>
      </c>
    </row>
    <row r="259" spans="1:93" ht="11.65">
      <c r="A259" s="66">
        <v>242</v>
      </c>
      <c r="B259" s="67" t="s">
        <v>685</v>
      </c>
      <c r="C259" s="95" t="s">
        <v>215</v>
      </c>
      <c r="D259" s="69">
        <v>23</v>
      </c>
      <c r="E259" s="69">
        <v>804</v>
      </c>
      <c r="F259" s="67" t="s">
        <v>735</v>
      </c>
      <c r="G259" s="69">
        <v>923</v>
      </c>
      <c r="H259" s="97">
        <v>44921.635999999999</v>
      </c>
      <c r="I259" s="97">
        <v>44713.707999999999</v>
      </c>
      <c r="J259" s="97">
        <v>44487.707999999999</v>
      </c>
      <c r="K259" s="97">
        <v>44246.158000000003</v>
      </c>
      <c r="L259" s="97">
        <v>43993.642999999996</v>
      </c>
      <c r="M259" s="97">
        <v>43733.758999999998</v>
      </c>
      <c r="N259" s="70">
        <v>43466.822</v>
      </c>
      <c r="O259" s="70">
        <v>43192.12</v>
      </c>
      <c r="P259" s="70">
        <v>42911.305999999997</v>
      </c>
      <c r="Q259" s="70">
        <v>42626.269</v>
      </c>
      <c r="R259" s="70">
        <v>42338.589</v>
      </c>
      <c r="S259" s="70">
        <v>42049.216</v>
      </c>
      <c r="T259" s="70">
        <v>41758.642999999996</v>
      </c>
      <c r="U259" s="70">
        <v>41467.224999999999</v>
      </c>
      <c r="V259" s="70">
        <v>41175.057999999997</v>
      </c>
      <c r="W259" s="70">
        <v>40882.332999999999</v>
      </c>
      <c r="X259" s="70">
        <v>40589.436999999998</v>
      </c>
      <c r="Y259" s="70">
        <v>40296.879999999997</v>
      </c>
      <c r="Z259" s="70">
        <v>40005.067000000003</v>
      </c>
      <c r="AA259" s="70">
        <v>39714.398000000001</v>
      </c>
      <c r="AB259" s="70">
        <v>39425.165000000001</v>
      </c>
      <c r="AC259" s="70">
        <v>39137.597999999998</v>
      </c>
      <c r="AD259" s="70">
        <v>38851.724000000002</v>
      </c>
      <c r="AE259" s="70">
        <v>38567.427000000003</v>
      </c>
      <c r="AF259" s="70">
        <v>38284.415999999997</v>
      </c>
      <c r="AG259" s="70">
        <v>38002.49</v>
      </c>
      <c r="AH259" s="70">
        <v>37721.610999999997</v>
      </c>
      <c r="AI259" s="70">
        <v>37441.747000000003</v>
      </c>
      <c r="AJ259" s="70">
        <v>37162.735000000001</v>
      </c>
      <c r="AK259" s="70">
        <v>36884.349000000002</v>
      </c>
      <c r="AL259" s="70">
        <v>36606.383000000002</v>
      </c>
      <c r="AM259" s="70">
        <v>36328.74</v>
      </c>
      <c r="AN259" s="70">
        <v>36051.336000000003</v>
      </c>
      <c r="AO259" s="70">
        <v>35774.010999999999</v>
      </c>
      <c r="AP259" s="70">
        <v>35496.631999999998</v>
      </c>
      <c r="AQ259" s="70">
        <v>35219.046000000002</v>
      </c>
      <c r="AR259" s="70">
        <v>34941.24</v>
      </c>
      <c r="AS259" s="70">
        <v>34663.197</v>
      </c>
      <c r="AT259" s="70">
        <v>34384.750999999997</v>
      </c>
      <c r="AU259" s="70">
        <v>34105.732000000004</v>
      </c>
      <c r="AV259" s="70">
        <v>33826.061000000002</v>
      </c>
      <c r="AW259" s="70">
        <v>33545.777999999998</v>
      </c>
      <c r="AX259" s="70">
        <v>33265.074000000001</v>
      </c>
      <c r="AY259" s="70">
        <v>32984.190999999999</v>
      </c>
      <c r="AZ259" s="70">
        <v>32703.477999999999</v>
      </c>
      <c r="BA259" s="70">
        <v>32423.255000000001</v>
      </c>
      <c r="BB259" s="70">
        <v>32143.781999999999</v>
      </c>
      <c r="BC259" s="70">
        <v>31865.329000000002</v>
      </c>
      <c r="BD259" s="70">
        <v>31588.344000000001</v>
      </c>
      <c r="BE259" s="70">
        <v>31313.304</v>
      </c>
      <c r="BF259" s="70">
        <v>31040.686000000002</v>
      </c>
      <c r="BG259" s="70">
        <v>30770.828000000001</v>
      </c>
      <c r="BH259" s="70">
        <v>30504.096000000001</v>
      </c>
      <c r="BI259" s="70">
        <v>30240.978999999999</v>
      </c>
      <c r="BJ259" s="70">
        <v>29982.052</v>
      </c>
      <c r="BK259" s="70">
        <v>29727.776999999998</v>
      </c>
      <c r="BL259" s="70">
        <v>29478.455000000002</v>
      </c>
      <c r="BM259" s="70">
        <v>29234.37</v>
      </c>
      <c r="BN259" s="70">
        <v>28995.894</v>
      </c>
      <c r="BO259" s="70">
        <v>28763.392</v>
      </c>
      <c r="BP259" s="70">
        <v>28537.155999999999</v>
      </c>
      <c r="BQ259" s="70">
        <v>28317.331999999999</v>
      </c>
      <c r="BR259" s="70">
        <v>28103.953000000001</v>
      </c>
      <c r="BS259" s="70">
        <v>27897.081999999999</v>
      </c>
      <c r="BT259" s="70">
        <v>27696.727999999999</v>
      </c>
      <c r="BU259" s="70">
        <v>27502.824000000001</v>
      </c>
      <c r="BV259" s="70">
        <v>27315.268</v>
      </c>
      <c r="BW259" s="70">
        <v>27133.861000000001</v>
      </c>
      <c r="BX259" s="70">
        <v>26958.197</v>
      </c>
      <c r="BY259" s="70">
        <v>26787.772000000001</v>
      </c>
      <c r="BZ259" s="70">
        <v>26622.098000000002</v>
      </c>
      <c r="CA259" s="70">
        <v>26460.883000000002</v>
      </c>
      <c r="CB259" s="70">
        <v>26303.784</v>
      </c>
      <c r="CC259" s="70">
        <v>26150.178</v>
      </c>
      <c r="CD259" s="70">
        <v>25999.366000000002</v>
      </c>
      <c r="CE259" s="70">
        <v>25850.733</v>
      </c>
      <c r="CF259" s="70">
        <v>25703.826000000001</v>
      </c>
      <c r="CG259" s="70">
        <v>25558.329000000002</v>
      </c>
      <c r="CH259" s="70">
        <v>25413.991999999998</v>
      </c>
      <c r="CI259" s="70">
        <v>25270.621999999999</v>
      </c>
      <c r="CJ259" s="70">
        <v>25127.984</v>
      </c>
      <c r="CK259" s="70">
        <v>24985.775000000001</v>
      </c>
      <c r="CL259" s="70">
        <v>24843.662</v>
      </c>
      <c r="CM259" s="70">
        <v>24701.22</v>
      </c>
      <c r="CN259" s="70">
        <v>24557.993999999999</v>
      </c>
      <c r="CO259" s="70">
        <v>24413.452000000001</v>
      </c>
    </row>
    <row r="260" spans="1:93" ht="11.65">
      <c r="A260" s="83">
        <v>243</v>
      </c>
      <c r="B260" s="84" t="s">
        <v>685</v>
      </c>
      <c r="C260" s="94" t="s">
        <v>813</v>
      </c>
      <c r="D260" s="86"/>
      <c r="E260" s="86">
        <v>924</v>
      </c>
      <c r="F260" s="84" t="s">
        <v>734</v>
      </c>
      <c r="G260" s="86">
        <v>917</v>
      </c>
      <c r="H260" s="100">
        <v>103518.95600000001</v>
      </c>
      <c r="I260" s="100">
        <v>104100.674</v>
      </c>
      <c r="J260" s="100">
        <v>104676.514</v>
      </c>
      <c r="K260" s="100">
        <v>105237.1</v>
      </c>
      <c r="L260" s="100">
        <v>105768.53200000001</v>
      </c>
      <c r="M260" s="100">
        <v>106261.27099999999</v>
      </c>
      <c r="N260" s="87">
        <v>106712.52</v>
      </c>
      <c r="O260" s="87">
        <v>107127.639</v>
      </c>
      <c r="P260" s="87">
        <v>107515.09699999999</v>
      </c>
      <c r="Q260" s="87">
        <v>107887.106</v>
      </c>
      <c r="R260" s="87">
        <v>108252.735</v>
      </c>
      <c r="S260" s="87">
        <v>108615.103</v>
      </c>
      <c r="T260" s="87">
        <v>108972.4</v>
      </c>
      <c r="U260" s="87">
        <v>109322.83199999999</v>
      </c>
      <c r="V260" s="87">
        <v>109663.001</v>
      </c>
      <c r="W260" s="87">
        <v>109990.345</v>
      </c>
      <c r="X260" s="87">
        <v>110305.311</v>
      </c>
      <c r="Y260" s="87">
        <v>110609.717</v>
      </c>
      <c r="Z260" s="87">
        <v>110904.236</v>
      </c>
      <c r="AA260" s="87">
        <v>111189.67600000001</v>
      </c>
      <c r="AB260" s="87">
        <v>111466.787</v>
      </c>
      <c r="AC260" s="87">
        <v>111735.80899999999</v>
      </c>
      <c r="AD260" s="87">
        <v>111997.094</v>
      </c>
      <c r="AE260" s="87">
        <v>112252.03200000001</v>
      </c>
      <c r="AF260" s="87">
        <v>112502.287</v>
      </c>
      <c r="AG260" s="87">
        <v>112749.06299999999</v>
      </c>
      <c r="AH260" s="87">
        <v>112992.739</v>
      </c>
      <c r="AI260" s="87">
        <v>113233.128</v>
      </c>
      <c r="AJ260" s="87">
        <v>113469.652</v>
      </c>
      <c r="AK260" s="87">
        <v>113701.395</v>
      </c>
      <c r="AL260" s="87">
        <v>113927.584</v>
      </c>
      <c r="AM260" s="87">
        <v>114148.194</v>
      </c>
      <c r="AN260" s="87">
        <v>114363.03</v>
      </c>
      <c r="AO260" s="87">
        <v>114570.867</v>
      </c>
      <c r="AP260" s="87">
        <v>114770.228</v>
      </c>
      <c r="AQ260" s="87">
        <v>114959.963</v>
      </c>
      <c r="AR260" s="87">
        <v>115139.807</v>
      </c>
      <c r="AS260" s="87">
        <v>115310.092</v>
      </c>
      <c r="AT260" s="87">
        <v>115470.95600000001</v>
      </c>
      <c r="AU260" s="87">
        <v>115622.751</v>
      </c>
      <c r="AV260" s="87">
        <v>115766.024</v>
      </c>
      <c r="AW260" s="87">
        <v>115900.93399999999</v>
      </c>
      <c r="AX260" s="87">
        <v>116028.111</v>
      </c>
      <c r="AY260" s="87">
        <v>116148.825</v>
      </c>
      <c r="AZ260" s="87">
        <v>116264.67200000001</v>
      </c>
      <c r="BA260" s="87">
        <v>116377.17200000001</v>
      </c>
      <c r="BB260" s="87">
        <v>116486.768</v>
      </c>
      <c r="BC260" s="87">
        <v>116594.099</v>
      </c>
      <c r="BD260" s="87">
        <v>116700.446</v>
      </c>
      <c r="BE260" s="87">
        <v>116807.29700000001</v>
      </c>
      <c r="BF260" s="87">
        <v>116915.78</v>
      </c>
      <c r="BG260" s="87">
        <v>117026.49</v>
      </c>
      <c r="BH260" s="87">
        <v>117139.431</v>
      </c>
      <c r="BI260" s="87">
        <v>117254.352</v>
      </c>
      <c r="BJ260" s="87">
        <v>117370.501</v>
      </c>
      <c r="BK260" s="87">
        <v>117487.42</v>
      </c>
      <c r="BL260" s="87">
        <v>117605.077</v>
      </c>
      <c r="BM260" s="87">
        <v>117723.49800000001</v>
      </c>
      <c r="BN260" s="87">
        <v>117842.007</v>
      </c>
      <c r="BO260" s="87">
        <v>117959.673</v>
      </c>
      <c r="BP260" s="87">
        <v>118075.784</v>
      </c>
      <c r="BQ260" s="87">
        <v>118190.226</v>
      </c>
      <c r="BR260" s="87">
        <v>118303.126</v>
      </c>
      <c r="BS260" s="87">
        <v>118414.504</v>
      </c>
      <c r="BT260" s="87">
        <v>118524.443</v>
      </c>
      <c r="BU260" s="87">
        <v>118633.226</v>
      </c>
      <c r="BV260" s="87">
        <v>118740.784</v>
      </c>
      <c r="BW260" s="87">
        <v>118847.333</v>
      </c>
      <c r="BX260" s="87">
        <v>118953.788</v>
      </c>
      <c r="BY260" s="87">
        <v>119061.038</v>
      </c>
      <c r="BZ260" s="87">
        <v>119169.925</v>
      </c>
      <c r="CA260" s="87">
        <v>119280.694</v>
      </c>
      <c r="CB260" s="87">
        <v>119393.382</v>
      </c>
      <c r="CC260" s="87">
        <v>119508.35400000001</v>
      </c>
      <c r="CD260" s="87">
        <v>119626.092</v>
      </c>
      <c r="CE260" s="87">
        <v>119746.709</v>
      </c>
      <c r="CF260" s="87">
        <v>119870.258</v>
      </c>
      <c r="CG260" s="87">
        <v>119996.54700000001</v>
      </c>
      <c r="CH260" s="87">
        <v>120125.178</v>
      </c>
      <c r="CI260" s="87">
        <v>120255.609</v>
      </c>
      <c r="CJ260" s="87">
        <v>120387.393</v>
      </c>
      <c r="CK260" s="87">
        <v>120519.833</v>
      </c>
      <c r="CL260" s="87">
        <v>120652.414</v>
      </c>
      <c r="CM260" s="87">
        <v>120784.446</v>
      </c>
      <c r="CN260" s="87">
        <v>120915.311</v>
      </c>
      <c r="CO260" s="87">
        <v>121044.272</v>
      </c>
    </row>
    <row r="261" spans="1:93" ht="11.65">
      <c r="A261" s="66">
        <v>244</v>
      </c>
      <c r="B261" s="67" t="s">
        <v>685</v>
      </c>
      <c r="C261" s="95" t="s">
        <v>814</v>
      </c>
      <c r="D261" s="69">
        <v>24</v>
      </c>
      <c r="E261" s="69">
        <v>830</v>
      </c>
      <c r="F261" s="67" t="s">
        <v>735</v>
      </c>
      <c r="G261" s="69">
        <v>924</v>
      </c>
      <c r="H261" s="97">
        <v>165.387</v>
      </c>
      <c r="I261" s="97">
        <v>166.922</v>
      </c>
      <c r="J261" s="97">
        <v>168.666</v>
      </c>
      <c r="K261" s="97">
        <v>170.49600000000001</v>
      </c>
      <c r="L261" s="97">
        <v>172.26400000000001</v>
      </c>
      <c r="M261" s="97">
        <v>173.85900000000001</v>
      </c>
      <c r="N261" s="70">
        <v>175.244</v>
      </c>
      <c r="O261" s="70">
        <v>176.46100000000001</v>
      </c>
      <c r="P261" s="70">
        <v>177.559</v>
      </c>
      <c r="Q261" s="70">
        <v>178.60599999999999</v>
      </c>
      <c r="R261" s="70">
        <v>179.667</v>
      </c>
      <c r="S261" s="70">
        <v>180.738</v>
      </c>
      <c r="T261" s="70">
        <v>181.83</v>
      </c>
      <c r="U261" s="70">
        <v>182.90899999999999</v>
      </c>
      <c r="V261" s="70">
        <v>183.97300000000001</v>
      </c>
      <c r="W261" s="70">
        <v>184.99199999999999</v>
      </c>
      <c r="X261" s="70">
        <v>185.977</v>
      </c>
      <c r="Y261" s="70">
        <v>186.935</v>
      </c>
      <c r="Z261" s="70">
        <v>187.85599999999999</v>
      </c>
      <c r="AA261" s="70">
        <v>188.76499999999999</v>
      </c>
      <c r="AB261" s="70">
        <v>189.63300000000001</v>
      </c>
      <c r="AC261" s="70">
        <v>190.47800000000001</v>
      </c>
      <c r="AD261" s="70">
        <v>191.28899999999999</v>
      </c>
      <c r="AE261" s="70">
        <v>192.065</v>
      </c>
      <c r="AF261" s="70">
        <v>192.822</v>
      </c>
      <c r="AG261" s="70">
        <v>193.542</v>
      </c>
      <c r="AH261" s="70">
        <v>194.25200000000001</v>
      </c>
      <c r="AI261" s="70">
        <v>194.91399999999999</v>
      </c>
      <c r="AJ261" s="70">
        <v>195.571</v>
      </c>
      <c r="AK261" s="70">
        <v>196.191</v>
      </c>
      <c r="AL261" s="70">
        <v>196.8</v>
      </c>
      <c r="AM261" s="70">
        <v>197.369</v>
      </c>
      <c r="AN261" s="70">
        <v>197.92500000000001</v>
      </c>
      <c r="AO261" s="70">
        <v>198.44</v>
      </c>
      <c r="AP261" s="70">
        <v>198.94300000000001</v>
      </c>
      <c r="AQ261" s="70">
        <v>199.42699999999999</v>
      </c>
      <c r="AR261" s="70">
        <v>199.87899999999999</v>
      </c>
      <c r="AS261" s="70">
        <v>200.32499999999999</v>
      </c>
      <c r="AT261" s="70">
        <v>200.75800000000001</v>
      </c>
      <c r="AU261" s="70">
        <v>201.16200000000001</v>
      </c>
      <c r="AV261" s="70">
        <v>201.56</v>
      </c>
      <c r="AW261" s="70">
        <v>201.929</v>
      </c>
      <c r="AX261" s="70">
        <v>202.309</v>
      </c>
      <c r="AY261" s="70">
        <v>202.66</v>
      </c>
      <c r="AZ261" s="70">
        <v>203.01900000000001</v>
      </c>
      <c r="BA261" s="70">
        <v>203.37</v>
      </c>
      <c r="BB261" s="70">
        <v>203.71899999999999</v>
      </c>
      <c r="BC261" s="70">
        <v>204.06800000000001</v>
      </c>
      <c r="BD261" s="70">
        <v>204.417</v>
      </c>
      <c r="BE261" s="70">
        <v>204.77199999999999</v>
      </c>
      <c r="BF261" s="70">
        <v>205.12799999999999</v>
      </c>
      <c r="BG261" s="70">
        <v>205.49700000000001</v>
      </c>
      <c r="BH261" s="70">
        <v>205.85300000000001</v>
      </c>
      <c r="BI261" s="70">
        <v>206.244</v>
      </c>
      <c r="BJ261" s="70">
        <v>206.624</v>
      </c>
      <c r="BK261" s="70">
        <v>207.023</v>
      </c>
      <c r="BL261" s="70">
        <v>207.43700000000001</v>
      </c>
      <c r="BM261" s="70">
        <v>207.85499999999999</v>
      </c>
      <c r="BN261" s="70">
        <v>208.28100000000001</v>
      </c>
      <c r="BO261" s="70">
        <v>208.72499999999999</v>
      </c>
      <c r="BP261" s="70">
        <v>209.166</v>
      </c>
      <c r="BQ261" s="70">
        <v>209.631</v>
      </c>
      <c r="BR261" s="70">
        <v>210.102</v>
      </c>
      <c r="BS261" s="70">
        <v>210.57300000000001</v>
      </c>
      <c r="BT261" s="70">
        <v>211.05699999999999</v>
      </c>
      <c r="BU261" s="70">
        <v>211.53800000000001</v>
      </c>
      <c r="BV261" s="70">
        <v>212.02600000000001</v>
      </c>
      <c r="BW261" s="70">
        <v>212.51</v>
      </c>
      <c r="BX261" s="70">
        <v>212.995</v>
      </c>
      <c r="BY261" s="70">
        <v>213.506</v>
      </c>
      <c r="BZ261" s="70">
        <v>214.00700000000001</v>
      </c>
      <c r="CA261" s="70">
        <v>214.51900000000001</v>
      </c>
      <c r="CB261" s="70">
        <v>215.04400000000001</v>
      </c>
      <c r="CC261" s="70">
        <v>215.57300000000001</v>
      </c>
      <c r="CD261" s="70">
        <v>216.11099999999999</v>
      </c>
      <c r="CE261" s="70">
        <v>216.649</v>
      </c>
      <c r="CF261" s="70">
        <v>217.202</v>
      </c>
      <c r="CG261" s="70">
        <v>217.75899999999999</v>
      </c>
      <c r="CH261" s="70">
        <v>218.32499999999999</v>
      </c>
      <c r="CI261" s="70">
        <v>218.898</v>
      </c>
      <c r="CJ261" s="70">
        <v>219.48</v>
      </c>
      <c r="CK261" s="70">
        <v>220.07</v>
      </c>
      <c r="CL261" s="70">
        <v>220.67699999999999</v>
      </c>
      <c r="CM261" s="70">
        <v>221.27799999999999</v>
      </c>
      <c r="CN261" s="70">
        <v>221.89500000000001</v>
      </c>
      <c r="CO261" s="70">
        <v>222.51400000000001</v>
      </c>
    </row>
    <row r="262" spans="1:93" ht="11.65">
      <c r="A262" s="66">
        <v>245</v>
      </c>
      <c r="B262" s="67" t="s">
        <v>685</v>
      </c>
      <c r="C262" s="95" t="s">
        <v>79</v>
      </c>
      <c r="D262" s="69">
        <v>25</v>
      </c>
      <c r="E262" s="69">
        <v>208</v>
      </c>
      <c r="F262" s="67" t="s">
        <v>735</v>
      </c>
      <c r="G262" s="69">
        <v>924</v>
      </c>
      <c r="H262" s="97">
        <v>5688.6949999999997</v>
      </c>
      <c r="I262" s="97">
        <v>5711.3459999999995</v>
      </c>
      <c r="J262" s="97">
        <v>5732.277</v>
      </c>
      <c r="K262" s="97">
        <v>5752.1310000000003</v>
      </c>
      <c r="L262" s="97">
        <v>5771.8770000000004</v>
      </c>
      <c r="M262" s="97">
        <v>5792.2030000000004</v>
      </c>
      <c r="N262" s="70">
        <v>5813.3019999999997</v>
      </c>
      <c r="O262" s="70">
        <v>5834.9520000000002</v>
      </c>
      <c r="P262" s="70">
        <v>5856.9369999999999</v>
      </c>
      <c r="Q262" s="70">
        <v>5878.875</v>
      </c>
      <c r="R262" s="70">
        <v>5900.4960000000001</v>
      </c>
      <c r="S262" s="70">
        <v>5921.7489999999998</v>
      </c>
      <c r="T262" s="70">
        <v>5942.6719999999996</v>
      </c>
      <c r="U262" s="70">
        <v>5963.1080000000002</v>
      </c>
      <c r="V262" s="70">
        <v>5982.8969999999999</v>
      </c>
      <c r="W262" s="70">
        <v>6001.8680000000004</v>
      </c>
      <c r="X262" s="70">
        <v>6019.9709999999995</v>
      </c>
      <c r="Y262" s="70">
        <v>6037.2120000000004</v>
      </c>
      <c r="Z262" s="70">
        <v>6053.5829999999996</v>
      </c>
      <c r="AA262" s="70">
        <v>6069.1139999999996</v>
      </c>
      <c r="AB262" s="70">
        <v>6083.848</v>
      </c>
      <c r="AC262" s="70">
        <v>6097.7910000000002</v>
      </c>
      <c r="AD262" s="70">
        <v>6110.9660000000003</v>
      </c>
      <c r="AE262" s="70">
        <v>6123.4250000000002</v>
      </c>
      <c r="AF262" s="70">
        <v>6135.2759999999998</v>
      </c>
      <c r="AG262" s="70">
        <v>6146.59</v>
      </c>
      <c r="AH262" s="70">
        <v>6157.4049999999997</v>
      </c>
      <c r="AI262" s="70">
        <v>6167.79</v>
      </c>
      <c r="AJ262" s="70">
        <v>6177.8280000000004</v>
      </c>
      <c r="AK262" s="70">
        <v>6187.6279999999997</v>
      </c>
      <c r="AL262" s="70">
        <v>6197.2879999999996</v>
      </c>
      <c r="AM262" s="70">
        <v>6206.8630000000003</v>
      </c>
      <c r="AN262" s="70">
        <v>6216.3940000000002</v>
      </c>
      <c r="AO262" s="70">
        <v>6225.951</v>
      </c>
      <c r="AP262" s="70">
        <v>6235.598</v>
      </c>
      <c r="AQ262" s="70">
        <v>6245.3739999999998</v>
      </c>
      <c r="AR262" s="70">
        <v>6255.3389999999999</v>
      </c>
      <c r="AS262" s="70">
        <v>6265.51</v>
      </c>
      <c r="AT262" s="70">
        <v>6275.9009999999998</v>
      </c>
      <c r="AU262" s="70">
        <v>6286.4979999999996</v>
      </c>
      <c r="AV262" s="70">
        <v>6297.2910000000002</v>
      </c>
      <c r="AW262" s="70">
        <v>6308.2870000000003</v>
      </c>
      <c r="AX262" s="70">
        <v>6319.5079999999998</v>
      </c>
      <c r="AY262" s="70">
        <v>6330.982</v>
      </c>
      <c r="AZ262" s="70">
        <v>6342.7340000000004</v>
      </c>
      <c r="BA262" s="70">
        <v>6354.8149999999996</v>
      </c>
      <c r="BB262" s="70">
        <v>6367.1959999999999</v>
      </c>
      <c r="BC262" s="70">
        <v>6379.866</v>
      </c>
      <c r="BD262" s="70">
        <v>6392.835</v>
      </c>
      <c r="BE262" s="70">
        <v>6406.067</v>
      </c>
      <c r="BF262" s="70">
        <v>6419.5290000000005</v>
      </c>
      <c r="BG262" s="70">
        <v>6433.2169999999996</v>
      </c>
      <c r="BH262" s="70">
        <v>6447.0919999999996</v>
      </c>
      <c r="BI262" s="70">
        <v>6461.15</v>
      </c>
      <c r="BJ262" s="70">
        <v>6475.357</v>
      </c>
      <c r="BK262" s="70">
        <v>6489.6869999999999</v>
      </c>
      <c r="BL262" s="70">
        <v>6504.1540000000005</v>
      </c>
      <c r="BM262" s="70">
        <v>6518.6629999999996</v>
      </c>
      <c r="BN262" s="70">
        <v>6533.1769999999997</v>
      </c>
      <c r="BO262" s="70">
        <v>6547.5820000000003</v>
      </c>
      <c r="BP262" s="70">
        <v>6561.808</v>
      </c>
      <c r="BQ262" s="70">
        <v>6575.83</v>
      </c>
      <c r="BR262" s="70">
        <v>6589.64</v>
      </c>
      <c r="BS262" s="70">
        <v>6603.1890000000003</v>
      </c>
      <c r="BT262" s="70">
        <v>6616.4870000000001</v>
      </c>
      <c r="BU262" s="70">
        <v>6629.5249999999996</v>
      </c>
      <c r="BV262" s="70">
        <v>6642.299</v>
      </c>
      <c r="BW262" s="70">
        <v>6654.8159999999998</v>
      </c>
      <c r="BX262" s="70">
        <v>6667.0630000000001</v>
      </c>
      <c r="BY262" s="70">
        <v>6679.0389999999998</v>
      </c>
      <c r="BZ262" s="70">
        <v>6690.7560000000003</v>
      </c>
      <c r="CA262" s="70">
        <v>6702.2139999999999</v>
      </c>
      <c r="CB262" s="70">
        <v>6713.4639999999999</v>
      </c>
      <c r="CC262" s="70">
        <v>6724.5950000000003</v>
      </c>
      <c r="CD262" s="70">
        <v>6735.79</v>
      </c>
      <c r="CE262" s="70">
        <v>6747.116</v>
      </c>
      <c r="CF262" s="70">
        <v>6758.6670000000004</v>
      </c>
      <c r="CG262" s="70">
        <v>6770.4380000000001</v>
      </c>
      <c r="CH262" s="70">
        <v>6782.4260000000004</v>
      </c>
      <c r="CI262" s="70">
        <v>6794.6040000000003</v>
      </c>
      <c r="CJ262" s="70">
        <v>6806.98</v>
      </c>
      <c r="CK262" s="70">
        <v>6819.558</v>
      </c>
      <c r="CL262" s="70">
        <v>6832.3729999999996</v>
      </c>
      <c r="CM262" s="70">
        <v>6845.47</v>
      </c>
      <c r="CN262" s="70">
        <v>6858.9489999999996</v>
      </c>
      <c r="CO262" s="70">
        <v>6872.9070000000002</v>
      </c>
    </row>
    <row r="263" spans="1:93" ht="11.65">
      <c r="A263" s="66">
        <v>246</v>
      </c>
      <c r="B263" s="67" t="s">
        <v>685</v>
      </c>
      <c r="C263" s="95" t="s">
        <v>88</v>
      </c>
      <c r="D263" s="69"/>
      <c r="E263" s="69">
        <v>233</v>
      </c>
      <c r="F263" s="67" t="s">
        <v>735</v>
      </c>
      <c r="G263" s="69">
        <v>924</v>
      </c>
      <c r="H263" s="97">
        <v>1315.33</v>
      </c>
      <c r="I263" s="97">
        <v>1316.5070000000001</v>
      </c>
      <c r="J263" s="97">
        <v>1319.3889999999999</v>
      </c>
      <c r="K263" s="97">
        <v>1322.913</v>
      </c>
      <c r="L263" s="97">
        <v>1325.6489999999999</v>
      </c>
      <c r="M263" s="97">
        <v>1326.539</v>
      </c>
      <c r="N263" s="70">
        <v>1325.1880000000001</v>
      </c>
      <c r="O263" s="70">
        <v>1321.905</v>
      </c>
      <c r="P263" s="70">
        <v>1317.2159999999999</v>
      </c>
      <c r="Q263" s="70">
        <v>1311.9259999999999</v>
      </c>
      <c r="R263" s="70">
        <v>1306.645</v>
      </c>
      <c r="S263" s="70">
        <v>1301.5129999999999</v>
      </c>
      <c r="T263" s="70">
        <v>1296.346</v>
      </c>
      <c r="U263" s="70">
        <v>1291.0889999999999</v>
      </c>
      <c r="V263" s="70">
        <v>1285.6610000000001</v>
      </c>
      <c r="W263" s="70">
        <v>1279.961</v>
      </c>
      <c r="X263" s="70">
        <v>1274.0329999999999</v>
      </c>
      <c r="Y263" s="70">
        <v>1267.952</v>
      </c>
      <c r="Z263" s="70">
        <v>1261.7850000000001</v>
      </c>
      <c r="AA263" s="70">
        <v>1255.5640000000001</v>
      </c>
      <c r="AB263" s="70">
        <v>1249.3430000000001</v>
      </c>
      <c r="AC263" s="70">
        <v>1243.1510000000001</v>
      </c>
      <c r="AD263" s="70">
        <v>1236.9749999999999</v>
      </c>
      <c r="AE263" s="70">
        <v>1230.838</v>
      </c>
      <c r="AF263" s="70">
        <v>1224.7460000000001</v>
      </c>
      <c r="AG263" s="70">
        <v>1218.6969999999999</v>
      </c>
      <c r="AH263" s="70">
        <v>1212.692</v>
      </c>
      <c r="AI263" s="70">
        <v>1206.7339999999999</v>
      </c>
      <c r="AJ263" s="70">
        <v>1200.809</v>
      </c>
      <c r="AK263" s="70">
        <v>1194.8699999999999</v>
      </c>
      <c r="AL263" s="70">
        <v>1188.92</v>
      </c>
      <c r="AM263" s="70">
        <v>1182.924</v>
      </c>
      <c r="AN263" s="70">
        <v>1176.886</v>
      </c>
      <c r="AO263" s="70">
        <v>1170.7919999999999</v>
      </c>
      <c r="AP263" s="70">
        <v>1164.6379999999999</v>
      </c>
      <c r="AQ263" s="70">
        <v>1158.412</v>
      </c>
      <c r="AR263" s="70">
        <v>1152.096</v>
      </c>
      <c r="AS263" s="70">
        <v>1145.7059999999999</v>
      </c>
      <c r="AT263" s="70">
        <v>1139.2249999999999</v>
      </c>
      <c r="AU263" s="70">
        <v>1132.652</v>
      </c>
      <c r="AV263" s="70">
        <v>1126.0150000000001</v>
      </c>
      <c r="AW263" s="70">
        <v>1119.287</v>
      </c>
      <c r="AX263" s="70">
        <v>1112.479</v>
      </c>
      <c r="AY263" s="70">
        <v>1105.585</v>
      </c>
      <c r="AZ263" s="70">
        <v>1098.595</v>
      </c>
      <c r="BA263" s="70">
        <v>1091.521</v>
      </c>
      <c r="BB263" s="70">
        <v>1084.356</v>
      </c>
      <c r="BC263" s="70">
        <v>1077.116</v>
      </c>
      <c r="BD263" s="70">
        <v>1069.807</v>
      </c>
      <c r="BE263" s="70">
        <v>1062.4259999999999</v>
      </c>
      <c r="BF263" s="70">
        <v>1054.973</v>
      </c>
      <c r="BG263" s="70">
        <v>1047.4739999999999</v>
      </c>
      <c r="BH263" s="70">
        <v>1039.932</v>
      </c>
      <c r="BI263" s="70">
        <v>1032.3630000000001</v>
      </c>
      <c r="BJ263" s="70">
        <v>1024.7940000000001</v>
      </c>
      <c r="BK263" s="70">
        <v>1017.241</v>
      </c>
      <c r="BL263" s="70">
        <v>1009.72</v>
      </c>
      <c r="BM263" s="70">
        <v>1002.229</v>
      </c>
      <c r="BN263" s="70">
        <v>994.80100000000004</v>
      </c>
      <c r="BO263" s="70">
        <v>987.45</v>
      </c>
      <c r="BP263" s="70">
        <v>980.19600000000003</v>
      </c>
      <c r="BQ263" s="70">
        <v>973.06399999999996</v>
      </c>
      <c r="BR263" s="70">
        <v>966.048</v>
      </c>
      <c r="BS263" s="70">
        <v>959.15499999999997</v>
      </c>
      <c r="BT263" s="70">
        <v>952.38199999999995</v>
      </c>
      <c r="BU263" s="70">
        <v>945.73500000000001</v>
      </c>
      <c r="BV263" s="70">
        <v>939.202</v>
      </c>
      <c r="BW263" s="70">
        <v>932.798</v>
      </c>
      <c r="BX263" s="70">
        <v>926.53599999999994</v>
      </c>
      <c r="BY263" s="70">
        <v>920.41600000000005</v>
      </c>
      <c r="BZ263" s="70">
        <v>914.44799999999998</v>
      </c>
      <c r="CA263" s="70">
        <v>908.63900000000001</v>
      </c>
      <c r="CB263" s="70">
        <v>902.97500000000002</v>
      </c>
      <c r="CC263" s="70">
        <v>897.471</v>
      </c>
      <c r="CD263" s="70">
        <v>892.09299999999996</v>
      </c>
      <c r="CE263" s="70">
        <v>886.85699999999997</v>
      </c>
      <c r="CF263" s="70">
        <v>881.75199999999995</v>
      </c>
      <c r="CG263" s="70">
        <v>876.76400000000001</v>
      </c>
      <c r="CH263" s="70">
        <v>871.85299999999995</v>
      </c>
      <c r="CI263" s="70">
        <v>867.00800000000004</v>
      </c>
      <c r="CJ263" s="70">
        <v>862.20899999999995</v>
      </c>
      <c r="CK263" s="70">
        <v>857.40599999999995</v>
      </c>
      <c r="CL263" s="70">
        <v>852.58799999999997</v>
      </c>
      <c r="CM263" s="70">
        <v>847.72799999999995</v>
      </c>
      <c r="CN263" s="70">
        <v>842.78</v>
      </c>
      <c r="CO263" s="70">
        <v>837.72</v>
      </c>
    </row>
    <row r="264" spans="1:93" ht="11.65">
      <c r="A264" s="66">
        <v>247</v>
      </c>
      <c r="B264" s="67" t="s">
        <v>685</v>
      </c>
      <c r="C264" s="95" t="s">
        <v>815</v>
      </c>
      <c r="D264" s="69">
        <v>26</v>
      </c>
      <c r="E264" s="69">
        <v>234</v>
      </c>
      <c r="F264" s="67" t="s">
        <v>735</v>
      </c>
      <c r="G264" s="69">
        <v>924</v>
      </c>
      <c r="H264" s="97">
        <v>48.055</v>
      </c>
      <c r="I264" s="97">
        <v>48.173000000000002</v>
      </c>
      <c r="J264" s="97">
        <v>48.326000000000001</v>
      </c>
      <c r="K264" s="97">
        <v>48.497</v>
      </c>
      <c r="L264" s="97">
        <v>48.677</v>
      </c>
      <c r="M264" s="97">
        <v>48.865000000000002</v>
      </c>
      <c r="N264" s="70">
        <v>49.052999999999997</v>
      </c>
      <c r="O264" s="70">
        <v>49.23</v>
      </c>
      <c r="P264" s="70">
        <v>49.418999999999997</v>
      </c>
      <c r="Q264" s="70">
        <v>49.613</v>
      </c>
      <c r="R264" s="70">
        <v>49.814999999999998</v>
      </c>
      <c r="S264" s="70">
        <v>50.036000000000001</v>
      </c>
      <c r="T264" s="70">
        <v>50.246000000000002</v>
      </c>
      <c r="U264" s="70">
        <v>50.47</v>
      </c>
      <c r="V264" s="70">
        <v>50.697000000000003</v>
      </c>
      <c r="W264" s="70">
        <v>50.912999999999997</v>
      </c>
      <c r="X264" s="70">
        <v>51.128999999999998</v>
      </c>
      <c r="Y264" s="70">
        <v>51.341000000000001</v>
      </c>
      <c r="Z264" s="70">
        <v>51.545999999999999</v>
      </c>
      <c r="AA264" s="70">
        <v>51.744</v>
      </c>
      <c r="AB264" s="70">
        <v>51.933999999999997</v>
      </c>
      <c r="AC264" s="70">
        <v>52.103000000000002</v>
      </c>
      <c r="AD264" s="70">
        <v>52.265000000000001</v>
      </c>
      <c r="AE264" s="70">
        <v>52.411000000000001</v>
      </c>
      <c r="AF264" s="70">
        <v>52.552999999999997</v>
      </c>
      <c r="AG264" s="70">
        <v>52.671999999999997</v>
      </c>
      <c r="AH264" s="70">
        <v>52.783999999999999</v>
      </c>
      <c r="AI264" s="70">
        <v>52.881999999999998</v>
      </c>
      <c r="AJ264" s="70">
        <v>52.981000000000002</v>
      </c>
      <c r="AK264" s="70">
        <v>53.064999999999998</v>
      </c>
      <c r="AL264" s="70">
        <v>53.142000000000003</v>
      </c>
      <c r="AM264" s="70">
        <v>53.206000000000003</v>
      </c>
      <c r="AN264" s="70">
        <v>53.273000000000003</v>
      </c>
      <c r="AO264" s="70">
        <v>53.338999999999999</v>
      </c>
      <c r="AP264" s="70">
        <v>53.396000000000001</v>
      </c>
      <c r="AQ264" s="70">
        <v>53.465000000000003</v>
      </c>
      <c r="AR264" s="70">
        <v>53.523000000000003</v>
      </c>
      <c r="AS264" s="70">
        <v>53.587000000000003</v>
      </c>
      <c r="AT264" s="70">
        <v>53.648000000000003</v>
      </c>
      <c r="AU264" s="70">
        <v>53.713000000000001</v>
      </c>
      <c r="AV264" s="70">
        <v>53.783000000000001</v>
      </c>
      <c r="AW264" s="70">
        <v>53.848999999999997</v>
      </c>
      <c r="AX264" s="70">
        <v>53.917000000000002</v>
      </c>
      <c r="AY264" s="70">
        <v>53.997</v>
      </c>
      <c r="AZ264" s="70">
        <v>54.073999999999998</v>
      </c>
      <c r="BA264" s="70">
        <v>54.142000000000003</v>
      </c>
      <c r="BB264" s="70">
        <v>54.225000000000001</v>
      </c>
      <c r="BC264" s="70">
        <v>54.314999999999998</v>
      </c>
      <c r="BD264" s="70">
        <v>54.393000000000001</v>
      </c>
      <c r="BE264" s="70">
        <v>54.472999999999999</v>
      </c>
      <c r="BF264" s="70">
        <v>54.555</v>
      </c>
      <c r="BG264" s="70">
        <v>54.642000000000003</v>
      </c>
      <c r="BH264" s="70">
        <v>54.722999999999999</v>
      </c>
      <c r="BI264" s="70">
        <v>54.793999999999997</v>
      </c>
      <c r="BJ264" s="70">
        <v>54.871000000000002</v>
      </c>
      <c r="BK264" s="70">
        <v>54.948999999999998</v>
      </c>
      <c r="BL264" s="70">
        <v>55.014000000000003</v>
      </c>
      <c r="BM264" s="70">
        <v>55.079000000000001</v>
      </c>
      <c r="BN264" s="70">
        <v>55.15</v>
      </c>
      <c r="BO264" s="70">
        <v>55.21</v>
      </c>
      <c r="BP264" s="70">
        <v>55.277999999999999</v>
      </c>
      <c r="BQ264" s="70">
        <v>55.328000000000003</v>
      </c>
      <c r="BR264" s="70">
        <v>55.375999999999998</v>
      </c>
      <c r="BS264" s="70">
        <v>55.427</v>
      </c>
      <c r="BT264" s="70">
        <v>55.466000000000001</v>
      </c>
      <c r="BU264" s="70">
        <v>55.506999999999998</v>
      </c>
      <c r="BV264" s="70">
        <v>55.545999999999999</v>
      </c>
      <c r="BW264" s="70">
        <v>55.570999999999998</v>
      </c>
      <c r="BX264" s="70">
        <v>55.588999999999999</v>
      </c>
      <c r="BY264" s="70">
        <v>55.603999999999999</v>
      </c>
      <c r="BZ264" s="70">
        <v>55.610999999999997</v>
      </c>
      <c r="CA264" s="70">
        <v>55.616</v>
      </c>
      <c r="CB264" s="70">
        <v>55.616999999999997</v>
      </c>
      <c r="CC264" s="70">
        <v>55.613</v>
      </c>
      <c r="CD264" s="70">
        <v>55.595999999999997</v>
      </c>
      <c r="CE264" s="70">
        <v>55.585999999999999</v>
      </c>
      <c r="CF264" s="70">
        <v>55.555999999999997</v>
      </c>
      <c r="CG264" s="70">
        <v>55.52</v>
      </c>
      <c r="CH264" s="70">
        <v>55.484999999999999</v>
      </c>
      <c r="CI264" s="70">
        <v>55.442999999999998</v>
      </c>
      <c r="CJ264" s="70">
        <v>55.408999999999999</v>
      </c>
      <c r="CK264" s="70">
        <v>55.350999999999999</v>
      </c>
      <c r="CL264" s="70">
        <v>55.287999999999997</v>
      </c>
      <c r="CM264" s="70">
        <v>55.226999999999997</v>
      </c>
      <c r="CN264" s="70">
        <v>55.162999999999997</v>
      </c>
      <c r="CO264" s="70">
        <v>55.097000000000001</v>
      </c>
    </row>
    <row r="265" spans="1:93" ht="11.65">
      <c r="A265" s="66">
        <v>248</v>
      </c>
      <c r="B265" s="67" t="s">
        <v>685</v>
      </c>
      <c r="C265" s="95" t="s">
        <v>91</v>
      </c>
      <c r="D265" s="69">
        <v>27</v>
      </c>
      <c r="E265" s="69">
        <v>246</v>
      </c>
      <c r="F265" s="67" t="s">
        <v>735</v>
      </c>
      <c r="G265" s="69">
        <v>924</v>
      </c>
      <c r="H265" s="97">
        <v>5481.1279999999997</v>
      </c>
      <c r="I265" s="97">
        <v>5497.7139999999999</v>
      </c>
      <c r="J265" s="97">
        <v>5511.3720000000003</v>
      </c>
      <c r="K265" s="97">
        <v>5522.585</v>
      </c>
      <c r="L265" s="97">
        <v>5532.1589999999997</v>
      </c>
      <c r="M265" s="97">
        <v>5540.7179999999998</v>
      </c>
      <c r="N265" s="70">
        <v>5548.3609999999999</v>
      </c>
      <c r="O265" s="70">
        <v>5554.9560000000001</v>
      </c>
      <c r="P265" s="70">
        <v>5560.6270000000004</v>
      </c>
      <c r="Q265" s="70">
        <v>5565.4709999999995</v>
      </c>
      <c r="R265" s="70">
        <v>5569.5690000000004</v>
      </c>
      <c r="S265" s="70">
        <v>5573.0240000000003</v>
      </c>
      <c r="T265" s="70">
        <v>5575.8959999999997</v>
      </c>
      <c r="U265" s="70">
        <v>5578.1360000000004</v>
      </c>
      <c r="V265" s="70">
        <v>5579.7070000000003</v>
      </c>
      <c r="W265" s="70">
        <v>5580.5309999999999</v>
      </c>
      <c r="X265" s="70">
        <v>5580.67</v>
      </c>
      <c r="Y265" s="70">
        <v>5580.1570000000002</v>
      </c>
      <c r="Z265" s="70">
        <v>5578.9520000000002</v>
      </c>
      <c r="AA265" s="70">
        <v>5577.0460000000003</v>
      </c>
      <c r="AB265" s="70">
        <v>5574.3860000000004</v>
      </c>
      <c r="AC265" s="70">
        <v>5571.0029999999997</v>
      </c>
      <c r="AD265" s="70">
        <v>5566.9520000000002</v>
      </c>
      <c r="AE265" s="70">
        <v>5562.3230000000003</v>
      </c>
      <c r="AF265" s="70">
        <v>5557.2219999999998</v>
      </c>
      <c r="AG265" s="70">
        <v>5551.7659999999996</v>
      </c>
      <c r="AH265" s="70">
        <v>5546.0039999999999</v>
      </c>
      <c r="AI265" s="70">
        <v>5539.9610000000002</v>
      </c>
      <c r="AJ265" s="70">
        <v>5533.6779999999999</v>
      </c>
      <c r="AK265" s="70">
        <v>5527.192</v>
      </c>
      <c r="AL265" s="70">
        <v>5520.5559999999996</v>
      </c>
      <c r="AM265" s="70">
        <v>5513.8149999999996</v>
      </c>
      <c r="AN265" s="70">
        <v>5506.9830000000002</v>
      </c>
      <c r="AO265" s="70">
        <v>5500.1</v>
      </c>
      <c r="AP265" s="70">
        <v>5493.1469999999999</v>
      </c>
      <c r="AQ265" s="70">
        <v>5486.152</v>
      </c>
      <c r="AR265" s="70">
        <v>5479.1310000000003</v>
      </c>
      <c r="AS265" s="70">
        <v>5472.1369999999997</v>
      </c>
      <c r="AT265" s="70">
        <v>5465.192</v>
      </c>
      <c r="AU265" s="70">
        <v>5458.3609999999999</v>
      </c>
      <c r="AV265" s="70">
        <v>5451.67</v>
      </c>
      <c r="AW265" s="70">
        <v>5445.143</v>
      </c>
      <c r="AX265" s="70">
        <v>5438.8</v>
      </c>
      <c r="AY265" s="70">
        <v>5432.7290000000003</v>
      </c>
      <c r="AZ265" s="70">
        <v>5427.0110000000004</v>
      </c>
      <c r="BA265" s="70">
        <v>5421.7240000000002</v>
      </c>
      <c r="BB265" s="70">
        <v>5416.8789999999999</v>
      </c>
      <c r="BC265" s="70">
        <v>5412.46</v>
      </c>
      <c r="BD265" s="70">
        <v>5408.4139999999998</v>
      </c>
      <c r="BE265" s="70">
        <v>5404.7</v>
      </c>
      <c r="BF265" s="70">
        <v>5401.2489999999998</v>
      </c>
      <c r="BG265" s="70">
        <v>5398.0420000000004</v>
      </c>
      <c r="BH265" s="70">
        <v>5395.0569999999998</v>
      </c>
      <c r="BI265" s="70">
        <v>5392.1769999999997</v>
      </c>
      <c r="BJ265" s="70">
        <v>5389.2740000000003</v>
      </c>
      <c r="BK265" s="70">
        <v>5386.2719999999999</v>
      </c>
      <c r="BL265" s="70">
        <v>5383.0929999999998</v>
      </c>
      <c r="BM265" s="70">
        <v>5379.7470000000003</v>
      </c>
      <c r="BN265" s="70">
        <v>5376.183</v>
      </c>
      <c r="BO265" s="70">
        <v>5372.3770000000004</v>
      </c>
      <c r="BP265" s="70">
        <v>5368.3069999999998</v>
      </c>
      <c r="BQ265" s="70">
        <v>5363.9650000000001</v>
      </c>
      <c r="BR265" s="70">
        <v>5359.3429999999998</v>
      </c>
      <c r="BS265" s="70">
        <v>5354.4809999999998</v>
      </c>
      <c r="BT265" s="70">
        <v>5349.4129999999996</v>
      </c>
      <c r="BU265" s="70">
        <v>5344.1970000000001</v>
      </c>
      <c r="BV265" s="70">
        <v>5338.8230000000003</v>
      </c>
      <c r="BW265" s="70">
        <v>5333.335</v>
      </c>
      <c r="BX265" s="70">
        <v>5327.7830000000004</v>
      </c>
      <c r="BY265" s="70">
        <v>5322.1859999999997</v>
      </c>
      <c r="BZ265" s="70">
        <v>5316.6210000000001</v>
      </c>
      <c r="CA265" s="70">
        <v>5311.1090000000004</v>
      </c>
      <c r="CB265" s="70">
        <v>5305.6689999999999</v>
      </c>
      <c r="CC265" s="70">
        <v>5300.3289999999997</v>
      </c>
      <c r="CD265" s="70">
        <v>5295.1869999999999</v>
      </c>
      <c r="CE265" s="70">
        <v>5290.2370000000001</v>
      </c>
      <c r="CF265" s="70">
        <v>5285.5230000000001</v>
      </c>
      <c r="CG265" s="70">
        <v>5281.07</v>
      </c>
      <c r="CH265" s="70">
        <v>5276.8519999999999</v>
      </c>
      <c r="CI265" s="70">
        <v>5272.8950000000004</v>
      </c>
      <c r="CJ265" s="70">
        <v>5269.1790000000001</v>
      </c>
      <c r="CK265" s="70">
        <v>5265.7089999999998</v>
      </c>
      <c r="CL265" s="70">
        <v>5262.5</v>
      </c>
      <c r="CM265" s="70">
        <v>5259.5290000000005</v>
      </c>
      <c r="CN265" s="70">
        <v>5256.8159999999998</v>
      </c>
      <c r="CO265" s="70">
        <v>5254.37</v>
      </c>
    </row>
    <row r="266" spans="1:93" ht="11.65">
      <c r="A266" s="66">
        <v>249</v>
      </c>
      <c r="B266" s="67" t="s">
        <v>685</v>
      </c>
      <c r="C266" s="95" t="s">
        <v>108</v>
      </c>
      <c r="D266" s="69"/>
      <c r="E266" s="69">
        <v>352</v>
      </c>
      <c r="F266" s="67" t="s">
        <v>735</v>
      </c>
      <c r="G266" s="69">
        <v>924</v>
      </c>
      <c r="H266" s="97">
        <v>330.23700000000002</v>
      </c>
      <c r="I266" s="97">
        <v>332.209</v>
      </c>
      <c r="J266" s="97">
        <v>334.39499999999998</v>
      </c>
      <c r="K266" s="97">
        <v>336.71199999999999</v>
      </c>
      <c r="L266" s="97">
        <v>339.03699999999998</v>
      </c>
      <c r="M266" s="97">
        <v>341.25</v>
      </c>
      <c r="N266" s="70">
        <v>343.36</v>
      </c>
      <c r="O266" s="70">
        <v>345.4</v>
      </c>
      <c r="P266" s="70">
        <v>347.38</v>
      </c>
      <c r="Q266" s="70">
        <v>349.31400000000002</v>
      </c>
      <c r="R266" s="70">
        <v>351.18</v>
      </c>
      <c r="S266" s="70">
        <v>353.00799999999998</v>
      </c>
      <c r="T266" s="70">
        <v>354.77800000000002</v>
      </c>
      <c r="U266" s="70">
        <v>356.48200000000003</v>
      </c>
      <c r="V266" s="70">
        <v>358.12900000000002</v>
      </c>
      <c r="W266" s="70">
        <v>359.709</v>
      </c>
      <c r="X266" s="70">
        <v>361.21899999999999</v>
      </c>
      <c r="Y266" s="70">
        <v>362.673</v>
      </c>
      <c r="Z266" s="70">
        <v>364.05099999999999</v>
      </c>
      <c r="AA266" s="70">
        <v>365.35300000000001</v>
      </c>
      <c r="AB266" s="70">
        <v>366.59500000000003</v>
      </c>
      <c r="AC266" s="70">
        <v>367.76600000000002</v>
      </c>
      <c r="AD266" s="70">
        <v>368.87099999999998</v>
      </c>
      <c r="AE266" s="70">
        <v>369.90499999999997</v>
      </c>
      <c r="AF266" s="70">
        <v>370.85700000000003</v>
      </c>
      <c r="AG266" s="70">
        <v>371.75200000000001</v>
      </c>
      <c r="AH266" s="70">
        <v>372.56299999999999</v>
      </c>
      <c r="AI266" s="70">
        <v>373.29700000000003</v>
      </c>
      <c r="AJ266" s="70">
        <v>373.96899999999999</v>
      </c>
      <c r="AK266" s="70">
        <v>374.55799999999999</v>
      </c>
      <c r="AL266" s="70">
        <v>375.08</v>
      </c>
      <c r="AM266" s="70">
        <v>375.53300000000002</v>
      </c>
      <c r="AN266" s="70">
        <v>375.92099999999999</v>
      </c>
      <c r="AO266" s="70">
        <v>376.22899999999998</v>
      </c>
      <c r="AP266" s="70">
        <v>376.48899999999998</v>
      </c>
      <c r="AQ266" s="70">
        <v>376.68299999999999</v>
      </c>
      <c r="AR266" s="70">
        <v>376.83300000000003</v>
      </c>
      <c r="AS266" s="70">
        <v>376.92599999999999</v>
      </c>
      <c r="AT266" s="70">
        <v>376.96800000000002</v>
      </c>
      <c r="AU266" s="70">
        <v>376.983</v>
      </c>
      <c r="AV266" s="70">
        <v>376.95800000000003</v>
      </c>
      <c r="AW266" s="70">
        <v>376.90600000000001</v>
      </c>
      <c r="AX266" s="70">
        <v>376.82400000000001</v>
      </c>
      <c r="AY266" s="70">
        <v>376.71300000000002</v>
      </c>
      <c r="AZ266" s="70">
        <v>376.58800000000002</v>
      </c>
      <c r="BA266" s="70">
        <v>376.44600000000003</v>
      </c>
      <c r="BB266" s="70">
        <v>376.28899999999999</v>
      </c>
      <c r="BC266" s="70">
        <v>376.10700000000003</v>
      </c>
      <c r="BD266" s="70">
        <v>375.92899999999997</v>
      </c>
      <c r="BE266" s="70">
        <v>375.71</v>
      </c>
      <c r="BF266" s="70">
        <v>375.47</v>
      </c>
      <c r="BG266" s="70">
        <v>375.22500000000002</v>
      </c>
      <c r="BH266" s="70">
        <v>374.93099999999998</v>
      </c>
      <c r="BI266" s="70">
        <v>374.62099999999998</v>
      </c>
      <c r="BJ266" s="70">
        <v>374.28399999999999</v>
      </c>
      <c r="BK266" s="70">
        <v>373.93400000000003</v>
      </c>
      <c r="BL266" s="70">
        <v>373.53300000000002</v>
      </c>
      <c r="BM266" s="70">
        <v>373.11</v>
      </c>
      <c r="BN266" s="70">
        <v>372.661</v>
      </c>
      <c r="BO266" s="70">
        <v>372.17</v>
      </c>
      <c r="BP266" s="70">
        <v>371.66399999999999</v>
      </c>
      <c r="BQ266" s="70">
        <v>371.11200000000002</v>
      </c>
      <c r="BR266" s="70">
        <v>370.53800000000001</v>
      </c>
      <c r="BS266" s="70">
        <v>369.93299999999999</v>
      </c>
      <c r="BT266" s="70">
        <v>369.29300000000001</v>
      </c>
      <c r="BU266" s="70">
        <v>368.63</v>
      </c>
      <c r="BV266" s="70">
        <v>367.93799999999999</v>
      </c>
      <c r="BW266" s="70">
        <v>367.21600000000001</v>
      </c>
      <c r="BX266" s="70">
        <v>366.48099999999999</v>
      </c>
      <c r="BY266" s="70">
        <v>365.72300000000001</v>
      </c>
      <c r="BZ266" s="70">
        <v>364.95699999999999</v>
      </c>
      <c r="CA266" s="70">
        <v>364.17899999999997</v>
      </c>
      <c r="CB266" s="70">
        <v>363.38299999999998</v>
      </c>
      <c r="CC266" s="70">
        <v>362.584</v>
      </c>
      <c r="CD266" s="70">
        <v>361.78800000000001</v>
      </c>
      <c r="CE266" s="70">
        <v>360.99700000000001</v>
      </c>
      <c r="CF266" s="70">
        <v>360.20299999999997</v>
      </c>
      <c r="CG266" s="70">
        <v>359.42599999999999</v>
      </c>
      <c r="CH266" s="70">
        <v>358.63900000000001</v>
      </c>
      <c r="CI266" s="70">
        <v>357.86500000000001</v>
      </c>
      <c r="CJ266" s="70">
        <v>357.096</v>
      </c>
      <c r="CK266" s="70">
        <v>356.327</v>
      </c>
      <c r="CL266" s="70">
        <v>355.55700000000002</v>
      </c>
      <c r="CM266" s="70">
        <v>354.80099999999999</v>
      </c>
      <c r="CN266" s="70">
        <v>354.05500000000001</v>
      </c>
      <c r="CO266" s="70">
        <v>353.291</v>
      </c>
    </row>
    <row r="267" spans="1:93" ht="11.65">
      <c r="A267" s="66">
        <v>250</v>
      </c>
      <c r="B267" s="67" t="s">
        <v>685</v>
      </c>
      <c r="C267" s="95" t="s">
        <v>113</v>
      </c>
      <c r="D267" s="69"/>
      <c r="E267" s="69">
        <v>372</v>
      </c>
      <c r="F267" s="67" t="s">
        <v>735</v>
      </c>
      <c r="G267" s="69">
        <v>924</v>
      </c>
      <c r="H267" s="97">
        <v>4652.42</v>
      </c>
      <c r="I267" s="97">
        <v>4695.79</v>
      </c>
      <c r="J267" s="97">
        <v>4753.2809999999999</v>
      </c>
      <c r="K267" s="97">
        <v>4818.6940000000004</v>
      </c>
      <c r="L267" s="97">
        <v>4882.4979999999996</v>
      </c>
      <c r="M267" s="97">
        <v>4937.7960000000003</v>
      </c>
      <c r="N267" s="70">
        <v>4982.9040000000005</v>
      </c>
      <c r="O267" s="70">
        <v>5020.2030000000004</v>
      </c>
      <c r="P267" s="70">
        <v>5051.6139999999996</v>
      </c>
      <c r="Q267" s="70">
        <v>5080.4960000000001</v>
      </c>
      <c r="R267" s="70">
        <v>5109.29</v>
      </c>
      <c r="S267" s="70">
        <v>5138.3130000000001</v>
      </c>
      <c r="T267" s="70">
        <v>5166.7470000000003</v>
      </c>
      <c r="U267" s="70">
        <v>5194.6090000000004</v>
      </c>
      <c r="V267" s="70">
        <v>5221.7460000000001</v>
      </c>
      <c r="W267" s="70">
        <v>5248.0389999999998</v>
      </c>
      <c r="X267" s="70">
        <v>5273.6379999999999</v>
      </c>
      <c r="Y267" s="70">
        <v>5298.7719999999999</v>
      </c>
      <c r="Z267" s="70">
        <v>5323.5290000000005</v>
      </c>
      <c r="AA267" s="70">
        <v>5347.9620000000004</v>
      </c>
      <c r="AB267" s="70">
        <v>5372.1409999999996</v>
      </c>
      <c r="AC267" s="70">
        <v>5396.0640000000003</v>
      </c>
      <c r="AD267" s="70">
        <v>5419.759</v>
      </c>
      <c r="AE267" s="70">
        <v>5443.1890000000003</v>
      </c>
      <c r="AF267" s="70">
        <v>5466.3149999999996</v>
      </c>
      <c r="AG267" s="70">
        <v>5489.09</v>
      </c>
      <c r="AH267" s="70">
        <v>5511.4679999999998</v>
      </c>
      <c r="AI267" s="70">
        <v>5533.4160000000002</v>
      </c>
      <c r="AJ267" s="70">
        <v>5554.7809999999999</v>
      </c>
      <c r="AK267" s="70">
        <v>5575.393</v>
      </c>
      <c r="AL267" s="70">
        <v>5595.1369999999997</v>
      </c>
      <c r="AM267" s="70">
        <v>5613.9210000000003</v>
      </c>
      <c r="AN267" s="70">
        <v>5631.6989999999996</v>
      </c>
      <c r="AO267" s="70">
        <v>5648.33</v>
      </c>
      <c r="AP267" s="70">
        <v>5663.674</v>
      </c>
      <c r="AQ267" s="70">
        <v>5677.62</v>
      </c>
      <c r="AR267" s="70">
        <v>5690.0959999999995</v>
      </c>
      <c r="AS267" s="70">
        <v>5701.1170000000002</v>
      </c>
      <c r="AT267" s="70">
        <v>5710.6530000000002</v>
      </c>
      <c r="AU267" s="70">
        <v>5718.741</v>
      </c>
      <c r="AV267" s="70">
        <v>5725.38</v>
      </c>
      <c r="AW267" s="70">
        <v>5730.5929999999998</v>
      </c>
      <c r="AX267" s="70">
        <v>5734.4350000000004</v>
      </c>
      <c r="AY267" s="70">
        <v>5736.9870000000001</v>
      </c>
      <c r="AZ267" s="70">
        <v>5738.3909999999996</v>
      </c>
      <c r="BA267" s="70">
        <v>5738.7370000000001</v>
      </c>
      <c r="BB267" s="70">
        <v>5738.1090000000004</v>
      </c>
      <c r="BC267" s="70">
        <v>5736.6090000000004</v>
      </c>
      <c r="BD267" s="70">
        <v>5734.3770000000004</v>
      </c>
      <c r="BE267" s="70">
        <v>5731.576</v>
      </c>
      <c r="BF267" s="70">
        <v>5728.3670000000002</v>
      </c>
      <c r="BG267" s="70">
        <v>5724.8270000000002</v>
      </c>
      <c r="BH267" s="70">
        <v>5721.0730000000003</v>
      </c>
      <c r="BI267" s="70">
        <v>5717.2349999999997</v>
      </c>
      <c r="BJ267" s="70">
        <v>5713.4430000000002</v>
      </c>
      <c r="BK267" s="70">
        <v>5709.8469999999998</v>
      </c>
      <c r="BL267" s="70">
        <v>5706.5</v>
      </c>
      <c r="BM267" s="70">
        <v>5703.48</v>
      </c>
      <c r="BN267" s="70">
        <v>5700.8689999999997</v>
      </c>
      <c r="BO267" s="70">
        <v>5698.7470000000003</v>
      </c>
      <c r="BP267" s="70">
        <v>5697.1790000000001</v>
      </c>
      <c r="BQ267" s="70">
        <v>5696.1790000000001</v>
      </c>
      <c r="BR267" s="70">
        <v>5695.7610000000004</v>
      </c>
      <c r="BS267" s="70">
        <v>5695.9129999999996</v>
      </c>
      <c r="BT267" s="70">
        <v>5696.5910000000003</v>
      </c>
      <c r="BU267" s="70">
        <v>5697.7879999999996</v>
      </c>
      <c r="BV267" s="70">
        <v>5699.4459999999999</v>
      </c>
      <c r="BW267" s="70">
        <v>5701.5110000000004</v>
      </c>
      <c r="BX267" s="70">
        <v>5703.8630000000003</v>
      </c>
      <c r="BY267" s="70">
        <v>5706.3459999999995</v>
      </c>
      <c r="BZ267" s="70">
        <v>5708.808</v>
      </c>
      <c r="CA267" s="70">
        <v>5711.1859999999997</v>
      </c>
      <c r="CB267" s="70">
        <v>5713.4219999999996</v>
      </c>
      <c r="CC267" s="70">
        <v>5715.3190000000004</v>
      </c>
      <c r="CD267" s="70">
        <v>5716.7110000000002</v>
      </c>
      <c r="CE267" s="70">
        <v>5717.433</v>
      </c>
      <c r="CF267" s="70">
        <v>5717.4089999999997</v>
      </c>
      <c r="CG267" s="70">
        <v>5716.6139999999996</v>
      </c>
      <c r="CH267" s="70">
        <v>5715.0829999999996</v>
      </c>
      <c r="CI267" s="70">
        <v>5712.8069999999998</v>
      </c>
      <c r="CJ267" s="70">
        <v>5709.8559999999998</v>
      </c>
      <c r="CK267" s="70">
        <v>5706.2290000000003</v>
      </c>
      <c r="CL267" s="70">
        <v>5701.9449999999997</v>
      </c>
      <c r="CM267" s="70">
        <v>5696.9880000000003</v>
      </c>
      <c r="CN267" s="70">
        <v>5691.3549999999996</v>
      </c>
      <c r="CO267" s="70">
        <v>5684.9620000000004</v>
      </c>
    </row>
    <row r="268" spans="1:93" ht="11.65">
      <c r="A268" s="66">
        <v>251</v>
      </c>
      <c r="B268" s="67" t="s">
        <v>685</v>
      </c>
      <c r="C268" s="95" t="s">
        <v>816</v>
      </c>
      <c r="D268" s="69">
        <v>14</v>
      </c>
      <c r="E268" s="69">
        <v>833</v>
      </c>
      <c r="F268" s="67" t="s">
        <v>735</v>
      </c>
      <c r="G268" s="69">
        <v>924</v>
      </c>
      <c r="H268" s="97">
        <v>83.231999999999999</v>
      </c>
      <c r="I268" s="97">
        <v>83.296000000000006</v>
      </c>
      <c r="J268" s="97">
        <v>83.61</v>
      </c>
      <c r="K268" s="97">
        <v>84.072999999999993</v>
      </c>
      <c r="L268" s="97">
        <v>84.588999999999999</v>
      </c>
      <c r="M268" s="97">
        <v>85.031999999999996</v>
      </c>
      <c r="N268" s="70">
        <v>85.41</v>
      </c>
      <c r="O268" s="70">
        <v>85.736999999999995</v>
      </c>
      <c r="P268" s="70">
        <v>86.028000000000006</v>
      </c>
      <c r="Q268" s="70">
        <v>86.313000000000002</v>
      </c>
      <c r="R268" s="70">
        <v>86.597999999999999</v>
      </c>
      <c r="S268" s="70">
        <v>86.891999999999996</v>
      </c>
      <c r="T268" s="70">
        <v>87.18</v>
      </c>
      <c r="U268" s="70">
        <v>87.448999999999998</v>
      </c>
      <c r="V268" s="70">
        <v>87.727999999999994</v>
      </c>
      <c r="W268" s="70">
        <v>87.995000000000005</v>
      </c>
      <c r="X268" s="70">
        <v>88.251999999999995</v>
      </c>
      <c r="Y268" s="70">
        <v>88.5</v>
      </c>
      <c r="Z268" s="70">
        <v>88.753</v>
      </c>
      <c r="AA268" s="70">
        <v>88.977999999999994</v>
      </c>
      <c r="AB268" s="70">
        <v>89.194000000000003</v>
      </c>
      <c r="AC268" s="70">
        <v>89.400999999999996</v>
      </c>
      <c r="AD268" s="70">
        <v>89.599000000000004</v>
      </c>
      <c r="AE268" s="70">
        <v>89.777000000000001</v>
      </c>
      <c r="AF268" s="70">
        <v>89.941000000000003</v>
      </c>
      <c r="AG268" s="70">
        <v>90.102000000000004</v>
      </c>
      <c r="AH268" s="70">
        <v>90.242999999999995</v>
      </c>
      <c r="AI268" s="70">
        <v>90.372</v>
      </c>
      <c r="AJ268" s="70">
        <v>90.492000000000004</v>
      </c>
      <c r="AK268" s="70">
        <v>90.578999999999994</v>
      </c>
      <c r="AL268" s="70">
        <v>90.66</v>
      </c>
      <c r="AM268" s="70">
        <v>90.707999999999998</v>
      </c>
      <c r="AN268" s="70">
        <v>90.736000000000004</v>
      </c>
      <c r="AO268" s="70">
        <v>90.741</v>
      </c>
      <c r="AP268" s="70">
        <v>90.748000000000005</v>
      </c>
      <c r="AQ268" s="70">
        <v>90.747</v>
      </c>
      <c r="AR268" s="70">
        <v>90.754000000000005</v>
      </c>
      <c r="AS268" s="70">
        <v>90.751999999999995</v>
      </c>
      <c r="AT268" s="70">
        <v>90.76</v>
      </c>
      <c r="AU268" s="70">
        <v>90.763999999999996</v>
      </c>
      <c r="AV268" s="70">
        <v>90.778999999999996</v>
      </c>
      <c r="AW268" s="70">
        <v>90.796999999999997</v>
      </c>
      <c r="AX268" s="70">
        <v>90.807000000000002</v>
      </c>
      <c r="AY268" s="70">
        <v>90.835999999999999</v>
      </c>
      <c r="AZ268" s="70">
        <v>90.875</v>
      </c>
      <c r="BA268" s="70">
        <v>90.927000000000007</v>
      </c>
      <c r="BB268" s="70">
        <v>90.981999999999999</v>
      </c>
      <c r="BC268" s="70">
        <v>91.048000000000002</v>
      </c>
      <c r="BD268" s="70">
        <v>91.134</v>
      </c>
      <c r="BE268" s="70">
        <v>91.22</v>
      </c>
      <c r="BF268" s="70">
        <v>91.331999999999994</v>
      </c>
      <c r="BG268" s="70">
        <v>91.436000000000007</v>
      </c>
      <c r="BH268" s="70">
        <v>91.572000000000003</v>
      </c>
      <c r="BI268" s="70">
        <v>91.707999999999998</v>
      </c>
      <c r="BJ268" s="70">
        <v>91.855999999999995</v>
      </c>
      <c r="BK268" s="70">
        <v>92.009</v>
      </c>
      <c r="BL268" s="70">
        <v>92.171000000000006</v>
      </c>
      <c r="BM268" s="70">
        <v>92.335999999999999</v>
      </c>
      <c r="BN268" s="70">
        <v>92.504000000000005</v>
      </c>
      <c r="BO268" s="70">
        <v>92.683000000000007</v>
      </c>
      <c r="BP268" s="70">
        <v>92.858000000000004</v>
      </c>
      <c r="BQ268" s="70">
        <v>93.03</v>
      </c>
      <c r="BR268" s="70">
        <v>93.192999999999998</v>
      </c>
      <c r="BS268" s="70">
        <v>93.376000000000005</v>
      </c>
      <c r="BT268" s="70">
        <v>93.545000000000002</v>
      </c>
      <c r="BU268" s="70">
        <v>93.710999999999999</v>
      </c>
      <c r="BV268" s="70">
        <v>93.87</v>
      </c>
      <c r="BW268" s="70">
        <v>94.013999999999996</v>
      </c>
      <c r="BX268" s="70">
        <v>94.174999999999997</v>
      </c>
      <c r="BY268" s="70">
        <v>94.317999999999998</v>
      </c>
      <c r="BZ268" s="70">
        <v>94.450999999999993</v>
      </c>
      <c r="CA268" s="70">
        <v>94.581999999999994</v>
      </c>
      <c r="CB268" s="70">
        <v>94.706999999999994</v>
      </c>
      <c r="CC268" s="70">
        <v>94.832999999999998</v>
      </c>
      <c r="CD268" s="70">
        <v>94.950999999999993</v>
      </c>
      <c r="CE268" s="70">
        <v>95.066999999999993</v>
      </c>
      <c r="CF268" s="70">
        <v>95.171999999999997</v>
      </c>
      <c r="CG268" s="70">
        <v>95.277000000000001</v>
      </c>
      <c r="CH268" s="70">
        <v>95.382000000000005</v>
      </c>
      <c r="CI268" s="70">
        <v>95.498000000000005</v>
      </c>
      <c r="CJ268" s="70">
        <v>95.593999999999994</v>
      </c>
      <c r="CK268" s="70">
        <v>95.712999999999994</v>
      </c>
      <c r="CL268" s="70">
        <v>95.825000000000003</v>
      </c>
      <c r="CM268" s="70">
        <v>95.936000000000007</v>
      </c>
      <c r="CN268" s="70">
        <v>96.061999999999998</v>
      </c>
      <c r="CO268" s="70">
        <v>96.201999999999998</v>
      </c>
    </row>
    <row r="269" spans="1:93" ht="11.65">
      <c r="A269" s="66">
        <v>252</v>
      </c>
      <c r="B269" s="67" t="s">
        <v>685</v>
      </c>
      <c r="C269" s="95" t="s">
        <v>126</v>
      </c>
      <c r="D269" s="69"/>
      <c r="E269" s="69">
        <v>428</v>
      </c>
      <c r="F269" s="67" t="s">
        <v>735</v>
      </c>
      <c r="G269" s="69">
        <v>924</v>
      </c>
      <c r="H269" s="97">
        <v>1997.675</v>
      </c>
      <c r="I269" s="97">
        <v>1974.2650000000001</v>
      </c>
      <c r="J269" s="97">
        <v>1951.097</v>
      </c>
      <c r="K269" s="97">
        <v>1928.461</v>
      </c>
      <c r="L269" s="97">
        <v>1906.74</v>
      </c>
      <c r="M269" s="97">
        <v>1886.202</v>
      </c>
      <c r="N269" s="70">
        <v>1866.934</v>
      </c>
      <c r="O269" s="70">
        <v>1848.8340000000001</v>
      </c>
      <c r="P269" s="70">
        <v>1831.65</v>
      </c>
      <c r="Q269" s="70">
        <v>1815.001</v>
      </c>
      <c r="R269" s="70">
        <v>1798.634</v>
      </c>
      <c r="S269" s="70">
        <v>1782.4739999999999</v>
      </c>
      <c r="T269" s="70">
        <v>1766.5609999999999</v>
      </c>
      <c r="U269" s="70">
        <v>1750.867</v>
      </c>
      <c r="V269" s="70">
        <v>1735.3969999999999</v>
      </c>
      <c r="W269" s="70">
        <v>1720.1559999999999</v>
      </c>
      <c r="X269" s="70">
        <v>1705.0940000000001</v>
      </c>
      <c r="Y269" s="70">
        <v>1690.194</v>
      </c>
      <c r="Z269" s="70">
        <v>1675.548</v>
      </c>
      <c r="AA269" s="70">
        <v>1661.24</v>
      </c>
      <c r="AB269" s="70">
        <v>1647.3320000000001</v>
      </c>
      <c r="AC269" s="70">
        <v>1633.857</v>
      </c>
      <c r="AD269" s="70">
        <v>1620.789</v>
      </c>
      <c r="AE269" s="70">
        <v>1608.1</v>
      </c>
      <c r="AF269" s="70">
        <v>1595.7560000000001</v>
      </c>
      <c r="AG269" s="70">
        <v>1583.723</v>
      </c>
      <c r="AH269" s="70">
        <v>1571.992</v>
      </c>
      <c r="AI269" s="70">
        <v>1560.5509999999999</v>
      </c>
      <c r="AJ269" s="70">
        <v>1549.4190000000001</v>
      </c>
      <c r="AK269" s="70">
        <v>1538.6130000000001</v>
      </c>
      <c r="AL269" s="70">
        <v>1528.0930000000001</v>
      </c>
      <c r="AM269" s="70">
        <v>1517.884</v>
      </c>
      <c r="AN269" s="70">
        <v>1507.9449999999999</v>
      </c>
      <c r="AO269" s="70">
        <v>1498.2239999999999</v>
      </c>
      <c r="AP269" s="70">
        <v>1488.652</v>
      </c>
      <c r="AQ269" s="70">
        <v>1479.1759999999999</v>
      </c>
      <c r="AR269" s="70">
        <v>1469.77</v>
      </c>
      <c r="AS269" s="70">
        <v>1460.4269999999999</v>
      </c>
      <c r="AT269" s="70">
        <v>1451.105</v>
      </c>
      <c r="AU269" s="70">
        <v>1441.758</v>
      </c>
      <c r="AV269" s="70">
        <v>1432.3579999999999</v>
      </c>
      <c r="AW269" s="70">
        <v>1422.8910000000001</v>
      </c>
      <c r="AX269" s="70">
        <v>1413.3489999999999</v>
      </c>
      <c r="AY269" s="70">
        <v>1403.7460000000001</v>
      </c>
      <c r="AZ269" s="70">
        <v>1394.078</v>
      </c>
      <c r="BA269" s="70">
        <v>1384.395</v>
      </c>
      <c r="BB269" s="70">
        <v>1374.664</v>
      </c>
      <c r="BC269" s="70">
        <v>1364.931</v>
      </c>
      <c r="BD269" s="70">
        <v>1355.1990000000001</v>
      </c>
      <c r="BE269" s="70">
        <v>1345.5340000000001</v>
      </c>
      <c r="BF269" s="70">
        <v>1335.981</v>
      </c>
      <c r="BG269" s="70">
        <v>1326.5509999999999</v>
      </c>
      <c r="BH269" s="70">
        <v>1317.25</v>
      </c>
      <c r="BI269" s="70">
        <v>1308.106</v>
      </c>
      <c r="BJ269" s="70">
        <v>1299.1590000000001</v>
      </c>
      <c r="BK269" s="70">
        <v>1290.4259999999999</v>
      </c>
      <c r="BL269" s="70">
        <v>1281.922</v>
      </c>
      <c r="BM269" s="70">
        <v>1273.6479999999999</v>
      </c>
      <c r="BN269" s="70">
        <v>1265.6400000000001</v>
      </c>
      <c r="BO269" s="70">
        <v>1257.914</v>
      </c>
      <c r="BP269" s="70">
        <v>1250.4760000000001</v>
      </c>
      <c r="BQ269" s="70">
        <v>1243.3420000000001</v>
      </c>
      <c r="BR269" s="70">
        <v>1236.5039999999999</v>
      </c>
      <c r="BS269" s="70">
        <v>1229.934</v>
      </c>
      <c r="BT269" s="70">
        <v>1223.6210000000001</v>
      </c>
      <c r="BU269" s="70">
        <v>1217.518</v>
      </c>
      <c r="BV269" s="70">
        <v>1211.626</v>
      </c>
      <c r="BW269" s="70">
        <v>1205.9390000000001</v>
      </c>
      <c r="BX269" s="70">
        <v>1200.42</v>
      </c>
      <c r="BY269" s="70">
        <v>1195.037</v>
      </c>
      <c r="BZ269" s="70">
        <v>1189.739</v>
      </c>
      <c r="CA269" s="70">
        <v>1184.527</v>
      </c>
      <c r="CB269" s="70">
        <v>1179.3869999999999</v>
      </c>
      <c r="CC269" s="70">
        <v>1174.3140000000001</v>
      </c>
      <c r="CD269" s="70">
        <v>1169.3030000000001</v>
      </c>
      <c r="CE269" s="70">
        <v>1164.3510000000001</v>
      </c>
      <c r="CF269" s="70">
        <v>1159.454</v>
      </c>
      <c r="CG269" s="70">
        <v>1154.588</v>
      </c>
      <c r="CH269" s="70">
        <v>1149.7339999999999</v>
      </c>
      <c r="CI269" s="70">
        <v>1144.8610000000001</v>
      </c>
      <c r="CJ269" s="70">
        <v>1139.961</v>
      </c>
      <c r="CK269" s="70">
        <v>1134.991</v>
      </c>
      <c r="CL269" s="70">
        <v>1129.963</v>
      </c>
      <c r="CM269" s="70">
        <v>1124.8620000000001</v>
      </c>
      <c r="CN269" s="70">
        <v>1119.673</v>
      </c>
      <c r="CO269" s="70">
        <v>1114.4010000000001</v>
      </c>
    </row>
    <row r="270" spans="1:93" ht="11.65">
      <c r="A270" s="66">
        <v>253</v>
      </c>
      <c r="B270" s="67" t="s">
        <v>685</v>
      </c>
      <c r="C270" s="95" t="s">
        <v>132</v>
      </c>
      <c r="D270" s="69"/>
      <c r="E270" s="69">
        <v>440</v>
      </c>
      <c r="F270" s="67" t="s">
        <v>735</v>
      </c>
      <c r="G270" s="69">
        <v>924</v>
      </c>
      <c r="H270" s="97">
        <v>2931.8719999999998</v>
      </c>
      <c r="I270" s="97">
        <v>2889.5549999999998</v>
      </c>
      <c r="J270" s="97">
        <v>2845.4189999999999</v>
      </c>
      <c r="K270" s="97">
        <v>2801.27</v>
      </c>
      <c r="L270" s="97">
        <v>2759.6309999999999</v>
      </c>
      <c r="M270" s="97">
        <v>2722.2910000000002</v>
      </c>
      <c r="N270" s="70">
        <v>2689.8620000000001</v>
      </c>
      <c r="O270" s="70">
        <v>2661.7040000000002</v>
      </c>
      <c r="P270" s="70">
        <v>2636.8519999999999</v>
      </c>
      <c r="Q270" s="70">
        <v>2613.7660000000001</v>
      </c>
      <c r="R270" s="70">
        <v>2591.2710000000002</v>
      </c>
      <c r="S270" s="70">
        <v>2569.136</v>
      </c>
      <c r="T270" s="70">
        <v>2547.5639999999999</v>
      </c>
      <c r="U270" s="70">
        <v>2526.386</v>
      </c>
      <c r="V270" s="70">
        <v>2505.4949999999999</v>
      </c>
      <c r="W270" s="70">
        <v>2484.8029999999999</v>
      </c>
      <c r="X270" s="70">
        <v>2464.1570000000002</v>
      </c>
      <c r="Y270" s="70">
        <v>2443.4360000000001</v>
      </c>
      <c r="Z270" s="70">
        <v>2422.75</v>
      </c>
      <c r="AA270" s="70">
        <v>2402.1930000000002</v>
      </c>
      <c r="AB270" s="70">
        <v>2381.87</v>
      </c>
      <c r="AC270" s="70">
        <v>2361.779</v>
      </c>
      <c r="AD270" s="70">
        <v>2341.8760000000002</v>
      </c>
      <c r="AE270" s="70">
        <v>2322.268</v>
      </c>
      <c r="AF270" s="70">
        <v>2303.047</v>
      </c>
      <c r="AG270" s="70">
        <v>2284.3020000000001</v>
      </c>
      <c r="AH270" s="70">
        <v>2266.0349999999999</v>
      </c>
      <c r="AI270" s="70">
        <v>2248.2440000000001</v>
      </c>
      <c r="AJ270" s="70">
        <v>2230.9229999999998</v>
      </c>
      <c r="AK270" s="70">
        <v>2214.1030000000001</v>
      </c>
      <c r="AL270" s="70">
        <v>2197.7370000000001</v>
      </c>
      <c r="AM270" s="70">
        <v>2181.8710000000001</v>
      </c>
      <c r="AN270" s="70">
        <v>2166.4250000000002</v>
      </c>
      <c r="AO270" s="70">
        <v>2151.2939999999999</v>
      </c>
      <c r="AP270" s="70">
        <v>2136.3220000000001</v>
      </c>
      <c r="AQ270" s="70">
        <v>2121.3879999999999</v>
      </c>
      <c r="AR270" s="70">
        <v>2106.442</v>
      </c>
      <c r="AS270" s="70">
        <v>2091.4760000000001</v>
      </c>
      <c r="AT270" s="70">
        <v>2076.473</v>
      </c>
      <c r="AU270" s="70">
        <v>2061.384</v>
      </c>
      <c r="AV270" s="70">
        <v>2046.222</v>
      </c>
      <c r="AW270" s="70">
        <v>2030.963</v>
      </c>
      <c r="AX270" s="70">
        <v>2015.6010000000001</v>
      </c>
      <c r="AY270" s="70">
        <v>2000.163</v>
      </c>
      <c r="AZ270" s="70">
        <v>1984.6590000000001</v>
      </c>
      <c r="BA270" s="70">
        <v>1969.127</v>
      </c>
      <c r="BB270" s="70">
        <v>1953.579</v>
      </c>
      <c r="BC270" s="70">
        <v>1938.0340000000001</v>
      </c>
      <c r="BD270" s="70">
        <v>1922.538</v>
      </c>
      <c r="BE270" s="70">
        <v>1907.1759999999999</v>
      </c>
      <c r="BF270" s="70">
        <v>1892.0129999999999</v>
      </c>
      <c r="BG270" s="70">
        <v>1877.067</v>
      </c>
      <c r="BH270" s="70">
        <v>1862.364</v>
      </c>
      <c r="BI270" s="70">
        <v>1847.93</v>
      </c>
      <c r="BJ270" s="70">
        <v>1833.7809999999999</v>
      </c>
      <c r="BK270" s="70">
        <v>1819.9259999999999</v>
      </c>
      <c r="BL270" s="70">
        <v>1806.3889999999999</v>
      </c>
      <c r="BM270" s="70">
        <v>1793.172</v>
      </c>
      <c r="BN270" s="70">
        <v>1780.3330000000001</v>
      </c>
      <c r="BO270" s="70">
        <v>1767.9290000000001</v>
      </c>
      <c r="BP270" s="70">
        <v>1755.97</v>
      </c>
      <c r="BQ270" s="70">
        <v>1744.48</v>
      </c>
      <c r="BR270" s="70">
        <v>1733.42</v>
      </c>
      <c r="BS270" s="70">
        <v>1722.7840000000001</v>
      </c>
      <c r="BT270" s="70">
        <v>1712.5</v>
      </c>
      <c r="BU270" s="70">
        <v>1702.528</v>
      </c>
      <c r="BV270" s="70">
        <v>1692.8420000000001</v>
      </c>
      <c r="BW270" s="70">
        <v>1683.43</v>
      </c>
      <c r="BX270" s="70">
        <v>1674.2349999999999</v>
      </c>
      <c r="BY270" s="70">
        <v>1665.163</v>
      </c>
      <c r="BZ270" s="70">
        <v>1656.183</v>
      </c>
      <c r="CA270" s="70">
        <v>1647.269</v>
      </c>
      <c r="CB270" s="70">
        <v>1638.3689999999999</v>
      </c>
      <c r="CC270" s="70">
        <v>1629.501</v>
      </c>
      <c r="CD270" s="70">
        <v>1620.6669999999999</v>
      </c>
      <c r="CE270" s="70">
        <v>1611.874</v>
      </c>
      <c r="CF270" s="70">
        <v>1603.0940000000001</v>
      </c>
      <c r="CG270" s="70">
        <v>1594.337</v>
      </c>
      <c r="CH270" s="70">
        <v>1585.5840000000001</v>
      </c>
      <c r="CI270" s="70">
        <v>1576.808</v>
      </c>
      <c r="CJ270" s="70">
        <v>1568.0129999999999</v>
      </c>
      <c r="CK270" s="70">
        <v>1559.211</v>
      </c>
      <c r="CL270" s="70">
        <v>1550.383</v>
      </c>
      <c r="CM270" s="70">
        <v>1541.577</v>
      </c>
      <c r="CN270" s="70">
        <v>1532.8</v>
      </c>
      <c r="CO270" s="70">
        <v>1524.086</v>
      </c>
    </row>
    <row r="271" spans="1:93" ht="11.65">
      <c r="A271" s="66">
        <v>254</v>
      </c>
      <c r="B271" s="67" t="s">
        <v>685</v>
      </c>
      <c r="C271" s="95" t="s">
        <v>161</v>
      </c>
      <c r="D271" s="69">
        <v>28</v>
      </c>
      <c r="E271" s="69">
        <v>578</v>
      </c>
      <c r="F271" s="67" t="s">
        <v>735</v>
      </c>
      <c r="G271" s="69">
        <v>924</v>
      </c>
      <c r="H271" s="97">
        <v>5199.8270000000002</v>
      </c>
      <c r="I271" s="97">
        <v>5250.95</v>
      </c>
      <c r="J271" s="97">
        <v>5296.3239999999996</v>
      </c>
      <c r="K271" s="97">
        <v>5337.96</v>
      </c>
      <c r="L271" s="97">
        <v>5378.8590000000004</v>
      </c>
      <c r="M271" s="97">
        <v>5421.2420000000002</v>
      </c>
      <c r="N271" s="70">
        <v>5465.6289999999999</v>
      </c>
      <c r="O271" s="70">
        <v>5511.3720000000003</v>
      </c>
      <c r="P271" s="70">
        <v>5558.0259999999998</v>
      </c>
      <c r="Q271" s="70">
        <v>5604.8040000000001</v>
      </c>
      <c r="R271" s="70">
        <v>5651.0990000000002</v>
      </c>
      <c r="S271" s="70">
        <v>5696.884</v>
      </c>
      <c r="T271" s="70">
        <v>5742.3959999999997</v>
      </c>
      <c r="U271" s="70">
        <v>5787.4920000000002</v>
      </c>
      <c r="V271" s="70">
        <v>5832.03</v>
      </c>
      <c r="W271" s="70">
        <v>5875.9219999999996</v>
      </c>
      <c r="X271" s="70">
        <v>5919.067</v>
      </c>
      <c r="Y271" s="70">
        <v>5961.45</v>
      </c>
      <c r="Z271" s="70">
        <v>6003.03</v>
      </c>
      <c r="AA271" s="70">
        <v>6043.8209999999999</v>
      </c>
      <c r="AB271" s="70">
        <v>6083.7780000000002</v>
      </c>
      <c r="AC271" s="70">
        <v>6122.9210000000003</v>
      </c>
      <c r="AD271" s="70">
        <v>6161.2089999999998</v>
      </c>
      <c r="AE271" s="70">
        <v>6198.7030000000004</v>
      </c>
      <c r="AF271" s="70">
        <v>6235.4520000000002</v>
      </c>
      <c r="AG271" s="70">
        <v>6271.491</v>
      </c>
      <c r="AH271" s="70">
        <v>6306.826</v>
      </c>
      <c r="AI271" s="70">
        <v>6341.5169999999998</v>
      </c>
      <c r="AJ271" s="70">
        <v>6375.5690000000004</v>
      </c>
      <c r="AK271" s="70">
        <v>6409.0659999999998</v>
      </c>
      <c r="AL271" s="70">
        <v>6442.0540000000001</v>
      </c>
      <c r="AM271" s="70">
        <v>6474.5820000000003</v>
      </c>
      <c r="AN271" s="70">
        <v>6506.6509999999998</v>
      </c>
      <c r="AO271" s="70">
        <v>6538.3010000000004</v>
      </c>
      <c r="AP271" s="70">
        <v>6569.518</v>
      </c>
      <c r="AQ271" s="70">
        <v>6600.3379999999997</v>
      </c>
      <c r="AR271" s="70">
        <v>6630.7870000000003</v>
      </c>
      <c r="AS271" s="70">
        <v>6660.8909999999996</v>
      </c>
      <c r="AT271" s="70">
        <v>6690.6750000000002</v>
      </c>
      <c r="AU271" s="70">
        <v>6720.1490000000003</v>
      </c>
      <c r="AV271" s="70">
        <v>6749.3410000000003</v>
      </c>
      <c r="AW271" s="70">
        <v>6778.2820000000002</v>
      </c>
      <c r="AX271" s="70">
        <v>6807</v>
      </c>
      <c r="AY271" s="70">
        <v>6835.5219999999999</v>
      </c>
      <c r="AZ271" s="70">
        <v>6863.91</v>
      </c>
      <c r="BA271" s="70">
        <v>6892.2089999999998</v>
      </c>
      <c r="BB271" s="70">
        <v>6920.4189999999999</v>
      </c>
      <c r="BC271" s="70">
        <v>6948.5680000000002</v>
      </c>
      <c r="BD271" s="70">
        <v>6976.6959999999999</v>
      </c>
      <c r="BE271" s="70">
        <v>7004.8429999999998</v>
      </c>
      <c r="BF271" s="70">
        <v>7033.0290000000005</v>
      </c>
      <c r="BG271" s="70">
        <v>7061.2569999999996</v>
      </c>
      <c r="BH271" s="70">
        <v>7089.5330000000004</v>
      </c>
      <c r="BI271" s="70">
        <v>7117.8590000000004</v>
      </c>
      <c r="BJ271" s="70">
        <v>7146.2330000000002</v>
      </c>
      <c r="BK271" s="70">
        <v>7174.6670000000004</v>
      </c>
      <c r="BL271" s="70">
        <v>7203.1350000000002</v>
      </c>
      <c r="BM271" s="70">
        <v>7231.63</v>
      </c>
      <c r="BN271" s="70">
        <v>7260.0510000000004</v>
      </c>
      <c r="BO271" s="70">
        <v>7288.3</v>
      </c>
      <c r="BP271" s="70">
        <v>7316.28</v>
      </c>
      <c r="BQ271" s="70">
        <v>7343.97</v>
      </c>
      <c r="BR271" s="70">
        <v>7371.3540000000003</v>
      </c>
      <c r="BS271" s="70">
        <v>7398.4340000000002</v>
      </c>
      <c r="BT271" s="70">
        <v>7425.1530000000002</v>
      </c>
      <c r="BU271" s="70">
        <v>7451.52</v>
      </c>
      <c r="BV271" s="70">
        <v>7477.527</v>
      </c>
      <c r="BW271" s="70">
        <v>7503.165</v>
      </c>
      <c r="BX271" s="70">
        <v>7528.52</v>
      </c>
      <c r="BY271" s="70">
        <v>7553.6210000000001</v>
      </c>
      <c r="BZ271" s="70">
        <v>7578.5569999999998</v>
      </c>
      <c r="CA271" s="70">
        <v>7603.3280000000004</v>
      </c>
      <c r="CB271" s="70">
        <v>7627.9740000000002</v>
      </c>
      <c r="CC271" s="70">
        <v>7652.5429999999997</v>
      </c>
      <c r="CD271" s="70">
        <v>7677.1</v>
      </c>
      <c r="CE271" s="70">
        <v>7701.67</v>
      </c>
      <c r="CF271" s="70">
        <v>7726.3209999999999</v>
      </c>
      <c r="CG271" s="70">
        <v>7751.0469999999996</v>
      </c>
      <c r="CH271" s="70">
        <v>7775.8739999999998</v>
      </c>
      <c r="CI271" s="70">
        <v>7800.7879999999996</v>
      </c>
      <c r="CJ271" s="70">
        <v>7825.81</v>
      </c>
      <c r="CK271" s="70">
        <v>7850.9430000000002</v>
      </c>
      <c r="CL271" s="70">
        <v>7876.2079999999996</v>
      </c>
      <c r="CM271" s="70">
        <v>7901.6009999999997</v>
      </c>
      <c r="CN271" s="70">
        <v>7927.1610000000001</v>
      </c>
      <c r="CO271" s="70">
        <v>7952.9269999999997</v>
      </c>
    </row>
    <row r="272" spans="1:93" ht="11.65">
      <c r="A272" s="66">
        <v>255</v>
      </c>
      <c r="B272" s="67" t="s">
        <v>685</v>
      </c>
      <c r="C272" s="95" t="s">
        <v>200</v>
      </c>
      <c r="D272" s="69"/>
      <c r="E272" s="69">
        <v>752</v>
      </c>
      <c r="F272" s="67" t="s">
        <v>735</v>
      </c>
      <c r="G272" s="69">
        <v>924</v>
      </c>
      <c r="H272" s="97">
        <v>9764.9490000000005</v>
      </c>
      <c r="I272" s="97">
        <v>9836.0030000000006</v>
      </c>
      <c r="J272" s="97">
        <v>9904.8950000000004</v>
      </c>
      <c r="K272" s="97">
        <v>9971.6299999999992</v>
      </c>
      <c r="L272" s="97">
        <v>10036.391</v>
      </c>
      <c r="M272" s="97">
        <v>10099.27</v>
      </c>
      <c r="N272" s="70">
        <v>10160.159</v>
      </c>
      <c r="O272" s="70">
        <v>10218.972</v>
      </c>
      <c r="P272" s="70">
        <v>10275.853999999999</v>
      </c>
      <c r="Q272" s="70">
        <v>10331.079</v>
      </c>
      <c r="R272" s="70">
        <v>10384.831</v>
      </c>
      <c r="S272" s="70">
        <v>10437.236000000001</v>
      </c>
      <c r="T272" s="70">
        <v>10488.223</v>
      </c>
      <c r="U272" s="70">
        <v>10537.572</v>
      </c>
      <c r="V272" s="70">
        <v>10584.893</v>
      </c>
      <c r="W272" s="70">
        <v>10629.973</v>
      </c>
      <c r="X272" s="70">
        <v>10672.812</v>
      </c>
      <c r="Y272" s="70">
        <v>10713.63</v>
      </c>
      <c r="Z272" s="70">
        <v>10752.784</v>
      </c>
      <c r="AA272" s="70">
        <v>10790.763000000001</v>
      </c>
      <c r="AB272" s="70">
        <v>10827.977000000001</v>
      </c>
      <c r="AC272" s="70">
        <v>10864.567999999999</v>
      </c>
      <c r="AD272" s="70">
        <v>10900.609</v>
      </c>
      <c r="AE272" s="70">
        <v>10936.415999999999</v>
      </c>
      <c r="AF272" s="70">
        <v>10972.27</v>
      </c>
      <c r="AG272" s="70">
        <v>11008.44</v>
      </c>
      <c r="AH272" s="70">
        <v>11045.034</v>
      </c>
      <c r="AI272" s="70">
        <v>11082.084999999999</v>
      </c>
      <c r="AJ272" s="70">
        <v>11119.581</v>
      </c>
      <c r="AK272" s="70">
        <v>11157.476000000001</v>
      </c>
      <c r="AL272" s="70">
        <v>11195.698</v>
      </c>
      <c r="AM272" s="70">
        <v>11234.237999999999</v>
      </c>
      <c r="AN272" s="70">
        <v>11273.088</v>
      </c>
      <c r="AO272" s="70">
        <v>11312.028</v>
      </c>
      <c r="AP272" s="70">
        <v>11350.803</v>
      </c>
      <c r="AQ272" s="70">
        <v>11389.198</v>
      </c>
      <c r="AR272" s="70">
        <v>11427.146000000001</v>
      </c>
      <c r="AS272" s="70">
        <v>11464.626</v>
      </c>
      <c r="AT272" s="70">
        <v>11501.531999999999</v>
      </c>
      <c r="AU272" s="70">
        <v>11537.731</v>
      </c>
      <c r="AV272" s="70">
        <v>11573.14</v>
      </c>
      <c r="AW272" s="70">
        <v>11607.739</v>
      </c>
      <c r="AX272" s="70">
        <v>11641.554</v>
      </c>
      <c r="AY272" s="70">
        <v>11674.656999999999</v>
      </c>
      <c r="AZ272" s="70">
        <v>11707.197</v>
      </c>
      <c r="BA272" s="70">
        <v>11739.286</v>
      </c>
      <c r="BB272" s="70">
        <v>11770.963</v>
      </c>
      <c r="BC272" s="70">
        <v>11802.268</v>
      </c>
      <c r="BD272" s="70">
        <v>11833.377</v>
      </c>
      <c r="BE272" s="70">
        <v>11864.511</v>
      </c>
      <c r="BF272" s="70">
        <v>11895.835999999999</v>
      </c>
      <c r="BG272" s="70">
        <v>11927.402</v>
      </c>
      <c r="BH272" s="70">
        <v>11959.207</v>
      </c>
      <c r="BI272" s="70">
        <v>11991.288</v>
      </c>
      <c r="BJ272" s="70">
        <v>12023.668</v>
      </c>
      <c r="BK272" s="70">
        <v>12056.325000000001</v>
      </c>
      <c r="BL272" s="70">
        <v>12089.291999999999</v>
      </c>
      <c r="BM272" s="70">
        <v>12122.541999999999</v>
      </c>
      <c r="BN272" s="70">
        <v>12155.875</v>
      </c>
      <c r="BO272" s="70">
        <v>12189.071</v>
      </c>
      <c r="BP272" s="70">
        <v>12221.924999999999</v>
      </c>
      <c r="BQ272" s="70">
        <v>12254.445</v>
      </c>
      <c r="BR272" s="70">
        <v>12286.63</v>
      </c>
      <c r="BS272" s="70">
        <v>12318.37</v>
      </c>
      <c r="BT272" s="70">
        <v>12349.579</v>
      </c>
      <c r="BU272" s="70">
        <v>12380.214</v>
      </c>
      <c r="BV272" s="70">
        <v>12410.233</v>
      </c>
      <c r="BW272" s="70">
        <v>12439.73</v>
      </c>
      <c r="BX272" s="70">
        <v>12468.893</v>
      </c>
      <c r="BY272" s="70">
        <v>12497.991</v>
      </c>
      <c r="BZ272" s="70">
        <v>12527.228999999999</v>
      </c>
      <c r="CA272" s="70">
        <v>12556.665999999999</v>
      </c>
      <c r="CB272" s="70">
        <v>12586.321</v>
      </c>
      <c r="CC272" s="70">
        <v>12616.418</v>
      </c>
      <c r="CD272" s="70">
        <v>12647.189</v>
      </c>
      <c r="CE272" s="70">
        <v>12678.79</v>
      </c>
      <c r="CF272" s="70">
        <v>12711.261</v>
      </c>
      <c r="CG272" s="70">
        <v>12744.556</v>
      </c>
      <c r="CH272" s="70">
        <v>12778.545</v>
      </c>
      <c r="CI272" s="70">
        <v>12813.052</v>
      </c>
      <c r="CJ272" s="70">
        <v>12847.916999999999</v>
      </c>
      <c r="CK272" s="70">
        <v>12882.965</v>
      </c>
      <c r="CL272" s="70">
        <v>12918.075999999999</v>
      </c>
      <c r="CM272" s="70">
        <v>12953.116</v>
      </c>
      <c r="CN272" s="70">
        <v>12987.962</v>
      </c>
      <c r="CO272" s="70">
        <v>13022.531999999999</v>
      </c>
    </row>
    <row r="273" spans="1:93" ht="11.65">
      <c r="A273" s="66">
        <v>256</v>
      </c>
      <c r="B273" s="67" t="s">
        <v>685</v>
      </c>
      <c r="C273" s="95" t="s">
        <v>217</v>
      </c>
      <c r="D273" s="69">
        <v>29</v>
      </c>
      <c r="E273" s="69">
        <v>826</v>
      </c>
      <c r="F273" s="67" t="s">
        <v>735</v>
      </c>
      <c r="G273" s="69">
        <v>924</v>
      </c>
      <c r="H273" s="97">
        <v>65860.149000000005</v>
      </c>
      <c r="I273" s="97">
        <v>66297.944000000003</v>
      </c>
      <c r="J273" s="97">
        <v>66727.463000000003</v>
      </c>
      <c r="K273" s="97">
        <v>67141.678</v>
      </c>
      <c r="L273" s="97">
        <v>67530.160999999993</v>
      </c>
      <c r="M273" s="97">
        <v>67886.004000000001</v>
      </c>
      <c r="N273" s="70">
        <v>68207.114000000001</v>
      </c>
      <c r="O273" s="70">
        <v>68497.913</v>
      </c>
      <c r="P273" s="70">
        <v>68765.934999999998</v>
      </c>
      <c r="Q273" s="70">
        <v>69021.842000000004</v>
      </c>
      <c r="R273" s="70">
        <v>69273.64</v>
      </c>
      <c r="S273" s="70">
        <v>69524.100000000006</v>
      </c>
      <c r="T273" s="70">
        <v>69771.960999999996</v>
      </c>
      <c r="U273" s="70">
        <v>70016.263000000006</v>
      </c>
      <c r="V273" s="70">
        <v>70254.648000000001</v>
      </c>
      <c r="W273" s="70">
        <v>70485.482999999993</v>
      </c>
      <c r="X273" s="70">
        <v>70709.292000000001</v>
      </c>
      <c r="Y273" s="70">
        <v>70927.464999999997</v>
      </c>
      <c r="Z273" s="70">
        <v>71140.069000000003</v>
      </c>
      <c r="AA273" s="70">
        <v>71347.133000000002</v>
      </c>
      <c r="AB273" s="70">
        <v>71548.755999999994</v>
      </c>
      <c r="AC273" s="70">
        <v>71744.926999999996</v>
      </c>
      <c r="AD273" s="70">
        <v>71935.934999999998</v>
      </c>
      <c r="AE273" s="70">
        <v>72122.611999999994</v>
      </c>
      <c r="AF273" s="70">
        <v>72306.03</v>
      </c>
      <c r="AG273" s="70">
        <v>72486.895999999993</v>
      </c>
      <c r="AH273" s="70">
        <v>72665.441000000006</v>
      </c>
      <c r="AI273" s="70">
        <v>72841.365000000005</v>
      </c>
      <c r="AJ273" s="70">
        <v>73014.051000000007</v>
      </c>
      <c r="AK273" s="70">
        <v>73182.660999999993</v>
      </c>
      <c r="AL273" s="70">
        <v>73346.418999999994</v>
      </c>
      <c r="AM273" s="70">
        <v>73505.279999999999</v>
      </c>
      <c r="AN273" s="70">
        <v>73659.104000000007</v>
      </c>
      <c r="AO273" s="70">
        <v>73807.097999999998</v>
      </c>
      <c r="AP273" s="70">
        <v>73948.3</v>
      </c>
      <c r="AQ273" s="70">
        <v>74081.982999999993</v>
      </c>
      <c r="AR273" s="70">
        <v>74208.010999999999</v>
      </c>
      <c r="AS273" s="70">
        <v>74326.611999999994</v>
      </c>
      <c r="AT273" s="70">
        <v>74438.066000000006</v>
      </c>
      <c r="AU273" s="70">
        <v>74542.854999999996</v>
      </c>
      <c r="AV273" s="70">
        <v>74641.527000000002</v>
      </c>
      <c r="AW273" s="70">
        <v>74734.267999999996</v>
      </c>
      <c r="AX273" s="70">
        <v>74821.528000000006</v>
      </c>
      <c r="AY273" s="70">
        <v>74904.248000000007</v>
      </c>
      <c r="AZ273" s="70">
        <v>74983.540999999997</v>
      </c>
      <c r="BA273" s="70">
        <v>75060.472999999998</v>
      </c>
      <c r="BB273" s="70">
        <v>75135.388000000006</v>
      </c>
      <c r="BC273" s="70">
        <v>75208.709000000003</v>
      </c>
      <c r="BD273" s="70">
        <v>75281.33</v>
      </c>
      <c r="BE273" s="70">
        <v>75354.289000000004</v>
      </c>
      <c r="BF273" s="70">
        <v>75428.317999999999</v>
      </c>
      <c r="BG273" s="70">
        <v>75503.853000000003</v>
      </c>
      <c r="BH273" s="70">
        <v>75580.843999999997</v>
      </c>
      <c r="BI273" s="70">
        <v>75658.876999999993</v>
      </c>
      <c r="BJ273" s="70">
        <v>75737.157000000007</v>
      </c>
      <c r="BK273" s="70">
        <v>75815.114000000001</v>
      </c>
      <c r="BL273" s="70">
        <v>75892.717000000004</v>
      </c>
      <c r="BM273" s="70">
        <v>75970.006999999998</v>
      </c>
      <c r="BN273" s="70">
        <v>76046.482000000004</v>
      </c>
      <c r="BO273" s="70">
        <v>76121.514999999999</v>
      </c>
      <c r="BP273" s="70">
        <v>76194.676999999996</v>
      </c>
      <c r="BQ273" s="70">
        <v>76265.850000000006</v>
      </c>
      <c r="BR273" s="70">
        <v>76335.217000000004</v>
      </c>
      <c r="BS273" s="70">
        <v>76402.934999999998</v>
      </c>
      <c r="BT273" s="70">
        <v>76469.356</v>
      </c>
      <c r="BU273" s="70">
        <v>76534.815000000002</v>
      </c>
      <c r="BV273" s="70">
        <v>76599.406000000003</v>
      </c>
      <c r="BW273" s="70">
        <v>76663.297999999995</v>
      </c>
      <c r="BX273" s="70">
        <v>76727.235000000001</v>
      </c>
      <c r="BY273" s="70">
        <v>76792.088000000003</v>
      </c>
      <c r="BZ273" s="70">
        <v>76858.558000000005</v>
      </c>
      <c r="CA273" s="70">
        <v>76926.86</v>
      </c>
      <c r="CB273" s="70">
        <v>76997.05</v>
      </c>
      <c r="CC273" s="70">
        <v>77069.260999999999</v>
      </c>
      <c r="CD273" s="70">
        <v>77143.606</v>
      </c>
      <c r="CE273" s="70">
        <v>77220.081999999995</v>
      </c>
      <c r="CF273" s="70">
        <v>77298.644</v>
      </c>
      <c r="CG273" s="70">
        <v>77379.150999999998</v>
      </c>
      <c r="CH273" s="70">
        <v>77461.395999999993</v>
      </c>
      <c r="CI273" s="70">
        <v>77545.081999999995</v>
      </c>
      <c r="CJ273" s="70">
        <v>77629.888999999996</v>
      </c>
      <c r="CK273" s="70">
        <v>77715.360000000001</v>
      </c>
      <c r="CL273" s="70">
        <v>77801.031000000003</v>
      </c>
      <c r="CM273" s="70">
        <v>77886.332999999999</v>
      </c>
      <c r="CN273" s="70">
        <v>77970.64</v>
      </c>
      <c r="CO273" s="70">
        <v>78053.263000000006</v>
      </c>
    </row>
    <row r="274" spans="1:93" ht="11.65">
      <c r="A274" s="83">
        <v>257</v>
      </c>
      <c r="B274" s="84" t="s">
        <v>685</v>
      </c>
      <c r="C274" s="94" t="s">
        <v>817</v>
      </c>
      <c r="D274" s="86"/>
      <c r="E274" s="86">
        <v>925</v>
      </c>
      <c r="F274" s="84" t="s">
        <v>734</v>
      </c>
      <c r="G274" s="86">
        <v>917</v>
      </c>
      <c r="H274" s="100">
        <v>153064.87299999999</v>
      </c>
      <c r="I274" s="100">
        <v>152936.834</v>
      </c>
      <c r="J274" s="100">
        <v>152796.34599999999</v>
      </c>
      <c r="K274" s="100">
        <v>152637.57</v>
      </c>
      <c r="L274" s="100">
        <v>152446.95000000001</v>
      </c>
      <c r="M274" s="100">
        <v>152215.24299999999</v>
      </c>
      <c r="N274" s="87">
        <v>151945.04199999999</v>
      </c>
      <c r="O274" s="87">
        <v>151644.503</v>
      </c>
      <c r="P274" s="87">
        <v>151316.158</v>
      </c>
      <c r="Q274" s="87">
        <v>150963.17199999999</v>
      </c>
      <c r="R274" s="87">
        <v>150588.288</v>
      </c>
      <c r="S274" s="87">
        <v>150192.80499999999</v>
      </c>
      <c r="T274" s="87">
        <v>149778.23999999999</v>
      </c>
      <c r="U274" s="87">
        <v>149348.43900000001</v>
      </c>
      <c r="V274" s="87">
        <v>148907.91399999999</v>
      </c>
      <c r="W274" s="87">
        <v>148459.80900000001</v>
      </c>
      <c r="X274" s="87">
        <v>148005.74600000001</v>
      </c>
      <c r="Y274" s="87">
        <v>147545.45199999999</v>
      </c>
      <c r="Z274" s="87">
        <v>147078.03700000001</v>
      </c>
      <c r="AA274" s="87">
        <v>146601.769</v>
      </c>
      <c r="AB274" s="87">
        <v>146114.845</v>
      </c>
      <c r="AC274" s="87">
        <v>145617.046</v>
      </c>
      <c r="AD274" s="87">
        <v>145107.78899999999</v>
      </c>
      <c r="AE274" s="87">
        <v>144585.158</v>
      </c>
      <c r="AF274" s="87">
        <v>144046.50099999999</v>
      </c>
      <c r="AG274" s="87">
        <v>143489.68299999999</v>
      </c>
      <c r="AH274" s="87">
        <v>142913.69899999999</v>
      </c>
      <c r="AI274" s="87">
        <v>142317.68799999999</v>
      </c>
      <c r="AJ274" s="87">
        <v>141699.59</v>
      </c>
      <c r="AK274" s="87">
        <v>141057.283</v>
      </c>
      <c r="AL274" s="87">
        <v>140389.128</v>
      </c>
      <c r="AM274" s="87">
        <v>139694.353</v>
      </c>
      <c r="AN274" s="87">
        <v>138972.921</v>
      </c>
      <c r="AO274" s="87">
        <v>138224.50899999999</v>
      </c>
      <c r="AP274" s="87">
        <v>137449.33300000001</v>
      </c>
      <c r="AQ274" s="87">
        <v>136647.617</v>
      </c>
      <c r="AR274" s="87">
        <v>135819.97500000001</v>
      </c>
      <c r="AS274" s="87">
        <v>134967.321</v>
      </c>
      <c r="AT274" s="87">
        <v>134090.73000000001</v>
      </c>
      <c r="AU274" s="87">
        <v>133191.58799999999</v>
      </c>
      <c r="AV274" s="87">
        <v>132271.46100000001</v>
      </c>
      <c r="AW274" s="87">
        <v>131332.035</v>
      </c>
      <c r="AX274" s="87">
        <v>130375.512</v>
      </c>
      <c r="AY274" s="87">
        <v>129405.031</v>
      </c>
      <c r="AZ274" s="87">
        <v>128424.323</v>
      </c>
      <c r="BA274" s="87">
        <v>127436.811</v>
      </c>
      <c r="BB274" s="87">
        <v>126445.027</v>
      </c>
      <c r="BC274" s="87">
        <v>125451.42</v>
      </c>
      <c r="BD274" s="87">
        <v>124459.89599999999</v>
      </c>
      <c r="BE274" s="87">
        <v>123474.54300000001</v>
      </c>
      <c r="BF274" s="87">
        <v>122498.981</v>
      </c>
      <c r="BG274" s="87">
        <v>121535.798</v>
      </c>
      <c r="BH274" s="87">
        <v>120586.94899999999</v>
      </c>
      <c r="BI274" s="87">
        <v>119655.204</v>
      </c>
      <c r="BJ274" s="87">
        <v>118743.011</v>
      </c>
      <c r="BK274" s="87">
        <v>117852.59299999999</v>
      </c>
      <c r="BL274" s="87">
        <v>116985.25</v>
      </c>
      <c r="BM274" s="87">
        <v>116142.197</v>
      </c>
      <c r="BN274" s="87">
        <v>115324.42200000001</v>
      </c>
      <c r="BO274" s="87">
        <v>114532.75599999999</v>
      </c>
      <c r="BP274" s="87">
        <v>113767.52099999999</v>
      </c>
      <c r="BQ274" s="87">
        <v>113029.049</v>
      </c>
      <c r="BR274" s="87">
        <v>112316.947</v>
      </c>
      <c r="BS274" s="87">
        <v>111629.976</v>
      </c>
      <c r="BT274" s="87">
        <v>110966.394</v>
      </c>
      <c r="BU274" s="87">
        <v>110324.45699999999</v>
      </c>
      <c r="BV274" s="87">
        <v>109703.281</v>
      </c>
      <c r="BW274" s="87">
        <v>109101.81</v>
      </c>
      <c r="BX274" s="87">
        <v>108517.633</v>
      </c>
      <c r="BY274" s="87">
        <v>107948.038</v>
      </c>
      <c r="BZ274" s="87">
        <v>107390.568</v>
      </c>
      <c r="CA274" s="87">
        <v>106843.954</v>
      </c>
      <c r="CB274" s="87">
        <v>106307.105</v>
      </c>
      <c r="CC274" s="87">
        <v>105778.302</v>
      </c>
      <c r="CD274" s="87">
        <v>105255.921</v>
      </c>
      <c r="CE274" s="87">
        <v>104738.42</v>
      </c>
      <c r="CF274" s="87">
        <v>104224.97</v>
      </c>
      <c r="CG274" s="87">
        <v>103715.026</v>
      </c>
      <c r="CH274" s="87">
        <v>103208.29399999999</v>
      </c>
      <c r="CI274" s="87">
        <v>102704.785</v>
      </c>
      <c r="CJ274" s="87">
        <v>102204.558</v>
      </c>
      <c r="CK274" s="87">
        <v>101707.716</v>
      </c>
      <c r="CL274" s="87">
        <v>101214.488</v>
      </c>
      <c r="CM274" s="87">
        <v>100725.007</v>
      </c>
      <c r="CN274" s="87">
        <v>100239.541</v>
      </c>
      <c r="CO274" s="87">
        <v>99758.366999999998</v>
      </c>
    </row>
    <row r="275" spans="1:93" ht="11.65">
      <c r="A275" s="66">
        <v>258</v>
      </c>
      <c r="B275" s="67" t="s">
        <v>685</v>
      </c>
      <c r="C275" s="95" t="s">
        <v>33</v>
      </c>
      <c r="D275" s="69"/>
      <c r="E275" s="69">
        <v>8</v>
      </c>
      <c r="F275" s="67" t="s">
        <v>735</v>
      </c>
      <c r="G275" s="69">
        <v>925</v>
      </c>
      <c r="H275" s="97">
        <v>2890.5239999999999</v>
      </c>
      <c r="I275" s="97">
        <v>2886.4270000000001</v>
      </c>
      <c r="J275" s="97">
        <v>2884.1689999999999</v>
      </c>
      <c r="K275" s="97">
        <v>2882.7350000000001</v>
      </c>
      <c r="L275" s="97">
        <v>2880.913</v>
      </c>
      <c r="M275" s="97">
        <v>2877.8</v>
      </c>
      <c r="N275" s="70">
        <v>2872.9340000000002</v>
      </c>
      <c r="O275" s="70">
        <v>2866.3780000000002</v>
      </c>
      <c r="P275" s="70">
        <v>2858.4180000000001</v>
      </c>
      <c r="Q275" s="70">
        <v>2849.6570000000002</v>
      </c>
      <c r="R275" s="70">
        <v>2840.4679999999998</v>
      </c>
      <c r="S275" s="70">
        <v>2830.8580000000002</v>
      </c>
      <c r="T275" s="70">
        <v>2820.6239999999998</v>
      </c>
      <c r="U275" s="70">
        <v>2809.8629999999998</v>
      </c>
      <c r="V275" s="70">
        <v>2798.6309999999999</v>
      </c>
      <c r="W275" s="70">
        <v>2786.9720000000002</v>
      </c>
      <c r="X275" s="70">
        <v>2774.9520000000002</v>
      </c>
      <c r="Y275" s="70">
        <v>2762.547</v>
      </c>
      <c r="Z275" s="70">
        <v>2749.56</v>
      </c>
      <c r="AA275" s="70">
        <v>2735.797</v>
      </c>
      <c r="AB275" s="70">
        <v>2721.0859999999998</v>
      </c>
      <c r="AC275" s="70">
        <v>2705.366</v>
      </c>
      <c r="AD275" s="70">
        <v>2688.7170000000001</v>
      </c>
      <c r="AE275" s="70">
        <v>2671.2379999999998</v>
      </c>
      <c r="AF275" s="70">
        <v>2653.0839999999998</v>
      </c>
      <c r="AG275" s="70">
        <v>2634.3850000000002</v>
      </c>
      <c r="AH275" s="70">
        <v>2615.1729999999998</v>
      </c>
      <c r="AI275" s="70">
        <v>2595.44</v>
      </c>
      <c r="AJ275" s="70">
        <v>2575.2570000000001</v>
      </c>
      <c r="AK275" s="70">
        <v>2554.627</v>
      </c>
      <c r="AL275" s="70">
        <v>2533.6390000000001</v>
      </c>
      <c r="AM275" s="70">
        <v>2512.2950000000001</v>
      </c>
      <c r="AN275" s="70">
        <v>2490.6320000000001</v>
      </c>
      <c r="AO275" s="70">
        <v>2468.6930000000002</v>
      </c>
      <c r="AP275" s="70">
        <v>2446.4929999999999</v>
      </c>
      <c r="AQ275" s="70">
        <v>2424.0520000000001</v>
      </c>
      <c r="AR275" s="70">
        <v>2401.4</v>
      </c>
      <c r="AS275" s="70">
        <v>2378.56</v>
      </c>
      <c r="AT275" s="70">
        <v>2355.549</v>
      </c>
      <c r="AU275" s="70">
        <v>2332.3989999999999</v>
      </c>
      <c r="AV275" s="70">
        <v>2309.096</v>
      </c>
      <c r="AW275" s="70">
        <v>2285.6840000000002</v>
      </c>
      <c r="AX275" s="70">
        <v>2262.165</v>
      </c>
      <c r="AY275" s="70">
        <v>2238.5169999999998</v>
      </c>
      <c r="AZ275" s="70">
        <v>2214.7600000000002</v>
      </c>
      <c r="BA275" s="70">
        <v>2190.904</v>
      </c>
      <c r="BB275" s="70">
        <v>2166.92</v>
      </c>
      <c r="BC275" s="70">
        <v>2142.8029999999999</v>
      </c>
      <c r="BD275" s="70">
        <v>2118.547</v>
      </c>
      <c r="BE275" s="70">
        <v>2094.105</v>
      </c>
      <c r="BF275" s="70">
        <v>2069.4450000000002</v>
      </c>
      <c r="BG275" s="70">
        <v>2044.577</v>
      </c>
      <c r="BH275" s="70">
        <v>2019.4570000000001</v>
      </c>
      <c r="BI275" s="70">
        <v>1994.07</v>
      </c>
      <c r="BJ275" s="70">
        <v>1968.346</v>
      </c>
      <c r="BK275" s="70">
        <v>1942.2639999999999</v>
      </c>
      <c r="BL275" s="70">
        <v>1915.8109999999999</v>
      </c>
      <c r="BM275" s="70">
        <v>1888.973</v>
      </c>
      <c r="BN275" s="70">
        <v>1861.74</v>
      </c>
      <c r="BO275" s="70">
        <v>1834.077</v>
      </c>
      <c r="BP275" s="70">
        <v>1805.9780000000001</v>
      </c>
      <c r="BQ275" s="70">
        <v>1777.4480000000001</v>
      </c>
      <c r="BR275" s="70">
        <v>1748.5119999999999</v>
      </c>
      <c r="BS275" s="70">
        <v>1719.2180000000001</v>
      </c>
      <c r="BT275" s="70">
        <v>1689.607</v>
      </c>
      <c r="BU275" s="70">
        <v>1659.729</v>
      </c>
      <c r="BV275" s="70">
        <v>1629.6289999999999</v>
      </c>
      <c r="BW275" s="70">
        <v>1599.3389999999999</v>
      </c>
      <c r="BX275" s="70">
        <v>1568.934</v>
      </c>
      <c r="BY275" s="70">
        <v>1538.4970000000001</v>
      </c>
      <c r="BZ275" s="70">
        <v>1508.106</v>
      </c>
      <c r="CA275" s="70">
        <v>1477.809</v>
      </c>
      <c r="CB275" s="70">
        <v>1447.635</v>
      </c>
      <c r="CC275" s="70">
        <v>1417.672</v>
      </c>
      <c r="CD275" s="70">
        <v>1388.0129999999999</v>
      </c>
      <c r="CE275" s="70">
        <v>1358.6980000000001</v>
      </c>
      <c r="CF275" s="70">
        <v>1329.787</v>
      </c>
      <c r="CG275" s="70">
        <v>1301.3140000000001</v>
      </c>
      <c r="CH275" s="70">
        <v>1273.239</v>
      </c>
      <c r="CI275" s="70">
        <v>1245.5940000000001</v>
      </c>
      <c r="CJ275" s="70">
        <v>1218.356</v>
      </c>
      <c r="CK275" s="70">
        <v>1191.5360000000001</v>
      </c>
      <c r="CL275" s="70">
        <v>1165.114</v>
      </c>
      <c r="CM275" s="70">
        <v>1139.105</v>
      </c>
      <c r="CN275" s="70">
        <v>1113.51</v>
      </c>
      <c r="CO275" s="70">
        <v>1088.338</v>
      </c>
    </row>
    <row r="276" spans="1:93" ht="11.65">
      <c r="A276" s="66">
        <v>259</v>
      </c>
      <c r="B276" s="67" t="s">
        <v>685</v>
      </c>
      <c r="C276" s="95" t="s">
        <v>35</v>
      </c>
      <c r="D276" s="69"/>
      <c r="E276" s="69">
        <v>20</v>
      </c>
      <c r="F276" s="67" t="s">
        <v>735</v>
      </c>
      <c r="G276" s="69">
        <v>925</v>
      </c>
      <c r="H276" s="97">
        <v>77.992999999999995</v>
      </c>
      <c r="I276" s="97">
        <v>77.295000000000002</v>
      </c>
      <c r="J276" s="97">
        <v>76.997</v>
      </c>
      <c r="K276" s="97">
        <v>77.007999999999996</v>
      </c>
      <c r="L276" s="97">
        <v>77.146000000000001</v>
      </c>
      <c r="M276" s="97">
        <v>77.265000000000001</v>
      </c>
      <c r="N276" s="70">
        <v>77.353999999999999</v>
      </c>
      <c r="O276" s="70">
        <v>77.459999999999994</v>
      </c>
      <c r="P276" s="70">
        <v>77.575999999999993</v>
      </c>
      <c r="Q276" s="70">
        <v>77.685000000000002</v>
      </c>
      <c r="R276" s="70">
        <v>77.772999999999996</v>
      </c>
      <c r="S276" s="70">
        <v>77.850999999999999</v>
      </c>
      <c r="T276" s="70">
        <v>77.887</v>
      </c>
      <c r="U276" s="70">
        <v>77.900000000000006</v>
      </c>
      <c r="V276" s="70">
        <v>77.918000000000006</v>
      </c>
      <c r="W276" s="70">
        <v>77.927000000000007</v>
      </c>
      <c r="X276" s="70">
        <v>77.947999999999993</v>
      </c>
      <c r="Y276" s="70">
        <v>77.959000000000003</v>
      </c>
      <c r="Z276" s="70">
        <v>77.965000000000003</v>
      </c>
      <c r="AA276" s="70">
        <v>77.977000000000004</v>
      </c>
      <c r="AB276" s="70">
        <v>77.974000000000004</v>
      </c>
      <c r="AC276" s="70">
        <v>77.965999999999994</v>
      </c>
      <c r="AD276" s="70">
        <v>77.960999999999999</v>
      </c>
      <c r="AE276" s="70">
        <v>77.944000000000003</v>
      </c>
      <c r="AF276" s="70">
        <v>77.909000000000006</v>
      </c>
      <c r="AG276" s="70">
        <v>77.86</v>
      </c>
      <c r="AH276" s="70">
        <v>77.799000000000007</v>
      </c>
      <c r="AI276" s="70">
        <v>77.704999999999998</v>
      </c>
      <c r="AJ276" s="70">
        <v>77.599000000000004</v>
      </c>
      <c r="AK276" s="70">
        <v>77.468000000000004</v>
      </c>
      <c r="AL276" s="70">
        <v>77.317999999999998</v>
      </c>
      <c r="AM276" s="70">
        <v>77.132000000000005</v>
      </c>
      <c r="AN276" s="70">
        <v>76.923000000000002</v>
      </c>
      <c r="AO276" s="70">
        <v>76.686999999999998</v>
      </c>
      <c r="AP276" s="70">
        <v>76.415999999999997</v>
      </c>
      <c r="AQ276" s="70">
        <v>76.123000000000005</v>
      </c>
      <c r="AR276" s="70">
        <v>75.792000000000002</v>
      </c>
      <c r="AS276" s="70">
        <v>75.433999999999997</v>
      </c>
      <c r="AT276" s="70">
        <v>75.05</v>
      </c>
      <c r="AU276" s="70">
        <v>74.647999999999996</v>
      </c>
      <c r="AV276" s="70">
        <v>74.206999999999994</v>
      </c>
      <c r="AW276" s="70">
        <v>73.766999999999996</v>
      </c>
      <c r="AX276" s="70">
        <v>73.289000000000001</v>
      </c>
      <c r="AY276" s="70">
        <v>72.790999999999997</v>
      </c>
      <c r="AZ276" s="70">
        <v>72.296000000000006</v>
      </c>
      <c r="BA276" s="70">
        <v>71.784000000000006</v>
      </c>
      <c r="BB276" s="70">
        <v>71.281000000000006</v>
      </c>
      <c r="BC276" s="70">
        <v>70.762</v>
      </c>
      <c r="BD276" s="70">
        <v>70.242000000000004</v>
      </c>
      <c r="BE276" s="70">
        <v>69.739000000000004</v>
      </c>
      <c r="BF276" s="70">
        <v>69.222999999999999</v>
      </c>
      <c r="BG276" s="70">
        <v>68.745999999999995</v>
      </c>
      <c r="BH276" s="70">
        <v>68.266999999999996</v>
      </c>
      <c r="BI276" s="70">
        <v>67.804000000000002</v>
      </c>
      <c r="BJ276" s="70">
        <v>67.36</v>
      </c>
      <c r="BK276" s="70">
        <v>66.936000000000007</v>
      </c>
      <c r="BL276" s="70">
        <v>66.536000000000001</v>
      </c>
      <c r="BM276" s="70">
        <v>66.159000000000006</v>
      </c>
      <c r="BN276" s="70">
        <v>65.807000000000002</v>
      </c>
      <c r="BO276" s="70">
        <v>65.474999999999994</v>
      </c>
      <c r="BP276" s="70">
        <v>65.171999999999997</v>
      </c>
      <c r="BQ276" s="70">
        <v>64.897999999999996</v>
      </c>
      <c r="BR276" s="70">
        <v>64.647000000000006</v>
      </c>
      <c r="BS276" s="70">
        <v>64.424000000000007</v>
      </c>
      <c r="BT276" s="70">
        <v>64.222999999999999</v>
      </c>
      <c r="BU276" s="70">
        <v>64.045000000000002</v>
      </c>
      <c r="BV276" s="70">
        <v>63.878</v>
      </c>
      <c r="BW276" s="70">
        <v>63.738</v>
      </c>
      <c r="BX276" s="70">
        <v>63.62</v>
      </c>
      <c r="BY276" s="70">
        <v>63.508000000000003</v>
      </c>
      <c r="BZ276" s="70">
        <v>63.42</v>
      </c>
      <c r="CA276" s="70">
        <v>63.335000000000001</v>
      </c>
      <c r="CB276" s="70">
        <v>63.256</v>
      </c>
      <c r="CC276" s="70">
        <v>63.183</v>
      </c>
      <c r="CD276" s="70">
        <v>63.128</v>
      </c>
      <c r="CE276" s="70">
        <v>63.061999999999998</v>
      </c>
      <c r="CF276" s="70">
        <v>62.993000000000002</v>
      </c>
      <c r="CG276" s="70">
        <v>62.930999999999997</v>
      </c>
      <c r="CH276" s="70">
        <v>62.872999999999998</v>
      </c>
      <c r="CI276" s="70">
        <v>62.802</v>
      </c>
      <c r="CJ276" s="70">
        <v>62.743000000000002</v>
      </c>
      <c r="CK276" s="70">
        <v>62.67</v>
      </c>
      <c r="CL276" s="70">
        <v>62.604999999999997</v>
      </c>
      <c r="CM276" s="70">
        <v>62.536999999999999</v>
      </c>
      <c r="CN276" s="70">
        <v>62.481000000000002</v>
      </c>
      <c r="CO276" s="70">
        <v>62.405999999999999</v>
      </c>
    </row>
    <row r="277" spans="1:93" ht="11.65">
      <c r="A277" s="66">
        <v>260</v>
      </c>
      <c r="B277" s="67" t="s">
        <v>685</v>
      </c>
      <c r="C277" s="95" t="s">
        <v>53</v>
      </c>
      <c r="D277" s="69"/>
      <c r="E277" s="69">
        <v>70</v>
      </c>
      <c r="F277" s="67" t="s">
        <v>735</v>
      </c>
      <c r="G277" s="69">
        <v>925</v>
      </c>
      <c r="H277" s="97">
        <v>3429.3620000000001</v>
      </c>
      <c r="I277" s="97">
        <v>3386.2629999999999</v>
      </c>
      <c r="J277" s="97">
        <v>3351.5340000000001</v>
      </c>
      <c r="K277" s="97">
        <v>3323.9290000000001</v>
      </c>
      <c r="L277" s="97">
        <v>3300.998</v>
      </c>
      <c r="M277" s="97">
        <v>3280.8150000000001</v>
      </c>
      <c r="N277" s="70">
        <v>3263.4589999999998</v>
      </c>
      <c r="O277" s="70">
        <v>3249.3130000000001</v>
      </c>
      <c r="P277" s="70">
        <v>3237.0540000000001</v>
      </c>
      <c r="Q277" s="70">
        <v>3225.0340000000001</v>
      </c>
      <c r="R277" s="70">
        <v>3211.9630000000002</v>
      </c>
      <c r="S277" s="70">
        <v>3197.2359999999999</v>
      </c>
      <c r="T277" s="70">
        <v>3180.893</v>
      </c>
      <c r="U277" s="70">
        <v>3163.2669999999998</v>
      </c>
      <c r="V277" s="70">
        <v>3145.0279999999998</v>
      </c>
      <c r="W277" s="70">
        <v>3126.6419999999998</v>
      </c>
      <c r="X277" s="70">
        <v>3108.1120000000001</v>
      </c>
      <c r="Y277" s="70">
        <v>3089.1610000000001</v>
      </c>
      <c r="Z277" s="70">
        <v>3069.7979999999998</v>
      </c>
      <c r="AA277" s="70">
        <v>3050.0189999999998</v>
      </c>
      <c r="AB277" s="70">
        <v>3029.8249999999998</v>
      </c>
      <c r="AC277" s="70">
        <v>3009.22</v>
      </c>
      <c r="AD277" s="70">
        <v>2988.2359999999999</v>
      </c>
      <c r="AE277" s="70">
        <v>2966.8850000000002</v>
      </c>
      <c r="AF277" s="70">
        <v>2945.1610000000001</v>
      </c>
      <c r="AG277" s="70">
        <v>2923.078</v>
      </c>
      <c r="AH277" s="70">
        <v>2900.6419999999998</v>
      </c>
      <c r="AI277" s="70">
        <v>2877.8870000000002</v>
      </c>
      <c r="AJ277" s="70">
        <v>2854.8040000000001</v>
      </c>
      <c r="AK277" s="70">
        <v>2831.3850000000002</v>
      </c>
      <c r="AL277" s="70">
        <v>2807.6329999999998</v>
      </c>
      <c r="AM277" s="70">
        <v>2783.5770000000002</v>
      </c>
      <c r="AN277" s="70">
        <v>2759.2359999999999</v>
      </c>
      <c r="AO277" s="70">
        <v>2734.6669999999999</v>
      </c>
      <c r="AP277" s="70">
        <v>2709.92</v>
      </c>
      <c r="AQ277" s="70">
        <v>2685.0369999999998</v>
      </c>
      <c r="AR277" s="70">
        <v>2660.049</v>
      </c>
      <c r="AS277" s="70">
        <v>2634.9960000000001</v>
      </c>
      <c r="AT277" s="70">
        <v>2609.9259999999999</v>
      </c>
      <c r="AU277" s="70">
        <v>2584.9450000000002</v>
      </c>
      <c r="AV277" s="70">
        <v>2560.0790000000002</v>
      </c>
      <c r="AW277" s="70">
        <v>2535.3890000000001</v>
      </c>
      <c r="AX277" s="70">
        <v>2510.884</v>
      </c>
      <c r="AY277" s="70">
        <v>2486.5909999999999</v>
      </c>
      <c r="AZ277" s="70">
        <v>2462.5039999999999</v>
      </c>
      <c r="BA277" s="70">
        <v>2438.645</v>
      </c>
      <c r="BB277" s="70">
        <v>2415.0390000000002</v>
      </c>
      <c r="BC277" s="70">
        <v>2391.6689999999999</v>
      </c>
      <c r="BD277" s="70">
        <v>2368.5549999999998</v>
      </c>
      <c r="BE277" s="70">
        <v>2345.6790000000001</v>
      </c>
      <c r="BF277" s="70">
        <v>2323.0149999999999</v>
      </c>
      <c r="BG277" s="70">
        <v>2300.587</v>
      </c>
      <c r="BH277" s="70">
        <v>2278.3690000000001</v>
      </c>
      <c r="BI277" s="70">
        <v>2256.3519999999999</v>
      </c>
      <c r="BJ277" s="70">
        <v>2234.4830000000002</v>
      </c>
      <c r="BK277" s="70">
        <v>2212.7539999999999</v>
      </c>
      <c r="BL277" s="70">
        <v>2191.1370000000002</v>
      </c>
      <c r="BM277" s="70">
        <v>2169.6439999999998</v>
      </c>
      <c r="BN277" s="70">
        <v>2148.2669999999998</v>
      </c>
      <c r="BO277" s="70">
        <v>2127.0300000000002</v>
      </c>
      <c r="BP277" s="70">
        <v>2105.9209999999998</v>
      </c>
      <c r="BQ277" s="70">
        <v>2084.9520000000002</v>
      </c>
      <c r="BR277" s="70">
        <v>2064.1060000000002</v>
      </c>
      <c r="BS277" s="70">
        <v>2043.4059999999999</v>
      </c>
      <c r="BT277" s="70">
        <v>2022.8420000000001</v>
      </c>
      <c r="BU277" s="70">
        <v>2002.425</v>
      </c>
      <c r="BV277" s="70">
        <v>1982.144</v>
      </c>
      <c r="BW277" s="70">
        <v>1962.028</v>
      </c>
      <c r="BX277" s="70">
        <v>1942.076</v>
      </c>
      <c r="BY277" s="70">
        <v>1922.3140000000001</v>
      </c>
      <c r="BZ277" s="70">
        <v>1902.74</v>
      </c>
      <c r="CA277" s="70">
        <v>1883.375</v>
      </c>
      <c r="CB277" s="70">
        <v>1864.2429999999999</v>
      </c>
      <c r="CC277" s="70">
        <v>1845.318</v>
      </c>
      <c r="CD277" s="70">
        <v>1826.654</v>
      </c>
      <c r="CE277" s="70">
        <v>1808.259</v>
      </c>
      <c r="CF277" s="70">
        <v>1790.146</v>
      </c>
      <c r="CG277" s="70">
        <v>1772.308</v>
      </c>
      <c r="CH277" s="70">
        <v>1754.7760000000001</v>
      </c>
      <c r="CI277" s="70">
        <v>1737.548</v>
      </c>
      <c r="CJ277" s="70">
        <v>1720.627</v>
      </c>
      <c r="CK277" s="70">
        <v>1704.0329999999999</v>
      </c>
      <c r="CL277" s="70">
        <v>1687.7629999999999</v>
      </c>
      <c r="CM277" s="70">
        <v>1671.835</v>
      </c>
      <c r="CN277" s="70">
        <v>1656.26</v>
      </c>
      <c r="CO277" s="70">
        <v>1641.0540000000001</v>
      </c>
    </row>
    <row r="278" spans="1:93" ht="11.65">
      <c r="A278" s="66">
        <v>261</v>
      </c>
      <c r="B278" s="67" t="s">
        <v>685</v>
      </c>
      <c r="C278" s="95" t="s">
        <v>75</v>
      </c>
      <c r="D278" s="69"/>
      <c r="E278" s="69">
        <v>191</v>
      </c>
      <c r="F278" s="67" t="s">
        <v>735</v>
      </c>
      <c r="G278" s="69">
        <v>925</v>
      </c>
      <c r="H278" s="97">
        <v>4232.8739999999998</v>
      </c>
      <c r="I278" s="97">
        <v>4208.6109999999999</v>
      </c>
      <c r="J278" s="97">
        <v>4182.8469999999998</v>
      </c>
      <c r="K278" s="97">
        <v>4156.4070000000002</v>
      </c>
      <c r="L278" s="97">
        <v>4130.299</v>
      </c>
      <c r="M278" s="97">
        <v>4105.268</v>
      </c>
      <c r="N278" s="70">
        <v>4081.6570000000002</v>
      </c>
      <c r="O278" s="70">
        <v>4059.2849999999999</v>
      </c>
      <c r="P278" s="70">
        <v>4037.6909999999998</v>
      </c>
      <c r="Q278" s="70">
        <v>4016.1350000000002</v>
      </c>
      <c r="R278" s="70">
        <v>3994.0790000000002</v>
      </c>
      <c r="S278" s="70">
        <v>3971.3960000000002</v>
      </c>
      <c r="T278" s="70">
        <v>3948.2510000000002</v>
      </c>
      <c r="U278" s="70">
        <v>3924.7550000000001</v>
      </c>
      <c r="V278" s="70">
        <v>3901.0520000000001</v>
      </c>
      <c r="W278" s="70">
        <v>3877.2669999999998</v>
      </c>
      <c r="X278" s="70">
        <v>3853.4</v>
      </c>
      <c r="Y278" s="70">
        <v>3829.3760000000002</v>
      </c>
      <c r="Z278" s="70">
        <v>3805.18</v>
      </c>
      <c r="AA278" s="70">
        <v>3780.7449999999999</v>
      </c>
      <c r="AB278" s="70">
        <v>3756.0659999999998</v>
      </c>
      <c r="AC278" s="70">
        <v>3731.134</v>
      </c>
      <c r="AD278" s="70">
        <v>3705.9659999999999</v>
      </c>
      <c r="AE278" s="70">
        <v>3680.57</v>
      </c>
      <c r="AF278" s="70">
        <v>3654.9740000000002</v>
      </c>
      <c r="AG278" s="70">
        <v>3629.1889999999999</v>
      </c>
      <c r="AH278" s="70">
        <v>3603.24</v>
      </c>
      <c r="AI278" s="70">
        <v>3577.1239999999998</v>
      </c>
      <c r="AJ278" s="70">
        <v>3550.8580000000002</v>
      </c>
      <c r="AK278" s="70">
        <v>3524.4810000000002</v>
      </c>
      <c r="AL278" s="70">
        <v>3498.0340000000001</v>
      </c>
      <c r="AM278" s="70">
        <v>3471.51</v>
      </c>
      <c r="AN278" s="70">
        <v>3444.942</v>
      </c>
      <c r="AO278" s="70">
        <v>3418.2950000000001</v>
      </c>
      <c r="AP278" s="70">
        <v>3391.5889999999999</v>
      </c>
      <c r="AQ278" s="70">
        <v>3364.799</v>
      </c>
      <c r="AR278" s="70">
        <v>3337.94</v>
      </c>
      <c r="AS278" s="70">
        <v>3311.0279999999998</v>
      </c>
      <c r="AT278" s="70">
        <v>3284.0839999999998</v>
      </c>
      <c r="AU278" s="70">
        <v>3257.0940000000001</v>
      </c>
      <c r="AV278" s="70">
        <v>3230.1</v>
      </c>
      <c r="AW278" s="70">
        <v>3203.0909999999999</v>
      </c>
      <c r="AX278" s="70">
        <v>3176.0810000000001</v>
      </c>
      <c r="AY278" s="70">
        <v>3149.098</v>
      </c>
      <c r="AZ278" s="70">
        <v>3122.1390000000001</v>
      </c>
      <c r="BA278" s="70">
        <v>3095.2220000000002</v>
      </c>
      <c r="BB278" s="70">
        <v>3068.3760000000002</v>
      </c>
      <c r="BC278" s="70">
        <v>3041.6</v>
      </c>
      <c r="BD278" s="70">
        <v>3014.8870000000002</v>
      </c>
      <c r="BE278" s="70">
        <v>2988.2489999999998</v>
      </c>
      <c r="BF278" s="70">
        <v>2961.6689999999999</v>
      </c>
      <c r="BG278" s="70">
        <v>2935.1840000000002</v>
      </c>
      <c r="BH278" s="70">
        <v>2908.8009999999999</v>
      </c>
      <c r="BI278" s="70">
        <v>2882.529</v>
      </c>
      <c r="BJ278" s="70">
        <v>2856.3879999999999</v>
      </c>
      <c r="BK278" s="70">
        <v>2830.4050000000002</v>
      </c>
      <c r="BL278" s="70">
        <v>2804.5790000000002</v>
      </c>
      <c r="BM278" s="70">
        <v>2778.9490000000001</v>
      </c>
      <c r="BN278" s="70">
        <v>2753.5450000000001</v>
      </c>
      <c r="BO278" s="70">
        <v>2728.3939999999998</v>
      </c>
      <c r="BP278" s="70">
        <v>2703.556</v>
      </c>
      <c r="BQ278" s="70">
        <v>2679.0549999999998</v>
      </c>
      <c r="BR278" s="70">
        <v>2654.873</v>
      </c>
      <c r="BS278" s="70">
        <v>2631.0450000000001</v>
      </c>
      <c r="BT278" s="70">
        <v>2607.5529999999999</v>
      </c>
      <c r="BU278" s="70">
        <v>2584.4459999999999</v>
      </c>
      <c r="BV278" s="70">
        <v>2561.7020000000002</v>
      </c>
      <c r="BW278" s="70">
        <v>2539.3380000000002</v>
      </c>
      <c r="BX278" s="70">
        <v>2517.3290000000002</v>
      </c>
      <c r="BY278" s="70">
        <v>2495.623</v>
      </c>
      <c r="BZ278" s="70">
        <v>2474.2109999999998</v>
      </c>
      <c r="CA278" s="70">
        <v>2453.0859999999998</v>
      </c>
      <c r="CB278" s="70">
        <v>2432.2280000000001</v>
      </c>
      <c r="CC278" s="70">
        <v>2411.65</v>
      </c>
      <c r="CD278" s="70">
        <v>2391.3319999999999</v>
      </c>
      <c r="CE278" s="70">
        <v>2371.2660000000001</v>
      </c>
      <c r="CF278" s="70">
        <v>2351.4580000000001</v>
      </c>
      <c r="CG278" s="70">
        <v>2331.8879999999999</v>
      </c>
      <c r="CH278" s="70">
        <v>2312.547</v>
      </c>
      <c r="CI278" s="70">
        <v>2293.451</v>
      </c>
      <c r="CJ278" s="70">
        <v>2274.5549999999998</v>
      </c>
      <c r="CK278" s="70">
        <v>2255.8809999999999</v>
      </c>
      <c r="CL278" s="70">
        <v>2237.4270000000001</v>
      </c>
      <c r="CM278" s="70">
        <v>2219.183</v>
      </c>
      <c r="CN278" s="70">
        <v>2201.1460000000002</v>
      </c>
      <c r="CO278" s="70">
        <v>2183.3139999999999</v>
      </c>
    </row>
    <row r="279" spans="1:93" ht="11.65">
      <c r="A279" s="66">
        <v>262</v>
      </c>
      <c r="B279" s="67" t="s">
        <v>685</v>
      </c>
      <c r="C279" s="95" t="s">
        <v>818</v>
      </c>
      <c r="D279" s="69">
        <v>14</v>
      </c>
      <c r="E279" s="69">
        <v>292</v>
      </c>
      <c r="F279" s="67" t="s">
        <v>735</v>
      </c>
      <c r="G279" s="69">
        <v>925</v>
      </c>
      <c r="H279" s="97">
        <v>33.741999999999997</v>
      </c>
      <c r="I279" s="97">
        <v>33.738</v>
      </c>
      <c r="J279" s="97">
        <v>33.722999999999999</v>
      </c>
      <c r="K279" s="97">
        <v>33.715000000000003</v>
      </c>
      <c r="L279" s="97">
        <v>33.706000000000003</v>
      </c>
      <c r="M279" s="97">
        <v>33.691000000000003</v>
      </c>
      <c r="N279" s="70">
        <v>33.691000000000003</v>
      </c>
      <c r="O279" s="70">
        <v>33.713999999999999</v>
      </c>
      <c r="P279" s="70">
        <v>33.710999999999999</v>
      </c>
      <c r="Q279" s="70">
        <v>33.737000000000002</v>
      </c>
      <c r="R279" s="70">
        <v>33.753</v>
      </c>
      <c r="S279" s="70">
        <v>33.786000000000001</v>
      </c>
      <c r="T279" s="70">
        <v>33.82</v>
      </c>
      <c r="U279" s="70">
        <v>33.844000000000001</v>
      </c>
      <c r="V279" s="70">
        <v>33.889000000000003</v>
      </c>
      <c r="W279" s="70">
        <v>33.905999999999999</v>
      </c>
      <c r="X279" s="70">
        <v>33.951000000000001</v>
      </c>
      <c r="Y279" s="70">
        <v>33.978000000000002</v>
      </c>
      <c r="Z279" s="70">
        <v>34.003999999999998</v>
      </c>
      <c r="AA279" s="70">
        <v>34.030999999999999</v>
      </c>
      <c r="AB279" s="70">
        <v>34.048999999999999</v>
      </c>
      <c r="AC279" s="70">
        <v>34.082000000000001</v>
      </c>
      <c r="AD279" s="70">
        <v>34.095999999999997</v>
      </c>
      <c r="AE279" s="70">
        <v>34.119999999999997</v>
      </c>
      <c r="AF279" s="70">
        <v>34.119</v>
      </c>
      <c r="AG279" s="70">
        <v>34.133000000000003</v>
      </c>
      <c r="AH279" s="70">
        <v>34.137</v>
      </c>
      <c r="AI279" s="70">
        <v>34.143999999999998</v>
      </c>
      <c r="AJ279" s="70">
        <v>34.125999999999998</v>
      </c>
      <c r="AK279" s="70">
        <v>34.112000000000002</v>
      </c>
      <c r="AL279" s="70">
        <v>34.1</v>
      </c>
      <c r="AM279" s="70">
        <v>34.076999999999998</v>
      </c>
      <c r="AN279" s="70">
        <v>34.051000000000002</v>
      </c>
      <c r="AO279" s="70">
        <v>34.012999999999998</v>
      </c>
      <c r="AP279" s="70">
        <v>33.969000000000001</v>
      </c>
      <c r="AQ279" s="70">
        <v>33.917999999999999</v>
      </c>
      <c r="AR279" s="70">
        <v>33.863999999999997</v>
      </c>
      <c r="AS279" s="70">
        <v>33.808</v>
      </c>
      <c r="AT279" s="70">
        <v>33.74</v>
      </c>
      <c r="AU279" s="70">
        <v>33.67</v>
      </c>
      <c r="AV279" s="70">
        <v>33.591000000000001</v>
      </c>
      <c r="AW279" s="70">
        <v>33.512</v>
      </c>
      <c r="AX279" s="70">
        <v>33.427</v>
      </c>
      <c r="AY279" s="70">
        <v>33.311999999999998</v>
      </c>
      <c r="AZ279" s="70">
        <v>33.21</v>
      </c>
      <c r="BA279" s="70">
        <v>33.103000000000002</v>
      </c>
      <c r="BB279" s="70">
        <v>32.991</v>
      </c>
      <c r="BC279" s="70">
        <v>32.877000000000002</v>
      </c>
      <c r="BD279" s="70">
        <v>32.752000000000002</v>
      </c>
      <c r="BE279" s="70">
        <v>32.627000000000002</v>
      </c>
      <c r="BF279" s="70">
        <v>32.488999999999997</v>
      </c>
      <c r="BG279" s="70">
        <v>32.36</v>
      </c>
      <c r="BH279" s="70">
        <v>32.213000000000001</v>
      </c>
      <c r="BI279" s="70">
        <v>32.070999999999998</v>
      </c>
      <c r="BJ279" s="70">
        <v>31.934000000000001</v>
      </c>
      <c r="BK279" s="70">
        <v>31.794</v>
      </c>
      <c r="BL279" s="70">
        <v>31.645</v>
      </c>
      <c r="BM279" s="70">
        <v>31.501999999999999</v>
      </c>
      <c r="BN279" s="70">
        <v>31.35</v>
      </c>
      <c r="BO279" s="70">
        <v>31.212</v>
      </c>
      <c r="BP279" s="70">
        <v>31.062999999999999</v>
      </c>
      <c r="BQ279" s="70">
        <v>30.917000000000002</v>
      </c>
      <c r="BR279" s="70">
        <v>30.763999999999999</v>
      </c>
      <c r="BS279" s="70">
        <v>30.614000000000001</v>
      </c>
      <c r="BT279" s="70">
        <v>30.469000000000001</v>
      </c>
      <c r="BU279" s="70">
        <v>30.324999999999999</v>
      </c>
      <c r="BV279" s="70">
        <v>30.178999999999998</v>
      </c>
      <c r="BW279" s="70">
        <v>30.042999999999999</v>
      </c>
      <c r="BX279" s="70">
        <v>29.893000000000001</v>
      </c>
      <c r="BY279" s="70">
        <v>29.747</v>
      </c>
      <c r="BZ279" s="70">
        <v>29.593</v>
      </c>
      <c r="CA279" s="70">
        <v>29.452000000000002</v>
      </c>
      <c r="CB279" s="70">
        <v>29.297000000000001</v>
      </c>
      <c r="CC279" s="70">
        <v>29.145</v>
      </c>
      <c r="CD279" s="70">
        <v>28.995999999999999</v>
      </c>
      <c r="CE279" s="70">
        <v>28.838999999999999</v>
      </c>
      <c r="CF279" s="70">
        <v>28.673999999999999</v>
      </c>
      <c r="CG279" s="70">
        <v>28.526</v>
      </c>
      <c r="CH279" s="70">
        <v>28.364000000000001</v>
      </c>
      <c r="CI279" s="70">
        <v>28.207000000000001</v>
      </c>
      <c r="CJ279" s="70">
        <v>28.042999999999999</v>
      </c>
      <c r="CK279" s="70">
        <v>27.876000000000001</v>
      </c>
      <c r="CL279" s="70">
        <v>27.715</v>
      </c>
      <c r="CM279" s="70">
        <v>27.559000000000001</v>
      </c>
      <c r="CN279" s="70">
        <v>27.388000000000002</v>
      </c>
      <c r="CO279" s="70">
        <v>27.242000000000001</v>
      </c>
    </row>
    <row r="280" spans="1:93" ht="11.65">
      <c r="A280" s="66">
        <v>263</v>
      </c>
      <c r="B280" s="67" t="s">
        <v>685</v>
      </c>
      <c r="C280" s="95" t="s">
        <v>98</v>
      </c>
      <c r="D280" s="69"/>
      <c r="E280" s="69">
        <v>300</v>
      </c>
      <c r="F280" s="67" t="s">
        <v>735</v>
      </c>
      <c r="G280" s="69">
        <v>925</v>
      </c>
      <c r="H280" s="97">
        <v>10659.736999999999</v>
      </c>
      <c r="I280" s="97">
        <v>10615.183000000001</v>
      </c>
      <c r="J280" s="97">
        <v>10569.449000000001</v>
      </c>
      <c r="K280" s="97">
        <v>10522.244000000001</v>
      </c>
      <c r="L280" s="97">
        <v>10473.451999999999</v>
      </c>
      <c r="M280" s="97">
        <v>10423.056</v>
      </c>
      <c r="N280" s="70">
        <v>10370.746999999999</v>
      </c>
      <c r="O280" s="70">
        <v>10316.641</v>
      </c>
      <c r="P280" s="70">
        <v>10261.734</v>
      </c>
      <c r="Q280" s="70">
        <v>10207.413</v>
      </c>
      <c r="R280" s="70">
        <v>10154.677</v>
      </c>
      <c r="S280" s="70">
        <v>10103.883</v>
      </c>
      <c r="T280" s="70">
        <v>10054.798000000001</v>
      </c>
      <c r="U280" s="70">
        <v>10007.444</v>
      </c>
      <c r="V280" s="70">
        <v>9961.6550000000007</v>
      </c>
      <c r="W280" s="70">
        <v>9917.2520000000004</v>
      </c>
      <c r="X280" s="70">
        <v>9874.2900000000009</v>
      </c>
      <c r="Y280" s="70">
        <v>9832.7150000000001</v>
      </c>
      <c r="Z280" s="70">
        <v>9792.1659999999993</v>
      </c>
      <c r="AA280" s="70">
        <v>9752.1540000000005</v>
      </c>
      <c r="AB280" s="70">
        <v>9712.2649999999994</v>
      </c>
      <c r="AC280" s="70">
        <v>9672.3009999999995</v>
      </c>
      <c r="AD280" s="70">
        <v>9632.1450000000004</v>
      </c>
      <c r="AE280" s="70">
        <v>9591.6820000000007</v>
      </c>
      <c r="AF280" s="70">
        <v>9550.7739999999994</v>
      </c>
      <c r="AG280" s="70">
        <v>9509.2749999999996</v>
      </c>
      <c r="AH280" s="70">
        <v>9467.0580000000009</v>
      </c>
      <c r="AI280" s="70">
        <v>9423.9629999999997</v>
      </c>
      <c r="AJ280" s="70">
        <v>9379.7860000000001</v>
      </c>
      <c r="AK280" s="70">
        <v>9334.3559999999998</v>
      </c>
      <c r="AL280" s="70">
        <v>9287.4979999999996</v>
      </c>
      <c r="AM280" s="70">
        <v>9239.1149999999998</v>
      </c>
      <c r="AN280" s="70">
        <v>9189.1830000000009</v>
      </c>
      <c r="AO280" s="70">
        <v>9137.6010000000006</v>
      </c>
      <c r="AP280" s="70">
        <v>9084.2980000000007</v>
      </c>
      <c r="AQ280" s="70">
        <v>9029.2540000000008</v>
      </c>
      <c r="AR280" s="70">
        <v>8972.4459999999999</v>
      </c>
      <c r="AS280" s="70">
        <v>8913.9519999999993</v>
      </c>
      <c r="AT280" s="70">
        <v>8853.8379999999997</v>
      </c>
      <c r="AU280" s="70">
        <v>8792.2710000000006</v>
      </c>
      <c r="AV280" s="70">
        <v>8729.3719999999994</v>
      </c>
      <c r="AW280" s="70">
        <v>8665.2639999999992</v>
      </c>
      <c r="AX280" s="70">
        <v>8600.0879999999997</v>
      </c>
      <c r="AY280" s="70">
        <v>8534.0290000000005</v>
      </c>
      <c r="AZ280" s="70">
        <v>8467.3109999999997</v>
      </c>
      <c r="BA280" s="70">
        <v>8400.1910000000007</v>
      </c>
      <c r="BB280" s="70">
        <v>8332.8070000000007</v>
      </c>
      <c r="BC280" s="70">
        <v>8265.3690000000006</v>
      </c>
      <c r="BD280" s="70">
        <v>8198.0930000000008</v>
      </c>
      <c r="BE280" s="70">
        <v>8131.2830000000004</v>
      </c>
      <c r="BF280" s="70">
        <v>8065.17</v>
      </c>
      <c r="BG280" s="70">
        <v>7999.9080000000004</v>
      </c>
      <c r="BH280" s="70">
        <v>7935.6540000000005</v>
      </c>
      <c r="BI280" s="70">
        <v>7872.6310000000003</v>
      </c>
      <c r="BJ280" s="70">
        <v>7811.0159999999996</v>
      </c>
      <c r="BK280" s="70">
        <v>7750.9989999999998</v>
      </c>
      <c r="BL280" s="70">
        <v>7692.6790000000001</v>
      </c>
      <c r="BM280" s="70">
        <v>7636.1289999999999</v>
      </c>
      <c r="BN280" s="70">
        <v>7581.3919999999998</v>
      </c>
      <c r="BO280" s="70">
        <v>7528.49</v>
      </c>
      <c r="BP280" s="70">
        <v>7477.4070000000002</v>
      </c>
      <c r="BQ280" s="70">
        <v>7428.18</v>
      </c>
      <c r="BR280" s="70">
        <v>7380.7879999999996</v>
      </c>
      <c r="BS280" s="70">
        <v>7335.1769999999997</v>
      </c>
      <c r="BT280" s="70">
        <v>7291.2950000000001</v>
      </c>
      <c r="BU280" s="70">
        <v>7249.0429999999997</v>
      </c>
      <c r="BV280" s="70">
        <v>7208.3649999999998</v>
      </c>
      <c r="BW280" s="70">
        <v>7169.1980000000003</v>
      </c>
      <c r="BX280" s="70">
        <v>7131.4089999999997</v>
      </c>
      <c r="BY280" s="70">
        <v>7094.87</v>
      </c>
      <c r="BZ280" s="70">
        <v>7059.4409999999998</v>
      </c>
      <c r="CA280" s="70">
        <v>7025.0640000000003</v>
      </c>
      <c r="CB280" s="70">
        <v>6991.6319999999996</v>
      </c>
      <c r="CC280" s="70">
        <v>6958.9189999999999</v>
      </c>
      <c r="CD280" s="70">
        <v>6926.6580000000004</v>
      </c>
      <c r="CE280" s="70">
        <v>6894.6559999999999</v>
      </c>
      <c r="CF280" s="70">
        <v>6862.799</v>
      </c>
      <c r="CG280" s="70">
        <v>6831.0469999999996</v>
      </c>
      <c r="CH280" s="70">
        <v>6799.4449999999997</v>
      </c>
      <c r="CI280" s="70">
        <v>6768.0029999999997</v>
      </c>
      <c r="CJ280" s="70">
        <v>6736.7709999999997</v>
      </c>
      <c r="CK280" s="70">
        <v>6705.77</v>
      </c>
      <c r="CL280" s="70">
        <v>6674.973</v>
      </c>
      <c r="CM280" s="70">
        <v>6644.35</v>
      </c>
      <c r="CN280" s="70">
        <v>6613.84</v>
      </c>
      <c r="CO280" s="70">
        <v>6583.3639999999996</v>
      </c>
    </row>
    <row r="281" spans="1:93" ht="11.65">
      <c r="A281" s="66">
        <v>264</v>
      </c>
      <c r="B281" s="67" t="s">
        <v>685</v>
      </c>
      <c r="C281" s="95" t="s">
        <v>105</v>
      </c>
      <c r="D281" s="69">
        <v>30</v>
      </c>
      <c r="E281" s="69">
        <v>336</v>
      </c>
      <c r="F281" s="67" t="s">
        <v>735</v>
      </c>
      <c r="G281" s="69">
        <v>925</v>
      </c>
      <c r="H281" s="97">
        <v>0.79</v>
      </c>
      <c r="I281" s="97">
        <v>0.79100000000000004</v>
      </c>
      <c r="J281" s="97">
        <v>0.79800000000000004</v>
      </c>
      <c r="K281" s="97">
        <v>0.81</v>
      </c>
      <c r="L281" s="97">
        <v>0.81499999999999995</v>
      </c>
      <c r="M281" s="97">
        <v>0.80900000000000005</v>
      </c>
      <c r="N281" s="70">
        <v>0.81200000000000006</v>
      </c>
      <c r="O281" s="70">
        <v>0.80800000000000005</v>
      </c>
      <c r="P281" s="70">
        <v>0.80800000000000005</v>
      </c>
      <c r="Q281" s="70">
        <v>0.80300000000000005</v>
      </c>
      <c r="R281" s="70">
        <v>0.79900000000000004</v>
      </c>
      <c r="S281" s="70">
        <v>0.79500000000000004</v>
      </c>
      <c r="T281" s="70">
        <v>0.79300000000000004</v>
      </c>
      <c r="U281" s="70">
        <v>0.80300000000000005</v>
      </c>
      <c r="V281" s="70">
        <v>0.79700000000000004</v>
      </c>
      <c r="W281" s="70">
        <v>0.79900000000000004</v>
      </c>
      <c r="X281" s="70">
        <v>0.79400000000000004</v>
      </c>
      <c r="Y281" s="70">
        <v>0.79500000000000004</v>
      </c>
      <c r="Z281" s="70">
        <v>0.78900000000000003</v>
      </c>
      <c r="AA281" s="70">
        <v>0.80100000000000005</v>
      </c>
      <c r="AB281" s="70">
        <v>0.80100000000000005</v>
      </c>
      <c r="AC281" s="70">
        <v>0.80500000000000005</v>
      </c>
      <c r="AD281" s="70">
        <v>0.80700000000000005</v>
      </c>
      <c r="AE281" s="70">
        <v>0.80600000000000005</v>
      </c>
      <c r="AF281" s="70">
        <v>0.8</v>
      </c>
      <c r="AG281" s="70">
        <v>0.79700000000000004</v>
      </c>
      <c r="AH281" s="70">
        <v>0.79500000000000004</v>
      </c>
      <c r="AI281" s="70">
        <v>0.8</v>
      </c>
      <c r="AJ281" s="70">
        <v>0.79800000000000004</v>
      </c>
      <c r="AK281" s="70">
        <v>0.79400000000000004</v>
      </c>
      <c r="AL281" s="70">
        <v>0.79600000000000004</v>
      </c>
      <c r="AM281" s="70">
        <v>0.80200000000000005</v>
      </c>
      <c r="AN281" s="70">
        <v>0.81100000000000005</v>
      </c>
      <c r="AO281" s="70">
        <v>0.81100000000000005</v>
      </c>
      <c r="AP281" s="70">
        <v>0.80700000000000005</v>
      </c>
      <c r="AQ281" s="70">
        <v>0.80600000000000005</v>
      </c>
      <c r="AR281" s="70">
        <v>0.80400000000000005</v>
      </c>
      <c r="AS281" s="70">
        <v>0.80600000000000005</v>
      </c>
      <c r="AT281" s="70">
        <v>0.80300000000000005</v>
      </c>
      <c r="AU281" s="70">
        <v>0.80500000000000005</v>
      </c>
      <c r="AV281" s="70">
        <v>0.80300000000000005</v>
      </c>
      <c r="AW281" s="70">
        <v>0.80500000000000005</v>
      </c>
      <c r="AX281" s="70">
        <v>0.80500000000000005</v>
      </c>
      <c r="AY281" s="70">
        <v>0.80400000000000005</v>
      </c>
      <c r="AZ281" s="70">
        <v>0.81899999999999995</v>
      </c>
      <c r="BA281" s="70">
        <v>0.82199999999999995</v>
      </c>
      <c r="BB281" s="70">
        <v>0.81599999999999995</v>
      </c>
      <c r="BC281" s="70">
        <v>0.81699999999999995</v>
      </c>
      <c r="BD281" s="70">
        <v>0.81699999999999995</v>
      </c>
      <c r="BE281" s="70">
        <v>0.81399999999999995</v>
      </c>
      <c r="BF281" s="70">
        <v>0.81</v>
      </c>
      <c r="BG281" s="70">
        <v>0.80800000000000005</v>
      </c>
      <c r="BH281" s="70">
        <v>0.80400000000000005</v>
      </c>
      <c r="BI281" s="70">
        <v>0.80300000000000005</v>
      </c>
      <c r="BJ281" s="70">
        <v>0.79700000000000004</v>
      </c>
      <c r="BK281" s="70">
        <v>0.78800000000000003</v>
      </c>
      <c r="BL281" s="70">
        <v>0.78400000000000003</v>
      </c>
      <c r="BM281" s="70">
        <v>0.78700000000000003</v>
      </c>
      <c r="BN281" s="70">
        <v>0.79300000000000004</v>
      </c>
      <c r="BO281" s="70">
        <v>0.79300000000000004</v>
      </c>
      <c r="BP281" s="70">
        <v>0.79300000000000004</v>
      </c>
      <c r="BQ281" s="70">
        <v>0.79400000000000004</v>
      </c>
      <c r="BR281" s="70">
        <v>0.79300000000000004</v>
      </c>
      <c r="BS281" s="70">
        <v>0.79500000000000004</v>
      </c>
      <c r="BT281" s="70">
        <v>0.79200000000000004</v>
      </c>
      <c r="BU281" s="70">
        <v>0.79100000000000004</v>
      </c>
      <c r="BV281" s="70">
        <v>0.79300000000000004</v>
      </c>
      <c r="BW281" s="70">
        <v>0.79200000000000004</v>
      </c>
      <c r="BX281" s="70">
        <v>0.79400000000000004</v>
      </c>
      <c r="BY281" s="70">
        <v>0.79500000000000004</v>
      </c>
      <c r="BZ281" s="70">
        <v>0.79300000000000004</v>
      </c>
      <c r="CA281" s="70">
        <v>0.79100000000000004</v>
      </c>
      <c r="CB281" s="70">
        <v>0.78900000000000003</v>
      </c>
      <c r="CC281" s="70">
        <v>0.78900000000000003</v>
      </c>
      <c r="CD281" s="70">
        <v>0.79100000000000004</v>
      </c>
      <c r="CE281" s="70">
        <v>0.79</v>
      </c>
      <c r="CF281" s="70">
        <v>0.78900000000000003</v>
      </c>
      <c r="CG281" s="70">
        <v>0.79</v>
      </c>
      <c r="CH281" s="70">
        <v>0.79</v>
      </c>
      <c r="CI281" s="70">
        <v>0.79100000000000004</v>
      </c>
      <c r="CJ281" s="70">
        <v>0.79100000000000004</v>
      </c>
      <c r="CK281" s="70">
        <v>0.79300000000000004</v>
      </c>
      <c r="CL281" s="70">
        <v>0.79600000000000004</v>
      </c>
      <c r="CM281" s="70">
        <v>0.79600000000000004</v>
      </c>
      <c r="CN281" s="70">
        <v>0.79500000000000004</v>
      </c>
      <c r="CO281" s="70">
        <v>0.79700000000000004</v>
      </c>
    </row>
    <row r="282" spans="1:93" ht="11.65">
      <c r="A282" s="66">
        <v>265</v>
      </c>
      <c r="B282" s="67" t="s">
        <v>685</v>
      </c>
      <c r="C282" s="95" t="s">
        <v>115</v>
      </c>
      <c r="D282" s="69"/>
      <c r="E282" s="69">
        <v>380</v>
      </c>
      <c r="F282" s="67" t="s">
        <v>735</v>
      </c>
      <c r="G282" s="69">
        <v>925</v>
      </c>
      <c r="H282" s="97">
        <v>60578.489000000001</v>
      </c>
      <c r="I282" s="97">
        <v>60663.067999999999</v>
      </c>
      <c r="J282" s="97">
        <v>60673.694000000003</v>
      </c>
      <c r="K282" s="97">
        <v>60627.290999999997</v>
      </c>
      <c r="L282" s="97">
        <v>60550.091999999997</v>
      </c>
      <c r="M282" s="97">
        <v>60461.828000000001</v>
      </c>
      <c r="N282" s="70">
        <v>60367.470999999998</v>
      </c>
      <c r="O282" s="70">
        <v>60262.779000000002</v>
      </c>
      <c r="P282" s="70">
        <v>60147.514999999999</v>
      </c>
      <c r="Q282" s="70">
        <v>60019.21</v>
      </c>
      <c r="R282" s="70">
        <v>59876.553</v>
      </c>
      <c r="S282" s="70">
        <v>59720.998</v>
      </c>
      <c r="T282" s="70">
        <v>59555.936000000002</v>
      </c>
      <c r="U282" s="70">
        <v>59384.053</v>
      </c>
      <c r="V282" s="70">
        <v>59208.464999999997</v>
      </c>
      <c r="W282" s="70">
        <v>59031.472999999998</v>
      </c>
      <c r="X282" s="70">
        <v>58854.135999999999</v>
      </c>
      <c r="Y282" s="70">
        <v>58676.377999999997</v>
      </c>
      <c r="Z282" s="70">
        <v>58497.942999999999</v>
      </c>
      <c r="AA282" s="70">
        <v>58317.983999999997</v>
      </c>
      <c r="AB282" s="70">
        <v>58135.63</v>
      </c>
      <c r="AC282" s="70">
        <v>57950.862999999998</v>
      </c>
      <c r="AD282" s="70">
        <v>57763.188000000002</v>
      </c>
      <c r="AE282" s="70">
        <v>57570.550999999999</v>
      </c>
      <c r="AF282" s="70">
        <v>57370.313999999998</v>
      </c>
      <c r="AG282" s="70">
        <v>57160.351000000002</v>
      </c>
      <c r="AH282" s="70">
        <v>56939.921000000002</v>
      </c>
      <c r="AI282" s="70">
        <v>56708.663999999997</v>
      </c>
      <c r="AJ282" s="70">
        <v>56465.444000000003</v>
      </c>
      <c r="AK282" s="70">
        <v>56209.069000000003</v>
      </c>
      <c r="AL282" s="70">
        <v>55938.767</v>
      </c>
      <c r="AM282" s="70">
        <v>55654.04</v>
      </c>
      <c r="AN282" s="70">
        <v>55355.050999999999</v>
      </c>
      <c r="AO282" s="70">
        <v>55042.557000000001</v>
      </c>
      <c r="AP282" s="70">
        <v>54717.743000000002</v>
      </c>
      <c r="AQ282" s="70">
        <v>54381.673999999999</v>
      </c>
      <c r="AR282" s="70">
        <v>54035.023999999998</v>
      </c>
      <c r="AS282" s="70">
        <v>53678.214</v>
      </c>
      <c r="AT282" s="70">
        <v>53311.851999999999</v>
      </c>
      <c r="AU282" s="70">
        <v>52936.525000000001</v>
      </c>
      <c r="AV282" s="70">
        <v>52553.010999999999</v>
      </c>
      <c r="AW282" s="70">
        <v>52162.252</v>
      </c>
      <c r="AX282" s="70">
        <v>51765.523999999998</v>
      </c>
      <c r="AY282" s="70">
        <v>51364.498</v>
      </c>
      <c r="AZ282" s="70">
        <v>50961.02</v>
      </c>
      <c r="BA282" s="70">
        <v>50556.885000000002</v>
      </c>
      <c r="BB282" s="70">
        <v>50153.190999999999</v>
      </c>
      <c r="BC282" s="70">
        <v>49751.216</v>
      </c>
      <c r="BD282" s="70">
        <v>49353.137000000002</v>
      </c>
      <c r="BE282" s="70">
        <v>48961.402000000002</v>
      </c>
      <c r="BF282" s="70">
        <v>48578.014999999999</v>
      </c>
      <c r="BG282" s="70">
        <v>48204.108</v>
      </c>
      <c r="BH282" s="70">
        <v>47840.252999999997</v>
      </c>
      <c r="BI282" s="70">
        <v>47487.133000000002</v>
      </c>
      <c r="BJ282" s="70">
        <v>47145.194000000003</v>
      </c>
      <c r="BK282" s="70">
        <v>46814.71</v>
      </c>
      <c r="BL282" s="70">
        <v>46496.012999999999</v>
      </c>
      <c r="BM282" s="70">
        <v>46189.2</v>
      </c>
      <c r="BN282" s="70">
        <v>45893.864000000001</v>
      </c>
      <c r="BO282" s="70">
        <v>45609.307000000001</v>
      </c>
      <c r="BP282" s="70">
        <v>45334.85</v>
      </c>
      <c r="BQ282" s="70">
        <v>45070.245000000003</v>
      </c>
      <c r="BR282" s="70">
        <v>44815.025000000001</v>
      </c>
      <c r="BS282" s="70">
        <v>44568.08</v>
      </c>
      <c r="BT282" s="70">
        <v>44328.034</v>
      </c>
      <c r="BU282" s="70">
        <v>44093.705999999998</v>
      </c>
      <c r="BV282" s="70">
        <v>43864.476000000002</v>
      </c>
      <c r="BW282" s="70">
        <v>43639.906000000003</v>
      </c>
      <c r="BX282" s="70">
        <v>43419.35</v>
      </c>
      <c r="BY282" s="70">
        <v>43202.194000000003</v>
      </c>
      <c r="BZ282" s="70">
        <v>42987.885999999999</v>
      </c>
      <c r="CA282" s="70">
        <v>42776.012000000002</v>
      </c>
      <c r="CB282" s="70">
        <v>42566.241999999998</v>
      </c>
      <c r="CC282" s="70">
        <v>42358.298999999999</v>
      </c>
      <c r="CD282" s="70">
        <v>42151.978000000003</v>
      </c>
      <c r="CE282" s="70">
        <v>41947.133999999998</v>
      </c>
      <c r="CF282" s="70">
        <v>41743.69</v>
      </c>
      <c r="CG282" s="70">
        <v>41541.595999999998</v>
      </c>
      <c r="CH282" s="70">
        <v>41340.927000000003</v>
      </c>
      <c r="CI282" s="70">
        <v>41141.75</v>
      </c>
      <c r="CJ282" s="70">
        <v>40944.256000000001</v>
      </c>
      <c r="CK282" s="70">
        <v>40748.682000000001</v>
      </c>
      <c r="CL282" s="70">
        <v>40555.347999999998</v>
      </c>
      <c r="CM282" s="70">
        <v>40364.623</v>
      </c>
      <c r="CN282" s="70">
        <v>40176.959000000003</v>
      </c>
      <c r="CO282" s="70">
        <v>39992.910000000003</v>
      </c>
    </row>
    <row r="283" spans="1:93" ht="11.65">
      <c r="A283" s="66">
        <v>266</v>
      </c>
      <c r="B283" s="67" t="s">
        <v>685</v>
      </c>
      <c r="C283" s="95" t="s">
        <v>140</v>
      </c>
      <c r="D283" s="69"/>
      <c r="E283" s="69">
        <v>470</v>
      </c>
      <c r="F283" s="67" t="s">
        <v>735</v>
      </c>
      <c r="G283" s="69">
        <v>925</v>
      </c>
      <c r="H283" s="97">
        <v>433.55900000000003</v>
      </c>
      <c r="I283" s="97">
        <v>436.09899999999999</v>
      </c>
      <c r="J283" s="97">
        <v>437.935</v>
      </c>
      <c r="K283" s="97">
        <v>439.255</v>
      </c>
      <c r="L283" s="97">
        <v>440.37700000000001</v>
      </c>
      <c r="M283" s="97">
        <v>441.53899999999999</v>
      </c>
      <c r="N283" s="70">
        <v>442.79</v>
      </c>
      <c r="O283" s="70">
        <v>444.03</v>
      </c>
      <c r="P283" s="70">
        <v>445.22800000000001</v>
      </c>
      <c r="Q283" s="70">
        <v>446.303</v>
      </c>
      <c r="R283" s="70">
        <v>447.18599999999998</v>
      </c>
      <c r="S283" s="70">
        <v>447.88499999999999</v>
      </c>
      <c r="T283" s="70">
        <v>448.41300000000001</v>
      </c>
      <c r="U283" s="70">
        <v>448.76299999999998</v>
      </c>
      <c r="V283" s="70">
        <v>448.93299999999999</v>
      </c>
      <c r="W283" s="70">
        <v>448.89400000000001</v>
      </c>
      <c r="X283" s="70">
        <v>448.65100000000001</v>
      </c>
      <c r="Y283" s="70">
        <v>448.22300000000001</v>
      </c>
      <c r="Z283" s="70">
        <v>447.62400000000002</v>
      </c>
      <c r="AA283" s="70">
        <v>446.88600000000002</v>
      </c>
      <c r="AB283" s="70">
        <v>446.02</v>
      </c>
      <c r="AC283" s="70">
        <v>445.04899999999998</v>
      </c>
      <c r="AD283" s="70">
        <v>443.97399999999999</v>
      </c>
      <c r="AE283" s="70">
        <v>442.82600000000002</v>
      </c>
      <c r="AF283" s="70">
        <v>441.59500000000003</v>
      </c>
      <c r="AG283" s="70">
        <v>440.31400000000002</v>
      </c>
      <c r="AH283" s="70">
        <v>438.98200000000003</v>
      </c>
      <c r="AI283" s="70">
        <v>437.61900000000003</v>
      </c>
      <c r="AJ283" s="70">
        <v>436.23</v>
      </c>
      <c r="AK283" s="70">
        <v>434.84100000000001</v>
      </c>
      <c r="AL283" s="70">
        <v>433.45699999999999</v>
      </c>
      <c r="AM283" s="70">
        <v>432.07499999999999</v>
      </c>
      <c r="AN283" s="70">
        <v>430.714</v>
      </c>
      <c r="AO283" s="70">
        <v>429.38</v>
      </c>
      <c r="AP283" s="70">
        <v>428.06400000000002</v>
      </c>
      <c r="AQ283" s="70">
        <v>426.79300000000001</v>
      </c>
      <c r="AR283" s="70">
        <v>425.541</v>
      </c>
      <c r="AS283" s="70">
        <v>424.32299999999998</v>
      </c>
      <c r="AT283" s="70">
        <v>423.13200000000001</v>
      </c>
      <c r="AU283" s="70">
        <v>421.95600000000002</v>
      </c>
      <c r="AV283" s="70">
        <v>420.77199999999999</v>
      </c>
      <c r="AW283" s="70">
        <v>419.61200000000002</v>
      </c>
      <c r="AX283" s="70">
        <v>418.43700000000001</v>
      </c>
      <c r="AY283" s="70">
        <v>417.25299999999999</v>
      </c>
      <c r="AZ283" s="70">
        <v>416.05399999999997</v>
      </c>
      <c r="BA283" s="70">
        <v>414.83</v>
      </c>
      <c r="BB283" s="70">
        <v>413.57</v>
      </c>
      <c r="BC283" s="70">
        <v>412.26499999999999</v>
      </c>
      <c r="BD283" s="70">
        <v>410.93</v>
      </c>
      <c r="BE283" s="70">
        <v>409.54199999999997</v>
      </c>
      <c r="BF283" s="70">
        <v>408.09500000000003</v>
      </c>
      <c r="BG283" s="70">
        <v>406.59899999999999</v>
      </c>
      <c r="BH283" s="70">
        <v>405.03399999999999</v>
      </c>
      <c r="BI283" s="70">
        <v>403.42899999999997</v>
      </c>
      <c r="BJ283" s="70">
        <v>401.75700000000001</v>
      </c>
      <c r="BK283" s="70">
        <v>400.048</v>
      </c>
      <c r="BL283" s="70">
        <v>398.28300000000002</v>
      </c>
      <c r="BM283" s="70">
        <v>396.476</v>
      </c>
      <c r="BN283" s="70">
        <v>394.64</v>
      </c>
      <c r="BO283" s="70">
        <v>392.80200000000002</v>
      </c>
      <c r="BP283" s="70">
        <v>390.93400000000003</v>
      </c>
      <c r="BQ283" s="70">
        <v>389.06700000000001</v>
      </c>
      <c r="BR283" s="70">
        <v>387.21199999999999</v>
      </c>
      <c r="BS283" s="70">
        <v>385.36700000000002</v>
      </c>
      <c r="BT283" s="70">
        <v>383.54599999999999</v>
      </c>
      <c r="BU283" s="70">
        <v>381.76</v>
      </c>
      <c r="BV283" s="70">
        <v>380.01299999999998</v>
      </c>
      <c r="BW283" s="70">
        <v>378.30900000000003</v>
      </c>
      <c r="BX283" s="70">
        <v>376.65300000000002</v>
      </c>
      <c r="BY283" s="70">
        <v>375.06200000000001</v>
      </c>
      <c r="BZ283" s="70">
        <v>373.51499999999999</v>
      </c>
      <c r="CA283" s="70">
        <v>372.041</v>
      </c>
      <c r="CB283" s="70">
        <v>370.61500000000001</v>
      </c>
      <c r="CC283" s="70">
        <v>369.26600000000002</v>
      </c>
      <c r="CD283" s="70">
        <v>367.988</v>
      </c>
      <c r="CE283" s="70">
        <v>366.76499999999999</v>
      </c>
      <c r="CF283" s="70">
        <v>365.625</v>
      </c>
      <c r="CG283" s="70">
        <v>364.54399999999998</v>
      </c>
      <c r="CH283" s="70">
        <v>363.52600000000001</v>
      </c>
      <c r="CI283" s="70">
        <v>362.57499999999999</v>
      </c>
      <c r="CJ283" s="70">
        <v>361.66699999999997</v>
      </c>
      <c r="CK283" s="70">
        <v>360.81200000000001</v>
      </c>
      <c r="CL283" s="70">
        <v>359.98700000000002</v>
      </c>
      <c r="CM283" s="70">
        <v>359.21600000000001</v>
      </c>
      <c r="CN283" s="70">
        <v>358.459</v>
      </c>
      <c r="CO283" s="70">
        <v>357.73200000000003</v>
      </c>
    </row>
    <row r="284" spans="1:93" ht="11.65">
      <c r="A284" s="66">
        <v>267</v>
      </c>
      <c r="B284" s="67" t="s">
        <v>685</v>
      </c>
      <c r="C284" s="95" t="s">
        <v>149</v>
      </c>
      <c r="D284" s="69"/>
      <c r="E284" s="69">
        <v>499</v>
      </c>
      <c r="F284" s="67" t="s">
        <v>735</v>
      </c>
      <c r="G284" s="69">
        <v>925</v>
      </c>
      <c r="H284" s="97">
        <v>626.95699999999999</v>
      </c>
      <c r="I284" s="97">
        <v>627.27099999999996</v>
      </c>
      <c r="J284" s="97">
        <v>627.56299999999999</v>
      </c>
      <c r="K284" s="97">
        <v>627.803</v>
      </c>
      <c r="L284" s="97">
        <v>627.98800000000006</v>
      </c>
      <c r="M284" s="97">
        <v>628.06200000000001</v>
      </c>
      <c r="N284" s="70">
        <v>628.05100000000004</v>
      </c>
      <c r="O284" s="70">
        <v>627.95100000000002</v>
      </c>
      <c r="P284" s="70">
        <v>627.76599999999996</v>
      </c>
      <c r="Q284" s="70">
        <v>627.48900000000003</v>
      </c>
      <c r="R284" s="70">
        <v>627.14800000000002</v>
      </c>
      <c r="S284" s="70">
        <v>626.70799999999997</v>
      </c>
      <c r="T284" s="70">
        <v>626.19200000000001</v>
      </c>
      <c r="U284" s="70">
        <v>625.57799999999997</v>
      </c>
      <c r="V284" s="70">
        <v>624.86500000000001</v>
      </c>
      <c r="W284" s="70">
        <v>624.05799999999999</v>
      </c>
      <c r="X284" s="70">
        <v>623.14400000000001</v>
      </c>
      <c r="Y284" s="70">
        <v>622.11900000000003</v>
      </c>
      <c r="Z284" s="70">
        <v>620.99099999999999</v>
      </c>
      <c r="AA284" s="70">
        <v>619.76499999999999</v>
      </c>
      <c r="AB284" s="70">
        <v>618.423</v>
      </c>
      <c r="AC284" s="70">
        <v>616.98500000000001</v>
      </c>
      <c r="AD284" s="70">
        <v>615.428</v>
      </c>
      <c r="AE284" s="70">
        <v>613.79600000000005</v>
      </c>
      <c r="AF284" s="70">
        <v>612.07100000000003</v>
      </c>
      <c r="AG284" s="70">
        <v>610.24900000000002</v>
      </c>
      <c r="AH284" s="70">
        <v>608.36099999999999</v>
      </c>
      <c r="AI284" s="70">
        <v>606.40899999999999</v>
      </c>
      <c r="AJ284" s="70">
        <v>604.38900000000001</v>
      </c>
      <c r="AK284" s="70">
        <v>602.32799999999997</v>
      </c>
      <c r="AL284" s="70">
        <v>600.226</v>
      </c>
      <c r="AM284" s="70">
        <v>598.09799999999996</v>
      </c>
      <c r="AN284" s="70">
        <v>595.92600000000004</v>
      </c>
      <c r="AO284" s="70">
        <v>593.74199999999996</v>
      </c>
      <c r="AP284" s="70">
        <v>591.55499999999995</v>
      </c>
      <c r="AQ284" s="70">
        <v>589.33600000000001</v>
      </c>
      <c r="AR284" s="70">
        <v>587.10500000000002</v>
      </c>
      <c r="AS284" s="70">
        <v>584.87</v>
      </c>
      <c r="AT284" s="70">
        <v>582.625</v>
      </c>
      <c r="AU284" s="70">
        <v>580.35500000000002</v>
      </c>
      <c r="AV284" s="70">
        <v>578.08100000000002</v>
      </c>
      <c r="AW284" s="70">
        <v>575.76199999999994</v>
      </c>
      <c r="AX284" s="70">
        <v>573.43799999999999</v>
      </c>
      <c r="AY284" s="70">
        <v>571.08799999999997</v>
      </c>
      <c r="AZ284" s="70">
        <v>568.70000000000005</v>
      </c>
      <c r="BA284" s="70">
        <v>566.26</v>
      </c>
      <c r="BB284" s="70">
        <v>563.79600000000005</v>
      </c>
      <c r="BC284" s="70">
        <v>561.28200000000004</v>
      </c>
      <c r="BD284" s="70">
        <v>558.72900000000004</v>
      </c>
      <c r="BE284" s="70">
        <v>556.12199999999996</v>
      </c>
      <c r="BF284" s="70">
        <v>553.476</v>
      </c>
      <c r="BG284" s="70">
        <v>550.78599999999994</v>
      </c>
      <c r="BH284" s="70">
        <v>548.04</v>
      </c>
      <c r="BI284" s="70">
        <v>545.26400000000001</v>
      </c>
      <c r="BJ284" s="70">
        <v>542.44299999999998</v>
      </c>
      <c r="BK284" s="70">
        <v>539.596</v>
      </c>
      <c r="BL284" s="70">
        <v>536.71600000000001</v>
      </c>
      <c r="BM284" s="70">
        <v>533.80499999999995</v>
      </c>
      <c r="BN284" s="70">
        <v>530.85900000000004</v>
      </c>
      <c r="BO284" s="70">
        <v>527.93299999999999</v>
      </c>
      <c r="BP284" s="70">
        <v>524.98500000000001</v>
      </c>
      <c r="BQ284" s="70">
        <v>522.02599999999995</v>
      </c>
      <c r="BR284" s="70">
        <v>519.07799999999997</v>
      </c>
      <c r="BS284" s="70">
        <v>516.12599999999998</v>
      </c>
      <c r="BT284" s="70">
        <v>513.18499999999995</v>
      </c>
      <c r="BU284" s="70">
        <v>510.24599999999998</v>
      </c>
      <c r="BV284" s="70">
        <v>507.32400000000001</v>
      </c>
      <c r="BW284" s="70">
        <v>504.40100000000001</v>
      </c>
      <c r="BX284" s="70">
        <v>501.48</v>
      </c>
      <c r="BY284" s="70">
        <v>498.59199999999998</v>
      </c>
      <c r="BZ284" s="70">
        <v>495.70499999999998</v>
      </c>
      <c r="CA284" s="70">
        <v>492.834</v>
      </c>
      <c r="CB284" s="70">
        <v>489.96899999999999</v>
      </c>
      <c r="CC284" s="70">
        <v>487.11599999999999</v>
      </c>
      <c r="CD284" s="70">
        <v>484.28</v>
      </c>
      <c r="CE284" s="70">
        <v>481.45400000000001</v>
      </c>
      <c r="CF284" s="70">
        <v>478.63</v>
      </c>
      <c r="CG284" s="70">
        <v>475.82499999999999</v>
      </c>
      <c r="CH284" s="70">
        <v>473.01600000000002</v>
      </c>
      <c r="CI284" s="70">
        <v>470.21899999999999</v>
      </c>
      <c r="CJ284" s="70">
        <v>467.44499999999999</v>
      </c>
      <c r="CK284" s="70">
        <v>464.66399999999999</v>
      </c>
      <c r="CL284" s="70">
        <v>461.90699999999998</v>
      </c>
      <c r="CM284" s="70">
        <v>459.14499999999998</v>
      </c>
      <c r="CN284" s="70">
        <v>456.39499999999998</v>
      </c>
      <c r="CO284" s="70">
        <v>453.65600000000001</v>
      </c>
    </row>
    <row r="285" spans="1:93" ht="11.65">
      <c r="A285" s="66">
        <v>268</v>
      </c>
      <c r="B285" s="67" t="s">
        <v>685</v>
      </c>
      <c r="C285" s="95" t="s">
        <v>819</v>
      </c>
      <c r="D285" s="69"/>
      <c r="E285" s="69">
        <v>807</v>
      </c>
      <c r="F285" s="67" t="s">
        <v>735</v>
      </c>
      <c r="G285" s="69">
        <v>925</v>
      </c>
      <c r="H285" s="97">
        <v>2079.335</v>
      </c>
      <c r="I285" s="97">
        <v>2080.7460000000001</v>
      </c>
      <c r="J285" s="97">
        <v>2081.9960000000001</v>
      </c>
      <c r="K285" s="97">
        <v>2082.9569999999999</v>
      </c>
      <c r="L285" s="97">
        <v>2083.4580000000001</v>
      </c>
      <c r="M285" s="97">
        <v>2083.38</v>
      </c>
      <c r="N285" s="70">
        <v>2082.6619999999998</v>
      </c>
      <c r="O285" s="70">
        <v>2081.3049999999998</v>
      </c>
      <c r="P285" s="70">
        <v>2079.337</v>
      </c>
      <c r="Q285" s="70">
        <v>2076.8200000000002</v>
      </c>
      <c r="R285" s="70">
        <v>2073.808</v>
      </c>
      <c r="S285" s="70">
        <v>2070.2779999999998</v>
      </c>
      <c r="T285" s="70">
        <v>2066.2179999999998</v>
      </c>
      <c r="U285" s="70">
        <v>2061.614</v>
      </c>
      <c r="V285" s="70">
        <v>2056.4589999999998</v>
      </c>
      <c r="W285" s="70">
        <v>2050.7420000000002</v>
      </c>
      <c r="X285" s="70">
        <v>2044.473</v>
      </c>
      <c r="Y285" s="70">
        <v>2037.682</v>
      </c>
      <c r="Z285" s="70">
        <v>2030.367</v>
      </c>
      <c r="AA285" s="70">
        <v>2022.566</v>
      </c>
      <c r="AB285" s="70">
        <v>2014.29</v>
      </c>
      <c r="AC285" s="70">
        <v>2005.5730000000001</v>
      </c>
      <c r="AD285" s="70">
        <v>1996.4269999999999</v>
      </c>
      <c r="AE285" s="70">
        <v>1986.9090000000001</v>
      </c>
      <c r="AF285" s="70">
        <v>1977.0719999999999</v>
      </c>
      <c r="AG285" s="70">
        <v>1966.9659999999999</v>
      </c>
      <c r="AH285" s="70">
        <v>1956.6179999999999</v>
      </c>
      <c r="AI285" s="70">
        <v>1946.0509999999999</v>
      </c>
      <c r="AJ285" s="70">
        <v>1935.2940000000001</v>
      </c>
      <c r="AK285" s="70">
        <v>1924.3979999999999</v>
      </c>
      <c r="AL285" s="70">
        <v>1913.374</v>
      </c>
      <c r="AM285" s="70">
        <v>1902.252</v>
      </c>
      <c r="AN285" s="70">
        <v>1891.039</v>
      </c>
      <c r="AO285" s="70">
        <v>1879.713</v>
      </c>
      <c r="AP285" s="70">
        <v>1868.2929999999999</v>
      </c>
      <c r="AQ285" s="70">
        <v>1856.7750000000001</v>
      </c>
      <c r="AR285" s="70">
        <v>1845.1469999999999</v>
      </c>
      <c r="AS285" s="70">
        <v>1833.4079999999999</v>
      </c>
      <c r="AT285" s="70">
        <v>1821.546</v>
      </c>
      <c r="AU285" s="70">
        <v>1809.537</v>
      </c>
      <c r="AV285" s="70">
        <v>1797.365</v>
      </c>
      <c r="AW285" s="70">
        <v>1785.0260000000001</v>
      </c>
      <c r="AX285" s="70">
        <v>1772.511</v>
      </c>
      <c r="AY285" s="70">
        <v>1759.827</v>
      </c>
      <c r="AZ285" s="70">
        <v>1746.98</v>
      </c>
      <c r="BA285" s="70">
        <v>1733.9570000000001</v>
      </c>
      <c r="BB285" s="70">
        <v>1720.779</v>
      </c>
      <c r="BC285" s="70">
        <v>1707.425</v>
      </c>
      <c r="BD285" s="70">
        <v>1693.944</v>
      </c>
      <c r="BE285" s="70">
        <v>1680.3140000000001</v>
      </c>
      <c r="BF285" s="70">
        <v>1666.557</v>
      </c>
      <c r="BG285" s="70">
        <v>1652.6869999999999</v>
      </c>
      <c r="BH285" s="70">
        <v>1638.72</v>
      </c>
      <c r="BI285" s="70">
        <v>1624.6869999999999</v>
      </c>
      <c r="BJ285" s="70">
        <v>1610.6130000000001</v>
      </c>
      <c r="BK285" s="70">
        <v>1596.5360000000001</v>
      </c>
      <c r="BL285" s="70">
        <v>1582.4580000000001</v>
      </c>
      <c r="BM285" s="70">
        <v>1568.405</v>
      </c>
      <c r="BN285" s="70">
        <v>1554.432</v>
      </c>
      <c r="BO285" s="70">
        <v>1540.56</v>
      </c>
      <c r="BP285" s="70">
        <v>1526.826</v>
      </c>
      <c r="BQ285" s="70">
        <v>1513.2460000000001</v>
      </c>
      <c r="BR285" s="70">
        <v>1499.8510000000001</v>
      </c>
      <c r="BS285" s="70">
        <v>1486.654</v>
      </c>
      <c r="BT285" s="70">
        <v>1473.682</v>
      </c>
      <c r="BU285" s="70">
        <v>1460.9269999999999</v>
      </c>
      <c r="BV285" s="70">
        <v>1448.431</v>
      </c>
      <c r="BW285" s="70">
        <v>1436.183</v>
      </c>
      <c r="BX285" s="70">
        <v>1424.184</v>
      </c>
      <c r="BY285" s="70">
        <v>1412.4290000000001</v>
      </c>
      <c r="BZ285" s="70">
        <v>1400.94</v>
      </c>
      <c r="CA285" s="70">
        <v>1389.682</v>
      </c>
      <c r="CB285" s="70">
        <v>1378.6759999999999</v>
      </c>
      <c r="CC285" s="70">
        <v>1367.895</v>
      </c>
      <c r="CD285" s="70">
        <v>1357.3050000000001</v>
      </c>
      <c r="CE285" s="70">
        <v>1346.89</v>
      </c>
      <c r="CF285" s="70">
        <v>1336.645</v>
      </c>
      <c r="CG285" s="70">
        <v>1326.556</v>
      </c>
      <c r="CH285" s="70">
        <v>1316.605</v>
      </c>
      <c r="CI285" s="70">
        <v>1306.771</v>
      </c>
      <c r="CJ285" s="70">
        <v>1297.0540000000001</v>
      </c>
      <c r="CK285" s="70">
        <v>1287.4280000000001</v>
      </c>
      <c r="CL285" s="70">
        <v>1277.8879999999999</v>
      </c>
      <c r="CM285" s="70">
        <v>1268.3800000000001</v>
      </c>
      <c r="CN285" s="70">
        <v>1258.8820000000001</v>
      </c>
      <c r="CO285" s="70">
        <v>1249.3610000000001</v>
      </c>
    </row>
    <row r="286" spans="1:93" ht="11.65">
      <c r="A286" s="66">
        <v>269</v>
      </c>
      <c r="B286" s="67" t="s">
        <v>685</v>
      </c>
      <c r="C286" s="95" t="s">
        <v>171</v>
      </c>
      <c r="D286" s="69"/>
      <c r="E286" s="69">
        <v>620</v>
      </c>
      <c r="F286" s="67" t="s">
        <v>735</v>
      </c>
      <c r="G286" s="69">
        <v>925</v>
      </c>
      <c r="H286" s="97">
        <v>10368.346</v>
      </c>
      <c r="I286" s="97">
        <v>10325.540000000001</v>
      </c>
      <c r="J286" s="97">
        <v>10288.527</v>
      </c>
      <c r="K286" s="97">
        <v>10256.191999999999</v>
      </c>
      <c r="L286" s="97">
        <v>10226.178</v>
      </c>
      <c r="M286" s="97">
        <v>10196.707</v>
      </c>
      <c r="N286" s="70">
        <v>10167.923000000001</v>
      </c>
      <c r="O286" s="70">
        <v>10140.567999999999</v>
      </c>
      <c r="P286" s="70">
        <v>10114.017</v>
      </c>
      <c r="Q286" s="70">
        <v>10087.499</v>
      </c>
      <c r="R286" s="70">
        <v>10060.415999999999</v>
      </c>
      <c r="S286" s="70">
        <v>10032.459999999999</v>
      </c>
      <c r="T286" s="70">
        <v>10003.591</v>
      </c>
      <c r="U286" s="70">
        <v>9973.8790000000008</v>
      </c>
      <c r="V286" s="70">
        <v>9943.5390000000007</v>
      </c>
      <c r="W286" s="70">
        <v>9912.6830000000009</v>
      </c>
      <c r="X286" s="70">
        <v>9881.2520000000004</v>
      </c>
      <c r="Y286" s="70">
        <v>9849.0650000000005</v>
      </c>
      <c r="Z286" s="70">
        <v>9816.0930000000008</v>
      </c>
      <c r="AA286" s="70">
        <v>9782.2579999999998</v>
      </c>
      <c r="AB286" s="70">
        <v>9747.5069999999996</v>
      </c>
      <c r="AC286" s="70">
        <v>9711.8160000000007</v>
      </c>
      <c r="AD286" s="70">
        <v>9675.1090000000004</v>
      </c>
      <c r="AE286" s="70">
        <v>9637.3459999999995</v>
      </c>
      <c r="AF286" s="70">
        <v>9598.4220000000005</v>
      </c>
      <c r="AG286" s="70">
        <v>9558.2759999999998</v>
      </c>
      <c r="AH286" s="70">
        <v>9516.8719999999994</v>
      </c>
      <c r="AI286" s="70">
        <v>9474.2099999999991</v>
      </c>
      <c r="AJ286" s="70">
        <v>9430.2170000000006</v>
      </c>
      <c r="AK286" s="70">
        <v>9384.8729999999996</v>
      </c>
      <c r="AL286" s="70">
        <v>9338.1139999999996</v>
      </c>
      <c r="AM286" s="70">
        <v>9289.9750000000004</v>
      </c>
      <c r="AN286" s="70">
        <v>9240.4719999999998</v>
      </c>
      <c r="AO286" s="70">
        <v>9189.6759999999995</v>
      </c>
      <c r="AP286" s="70">
        <v>9137.6890000000003</v>
      </c>
      <c r="AQ286" s="70">
        <v>9084.5789999999997</v>
      </c>
      <c r="AR286" s="70">
        <v>9030.4240000000009</v>
      </c>
      <c r="AS286" s="70">
        <v>8975.3050000000003</v>
      </c>
      <c r="AT286" s="70">
        <v>8919.3330000000005</v>
      </c>
      <c r="AU286" s="70">
        <v>8862.6360000000004</v>
      </c>
      <c r="AV286" s="70">
        <v>8805.3420000000006</v>
      </c>
      <c r="AW286" s="70">
        <v>8747.5540000000001</v>
      </c>
      <c r="AX286" s="70">
        <v>8689.3950000000004</v>
      </c>
      <c r="AY286" s="70">
        <v>8631.0049999999992</v>
      </c>
      <c r="AZ286" s="70">
        <v>8572.5229999999992</v>
      </c>
      <c r="BA286" s="70">
        <v>8514.1029999999992</v>
      </c>
      <c r="BB286" s="70">
        <v>8455.8610000000008</v>
      </c>
      <c r="BC286" s="70">
        <v>8397.9429999999993</v>
      </c>
      <c r="BD286" s="70">
        <v>8340.4830000000002</v>
      </c>
      <c r="BE286" s="70">
        <v>8283.6679999999997</v>
      </c>
      <c r="BF286" s="70">
        <v>8227.6479999999992</v>
      </c>
      <c r="BG286" s="70">
        <v>8172.5190000000002</v>
      </c>
      <c r="BH286" s="70">
        <v>8118.4160000000002</v>
      </c>
      <c r="BI286" s="70">
        <v>8065.5</v>
      </c>
      <c r="BJ286" s="70">
        <v>8013.9620000000004</v>
      </c>
      <c r="BK286" s="70">
        <v>7963.951</v>
      </c>
      <c r="BL286" s="70">
        <v>7915.5290000000005</v>
      </c>
      <c r="BM286" s="70">
        <v>7868.7560000000003</v>
      </c>
      <c r="BN286" s="70">
        <v>7823.6329999999998</v>
      </c>
      <c r="BO286" s="70">
        <v>7780.1980000000003</v>
      </c>
      <c r="BP286" s="70">
        <v>7738.4340000000002</v>
      </c>
      <c r="BQ286" s="70">
        <v>7698.3370000000004</v>
      </c>
      <c r="BR286" s="70">
        <v>7659.87</v>
      </c>
      <c r="BS286" s="70">
        <v>7622.8940000000002</v>
      </c>
      <c r="BT286" s="70">
        <v>7587.268</v>
      </c>
      <c r="BU286" s="70">
        <v>7552.8320000000003</v>
      </c>
      <c r="BV286" s="70">
        <v>7519.52</v>
      </c>
      <c r="BW286" s="70">
        <v>7487.2629999999999</v>
      </c>
      <c r="BX286" s="70">
        <v>7455.8710000000001</v>
      </c>
      <c r="BY286" s="70">
        <v>7425.1610000000001</v>
      </c>
      <c r="BZ286" s="70">
        <v>7394.9250000000002</v>
      </c>
      <c r="CA286" s="70">
        <v>7365.1</v>
      </c>
      <c r="CB286" s="70">
        <v>7335.6530000000002</v>
      </c>
      <c r="CC286" s="70">
        <v>7306.5119999999997</v>
      </c>
      <c r="CD286" s="70">
        <v>7277.6719999999996</v>
      </c>
      <c r="CE286" s="70">
        <v>7249.0959999999995</v>
      </c>
      <c r="CF286" s="70">
        <v>7220.7659999999996</v>
      </c>
      <c r="CG286" s="70">
        <v>7192.7280000000001</v>
      </c>
      <c r="CH286" s="70">
        <v>7164.9880000000003</v>
      </c>
      <c r="CI286" s="70">
        <v>7137.5789999999997</v>
      </c>
      <c r="CJ286" s="70">
        <v>7110.5820000000003</v>
      </c>
      <c r="CK286" s="70">
        <v>7084.0609999999997</v>
      </c>
      <c r="CL286" s="70">
        <v>7058.1120000000001</v>
      </c>
      <c r="CM286" s="70">
        <v>7032.8549999999996</v>
      </c>
      <c r="CN286" s="70">
        <v>7008.4219999999996</v>
      </c>
      <c r="CO286" s="70">
        <v>6984.9549999999999</v>
      </c>
    </row>
    <row r="287" spans="1:93" ht="11.65">
      <c r="A287" s="66">
        <v>270</v>
      </c>
      <c r="B287" s="67" t="s">
        <v>685</v>
      </c>
      <c r="C287" s="95" t="s">
        <v>180</v>
      </c>
      <c r="D287" s="69"/>
      <c r="E287" s="69">
        <v>674</v>
      </c>
      <c r="F287" s="67" t="s">
        <v>735</v>
      </c>
      <c r="G287" s="69">
        <v>925</v>
      </c>
      <c r="H287" s="97">
        <v>33.270000000000003</v>
      </c>
      <c r="I287" s="97">
        <v>33.503</v>
      </c>
      <c r="J287" s="97">
        <v>33.670999999999999</v>
      </c>
      <c r="K287" s="97">
        <v>33.783999999999999</v>
      </c>
      <c r="L287" s="97">
        <v>33.863999999999997</v>
      </c>
      <c r="M287" s="97">
        <v>33.938000000000002</v>
      </c>
      <c r="N287" s="70">
        <v>34.01</v>
      </c>
      <c r="O287" s="70">
        <v>34.076000000000001</v>
      </c>
      <c r="P287" s="70">
        <v>34.152999999999999</v>
      </c>
      <c r="Q287" s="70">
        <v>34.203000000000003</v>
      </c>
      <c r="R287" s="70">
        <v>34.252000000000002</v>
      </c>
      <c r="S287" s="70">
        <v>34.298000000000002</v>
      </c>
      <c r="T287" s="70">
        <v>34.341000000000001</v>
      </c>
      <c r="U287" s="70">
        <v>34.365000000000002</v>
      </c>
      <c r="V287" s="70">
        <v>34.395000000000003</v>
      </c>
      <c r="W287" s="70">
        <v>34.411999999999999</v>
      </c>
      <c r="X287" s="70">
        <v>34.417999999999999</v>
      </c>
      <c r="Y287" s="70">
        <v>34.436999999999998</v>
      </c>
      <c r="Z287" s="70">
        <v>34.436</v>
      </c>
      <c r="AA287" s="70">
        <v>34.445</v>
      </c>
      <c r="AB287" s="70">
        <v>34.433</v>
      </c>
      <c r="AC287" s="70">
        <v>34.433</v>
      </c>
      <c r="AD287" s="70">
        <v>34.418999999999997</v>
      </c>
      <c r="AE287" s="70">
        <v>34.395000000000003</v>
      </c>
      <c r="AF287" s="70">
        <v>34.378</v>
      </c>
      <c r="AG287" s="70">
        <v>34.341000000000001</v>
      </c>
      <c r="AH287" s="70">
        <v>34.299999999999997</v>
      </c>
      <c r="AI287" s="70">
        <v>34.262</v>
      </c>
      <c r="AJ287" s="70">
        <v>34.21</v>
      </c>
      <c r="AK287" s="70">
        <v>34.154000000000003</v>
      </c>
      <c r="AL287" s="70">
        <v>34.078000000000003</v>
      </c>
      <c r="AM287" s="70">
        <v>33.997999999999998</v>
      </c>
      <c r="AN287" s="70">
        <v>33.924999999999997</v>
      </c>
      <c r="AO287" s="70">
        <v>33.826000000000001</v>
      </c>
      <c r="AP287" s="70">
        <v>33.734000000000002</v>
      </c>
      <c r="AQ287" s="70">
        <v>33.634999999999998</v>
      </c>
      <c r="AR287" s="70">
        <v>33.526000000000003</v>
      </c>
      <c r="AS287" s="70">
        <v>33.412999999999997</v>
      </c>
      <c r="AT287" s="70">
        <v>33.302999999999997</v>
      </c>
      <c r="AU287" s="70">
        <v>33.176000000000002</v>
      </c>
      <c r="AV287" s="70">
        <v>33.058999999999997</v>
      </c>
      <c r="AW287" s="70">
        <v>32.939</v>
      </c>
      <c r="AX287" s="70">
        <v>32.805</v>
      </c>
      <c r="AY287" s="70">
        <v>32.685000000000002</v>
      </c>
      <c r="AZ287" s="70">
        <v>32.567999999999998</v>
      </c>
      <c r="BA287" s="70">
        <v>32.447000000000003</v>
      </c>
      <c r="BB287" s="70">
        <v>32.325000000000003</v>
      </c>
      <c r="BC287" s="70">
        <v>32.200000000000003</v>
      </c>
      <c r="BD287" s="70">
        <v>32.079000000000001</v>
      </c>
      <c r="BE287" s="70">
        <v>31.965</v>
      </c>
      <c r="BF287" s="70">
        <v>31.852</v>
      </c>
      <c r="BG287" s="70">
        <v>31.74</v>
      </c>
      <c r="BH287" s="70">
        <v>31.635999999999999</v>
      </c>
      <c r="BI287" s="70">
        <v>31.526</v>
      </c>
      <c r="BJ287" s="70">
        <v>31.427</v>
      </c>
      <c r="BK287" s="70">
        <v>31.335999999999999</v>
      </c>
      <c r="BL287" s="70">
        <v>31.225000000000001</v>
      </c>
      <c r="BM287" s="70">
        <v>31.126000000000001</v>
      </c>
      <c r="BN287" s="70">
        <v>31.036999999999999</v>
      </c>
      <c r="BO287" s="70">
        <v>30.945</v>
      </c>
      <c r="BP287" s="70">
        <v>30.86</v>
      </c>
      <c r="BQ287" s="70">
        <v>30.760999999999999</v>
      </c>
      <c r="BR287" s="70">
        <v>30.687999999999999</v>
      </c>
      <c r="BS287" s="70">
        <v>30.606000000000002</v>
      </c>
      <c r="BT287" s="70">
        <v>30.524000000000001</v>
      </c>
      <c r="BU287" s="70">
        <v>30.460999999999999</v>
      </c>
      <c r="BV287" s="70">
        <v>30.381</v>
      </c>
      <c r="BW287" s="70">
        <v>30.321000000000002</v>
      </c>
      <c r="BX287" s="70">
        <v>30.254999999999999</v>
      </c>
      <c r="BY287" s="70">
        <v>30.19</v>
      </c>
      <c r="BZ287" s="70">
        <v>30.138999999999999</v>
      </c>
      <c r="CA287" s="70">
        <v>30.082999999999998</v>
      </c>
      <c r="CB287" s="70">
        <v>30.033999999999999</v>
      </c>
      <c r="CC287" s="70">
        <v>29.984000000000002</v>
      </c>
      <c r="CD287" s="70">
        <v>29.943000000000001</v>
      </c>
      <c r="CE287" s="70">
        <v>29.898</v>
      </c>
      <c r="CF287" s="70">
        <v>29.858000000000001</v>
      </c>
      <c r="CG287" s="70">
        <v>29.837</v>
      </c>
      <c r="CH287" s="70">
        <v>29.797999999999998</v>
      </c>
      <c r="CI287" s="70">
        <v>29.776</v>
      </c>
      <c r="CJ287" s="70">
        <v>29.751000000000001</v>
      </c>
      <c r="CK287" s="70">
        <v>29.73</v>
      </c>
      <c r="CL287" s="70">
        <v>29.72</v>
      </c>
      <c r="CM287" s="70">
        <v>29.7</v>
      </c>
      <c r="CN287" s="70">
        <v>29.702999999999999</v>
      </c>
      <c r="CO287" s="70">
        <v>29.693000000000001</v>
      </c>
    </row>
    <row r="288" spans="1:93" ht="11.65">
      <c r="A288" s="66">
        <v>271</v>
      </c>
      <c r="B288" s="67" t="s">
        <v>685</v>
      </c>
      <c r="C288" s="95" t="s">
        <v>184</v>
      </c>
      <c r="D288" s="69">
        <v>31</v>
      </c>
      <c r="E288" s="69">
        <v>688</v>
      </c>
      <c r="F288" s="67" t="s">
        <v>735</v>
      </c>
      <c r="G288" s="69">
        <v>925</v>
      </c>
      <c r="H288" s="97">
        <v>8876.777</v>
      </c>
      <c r="I288" s="97">
        <v>8853.9629999999997</v>
      </c>
      <c r="J288" s="97">
        <v>8829.6229999999996</v>
      </c>
      <c r="K288" s="97">
        <v>8802.741</v>
      </c>
      <c r="L288" s="97">
        <v>8772.2279999999992</v>
      </c>
      <c r="M288" s="97">
        <v>8737.3700000000008</v>
      </c>
      <c r="N288" s="70">
        <v>8697.5470000000005</v>
      </c>
      <c r="O288" s="70">
        <v>8653.0169999999998</v>
      </c>
      <c r="P288" s="70">
        <v>8604.9979999999996</v>
      </c>
      <c r="Q288" s="70">
        <v>8555.2950000000001</v>
      </c>
      <c r="R288" s="70">
        <v>8505.2489999999998</v>
      </c>
      <c r="S288" s="70">
        <v>8455.2870000000003</v>
      </c>
      <c r="T288" s="70">
        <v>8405.107</v>
      </c>
      <c r="U288" s="70">
        <v>8354.5049999999992</v>
      </c>
      <c r="V288" s="70">
        <v>8303.0490000000009</v>
      </c>
      <c r="W288" s="70">
        <v>8250.4339999999993</v>
      </c>
      <c r="X288" s="70">
        <v>8196.7180000000008</v>
      </c>
      <c r="Y288" s="70">
        <v>8142.1350000000002</v>
      </c>
      <c r="Z288" s="70">
        <v>8086.723</v>
      </c>
      <c r="AA288" s="70">
        <v>8030.5169999999998</v>
      </c>
      <c r="AB288" s="70">
        <v>7973.5590000000002</v>
      </c>
      <c r="AC288" s="70">
        <v>7915.8940000000002</v>
      </c>
      <c r="AD288" s="70">
        <v>7857.6059999999998</v>
      </c>
      <c r="AE288" s="70">
        <v>7798.777</v>
      </c>
      <c r="AF288" s="70">
        <v>7739.5559999999996</v>
      </c>
      <c r="AG288" s="70">
        <v>7680.0590000000002</v>
      </c>
      <c r="AH288" s="70">
        <v>7620.3370000000004</v>
      </c>
      <c r="AI288" s="70">
        <v>7560.4480000000003</v>
      </c>
      <c r="AJ288" s="70">
        <v>7500.4780000000001</v>
      </c>
      <c r="AK288" s="70">
        <v>7440.5569999999998</v>
      </c>
      <c r="AL288" s="70">
        <v>7380.7650000000003</v>
      </c>
      <c r="AM288" s="70">
        <v>7321.1580000000004</v>
      </c>
      <c r="AN288" s="70">
        <v>7261.7259999999997</v>
      </c>
      <c r="AO288" s="70">
        <v>7202.415</v>
      </c>
      <c r="AP288" s="70">
        <v>7143.1490000000003</v>
      </c>
      <c r="AQ288" s="70">
        <v>7083.83</v>
      </c>
      <c r="AR288" s="70">
        <v>7024.4780000000001</v>
      </c>
      <c r="AS288" s="70">
        <v>6965.0749999999998</v>
      </c>
      <c r="AT288" s="70">
        <v>6905.5540000000001</v>
      </c>
      <c r="AU288" s="70">
        <v>6845.8590000000004</v>
      </c>
      <c r="AV288" s="70">
        <v>6785.915</v>
      </c>
      <c r="AW288" s="70">
        <v>6725.7070000000003</v>
      </c>
      <c r="AX288" s="70">
        <v>6665.2539999999999</v>
      </c>
      <c r="AY288" s="70">
        <v>6604.5360000000001</v>
      </c>
      <c r="AZ288" s="70">
        <v>6543.5649999999996</v>
      </c>
      <c r="BA288" s="70">
        <v>6482.3530000000001</v>
      </c>
      <c r="BB288" s="70">
        <v>6420.9139999999998</v>
      </c>
      <c r="BC288" s="70">
        <v>6359.2430000000004</v>
      </c>
      <c r="BD288" s="70">
        <v>6297.4160000000002</v>
      </c>
      <c r="BE288" s="70">
        <v>6235.4790000000003</v>
      </c>
      <c r="BF288" s="70">
        <v>6173.491</v>
      </c>
      <c r="BG288" s="70">
        <v>6111.4750000000004</v>
      </c>
      <c r="BH288" s="70">
        <v>6049.47</v>
      </c>
      <c r="BI288" s="70">
        <v>5987.53</v>
      </c>
      <c r="BJ288" s="70">
        <v>5925.7049999999999</v>
      </c>
      <c r="BK288" s="70">
        <v>5864.0550000000003</v>
      </c>
      <c r="BL288" s="70">
        <v>5802.6080000000002</v>
      </c>
      <c r="BM288" s="70">
        <v>5741.4089999999997</v>
      </c>
      <c r="BN288" s="70">
        <v>5680.4660000000003</v>
      </c>
      <c r="BO288" s="70">
        <v>5619.7960000000003</v>
      </c>
      <c r="BP288" s="70">
        <v>5559.4219999999996</v>
      </c>
      <c r="BQ288" s="70">
        <v>5499.3710000000001</v>
      </c>
      <c r="BR288" s="70">
        <v>5439.6679999999997</v>
      </c>
      <c r="BS288" s="70">
        <v>5380.3580000000002</v>
      </c>
      <c r="BT288" s="70">
        <v>5321.49</v>
      </c>
      <c r="BU288" s="70">
        <v>5263.1</v>
      </c>
      <c r="BV288" s="70">
        <v>5205.2079999999996</v>
      </c>
      <c r="BW288" s="70">
        <v>5147.84</v>
      </c>
      <c r="BX288" s="70">
        <v>5091.0129999999999</v>
      </c>
      <c r="BY288" s="70">
        <v>5034.7529999999997</v>
      </c>
      <c r="BZ288" s="70">
        <v>4979.0990000000002</v>
      </c>
      <c r="CA288" s="70">
        <v>4924.0410000000002</v>
      </c>
      <c r="CB288" s="70">
        <v>4869.6120000000001</v>
      </c>
      <c r="CC288" s="70">
        <v>4815.7979999999998</v>
      </c>
      <c r="CD288" s="70">
        <v>4762.6210000000001</v>
      </c>
      <c r="CE288" s="70">
        <v>4710.05</v>
      </c>
      <c r="CF288" s="70">
        <v>4658.1059999999998</v>
      </c>
      <c r="CG288" s="70">
        <v>4606.7920000000004</v>
      </c>
      <c r="CH288" s="70">
        <v>4556.08</v>
      </c>
      <c r="CI288" s="70">
        <v>4505.9809999999998</v>
      </c>
      <c r="CJ288" s="70">
        <v>4456.491</v>
      </c>
      <c r="CK288" s="70">
        <v>4407.5820000000003</v>
      </c>
      <c r="CL288" s="70">
        <v>4359.241</v>
      </c>
      <c r="CM288" s="70">
        <v>4311.4530000000004</v>
      </c>
      <c r="CN288" s="70">
        <v>4264.1930000000002</v>
      </c>
      <c r="CO288" s="70">
        <v>4217.4250000000002</v>
      </c>
    </row>
    <row r="289" spans="1:93" ht="11.65">
      <c r="A289" s="66">
        <v>272</v>
      </c>
      <c r="B289" s="67" t="s">
        <v>685</v>
      </c>
      <c r="C289" s="95" t="s">
        <v>189</v>
      </c>
      <c r="D289" s="69"/>
      <c r="E289" s="69">
        <v>705</v>
      </c>
      <c r="F289" s="67" t="s">
        <v>735</v>
      </c>
      <c r="G289" s="69">
        <v>925</v>
      </c>
      <c r="H289" s="97">
        <v>2071.1990000000001</v>
      </c>
      <c r="I289" s="97">
        <v>2074.2049999999999</v>
      </c>
      <c r="J289" s="97">
        <v>2076.395</v>
      </c>
      <c r="K289" s="97">
        <v>2077.8359999999998</v>
      </c>
      <c r="L289" s="97">
        <v>2078.654</v>
      </c>
      <c r="M289" s="97">
        <v>2078.9319999999998</v>
      </c>
      <c r="N289" s="70">
        <v>2078.723</v>
      </c>
      <c r="O289" s="70">
        <v>2078.0309999999999</v>
      </c>
      <c r="P289" s="70">
        <v>2076.8679999999999</v>
      </c>
      <c r="Q289" s="70">
        <v>2075.2159999999999</v>
      </c>
      <c r="R289" s="70">
        <v>2073.067</v>
      </c>
      <c r="S289" s="70">
        <v>2070.4409999999998</v>
      </c>
      <c r="T289" s="70">
        <v>2067.4009999999998</v>
      </c>
      <c r="U289" s="70">
        <v>2063.9699999999998</v>
      </c>
      <c r="V289" s="70">
        <v>2060.2199999999998</v>
      </c>
      <c r="W289" s="70">
        <v>2056.201</v>
      </c>
      <c r="X289" s="70">
        <v>2051.9140000000002</v>
      </c>
      <c r="Y289" s="70">
        <v>2047.3979999999999</v>
      </c>
      <c r="Z289" s="70">
        <v>2042.6790000000001</v>
      </c>
      <c r="AA289" s="70">
        <v>2037.7909999999999</v>
      </c>
      <c r="AB289" s="70">
        <v>2032.7449999999999</v>
      </c>
      <c r="AC289" s="70">
        <v>2027.569</v>
      </c>
      <c r="AD289" s="70">
        <v>2022.252</v>
      </c>
      <c r="AE289" s="70">
        <v>2016.8140000000001</v>
      </c>
      <c r="AF289" s="70">
        <v>2011.2280000000001</v>
      </c>
      <c r="AG289" s="70">
        <v>2005.52</v>
      </c>
      <c r="AH289" s="70">
        <v>1999.665</v>
      </c>
      <c r="AI289" s="70">
        <v>1993.665</v>
      </c>
      <c r="AJ289" s="70">
        <v>1987.529</v>
      </c>
      <c r="AK289" s="70">
        <v>1981.2239999999999</v>
      </c>
      <c r="AL289" s="70">
        <v>1974.7380000000001</v>
      </c>
      <c r="AM289" s="70">
        <v>1968.048</v>
      </c>
      <c r="AN289" s="70">
        <v>1961.1959999999999</v>
      </c>
      <c r="AO289" s="70">
        <v>1954.153</v>
      </c>
      <c r="AP289" s="70">
        <v>1946.9570000000001</v>
      </c>
      <c r="AQ289" s="70">
        <v>1939.598</v>
      </c>
      <c r="AR289" s="70">
        <v>1932.0830000000001</v>
      </c>
      <c r="AS289" s="70">
        <v>1924.422</v>
      </c>
      <c r="AT289" s="70">
        <v>1916.623</v>
      </c>
      <c r="AU289" s="70">
        <v>1908.711</v>
      </c>
      <c r="AV289" s="70">
        <v>1900.671</v>
      </c>
      <c r="AW289" s="70">
        <v>1892.528</v>
      </c>
      <c r="AX289" s="70">
        <v>1884.3140000000001</v>
      </c>
      <c r="AY289" s="70">
        <v>1876.021</v>
      </c>
      <c r="AZ289" s="70">
        <v>1867.704</v>
      </c>
      <c r="BA289" s="70">
        <v>1859.3420000000001</v>
      </c>
      <c r="BB289" s="70">
        <v>1850.9939999999999</v>
      </c>
      <c r="BC289" s="70">
        <v>1842.6469999999999</v>
      </c>
      <c r="BD289" s="70">
        <v>1834.354</v>
      </c>
      <c r="BE289" s="70">
        <v>1826.1110000000001</v>
      </c>
      <c r="BF289" s="70">
        <v>1817.9570000000001</v>
      </c>
      <c r="BG289" s="70">
        <v>1809.894</v>
      </c>
      <c r="BH289" s="70">
        <v>1801.962</v>
      </c>
      <c r="BI289" s="70">
        <v>1794.181</v>
      </c>
      <c r="BJ289" s="70">
        <v>1786.587</v>
      </c>
      <c r="BK289" s="70">
        <v>1779.1880000000001</v>
      </c>
      <c r="BL289" s="70">
        <v>1772.0139999999999</v>
      </c>
      <c r="BM289" s="70">
        <v>1765.077</v>
      </c>
      <c r="BN289" s="70">
        <v>1758.415</v>
      </c>
      <c r="BO289" s="70">
        <v>1752.02</v>
      </c>
      <c r="BP289" s="70">
        <v>1745.9359999999999</v>
      </c>
      <c r="BQ289" s="70">
        <v>1740.1579999999999</v>
      </c>
      <c r="BR289" s="70">
        <v>1734.7059999999999</v>
      </c>
      <c r="BS289" s="70">
        <v>1729.567</v>
      </c>
      <c r="BT289" s="70">
        <v>1724.7940000000001</v>
      </c>
      <c r="BU289" s="70">
        <v>1720.347</v>
      </c>
      <c r="BV289" s="70">
        <v>1716.2629999999999</v>
      </c>
      <c r="BW289" s="70">
        <v>1712.5139999999999</v>
      </c>
      <c r="BX289" s="70">
        <v>1709.095</v>
      </c>
      <c r="BY289" s="70">
        <v>1705.97</v>
      </c>
      <c r="BZ289" s="70">
        <v>1703.13</v>
      </c>
      <c r="CA289" s="70">
        <v>1700.5740000000001</v>
      </c>
      <c r="CB289" s="70">
        <v>1698.26</v>
      </c>
      <c r="CC289" s="70">
        <v>1696.155</v>
      </c>
      <c r="CD289" s="70">
        <v>1694.2339999999999</v>
      </c>
      <c r="CE289" s="70">
        <v>1692.44</v>
      </c>
      <c r="CF289" s="70">
        <v>1690.7660000000001</v>
      </c>
      <c r="CG289" s="70">
        <v>1689.16</v>
      </c>
      <c r="CH289" s="70">
        <v>1687.614</v>
      </c>
      <c r="CI289" s="70">
        <v>1686.1079999999999</v>
      </c>
      <c r="CJ289" s="70">
        <v>1684.6289999999999</v>
      </c>
      <c r="CK289" s="70">
        <v>1683.117</v>
      </c>
      <c r="CL289" s="70">
        <v>1681.5740000000001</v>
      </c>
      <c r="CM289" s="70">
        <v>1679.941</v>
      </c>
      <c r="CN289" s="70">
        <v>1678.1959999999999</v>
      </c>
      <c r="CO289" s="70">
        <v>1676.2639999999999</v>
      </c>
    </row>
    <row r="290" spans="1:93" ht="11.65">
      <c r="A290" s="66">
        <v>273</v>
      </c>
      <c r="B290" s="67" t="s">
        <v>685</v>
      </c>
      <c r="C290" s="95" t="s">
        <v>195</v>
      </c>
      <c r="D290" s="69">
        <v>32</v>
      </c>
      <c r="E290" s="69">
        <v>724</v>
      </c>
      <c r="F290" s="67" t="s">
        <v>735</v>
      </c>
      <c r="G290" s="69">
        <v>925</v>
      </c>
      <c r="H290" s="97">
        <v>46671.919000000002</v>
      </c>
      <c r="I290" s="97">
        <v>46634.131000000001</v>
      </c>
      <c r="J290" s="97">
        <v>46647.425000000003</v>
      </c>
      <c r="K290" s="97">
        <v>46692.862999999998</v>
      </c>
      <c r="L290" s="97">
        <v>46736.781999999999</v>
      </c>
      <c r="M290" s="97">
        <v>46754.783000000003</v>
      </c>
      <c r="N290" s="70">
        <v>46745.211000000003</v>
      </c>
      <c r="O290" s="70">
        <v>46719.146999999997</v>
      </c>
      <c r="P290" s="70">
        <v>46679.284</v>
      </c>
      <c r="Q290" s="70">
        <v>46630.673000000003</v>
      </c>
      <c r="R290" s="70">
        <v>46577.097000000002</v>
      </c>
      <c r="S290" s="70">
        <v>46518.644999999997</v>
      </c>
      <c r="T290" s="70">
        <v>46453.974999999999</v>
      </c>
      <c r="U290" s="70">
        <v>46383.836000000003</v>
      </c>
      <c r="V290" s="70">
        <v>46309.019</v>
      </c>
      <c r="W290" s="70">
        <v>46230.146999999997</v>
      </c>
      <c r="X290" s="70">
        <v>46147.593000000001</v>
      </c>
      <c r="Y290" s="70">
        <v>46061.483999999997</v>
      </c>
      <c r="Z290" s="70">
        <v>45971.718999999997</v>
      </c>
      <c r="AA290" s="70">
        <v>45878.033000000003</v>
      </c>
      <c r="AB290" s="70">
        <v>45780.171999999999</v>
      </c>
      <c r="AC290" s="70">
        <v>45677.99</v>
      </c>
      <c r="AD290" s="70">
        <v>45571.457999999999</v>
      </c>
      <c r="AE290" s="70">
        <v>45460.499000000003</v>
      </c>
      <c r="AF290" s="70">
        <v>45345.044000000002</v>
      </c>
      <c r="AG290" s="70">
        <v>45224.89</v>
      </c>
      <c r="AH290" s="70">
        <v>45099.798999999999</v>
      </c>
      <c r="AI290" s="70">
        <v>44969.296999999999</v>
      </c>
      <c r="AJ290" s="70">
        <v>44832.571000000004</v>
      </c>
      <c r="AK290" s="70">
        <v>44688.616000000002</v>
      </c>
      <c r="AL290" s="70">
        <v>44536.591</v>
      </c>
      <c r="AM290" s="70">
        <v>44376.201000000001</v>
      </c>
      <c r="AN290" s="70">
        <v>44207.093999999997</v>
      </c>
      <c r="AO290" s="70">
        <v>44028.28</v>
      </c>
      <c r="AP290" s="70">
        <v>43838.656999999999</v>
      </c>
      <c r="AQ290" s="70">
        <v>43637.408000000003</v>
      </c>
      <c r="AR290" s="70">
        <v>43424.351999999999</v>
      </c>
      <c r="AS290" s="70">
        <v>43199.707000000002</v>
      </c>
      <c r="AT290" s="70">
        <v>42963.771999999997</v>
      </c>
      <c r="AU290" s="70">
        <v>42717.000999999997</v>
      </c>
      <c r="AV290" s="70">
        <v>42459.997000000003</v>
      </c>
      <c r="AW290" s="70">
        <v>42193.142999999996</v>
      </c>
      <c r="AX290" s="70">
        <v>41917.095000000001</v>
      </c>
      <c r="AY290" s="70">
        <v>41632.976000000002</v>
      </c>
      <c r="AZ290" s="70">
        <v>41342.17</v>
      </c>
      <c r="BA290" s="70">
        <v>41045.963000000003</v>
      </c>
      <c r="BB290" s="70">
        <v>40745.366999999998</v>
      </c>
      <c r="BC290" s="70">
        <v>40441.302000000003</v>
      </c>
      <c r="BD290" s="70">
        <v>40134.930999999997</v>
      </c>
      <c r="BE290" s="70">
        <v>39827.444000000003</v>
      </c>
      <c r="BF290" s="70">
        <v>39520.069000000003</v>
      </c>
      <c r="BG290" s="70">
        <v>39213.82</v>
      </c>
      <c r="BH290" s="70">
        <v>38909.853000000003</v>
      </c>
      <c r="BI290" s="70">
        <v>38609.694000000003</v>
      </c>
      <c r="BJ290" s="70">
        <v>38314.999000000003</v>
      </c>
      <c r="BK290" s="70">
        <v>38027.233</v>
      </c>
      <c r="BL290" s="70">
        <v>37747.233</v>
      </c>
      <c r="BM290" s="70">
        <v>37475.800000000003</v>
      </c>
      <c r="BN290" s="70">
        <v>37214.182000000001</v>
      </c>
      <c r="BO290" s="70">
        <v>36963.724000000002</v>
      </c>
      <c r="BP290" s="70">
        <v>36725.383999999998</v>
      </c>
      <c r="BQ290" s="70">
        <v>36499.593999999997</v>
      </c>
      <c r="BR290" s="70">
        <v>36286.366000000002</v>
      </c>
      <c r="BS290" s="70">
        <v>36085.644999999997</v>
      </c>
      <c r="BT290" s="70">
        <v>35897.089999999997</v>
      </c>
      <c r="BU290" s="70">
        <v>35720.273999999998</v>
      </c>
      <c r="BV290" s="70">
        <v>35554.974999999999</v>
      </c>
      <c r="BW290" s="70">
        <v>35400.597000000002</v>
      </c>
      <c r="BX290" s="70">
        <v>35255.677000000003</v>
      </c>
      <c r="BY290" s="70">
        <v>35118.332999999999</v>
      </c>
      <c r="BZ290" s="70">
        <v>34986.925000000003</v>
      </c>
      <c r="CA290" s="70">
        <v>34860.675000000003</v>
      </c>
      <c r="CB290" s="70">
        <v>34738.964</v>
      </c>
      <c r="CC290" s="70">
        <v>34620.601000000002</v>
      </c>
      <c r="CD290" s="70">
        <v>34504.328000000001</v>
      </c>
      <c r="CE290" s="70">
        <v>34389.123</v>
      </c>
      <c r="CF290" s="70">
        <v>34274.237999999998</v>
      </c>
      <c r="CG290" s="70">
        <v>34159.184000000001</v>
      </c>
      <c r="CH290" s="70">
        <v>34043.705999999998</v>
      </c>
      <c r="CI290" s="70">
        <v>33927.629999999997</v>
      </c>
      <c r="CJ290" s="70">
        <v>33810.796999999999</v>
      </c>
      <c r="CK290" s="70">
        <v>33693.080999999998</v>
      </c>
      <c r="CL290" s="70">
        <v>33574.317999999999</v>
      </c>
      <c r="CM290" s="70">
        <v>33454.328999999998</v>
      </c>
      <c r="CN290" s="70">
        <v>33332.911999999997</v>
      </c>
      <c r="CO290" s="70">
        <v>33209.856</v>
      </c>
    </row>
    <row r="291" spans="1:93" ht="11.65">
      <c r="A291" s="83">
        <v>274</v>
      </c>
      <c r="B291" s="84" t="s">
        <v>685</v>
      </c>
      <c r="C291" s="94" t="s">
        <v>820</v>
      </c>
      <c r="D291" s="86"/>
      <c r="E291" s="86">
        <v>926</v>
      </c>
      <c r="F291" s="84" t="s">
        <v>734</v>
      </c>
      <c r="G291" s="86">
        <v>917</v>
      </c>
      <c r="H291" s="100">
        <v>192084.399</v>
      </c>
      <c r="I291" s="100">
        <v>192979.264</v>
      </c>
      <c r="J291" s="100">
        <v>193885.82699999999</v>
      </c>
      <c r="K291" s="100">
        <v>194754.50599999999</v>
      </c>
      <c r="L291" s="100">
        <v>195522.41200000001</v>
      </c>
      <c r="M291" s="100">
        <v>196146.321</v>
      </c>
      <c r="N291" s="87">
        <v>196603.23</v>
      </c>
      <c r="O291" s="87">
        <v>196908.712</v>
      </c>
      <c r="P291" s="87">
        <v>197106.68</v>
      </c>
      <c r="Q291" s="87">
        <v>197262.47</v>
      </c>
      <c r="R291" s="87">
        <v>197424.524</v>
      </c>
      <c r="S291" s="87">
        <v>197605.98499999999</v>
      </c>
      <c r="T291" s="87">
        <v>197794.85500000001</v>
      </c>
      <c r="U291" s="87">
        <v>197985.10699999999</v>
      </c>
      <c r="V291" s="87">
        <v>198162.78599999999</v>
      </c>
      <c r="W291" s="87">
        <v>198317.739</v>
      </c>
      <c r="X291" s="87">
        <v>198451.35500000001</v>
      </c>
      <c r="Y291" s="87">
        <v>198569.16899999999</v>
      </c>
      <c r="Z291" s="87">
        <v>198669.353</v>
      </c>
      <c r="AA291" s="87">
        <v>198749.40599999999</v>
      </c>
      <c r="AB291" s="87">
        <v>198807.35699999999</v>
      </c>
      <c r="AC291" s="87">
        <v>198842.67300000001</v>
      </c>
      <c r="AD291" s="87">
        <v>198855.21400000001</v>
      </c>
      <c r="AE291" s="87">
        <v>198844.084</v>
      </c>
      <c r="AF291" s="87">
        <v>198808.473</v>
      </c>
      <c r="AG291" s="87">
        <v>198747.905</v>
      </c>
      <c r="AH291" s="87">
        <v>198662.39999999999</v>
      </c>
      <c r="AI291" s="87">
        <v>198552.37599999999</v>
      </c>
      <c r="AJ291" s="87">
        <v>198418.375</v>
      </c>
      <c r="AK291" s="87">
        <v>198261.19099999999</v>
      </c>
      <c r="AL291" s="87">
        <v>198081.777</v>
      </c>
      <c r="AM291" s="87">
        <v>197881.06899999999</v>
      </c>
      <c r="AN291" s="87">
        <v>197660.34700000001</v>
      </c>
      <c r="AO291" s="87">
        <v>197421.81</v>
      </c>
      <c r="AP291" s="87">
        <v>197168.087</v>
      </c>
      <c r="AQ291" s="87">
        <v>196901.552</v>
      </c>
      <c r="AR291" s="87">
        <v>196624.13</v>
      </c>
      <c r="AS291" s="87">
        <v>196337.39199999999</v>
      </c>
      <c r="AT291" s="87">
        <v>196043.55799999999</v>
      </c>
      <c r="AU291" s="87">
        <v>195744.815</v>
      </c>
      <c r="AV291" s="87">
        <v>195443.33499999999</v>
      </c>
      <c r="AW291" s="87">
        <v>195140.72</v>
      </c>
      <c r="AX291" s="87">
        <v>194838.94099999999</v>
      </c>
      <c r="AY291" s="87">
        <v>194540.726</v>
      </c>
      <c r="AZ291" s="87">
        <v>194249.29300000001</v>
      </c>
      <c r="BA291" s="87">
        <v>193967.09</v>
      </c>
      <c r="BB291" s="87">
        <v>193695.41</v>
      </c>
      <c r="BC291" s="87">
        <v>193435.02</v>
      </c>
      <c r="BD291" s="87">
        <v>193187.20600000001</v>
      </c>
      <c r="BE291" s="87">
        <v>192953.101</v>
      </c>
      <c r="BF291" s="87">
        <v>192733.35800000001</v>
      </c>
      <c r="BG291" s="87">
        <v>192528.622</v>
      </c>
      <c r="BH291" s="87">
        <v>192338.41800000001</v>
      </c>
      <c r="BI291" s="87">
        <v>192160.70600000001</v>
      </c>
      <c r="BJ291" s="87">
        <v>191992.679</v>
      </c>
      <c r="BK291" s="87">
        <v>191831.981</v>
      </c>
      <c r="BL291" s="87">
        <v>191677.98699999999</v>
      </c>
      <c r="BM291" s="87">
        <v>191530.41399999999</v>
      </c>
      <c r="BN291" s="87">
        <v>191387.60800000001</v>
      </c>
      <c r="BO291" s="87">
        <v>191247.91899999999</v>
      </c>
      <c r="BP291" s="87">
        <v>191109.948</v>
      </c>
      <c r="BQ291" s="87">
        <v>190973.09299999999</v>
      </c>
      <c r="BR291" s="87">
        <v>190837.46</v>
      </c>
      <c r="BS291" s="87">
        <v>190703.36499999999</v>
      </c>
      <c r="BT291" s="87">
        <v>190571.592</v>
      </c>
      <c r="BU291" s="87">
        <v>190442.81099999999</v>
      </c>
      <c r="BV291" s="87">
        <v>190317.05600000001</v>
      </c>
      <c r="BW291" s="87">
        <v>190194.698</v>
      </c>
      <c r="BX291" s="87">
        <v>190077.30900000001</v>
      </c>
      <c r="BY291" s="87">
        <v>189967.05799999999</v>
      </c>
      <c r="BZ291" s="87">
        <v>189865.52499999999</v>
      </c>
      <c r="CA291" s="87">
        <v>189773.141</v>
      </c>
      <c r="CB291" s="87">
        <v>189689.87100000001</v>
      </c>
      <c r="CC291" s="87">
        <v>189615.89</v>
      </c>
      <c r="CD291" s="87">
        <v>189551.36300000001</v>
      </c>
      <c r="CE291" s="87">
        <v>189496.15100000001</v>
      </c>
      <c r="CF291" s="87">
        <v>189449.989</v>
      </c>
      <c r="CG291" s="87">
        <v>189412.37</v>
      </c>
      <c r="CH291" s="87">
        <v>189382.70800000001</v>
      </c>
      <c r="CI291" s="87">
        <v>189360.05900000001</v>
      </c>
      <c r="CJ291" s="87">
        <v>189343.45499999999</v>
      </c>
      <c r="CK291" s="87">
        <v>189331.73699999999</v>
      </c>
      <c r="CL291" s="87">
        <v>189323.47399999999</v>
      </c>
      <c r="CM291" s="87">
        <v>189317.18</v>
      </c>
      <c r="CN291" s="87">
        <v>189311.16</v>
      </c>
      <c r="CO291" s="87">
        <v>189303.511</v>
      </c>
    </row>
    <row r="292" spans="1:93" ht="11.65">
      <c r="A292" s="66">
        <v>275</v>
      </c>
      <c r="B292" s="67" t="s">
        <v>685</v>
      </c>
      <c r="C292" s="95" t="s">
        <v>41</v>
      </c>
      <c r="D292" s="69"/>
      <c r="E292" s="69">
        <v>40</v>
      </c>
      <c r="F292" s="67" t="s">
        <v>735</v>
      </c>
      <c r="G292" s="69">
        <v>926</v>
      </c>
      <c r="H292" s="97">
        <v>8678.6669999999995</v>
      </c>
      <c r="I292" s="97">
        <v>8747.3060000000005</v>
      </c>
      <c r="J292" s="97">
        <v>8819.902</v>
      </c>
      <c r="K292" s="97">
        <v>8891.3829999999998</v>
      </c>
      <c r="L292" s="97">
        <v>8955.1080000000002</v>
      </c>
      <c r="M292" s="97">
        <v>9006.4</v>
      </c>
      <c r="N292" s="70">
        <v>9043.0720000000001</v>
      </c>
      <c r="O292" s="70">
        <v>9066.7119999999995</v>
      </c>
      <c r="P292" s="70">
        <v>9081.1810000000005</v>
      </c>
      <c r="Q292" s="70">
        <v>9092.3130000000001</v>
      </c>
      <c r="R292" s="70">
        <v>9104.4349999999995</v>
      </c>
      <c r="S292" s="70">
        <v>9118.6560000000009</v>
      </c>
      <c r="T292" s="70">
        <v>9133.7980000000007</v>
      </c>
      <c r="U292" s="70">
        <v>9149.2260000000006</v>
      </c>
      <c r="V292" s="70">
        <v>9163.5110000000004</v>
      </c>
      <c r="W292" s="70">
        <v>9175.6890000000003</v>
      </c>
      <c r="X292" s="70">
        <v>9185.8269999999993</v>
      </c>
      <c r="Y292" s="70">
        <v>9194.5030000000006</v>
      </c>
      <c r="Z292" s="70">
        <v>9201.6959999999999</v>
      </c>
      <c r="AA292" s="70">
        <v>9207.3909999999996</v>
      </c>
      <c r="AB292" s="70">
        <v>9211.616</v>
      </c>
      <c r="AC292" s="70">
        <v>9214.3379999999997</v>
      </c>
      <c r="AD292" s="70">
        <v>9215.598</v>
      </c>
      <c r="AE292" s="70">
        <v>9215.51</v>
      </c>
      <c r="AF292" s="70">
        <v>9214.2009999999991</v>
      </c>
      <c r="AG292" s="70">
        <v>9211.7880000000005</v>
      </c>
      <c r="AH292" s="70">
        <v>9208.3430000000008</v>
      </c>
      <c r="AI292" s="70">
        <v>9203.8619999999992</v>
      </c>
      <c r="AJ292" s="70">
        <v>9198.3240000000005</v>
      </c>
      <c r="AK292" s="70">
        <v>9191.7160000000003</v>
      </c>
      <c r="AL292" s="70">
        <v>9184.0300000000007</v>
      </c>
      <c r="AM292" s="70">
        <v>9175.3279999999995</v>
      </c>
      <c r="AN292" s="70">
        <v>9165.634</v>
      </c>
      <c r="AO292" s="70">
        <v>9154.9689999999991</v>
      </c>
      <c r="AP292" s="70">
        <v>9143.3089999999993</v>
      </c>
      <c r="AQ292" s="70">
        <v>9130.6980000000003</v>
      </c>
      <c r="AR292" s="70">
        <v>9117.1679999999997</v>
      </c>
      <c r="AS292" s="70">
        <v>9102.7960000000003</v>
      </c>
      <c r="AT292" s="70">
        <v>9087.7659999999996</v>
      </c>
      <c r="AU292" s="70">
        <v>9072.2620000000006</v>
      </c>
      <c r="AV292" s="70">
        <v>9056.4509999999991</v>
      </c>
      <c r="AW292" s="70">
        <v>9040.4159999999993</v>
      </c>
      <c r="AX292" s="70">
        <v>9024.241</v>
      </c>
      <c r="AY292" s="70">
        <v>9008.0740000000005</v>
      </c>
      <c r="AZ292" s="70">
        <v>8992.1139999999996</v>
      </c>
      <c r="BA292" s="70">
        <v>8976.49</v>
      </c>
      <c r="BB292" s="70">
        <v>8961.2829999999994</v>
      </c>
      <c r="BC292" s="70">
        <v>8946.5130000000008</v>
      </c>
      <c r="BD292" s="70">
        <v>8932.2240000000002</v>
      </c>
      <c r="BE292" s="70">
        <v>8918.4310000000005</v>
      </c>
      <c r="BF292" s="70">
        <v>8905.1290000000008</v>
      </c>
      <c r="BG292" s="70">
        <v>8892.3539999999994</v>
      </c>
      <c r="BH292" s="70">
        <v>8880.0820000000003</v>
      </c>
      <c r="BI292" s="70">
        <v>8868.19</v>
      </c>
      <c r="BJ292" s="70">
        <v>8856.5259999999998</v>
      </c>
      <c r="BK292" s="70">
        <v>8844.9660000000003</v>
      </c>
      <c r="BL292" s="70">
        <v>8833.4840000000004</v>
      </c>
      <c r="BM292" s="70">
        <v>8822.0859999999993</v>
      </c>
      <c r="BN292" s="70">
        <v>8810.6810000000005</v>
      </c>
      <c r="BO292" s="70">
        <v>8799.2139999999999</v>
      </c>
      <c r="BP292" s="70">
        <v>8787.6280000000006</v>
      </c>
      <c r="BQ292" s="70">
        <v>8775.9279999999999</v>
      </c>
      <c r="BR292" s="70">
        <v>8764.1550000000007</v>
      </c>
      <c r="BS292" s="70">
        <v>8752.4009999999998</v>
      </c>
      <c r="BT292" s="70">
        <v>8740.777</v>
      </c>
      <c r="BU292" s="70">
        <v>8729.4069999999992</v>
      </c>
      <c r="BV292" s="70">
        <v>8718.3289999999997</v>
      </c>
      <c r="BW292" s="70">
        <v>8707.6329999999998</v>
      </c>
      <c r="BX292" s="70">
        <v>8697.473</v>
      </c>
      <c r="BY292" s="70">
        <v>8688.0840000000007</v>
      </c>
      <c r="BZ292" s="70">
        <v>8679.652</v>
      </c>
      <c r="CA292" s="70">
        <v>8672.2360000000008</v>
      </c>
      <c r="CB292" s="70">
        <v>8665.8700000000008</v>
      </c>
      <c r="CC292" s="70">
        <v>8660.5910000000003</v>
      </c>
      <c r="CD292" s="70">
        <v>8656.4509999999991</v>
      </c>
      <c r="CE292" s="70">
        <v>8653.4449999999997</v>
      </c>
      <c r="CF292" s="70">
        <v>8651.5750000000007</v>
      </c>
      <c r="CG292" s="70">
        <v>8650.8259999999991</v>
      </c>
      <c r="CH292" s="70">
        <v>8651.1650000000009</v>
      </c>
      <c r="CI292" s="70">
        <v>8652.5149999999994</v>
      </c>
      <c r="CJ292" s="70">
        <v>8654.8189999999995</v>
      </c>
      <c r="CK292" s="70">
        <v>8657.9969999999994</v>
      </c>
      <c r="CL292" s="70">
        <v>8661.9140000000007</v>
      </c>
      <c r="CM292" s="70">
        <v>8666.4609999999993</v>
      </c>
      <c r="CN292" s="70">
        <v>8671.4979999999996</v>
      </c>
      <c r="CO292" s="70">
        <v>8676.8439999999991</v>
      </c>
    </row>
    <row r="293" spans="1:93" ht="11.65">
      <c r="A293" s="66">
        <v>276</v>
      </c>
      <c r="B293" s="67" t="s">
        <v>685</v>
      </c>
      <c r="C293" s="95" t="s">
        <v>48</v>
      </c>
      <c r="D293" s="69"/>
      <c r="E293" s="69">
        <v>56</v>
      </c>
      <c r="F293" s="67" t="s">
        <v>735</v>
      </c>
      <c r="G293" s="69">
        <v>926</v>
      </c>
      <c r="H293" s="97">
        <v>11287.931</v>
      </c>
      <c r="I293" s="97">
        <v>11354.406999999999</v>
      </c>
      <c r="J293" s="97">
        <v>11419.752</v>
      </c>
      <c r="K293" s="97">
        <v>11482.18</v>
      </c>
      <c r="L293" s="97">
        <v>11539.325999999999</v>
      </c>
      <c r="M293" s="97">
        <v>11589.616</v>
      </c>
      <c r="N293" s="70">
        <v>11632.334000000001</v>
      </c>
      <c r="O293" s="70">
        <v>11668.276</v>
      </c>
      <c r="P293" s="70">
        <v>11699.4</v>
      </c>
      <c r="Q293" s="70">
        <v>11728.462</v>
      </c>
      <c r="R293" s="70">
        <v>11757.494000000001</v>
      </c>
      <c r="S293" s="70">
        <v>11787.201999999999</v>
      </c>
      <c r="T293" s="70">
        <v>11817.128000000001</v>
      </c>
      <c r="U293" s="70">
        <v>11846.939</v>
      </c>
      <c r="V293" s="70">
        <v>11875.982</v>
      </c>
      <c r="W293" s="70">
        <v>11903.751</v>
      </c>
      <c r="X293" s="70">
        <v>11930.3</v>
      </c>
      <c r="Y293" s="70">
        <v>11955.915999999999</v>
      </c>
      <c r="Z293" s="70">
        <v>11980.543</v>
      </c>
      <c r="AA293" s="70">
        <v>12004.081</v>
      </c>
      <c r="AB293" s="70">
        <v>12026.485000000001</v>
      </c>
      <c r="AC293" s="70">
        <v>12047.712</v>
      </c>
      <c r="AD293" s="70">
        <v>12067.746999999999</v>
      </c>
      <c r="AE293" s="70">
        <v>12086.637000000001</v>
      </c>
      <c r="AF293" s="70">
        <v>12104.416999999999</v>
      </c>
      <c r="AG293" s="70">
        <v>12121.106</v>
      </c>
      <c r="AH293" s="70">
        <v>12136.743</v>
      </c>
      <c r="AI293" s="70">
        <v>12151.285</v>
      </c>
      <c r="AJ293" s="70">
        <v>12164.634</v>
      </c>
      <c r="AK293" s="70">
        <v>12176.692999999999</v>
      </c>
      <c r="AL293" s="70">
        <v>12187.311</v>
      </c>
      <c r="AM293" s="70">
        <v>12196.54</v>
      </c>
      <c r="AN293" s="70">
        <v>12204.424999999999</v>
      </c>
      <c r="AO293" s="70">
        <v>12211.032999999999</v>
      </c>
      <c r="AP293" s="70">
        <v>12216.465</v>
      </c>
      <c r="AQ293" s="70">
        <v>12220.769</v>
      </c>
      <c r="AR293" s="70">
        <v>12224.028</v>
      </c>
      <c r="AS293" s="70">
        <v>12226.319</v>
      </c>
      <c r="AT293" s="70">
        <v>12227.842000000001</v>
      </c>
      <c r="AU293" s="70">
        <v>12228.785</v>
      </c>
      <c r="AV293" s="70">
        <v>12229.332</v>
      </c>
      <c r="AW293" s="70">
        <v>12229.605</v>
      </c>
      <c r="AX293" s="70">
        <v>12229.678</v>
      </c>
      <c r="AY293" s="70">
        <v>12229.651</v>
      </c>
      <c r="AZ293" s="70">
        <v>12229.612999999999</v>
      </c>
      <c r="BA293" s="70">
        <v>12229.644</v>
      </c>
      <c r="BB293" s="70">
        <v>12229.839</v>
      </c>
      <c r="BC293" s="70">
        <v>12230.239</v>
      </c>
      <c r="BD293" s="70">
        <v>12230.986000000001</v>
      </c>
      <c r="BE293" s="70">
        <v>12232.194</v>
      </c>
      <c r="BF293" s="70">
        <v>12233.981</v>
      </c>
      <c r="BG293" s="70">
        <v>12236.393</v>
      </c>
      <c r="BH293" s="70">
        <v>12239.429</v>
      </c>
      <c r="BI293" s="70">
        <v>12243.01</v>
      </c>
      <c r="BJ293" s="70">
        <v>12247.023999999999</v>
      </c>
      <c r="BK293" s="70">
        <v>12251.397999999999</v>
      </c>
      <c r="BL293" s="70">
        <v>12256.073</v>
      </c>
      <c r="BM293" s="70">
        <v>12261.093999999999</v>
      </c>
      <c r="BN293" s="70">
        <v>12266.413</v>
      </c>
      <c r="BO293" s="70">
        <v>12272.013999999999</v>
      </c>
      <c r="BP293" s="70">
        <v>12277.880999999999</v>
      </c>
      <c r="BQ293" s="70">
        <v>12283.99</v>
      </c>
      <c r="BR293" s="70">
        <v>12290.34</v>
      </c>
      <c r="BS293" s="70">
        <v>12296.855</v>
      </c>
      <c r="BT293" s="70">
        <v>12303.538</v>
      </c>
      <c r="BU293" s="70">
        <v>12310.312</v>
      </c>
      <c r="BV293" s="70">
        <v>12317.175999999999</v>
      </c>
      <c r="BW293" s="70">
        <v>12324.153</v>
      </c>
      <c r="BX293" s="70">
        <v>12331.293</v>
      </c>
      <c r="BY293" s="70">
        <v>12338.708000000001</v>
      </c>
      <c r="BZ293" s="70">
        <v>12346.462</v>
      </c>
      <c r="CA293" s="70">
        <v>12354.552</v>
      </c>
      <c r="CB293" s="70">
        <v>12362.986999999999</v>
      </c>
      <c r="CC293" s="70">
        <v>12371.735000000001</v>
      </c>
      <c r="CD293" s="70">
        <v>12380.808000000001</v>
      </c>
      <c r="CE293" s="70">
        <v>12390.192999999999</v>
      </c>
      <c r="CF293" s="70">
        <v>12399.865</v>
      </c>
      <c r="CG293" s="70">
        <v>12409.799000000001</v>
      </c>
      <c r="CH293" s="70">
        <v>12419.953</v>
      </c>
      <c r="CI293" s="70">
        <v>12430.298000000001</v>
      </c>
      <c r="CJ293" s="70">
        <v>12440.755999999999</v>
      </c>
      <c r="CK293" s="70">
        <v>12451.306</v>
      </c>
      <c r="CL293" s="70">
        <v>12461.866</v>
      </c>
      <c r="CM293" s="70">
        <v>12472.356</v>
      </c>
      <c r="CN293" s="70">
        <v>12482.717000000001</v>
      </c>
      <c r="CO293" s="70">
        <v>12492.831</v>
      </c>
    </row>
    <row r="294" spans="1:93" ht="11.65">
      <c r="A294" s="66">
        <v>277</v>
      </c>
      <c r="B294" s="67" t="s">
        <v>685</v>
      </c>
      <c r="C294" s="95" t="s">
        <v>92</v>
      </c>
      <c r="D294" s="69">
        <v>33</v>
      </c>
      <c r="E294" s="69">
        <v>250</v>
      </c>
      <c r="F294" s="67" t="s">
        <v>735</v>
      </c>
      <c r="G294" s="69">
        <v>926</v>
      </c>
      <c r="H294" s="97">
        <v>64453.194000000003</v>
      </c>
      <c r="I294" s="97">
        <v>64667.59</v>
      </c>
      <c r="J294" s="97">
        <v>64842.512999999999</v>
      </c>
      <c r="K294" s="97">
        <v>64990.512000000002</v>
      </c>
      <c r="L294" s="97">
        <v>65129.731</v>
      </c>
      <c r="M294" s="97">
        <v>65273.512000000002</v>
      </c>
      <c r="N294" s="70">
        <v>65426.177000000003</v>
      </c>
      <c r="O294" s="70">
        <v>65584.513999999996</v>
      </c>
      <c r="P294" s="70">
        <v>65745.188999999998</v>
      </c>
      <c r="Q294" s="70">
        <v>65902.028999999995</v>
      </c>
      <c r="R294" s="70">
        <v>66050.606</v>
      </c>
      <c r="S294" s="70">
        <v>66190.532000000007</v>
      </c>
      <c r="T294" s="70">
        <v>66323.948000000004</v>
      </c>
      <c r="U294" s="70">
        <v>66451.747000000003</v>
      </c>
      <c r="V294" s="70">
        <v>66575.351999999999</v>
      </c>
      <c r="W294" s="70">
        <v>66695.705000000002</v>
      </c>
      <c r="X294" s="70">
        <v>66812.866999999998</v>
      </c>
      <c r="Y294" s="70">
        <v>66926.040999999997</v>
      </c>
      <c r="Z294" s="70">
        <v>67034.148000000001</v>
      </c>
      <c r="AA294" s="70">
        <v>67135.679999999993</v>
      </c>
      <c r="AB294" s="70">
        <v>67229.460000000006</v>
      </c>
      <c r="AC294" s="70">
        <v>67315.168000000005</v>
      </c>
      <c r="AD294" s="70">
        <v>67392.741999999998</v>
      </c>
      <c r="AE294" s="70">
        <v>67461.584000000003</v>
      </c>
      <c r="AF294" s="70">
        <v>67521.106</v>
      </c>
      <c r="AG294" s="70">
        <v>67570.922000000006</v>
      </c>
      <c r="AH294" s="70">
        <v>67610.831000000006</v>
      </c>
      <c r="AI294" s="70">
        <v>67640.953999999998</v>
      </c>
      <c r="AJ294" s="70">
        <v>67661.692999999999</v>
      </c>
      <c r="AK294" s="70">
        <v>67673.657000000007</v>
      </c>
      <c r="AL294" s="70">
        <v>67677.388000000006</v>
      </c>
      <c r="AM294" s="70">
        <v>67673.172000000006</v>
      </c>
      <c r="AN294" s="70">
        <v>67661.298999999999</v>
      </c>
      <c r="AO294" s="70">
        <v>67642.429000000004</v>
      </c>
      <c r="AP294" s="70">
        <v>67617.342999999993</v>
      </c>
      <c r="AQ294" s="70">
        <v>67586.729000000007</v>
      </c>
      <c r="AR294" s="70">
        <v>67551.148000000001</v>
      </c>
      <c r="AS294" s="70">
        <v>67511.019</v>
      </c>
      <c r="AT294" s="70">
        <v>67466.801999999996</v>
      </c>
      <c r="AU294" s="70">
        <v>67418.881999999998</v>
      </c>
      <c r="AV294" s="70">
        <v>67367.706999999995</v>
      </c>
      <c r="AW294" s="70">
        <v>67313.752999999997</v>
      </c>
      <c r="AX294" s="70">
        <v>67257.604999999996</v>
      </c>
      <c r="AY294" s="70">
        <v>67199.942999999999</v>
      </c>
      <c r="AZ294" s="70">
        <v>67141.551999999996</v>
      </c>
      <c r="BA294" s="70">
        <v>67083.084000000003</v>
      </c>
      <c r="BB294" s="70">
        <v>67024.918000000005</v>
      </c>
      <c r="BC294" s="70">
        <v>66967.475000000006</v>
      </c>
      <c r="BD294" s="70">
        <v>66911.463000000003</v>
      </c>
      <c r="BE294" s="70">
        <v>66857.675000000003</v>
      </c>
      <c r="BF294" s="70">
        <v>66806.692999999999</v>
      </c>
      <c r="BG294" s="70">
        <v>66758.884000000005</v>
      </c>
      <c r="BH294" s="70">
        <v>66714.229000000007</v>
      </c>
      <c r="BI294" s="70">
        <v>66672.471999999994</v>
      </c>
      <c r="BJ294" s="70">
        <v>66633.165999999997</v>
      </c>
      <c r="BK294" s="70">
        <v>66595.928</v>
      </c>
      <c r="BL294" s="70">
        <v>66560.606</v>
      </c>
      <c r="BM294" s="70">
        <v>66527.165999999997</v>
      </c>
      <c r="BN294" s="70">
        <v>66495.365000000005</v>
      </c>
      <c r="BO294" s="70">
        <v>66464.976999999999</v>
      </c>
      <c r="BP294" s="70">
        <v>66435.721000000005</v>
      </c>
      <c r="BQ294" s="70">
        <v>66407.482999999993</v>
      </c>
      <c r="BR294" s="70">
        <v>66379.991999999998</v>
      </c>
      <c r="BS294" s="70">
        <v>66352.553</v>
      </c>
      <c r="BT294" s="70">
        <v>66324.312999999995</v>
      </c>
      <c r="BU294" s="70">
        <v>66294.653000000006</v>
      </c>
      <c r="BV294" s="70">
        <v>66263.252999999997</v>
      </c>
      <c r="BW294" s="70">
        <v>66230.172000000006</v>
      </c>
      <c r="BX294" s="70">
        <v>66195.706000000006</v>
      </c>
      <c r="BY294" s="70">
        <v>66160.398000000001</v>
      </c>
      <c r="BZ294" s="70">
        <v>66124.611000000004</v>
      </c>
      <c r="CA294" s="70">
        <v>66088.320000000007</v>
      </c>
      <c r="CB294" s="70">
        <v>66051.381999999998</v>
      </c>
      <c r="CC294" s="70">
        <v>66013.926000000007</v>
      </c>
      <c r="CD294" s="70">
        <v>65976.118000000002</v>
      </c>
      <c r="CE294" s="70">
        <v>65938.023000000001</v>
      </c>
      <c r="CF294" s="70">
        <v>65899.587</v>
      </c>
      <c r="CG294" s="70">
        <v>65860.642000000007</v>
      </c>
      <c r="CH294" s="70">
        <v>65820.972999999998</v>
      </c>
      <c r="CI294" s="70">
        <v>65780.271999999997</v>
      </c>
      <c r="CJ294" s="70">
        <v>65738.225999999995</v>
      </c>
      <c r="CK294" s="70">
        <v>65694.566999999995</v>
      </c>
      <c r="CL294" s="70">
        <v>65648.97</v>
      </c>
      <c r="CM294" s="70">
        <v>65601.163</v>
      </c>
      <c r="CN294" s="70">
        <v>65550.861999999994</v>
      </c>
      <c r="CO294" s="70">
        <v>65497.773000000001</v>
      </c>
    </row>
    <row r="295" spans="1:93" ht="11.65">
      <c r="A295" s="66">
        <v>278</v>
      </c>
      <c r="B295" s="67" t="s">
        <v>685</v>
      </c>
      <c r="C295" s="95" t="s">
        <v>96</v>
      </c>
      <c r="D295" s="69"/>
      <c r="E295" s="69">
        <v>276</v>
      </c>
      <c r="F295" s="67" t="s">
        <v>735</v>
      </c>
      <c r="G295" s="69">
        <v>926</v>
      </c>
      <c r="H295" s="97">
        <v>81787.410999999993</v>
      </c>
      <c r="I295" s="97">
        <v>82193.77</v>
      </c>
      <c r="J295" s="97">
        <v>82658.409</v>
      </c>
      <c r="K295" s="97">
        <v>83124.413</v>
      </c>
      <c r="L295" s="97">
        <v>83517.046000000002</v>
      </c>
      <c r="M295" s="97">
        <v>83783.945000000007</v>
      </c>
      <c r="N295" s="70">
        <v>83900.471000000005</v>
      </c>
      <c r="O295" s="70">
        <v>83883.587</v>
      </c>
      <c r="P295" s="70">
        <v>83774.540999999997</v>
      </c>
      <c r="Q295" s="70">
        <v>83636.17</v>
      </c>
      <c r="R295" s="70">
        <v>83515.017000000007</v>
      </c>
      <c r="S295" s="70">
        <v>83422.528999999995</v>
      </c>
      <c r="T295" s="70">
        <v>83346.305999999997</v>
      </c>
      <c r="U295" s="70">
        <v>83280.854000000007</v>
      </c>
      <c r="V295" s="70">
        <v>83213.653000000006</v>
      </c>
      <c r="W295" s="70">
        <v>83135.642999999996</v>
      </c>
      <c r="X295" s="70">
        <v>83048.103000000003</v>
      </c>
      <c r="Y295" s="70">
        <v>82956.47</v>
      </c>
      <c r="Z295" s="70">
        <v>82860.123000000007</v>
      </c>
      <c r="AA295" s="70">
        <v>82758.239000000001</v>
      </c>
      <c r="AB295" s="70">
        <v>82650.082999999999</v>
      </c>
      <c r="AC295" s="70">
        <v>82535.460999999996</v>
      </c>
      <c r="AD295" s="70">
        <v>82414.191000000006</v>
      </c>
      <c r="AE295" s="70">
        <v>82285.596000000005</v>
      </c>
      <c r="AF295" s="70">
        <v>82148.922999999995</v>
      </c>
      <c r="AG295" s="70">
        <v>82003.619000000006</v>
      </c>
      <c r="AH295" s="70">
        <v>81849.675000000003</v>
      </c>
      <c r="AI295" s="70">
        <v>81687.214999999997</v>
      </c>
      <c r="AJ295" s="70">
        <v>81516.134000000005</v>
      </c>
      <c r="AK295" s="70">
        <v>81336.364000000001</v>
      </c>
      <c r="AL295" s="70">
        <v>81148.063999999998</v>
      </c>
      <c r="AM295" s="70">
        <v>80951.490000000005</v>
      </c>
      <c r="AN295" s="70">
        <v>80747.346000000005</v>
      </c>
      <c r="AO295" s="70">
        <v>80536.967999999993</v>
      </c>
      <c r="AP295" s="70">
        <v>80322.013000000006</v>
      </c>
      <c r="AQ295" s="70">
        <v>80103.972999999998</v>
      </c>
      <c r="AR295" s="70">
        <v>79883.820000000007</v>
      </c>
      <c r="AS295" s="70">
        <v>79662.245999999999</v>
      </c>
      <c r="AT295" s="70">
        <v>79440.308000000005</v>
      </c>
      <c r="AU295" s="70">
        <v>79219.020999999993</v>
      </c>
      <c r="AV295" s="70">
        <v>78999.411999999997</v>
      </c>
      <c r="AW295" s="70">
        <v>78782.171000000002</v>
      </c>
      <c r="AX295" s="70">
        <v>78568.237999999998</v>
      </c>
      <c r="AY295" s="70">
        <v>78359.099000000002</v>
      </c>
      <c r="AZ295" s="70">
        <v>78156.479000000007</v>
      </c>
      <c r="BA295" s="70">
        <v>77961.680999999997</v>
      </c>
      <c r="BB295" s="70">
        <v>77775.28</v>
      </c>
      <c r="BC295" s="70">
        <v>77597.403000000006</v>
      </c>
      <c r="BD295" s="70">
        <v>77428.212</v>
      </c>
      <c r="BE295" s="70">
        <v>77267.684999999998</v>
      </c>
      <c r="BF295" s="70">
        <v>77115.62</v>
      </c>
      <c r="BG295" s="70">
        <v>76972.163</v>
      </c>
      <c r="BH295" s="70">
        <v>76836.929000000004</v>
      </c>
      <c r="BI295" s="70">
        <v>76708.688999999998</v>
      </c>
      <c r="BJ295" s="70">
        <v>76585.712</v>
      </c>
      <c r="BK295" s="70">
        <v>76466.616999999998</v>
      </c>
      <c r="BL295" s="70">
        <v>76351.070000000007</v>
      </c>
      <c r="BM295" s="70">
        <v>76238.926999999996</v>
      </c>
      <c r="BN295" s="70">
        <v>76129.297000000006</v>
      </c>
      <c r="BO295" s="70">
        <v>76021.241999999998</v>
      </c>
      <c r="BP295" s="70">
        <v>75914.138000000006</v>
      </c>
      <c r="BQ295" s="70">
        <v>75807.622000000003</v>
      </c>
      <c r="BR295" s="70">
        <v>75701.986999999994</v>
      </c>
      <c r="BS295" s="70">
        <v>75598.217000000004</v>
      </c>
      <c r="BT295" s="70">
        <v>75497.718999999997</v>
      </c>
      <c r="BU295" s="70">
        <v>75401.660999999993</v>
      </c>
      <c r="BV295" s="70">
        <v>75310.341</v>
      </c>
      <c r="BW295" s="70">
        <v>75223.862999999998</v>
      </c>
      <c r="BX295" s="70">
        <v>75142.932000000001</v>
      </c>
      <c r="BY295" s="70">
        <v>75068.326000000001</v>
      </c>
      <c r="BZ295" s="70">
        <v>75000.639999999999</v>
      </c>
      <c r="CA295" s="70">
        <v>74940.135999999999</v>
      </c>
      <c r="CB295" s="70">
        <v>74886.831999999995</v>
      </c>
      <c r="CC295" s="70">
        <v>74840.741999999998</v>
      </c>
      <c r="CD295" s="70">
        <v>74801.751000000004</v>
      </c>
      <c r="CE295" s="70">
        <v>74769.672999999995</v>
      </c>
      <c r="CF295" s="70">
        <v>74744.288</v>
      </c>
      <c r="CG295" s="70">
        <v>74725.315000000002</v>
      </c>
      <c r="CH295" s="70">
        <v>74712.396999999997</v>
      </c>
      <c r="CI295" s="70">
        <v>74705.078999999998</v>
      </c>
      <c r="CJ295" s="70">
        <v>74702.828999999998</v>
      </c>
      <c r="CK295" s="70">
        <v>74704.994999999995</v>
      </c>
      <c r="CL295" s="70">
        <v>74710.782999999996</v>
      </c>
      <c r="CM295" s="70">
        <v>74719.33</v>
      </c>
      <c r="CN295" s="70">
        <v>74729.634999999995</v>
      </c>
      <c r="CO295" s="70">
        <v>74740.596000000005</v>
      </c>
    </row>
    <row r="296" spans="1:93" ht="11.65">
      <c r="A296" s="66">
        <v>279</v>
      </c>
      <c r="B296" s="67" t="s">
        <v>685</v>
      </c>
      <c r="C296" s="95" t="s">
        <v>131</v>
      </c>
      <c r="D296" s="69"/>
      <c r="E296" s="69">
        <v>438</v>
      </c>
      <c r="F296" s="67" t="s">
        <v>735</v>
      </c>
      <c r="G296" s="69">
        <v>926</v>
      </c>
      <c r="H296" s="97">
        <v>37.465000000000003</v>
      </c>
      <c r="I296" s="97">
        <v>37.655000000000001</v>
      </c>
      <c r="J296" s="97">
        <v>37.805</v>
      </c>
      <c r="K296" s="97">
        <v>37.917999999999999</v>
      </c>
      <c r="L296" s="97">
        <v>38.020000000000003</v>
      </c>
      <c r="M296" s="97">
        <v>38.137</v>
      </c>
      <c r="N296" s="70">
        <v>38.253999999999998</v>
      </c>
      <c r="O296" s="70">
        <v>38.389000000000003</v>
      </c>
      <c r="P296" s="70">
        <v>38.524999999999999</v>
      </c>
      <c r="Q296" s="70">
        <v>38.662999999999997</v>
      </c>
      <c r="R296" s="70">
        <v>38.793999999999997</v>
      </c>
      <c r="S296" s="70">
        <v>38.923000000000002</v>
      </c>
      <c r="T296" s="70">
        <v>39.045000000000002</v>
      </c>
      <c r="U296" s="70">
        <v>39.17</v>
      </c>
      <c r="V296" s="70">
        <v>39.290999999999997</v>
      </c>
      <c r="W296" s="70">
        <v>39.405000000000001</v>
      </c>
      <c r="X296" s="70">
        <v>39.518000000000001</v>
      </c>
      <c r="Y296" s="70">
        <v>39.625</v>
      </c>
      <c r="Z296" s="70">
        <v>39.728000000000002</v>
      </c>
      <c r="AA296" s="70">
        <v>39.820999999999998</v>
      </c>
      <c r="AB296" s="70">
        <v>39.908999999999999</v>
      </c>
      <c r="AC296" s="70">
        <v>39.975999999999999</v>
      </c>
      <c r="AD296" s="70">
        <v>40.058999999999997</v>
      </c>
      <c r="AE296" s="70">
        <v>40.106000000000002</v>
      </c>
      <c r="AF296" s="70">
        <v>40.149000000000001</v>
      </c>
      <c r="AG296" s="70">
        <v>40.198999999999998</v>
      </c>
      <c r="AH296" s="70">
        <v>40.229999999999997</v>
      </c>
      <c r="AI296" s="70">
        <v>40.261000000000003</v>
      </c>
      <c r="AJ296" s="70">
        <v>40.290999999999997</v>
      </c>
      <c r="AK296" s="70">
        <v>40.307000000000002</v>
      </c>
      <c r="AL296" s="70">
        <v>40.322000000000003</v>
      </c>
      <c r="AM296" s="70">
        <v>40.331000000000003</v>
      </c>
      <c r="AN296" s="70">
        <v>40.335000000000001</v>
      </c>
      <c r="AO296" s="70">
        <v>40.341999999999999</v>
      </c>
      <c r="AP296" s="70">
        <v>40.350999999999999</v>
      </c>
      <c r="AQ296" s="70">
        <v>40.354999999999997</v>
      </c>
      <c r="AR296" s="70">
        <v>40.363</v>
      </c>
      <c r="AS296" s="70">
        <v>40.378999999999998</v>
      </c>
      <c r="AT296" s="70">
        <v>40.392000000000003</v>
      </c>
      <c r="AU296" s="70">
        <v>40.414000000000001</v>
      </c>
      <c r="AV296" s="70">
        <v>40.442</v>
      </c>
      <c r="AW296" s="70">
        <v>40.47</v>
      </c>
      <c r="AX296" s="70">
        <v>40.514000000000003</v>
      </c>
      <c r="AY296" s="70">
        <v>40.557000000000002</v>
      </c>
      <c r="AZ296" s="70">
        <v>40.61</v>
      </c>
      <c r="BA296" s="70">
        <v>40.667999999999999</v>
      </c>
      <c r="BB296" s="70">
        <v>40.731000000000002</v>
      </c>
      <c r="BC296" s="70">
        <v>40.801000000000002</v>
      </c>
      <c r="BD296" s="70">
        <v>40.878</v>
      </c>
      <c r="BE296" s="70">
        <v>40.965000000000003</v>
      </c>
      <c r="BF296" s="70">
        <v>41.058</v>
      </c>
      <c r="BG296" s="70">
        <v>41.151000000000003</v>
      </c>
      <c r="BH296" s="70">
        <v>41.25</v>
      </c>
      <c r="BI296" s="70">
        <v>41.357999999999997</v>
      </c>
      <c r="BJ296" s="70">
        <v>41.466000000000001</v>
      </c>
      <c r="BK296" s="70">
        <v>41.573</v>
      </c>
      <c r="BL296" s="70">
        <v>41.698</v>
      </c>
      <c r="BM296" s="70">
        <v>41.817999999999998</v>
      </c>
      <c r="BN296" s="70">
        <v>41.93</v>
      </c>
      <c r="BO296" s="70">
        <v>42.052999999999997</v>
      </c>
      <c r="BP296" s="70">
        <v>42.174999999999997</v>
      </c>
      <c r="BQ296" s="70">
        <v>42.296999999999997</v>
      </c>
      <c r="BR296" s="70">
        <v>42.417999999999999</v>
      </c>
      <c r="BS296" s="70">
        <v>42.529000000000003</v>
      </c>
      <c r="BT296" s="70">
        <v>42.655999999999999</v>
      </c>
      <c r="BU296" s="70">
        <v>42.776000000000003</v>
      </c>
      <c r="BV296" s="70">
        <v>42.884999999999998</v>
      </c>
      <c r="BW296" s="70">
        <v>43.006</v>
      </c>
      <c r="BX296" s="70">
        <v>43.124000000000002</v>
      </c>
      <c r="BY296" s="70">
        <v>43.238999999999997</v>
      </c>
      <c r="BZ296" s="70">
        <v>43.353999999999999</v>
      </c>
      <c r="CA296" s="70">
        <v>43.475000000000001</v>
      </c>
      <c r="CB296" s="70">
        <v>43.582999999999998</v>
      </c>
      <c r="CC296" s="70">
        <v>43.706000000000003</v>
      </c>
      <c r="CD296" s="70">
        <v>43.828000000000003</v>
      </c>
      <c r="CE296" s="70">
        <v>43.938000000000002</v>
      </c>
      <c r="CF296" s="70">
        <v>44.061999999999998</v>
      </c>
      <c r="CG296" s="70">
        <v>44.183</v>
      </c>
      <c r="CH296" s="70">
        <v>44.301000000000002</v>
      </c>
      <c r="CI296" s="70">
        <v>44.424999999999997</v>
      </c>
      <c r="CJ296" s="70">
        <v>44.552</v>
      </c>
      <c r="CK296" s="70">
        <v>44.689</v>
      </c>
      <c r="CL296" s="70">
        <v>44.808999999999997</v>
      </c>
      <c r="CM296" s="70">
        <v>44.933</v>
      </c>
      <c r="CN296" s="70">
        <v>45.072000000000003</v>
      </c>
      <c r="CO296" s="70">
        <v>45.212000000000003</v>
      </c>
    </row>
    <row r="297" spans="1:93" ht="11.65">
      <c r="A297" s="66">
        <v>280</v>
      </c>
      <c r="B297" s="67" t="s">
        <v>685</v>
      </c>
      <c r="C297" s="95" t="s">
        <v>133</v>
      </c>
      <c r="D297" s="69"/>
      <c r="E297" s="69">
        <v>442</v>
      </c>
      <c r="F297" s="67" t="s">
        <v>735</v>
      </c>
      <c r="G297" s="69">
        <v>926</v>
      </c>
      <c r="H297" s="97">
        <v>566.74099999999999</v>
      </c>
      <c r="I297" s="97">
        <v>579.26599999999996</v>
      </c>
      <c r="J297" s="97">
        <v>591.91399999999999</v>
      </c>
      <c r="K297" s="97">
        <v>604.24400000000003</v>
      </c>
      <c r="L297" s="97">
        <v>615.73</v>
      </c>
      <c r="M297" s="97">
        <v>625.976</v>
      </c>
      <c r="N297" s="70">
        <v>634.81399999999996</v>
      </c>
      <c r="O297" s="70">
        <v>642.36699999999996</v>
      </c>
      <c r="P297" s="70">
        <v>648.97299999999996</v>
      </c>
      <c r="Q297" s="70">
        <v>655.11099999999999</v>
      </c>
      <c r="R297" s="70">
        <v>661.11900000000003</v>
      </c>
      <c r="S297" s="70">
        <v>667.125</v>
      </c>
      <c r="T297" s="70">
        <v>673.03300000000002</v>
      </c>
      <c r="U297" s="70">
        <v>678.88900000000001</v>
      </c>
      <c r="V297" s="70">
        <v>684.654</v>
      </c>
      <c r="W297" s="70">
        <v>690.34400000000005</v>
      </c>
      <c r="X297" s="70">
        <v>695.98299999999995</v>
      </c>
      <c r="Y297" s="70">
        <v>701.62400000000002</v>
      </c>
      <c r="Z297" s="70">
        <v>707.23699999999997</v>
      </c>
      <c r="AA297" s="70">
        <v>712.779</v>
      </c>
      <c r="AB297" s="70">
        <v>718.22400000000005</v>
      </c>
      <c r="AC297" s="70">
        <v>723.58</v>
      </c>
      <c r="AD297" s="70">
        <v>728.851</v>
      </c>
      <c r="AE297" s="70">
        <v>734.04200000000003</v>
      </c>
      <c r="AF297" s="70">
        <v>739.15099999999995</v>
      </c>
      <c r="AG297" s="70">
        <v>744.18299999999999</v>
      </c>
      <c r="AH297" s="70">
        <v>749.12800000000004</v>
      </c>
      <c r="AI297" s="70">
        <v>753.98299999999995</v>
      </c>
      <c r="AJ297" s="70">
        <v>758.75699999999995</v>
      </c>
      <c r="AK297" s="70">
        <v>763.44399999999996</v>
      </c>
      <c r="AL297" s="70">
        <v>768.06</v>
      </c>
      <c r="AM297" s="70">
        <v>772.59799999999996</v>
      </c>
      <c r="AN297" s="70">
        <v>777.053</v>
      </c>
      <c r="AO297" s="70">
        <v>781.43299999999999</v>
      </c>
      <c r="AP297" s="70">
        <v>785.73199999999997</v>
      </c>
      <c r="AQ297" s="70">
        <v>789.94299999999998</v>
      </c>
      <c r="AR297" s="70">
        <v>794.07899999999995</v>
      </c>
      <c r="AS297" s="70">
        <v>798.13900000000001</v>
      </c>
      <c r="AT297" s="70">
        <v>802.11699999999996</v>
      </c>
      <c r="AU297" s="70">
        <v>806.02599999999995</v>
      </c>
      <c r="AV297" s="70">
        <v>809.86599999999999</v>
      </c>
      <c r="AW297" s="70">
        <v>813.63599999999997</v>
      </c>
      <c r="AX297" s="70">
        <v>817.35699999999997</v>
      </c>
      <c r="AY297" s="70">
        <v>821.01800000000003</v>
      </c>
      <c r="AZ297" s="70">
        <v>824.64700000000005</v>
      </c>
      <c r="BA297" s="70">
        <v>828.25300000000004</v>
      </c>
      <c r="BB297" s="70">
        <v>831.82299999999998</v>
      </c>
      <c r="BC297" s="70">
        <v>835.39</v>
      </c>
      <c r="BD297" s="70">
        <v>838.96</v>
      </c>
      <c r="BE297" s="70">
        <v>842.52200000000005</v>
      </c>
      <c r="BF297" s="70">
        <v>846.101</v>
      </c>
      <c r="BG297" s="70">
        <v>849.68399999999997</v>
      </c>
      <c r="BH297" s="70">
        <v>853.30200000000002</v>
      </c>
      <c r="BI297" s="70">
        <v>856.92399999999998</v>
      </c>
      <c r="BJ297" s="70">
        <v>860.57100000000003</v>
      </c>
      <c r="BK297" s="70">
        <v>864.23</v>
      </c>
      <c r="BL297" s="70">
        <v>867.89499999999998</v>
      </c>
      <c r="BM297" s="70">
        <v>871.58299999999997</v>
      </c>
      <c r="BN297" s="70">
        <v>875.27099999999996</v>
      </c>
      <c r="BO297" s="70">
        <v>878.97299999999996</v>
      </c>
      <c r="BP297" s="70">
        <v>882.66399999999999</v>
      </c>
      <c r="BQ297" s="70">
        <v>886.34699999999998</v>
      </c>
      <c r="BR297" s="70">
        <v>890.04499999999996</v>
      </c>
      <c r="BS297" s="70">
        <v>893.75900000000001</v>
      </c>
      <c r="BT297" s="70">
        <v>897.46400000000006</v>
      </c>
      <c r="BU297" s="70">
        <v>901.18499999999995</v>
      </c>
      <c r="BV297" s="70">
        <v>904.90700000000004</v>
      </c>
      <c r="BW297" s="70">
        <v>908.65599999999995</v>
      </c>
      <c r="BX297" s="70">
        <v>912.42499999999995</v>
      </c>
      <c r="BY297" s="70">
        <v>916.24800000000005</v>
      </c>
      <c r="BZ297" s="70">
        <v>920.11300000000006</v>
      </c>
      <c r="CA297" s="70">
        <v>924.029</v>
      </c>
      <c r="CB297" s="70">
        <v>928.02800000000002</v>
      </c>
      <c r="CC297" s="70">
        <v>932.07</v>
      </c>
      <c r="CD297" s="70">
        <v>936.16600000000005</v>
      </c>
      <c r="CE297" s="70">
        <v>940.33799999999997</v>
      </c>
      <c r="CF297" s="70">
        <v>944.55700000000002</v>
      </c>
      <c r="CG297" s="70">
        <v>948.83900000000006</v>
      </c>
      <c r="CH297" s="70">
        <v>953.19100000000003</v>
      </c>
      <c r="CI297" s="70">
        <v>957.59100000000001</v>
      </c>
      <c r="CJ297" s="70">
        <v>962.05899999999997</v>
      </c>
      <c r="CK297" s="70">
        <v>966.58299999999997</v>
      </c>
      <c r="CL297" s="70">
        <v>971.16099999999994</v>
      </c>
      <c r="CM297" s="70">
        <v>975.78800000000001</v>
      </c>
      <c r="CN297" s="70">
        <v>980.46400000000006</v>
      </c>
      <c r="CO297" s="70">
        <v>985.16800000000001</v>
      </c>
    </row>
    <row r="298" spans="1:93" ht="11.65">
      <c r="A298" s="66">
        <v>281</v>
      </c>
      <c r="B298" s="67" t="s">
        <v>685</v>
      </c>
      <c r="C298" s="95" t="s">
        <v>147</v>
      </c>
      <c r="D298" s="69"/>
      <c r="E298" s="69">
        <v>492</v>
      </c>
      <c r="F298" s="67" t="s">
        <v>735</v>
      </c>
      <c r="G298" s="69">
        <v>926</v>
      </c>
      <c r="H298" s="97">
        <v>37.722999999999999</v>
      </c>
      <c r="I298" s="97">
        <v>38.07</v>
      </c>
      <c r="J298" s="97">
        <v>38.392000000000003</v>
      </c>
      <c r="K298" s="97">
        <v>38.682000000000002</v>
      </c>
      <c r="L298" s="97">
        <v>38.966999999999999</v>
      </c>
      <c r="M298" s="97">
        <v>39.244</v>
      </c>
      <c r="N298" s="70">
        <v>39.520000000000003</v>
      </c>
      <c r="O298" s="70">
        <v>39.777999999999999</v>
      </c>
      <c r="P298" s="70">
        <v>40.042000000000002</v>
      </c>
      <c r="Q298" s="70">
        <v>40.302999999999997</v>
      </c>
      <c r="R298" s="70">
        <v>40.552999999999997</v>
      </c>
      <c r="S298" s="70">
        <v>40.807000000000002</v>
      </c>
      <c r="T298" s="70">
        <v>41.048999999999999</v>
      </c>
      <c r="U298" s="70">
        <v>41.301000000000002</v>
      </c>
      <c r="V298" s="70">
        <v>41.54</v>
      </c>
      <c r="W298" s="70">
        <v>41.771000000000001</v>
      </c>
      <c r="X298" s="70">
        <v>42.015000000000001</v>
      </c>
      <c r="Y298" s="70">
        <v>42.247999999999998</v>
      </c>
      <c r="Z298" s="70">
        <v>42.475999999999999</v>
      </c>
      <c r="AA298" s="70">
        <v>42.712000000000003</v>
      </c>
      <c r="AB298" s="70">
        <v>42.941000000000003</v>
      </c>
      <c r="AC298" s="70">
        <v>43.158999999999999</v>
      </c>
      <c r="AD298" s="70">
        <v>43.371000000000002</v>
      </c>
      <c r="AE298" s="70">
        <v>43.57</v>
      </c>
      <c r="AF298" s="70">
        <v>43.771000000000001</v>
      </c>
      <c r="AG298" s="70">
        <v>43.972999999999999</v>
      </c>
      <c r="AH298" s="70">
        <v>44.174999999999997</v>
      </c>
      <c r="AI298" s="70">
        <v>44.360999999999997</v>
      </c>
      <c r="AJ298" s="70">
        <v>44.558</v>
      </c>
      <c r="AK298" s="70">
        <v>44.744999999999997</v>
      </c>
      <c r="AL298" s="70">
        <v>44.945999999999998</v>
      </c>
      <c r="AM298" s="70">
        <v>45.145000000000003</v>
      </c>
      <c r="AN298" s="70">
        <v>45.353999999999999</v>
      </c>
      <c r="AO298" s="70">
        <v>45.561</v>
      </c>
      <c r="AP298" s="70">
        <v>45.78</v>
      </c>
      <c r="AQ298" s="70">
        <v>45.999000000000002</v>
      </c>
      <c r="AR298" s="70">
        <v>46.235999999999997</v>
      </c>
      <c r="AS298" s="70">
        <v>46.475999999999999</v>
      </c>
      <c r="AT298" s="70">
        <v>46.735999999999997</v>
      </c>
      <c r="AU298" s="70">
        <v>47.002000000000002</v>
      </c>
      <c r="AV298" s="70">
        <v>47.273000000000003</v>
      </c>
      <c r="AW298" s="70">
        <v>47.557000000000002</v>
      </c>
      <c r="AX298" s="70">
        <v>47.841000000000001</v>
      </c>
      <c r="AY298" s="70">
        <v>48.142000000000003</v>
      </c>
      <c r="AZ298" s="70">
        <v>48.45</v>
      </c>
      <c r="BA298" s="70">
        <v>48.758000000000003</v>
      </c>
      <c r="BB298" s="70">
        <v>49.073</v>
      </c>
      <c r="BC298" s="70">
        <v>49.396999999999998</v>
      </c>
      <c r="BD298" s="70">
        <v>49.713000000000001</v>
      </c>
      <c r="BE298" s="70">
        <v>50.043999999999997</v>
      </c>
      <c r="BF298" s="70">
        <v>50.372999999999998</v>
      </c>
      <c r="BG298" s="70">
        <v>50.713999999999999</v>
      </c>
      <c r="BH298" s="70">
        <v>51.052</v>
      </c>
      <c r="BI298" s="70">
        <v>51.387</v>
      </c>
      <c r="BJ298" s="70">
        <v>51.741999999999997</v>
      </c>
      <c r="BK298" s="70">
        <v>52.093000000000004</v>
      </c>
      <c r="BL298" s="70">
        <v>52.46</v>
      </c>
      <c r="BM298" s="70">
        <v>52.825000000000003</v>
      </c>
      <c r="BN298" s="70">
        <v>53.192999999999998</v>
      </c>
      <c r="BO298" s="70">
        <v>53.567</v>
      </c>
      <c r="BP298" s="70">
        <v>53.944000000000003</v>
      </c>
      <c r="BQ298" s="70">
        <v>54.326000000000001</v>
      </c>
      <c r="BR298" s="70">
        <v>54.716999999999999</v>
      </c>
      <c r="BS298" s="70">
        <v>55.11</v>
      </c>
      <c r="BT298" s="70">
        <v>55.505000000000003</v>
      </c>
      <c r="BU298" s="70">
        <v>55.905000000000001</v>
      </c>
      <c r="BV298" s="70">
        <v>56.301000000000002</v>
      </c>
      <c r="BW298" s="70">
        <v>56.694000000000003</v>
      </c>
      <c r="BX298" s="70">
        <v>57.104999999999997</v>
      </c>
      <c r="BY298" s="70">
        <v>57.512999999999998</v>
      </c>
      <c r="BZ298" s="70">
        <v>57.933</v>
      </c>
      <c r="CA298" s="70">
        <v>58.347999999999999</v>
      </c>
      <c r="CB298" s="70">
        <v>58.764000000000003</v>
      </c>
      <c r="CC298" s="70">
        <v>59.189</v>
      </c>
      <c r="CD298" s="70">
        <v>59.621000000000002</v>
      </c>
      <c r="CE298" s="70">
        <v>60.040999999999997</v>
      </c>
      <c r="CF298" s="70">
        <v>60.478000000000002</v>
      </c>
      <c r="CG298" s="70">
        <v>60.905999999999999</v>
      </c>
      <c r="CH298" s="70">
        <v>61.34</v>
      </c>
      <c r="CI298" s="70">
        <v>61.777999999999999</v>
      </c>
      <c r="CJ298" s="70">
        <v>62.216000000000001</v>
      </c>
      <c r="CK298" s="70">
        <v>62.646999999999998</v>
      </c>
      <c r="CL298" s="70">
        <v>63.079000000000001</v>
      </c>
      <c r="CM298" s="70">
        <v>63.512</v>
      </c>
      <c r="CN298" s="70">
        <v>63.935000000000002</v>
      </c>
      <c r="CO298" s="70">
        <v>64.364999999999995</v>
      </c>
    </row>
    <row r="299" spans="1:93" ht="11.65">
      <c r="A299" s="66">
        <v>282</v>
      </c>
      <c r="B299" s="67" t="s">
        <v>685</v>
      </c>
      <c r="C299" s="95" t="s">
        <v>155</v>
      </c>
      <c r="D299" s="69">
        <v>34</v>
      </c>
      <c r="E299" s="69">
        <v>528</v>
      </c>
      <c r="F299" s="67" t="s">
        <v>735</v>
      </c>
      <c r="G299" s="69">
        <v>926</v>
      </c>
      <c r="H299" s="97">
        <v>16938.491999999998</v>
      </c>
      <c r="I299" s="97">
        <v>16981.285</v>
      </c>
      <c r="J299" s="97">
        <v>17021.343000000001</v>
      </c>
      <c r="K299" s="97">
        <v>17059.560000000001</v>
      </c>
      <c r="L299" s="97">
        <v>17097.123</v>
      </c>
      <c r="M299" s="97">
        <v>17134.873</v>
      </c>
      <c r="N299" s="70">
        <v>17173.094000000001</v>
      </c>
      <c r="O299" s="70">
        <v>17211.449000000001</v>
      </c>
      <c r="P299" s="70">
        <v>17249.269</v>
      </c>
      <c r="Q299" s="70">
        <v>17285.563999999998</v>
      </c>
      <c r="R299" s="70">
        <v>17319.572</v>
      </c>
      <c r="S299" s="70">
        <v>17351.064999999999</v>
      </c>
      <c r="T299" s="70">
        <v>17380.060000000001</v>
      </c>
      <c r="U299" s="70">
        <v>17406.365000000002</v>
      </c>
      <c r="V299" s="70">
        <v>17429.837</v>
      </c>
      <c r="W299" s="70">
        <v>17450.316999999999</v>
      </c>
      <c r="X299" s="70">
        <v>17467.692999999999</v>
      </c>
      <c r="Y299" s="70">
        <v>17481.787</v>
      </c>
      <c r="Z299" s="70">
        <v>17492.404999999999</v>
      </c>
      <c r="AA299" s="70">
        <v>17499.316999999999</v>
      </c>
      <c r="AB299" s="70">
        <v>17502.356</v>
      </c>
      <c r="AC299" s="70">
        <v>17501.491000000002</v>
      </c>
      <c r="AD299" s="70">
        <v>17496.759999999998</v>
      </c>
      <c r="AE299" s="70">
        <v>17488.287</v>
      </c>
      <c r="AF299" s="70">
        <v>17476.232</v>
      </c>
      <c r="AG299" s="70">
        <v>17460.760999999999</v>
      </c>
      <c r="AH299" s="70">
        <v>17441.987000000001</v>
      </c>
      <c r="AI299" s="70">
        <v>17420.067999999999</v>
      </c>
      <c r="AJ299" s="70">
        <v>17395.276999999998</v>
      </c>
      <c r="AK299" s="70">
        <v>17367.955999999998</v>
      </c>
      <c r="AL299" s="70">
        <v>17338.421999999999</v>
      </c>
      <c r="AM299" s="70">
        <v>17306.920999999998</v>
      </c>
      <c r="AN299" s="70">
        <v>17273.648000000001</v>
      </c>
      <c r="AO299" s="70">
        <v>17238.808000000001</v>
      </c>
      <c r="AP299" s="70">
        <v>17202.644</v>
      </c>
      <c r="AQ299" s="70">
        <v>17165.37</v>
      </c>
      <c r="AR299" s="70">
        <v>17127.205000000002</v>
      </c>
      <c r="AS299" s="70">
        <v>17088.388999999999</v>
      </c>
      <c r="AT299" s="70">
        <v>17049.225999999999</v>
      </c>
      <c r="AU299" s="70">
        <v>17010.048999999999</v>
      </c>
      <c r="AV299" s="70">
        <v>16971.149000000001</v>
      </c>
      <c r="AW299" s="70">
        <v>16932.719000000001</v>
      </c>
      <c r="AX299" s="70">
        <v>16894.923999999999</v>
      </c>
      <c r="AY299" s="70">
        <v>16857.920999999998</v>
      </c>
      <c r="AZ299" s="70">
        <v>16821.904999999999</v>
      </c>
      <c r="BA299" s="70">
        <v>16787.006000000001</v>
      </c>
      <c r="BB299" s="70">
        <v>16753.304</v>
      </c>
      <c r="BC299" s="70">
        <v>16720.863000000001</v>
      </c>
      <c r="BD299" s="70">
        <v>16689.788</v>
      </c>
      <c r="BE299" s="70">
        <v>16660.133999999998</v>
      </c>
      <c r="BF299" s="70">
        <v>16631.95</v>
      </c>
      <c r="BG299" s="70">
        <v>16605.223000000002</v>
      </c>
      <c r="BH299" s="70">
        <v>16579.878000000001</v>
      </c>
      <c r="BI299" s="70">
        <v>16555.7</v>
      </c>
      <c r="BJ299" s="70">
        <v>16532.398000000001</v>
      </c>
      <c r="BK299" s="70">
        <v>16509.724999999999</v>
      </c>
      <c r="BL299" s="70">
        <v>16487.602999999999</v>
      </c>
      <c r="BM299" s="70">
        <v>16465.884999999998</v>
      </c>
      <c r="BN299" s="70">
        <v>16444.291000000001</v>
      </c>
      <c r="BO299" s="70">
        <v>16422.498</v>
      </c>
      <c r="BP299" s="70">
        <v>16400.215</v>
      </c>
      <c r="BQ299" s="70">
        <v>16377.335999999999</v>
      </c>
      <c r="BR299" s="70">
        <v>16353.829</v>
      </c>
      <c r="BS299" s="70">
        <v>16329.61</v>
      </c>
      <c r="BT299" s="70">
        <v>16304.617</v>
      </c>
      <c r="BU299" s="70">
        <v>16278.811</v>
      </c>
      <c r="BV299" s="70">
        <v>16252.18</v>
      </c>
      <c r="BW299" s="70">
        <v>16224.753000000001</v>
      </c>
      <c r="BX299" s="70">
        <v>16196.76</v>
      </c>
      <c r="BY299" s="70">
        <v>16168.53</v>
      </c>
      <c r="BZ299" s="70">
        <v>16140.322</v>
      </c>
      <c r="CA299" s="70">
        <v>16112.21</v>
      </c>
      <c r="CB299" s="70">
        <v>16084.245999999999</v>
      </c>
      <c r="CC299" s="70">
        <v>16056.492</v>
      </c>
      <c r="CD299" s="70">
        <v>16029.05</v>
      </c>
      <c r="CE299" s="70">
        <v>16001.97</v>
      </c>
      <c r="CF299" s="70">
        <v>15975.313</v>
      </c>
      <c r="CG299" s="70">
        <v>15949.14</v>
      </c>
      <c r="CH299" s="70">
        <v>15923.48</v>
      </c>
      <c r="CI299" s="70">
        <v>15898.359</v>
      </c>
      <c r="CJ299" s="70">
        <v>15873.838</v>
      </c>
      <c r="CK299" s="70">
        <v>15849.869000000001</v>
      </c>
      <c r="CL299" s="70">
        <v>15826.504999999999</v>
      </c>
      <c r="CM299" s="70">
        <v>15803.683000000001</v>
      </c>
      <c r="CN299" s="70">
        <v>15781.405000000001</v>
      </c>
      <c r="CO299" s="70">
        <v>15759.617</v>
      </c>
    </row>
    <row r="300" spans="1:93" ht="11.65">
      <c r="A300" s="66">
        <v>283</v>
      </c>
      <c r="B300" s="67" t="s">
        <v>685</v>
      </c>
      <c r="C300" s="95" t="s">
        <v>201</v>
      </c>
      <c r="D300" s="69"/>
      <c r="E300" s="69">
        <v>756</v>
      </c>
      <c r="F300" s="67" t="s">
        <v>735</v>
      </c>
      <c r="G300" s="69">
        <v>926</v>
      </c>
      <c r="H300" s="97">
        <v>8296.7749999999996</v>
      </c>
      <c r="I300" s="97">
        <v>8379.9150000000009</v>
      </c>
      <c r="J300" s="97">
        <v>8455.7970000000005</v>
      </c>
      <c r="K300" s="97">
        <v>8525.6139999999996</v>
      </c>
      <c r="L300" s="97">
        <v>8591.3610000000008</v>
      </c>
      <c r="M300" s="97">
        <v>8654.6180000000004</v>
      </c>
      <c r="N300" s="70">
        <v>8715.4940000000006</v>
      </c>
      <c r="O300" s="70">
        <v>8773.64</v>
      </c>
      <c r="P300" s="70">
        <v>8829.56</v>
      </c>
      <c r="Q300" s="70">
        <v>8883.8549999999996</v>
      </c>
      <c r="R300" s="70">
        <v>8936.9339999999993</v>
      </c>
      <c r="S300" s="70">
        <v>8989.1460000000006</v>
      </c>
      <c r="T300" s="70">
        <v>9040.4879999999994</v>
      </c>
      <c r="U300" s="70">
        <v>9090.616</v>
      </c>
      <c r="V300" s="70">
        <v>9138.9660000000003</v>
      </c>
      <c r="W300" s="70">
        <v>9185.1139999999996</v>
      </c>
      <c r="X300" s="70">
        <v>9229.0490000000009</v>
      </c>
      <c r="Y300" s="70">
        <v>9270.9549999999999</v>
      </c>
      <c r="Z300" s="70">
        <v>9310.9969999999994</v>
      </c>
      <c r="AA300" s="70">
        <v>9349.3860000000004</v>
      </c>
      <c r="AB300" s="70">
        <v>9386.2829999999994</v>
      </c>
      <c r="AC300" s="70">
        <v>9421.7880000000005</v>
      </c>
      <c r="AD300" s="70">
        <v>9455.8950000000004</v>
      </c>
      <c r="AE300" s="70">
        <v>9488.7520000000004</v>
      </c>
      <c r="AF300" s="70">
        <v>9520.5229999999992</v>
      </c>
      <c r="AG300" s="70">
        <v>9551.3539999999994</v>
      </c>
      <c r="AH300" s="70">
        <v>9581.2880000000005</v>
      </c>
      <c r="AI300" s="70">
        <v>9610.3870000000006</v>
      </c>
      <c r="AJ300" s="70">
        <v>9638.7070000000003</v>
      </c>
      <c r="AK300" s="70">
        <v>9666.3089999999993</v>
      </c>
      <c r="AL300" s="70">
        <v>9693.2340000000004</v>
      </c>
      <c r="AM300" s="70">
        <v>9719.5439999999999</v>
      </c>
      <c r="AN300" s="70">
        <v>9745.2530000000006</v>
      </c>
      <c r="AO300" s="70">
        <v>9770.2669999999998</v>
      </c>
      <c r="AP300" s="70">
        <v>9794.4500000000007</v>
      </c>
      <c r="AQ300" s="70">
        <v>9817.7160000000003</v>
      </c>
      <c r="AR300" s="70">
        <v>9840.0830000000005</v>
      </c>
      <c r="AS300" s="70">
        <v>9861.6290000000008</v>
      </c>
      <c r="AT300" s="70">
        <v>9882.3690000000006</v>
      </c>
      <c r="AU300" s="70">
        <v>9902.3739999999998</v>
      </c>
      <c r="AV300" s="70">
        <v>9921.7029999999995</v>
      </c>
      <c r="AW300" s="70">
        <v>9940.393</v>
      </c>
      <c r="AX300" s="70">
        <v>9958.5429999999997</v>
      </c>
      <c r="AY300" s="70">
        <v>9976.3209999999999</v>
      </c>
      <c r="AZ300" s="70">
        <v>9993.9230000000007</v>
      </c>
      <c r="BA300" s="70">
        <v>10011.505999999999</v>
      </c>
      <c r="BB300" s="70">
        <v>10029.159</v>
      </c>
      <c r="BC300" s="70">
        <v>10046.939</v>
      </c>
      <c r="BD300" s="70">
        <v>10064.982</v>
      </c>
      <c r="BE300" s="70">
        <v>10083.450999999999</v>
      </c>
      <c r="BF300" s="70">
        <v>10102.453</v>
      </c>
      <c r="BG300" s="70">
        <v>10122.056</v>
      </c>
      <c r="BH300" s="70">
        <v>10142.267</v>
      </c>
      <c r="BI300" s="70">
        <v>10162.976000000001</v>
      </c>
      <c r="BJ300" s="70">
        <v>10184.074000000001</v>
      </c>
      <c r="BK300" s="70">
        <v>10205.450999999999</v>
      </c>
      <c r="BL300" s="70">
        <v>10227.098</v>
      </c>
      <c r="BM300" s="70">
        <v>10249.030000000001</v>
      </c>
      <c r="BN300" s="70">
        <v>10271.166999999999</v>
      </c>
      <c r="BO300" s="70">
        <v>10293.380999999999</v>
      </c>
      <c r="BP300" s="70">
        <v>10315.582</v>
      </c>
      <c r="BQ300" s="70">
        <v>10337.763999999999</v>
      </c>
      <c r="BR300" s="70">
        <v>10359.977000000001</v>
      </c>
      <c r="BS300" s="70">
        <v>10382.331</v>
      </c>
      <c r="BT300" s="70">
        <v>10405.003000000001</v>
      </c>
      <c r="BU300" s="70">
        <v>10428.101000000001</v>
      </c>
      <c r="BV300" s="70">
        <v>10451.683999999999</v>
      </c>
      <c r="BW300" s="70">
        <v>10475.768</v>
      </c>
      <c r="BX300" s="70">
        <v>10500.491</v>
      </c>
      <c r="BY300" s="70">
        <v>10526.012000000001</v>
      </c>
      <c r="BZ300" s="70">
        <v>10552.438</v>
      </c>
      <c r="CA300" s="70">
        <v>10579.834999999999</v>
      </c>
      <c r="CB300" s="70">
        <v>10608.179</v>
      </c>
      <c r="CC300" s="70">
        <v>10637.439</v>
      </c>
      <c r="CD300" s="70">
        <v>10667.57</v>
      </c>
      <c r="CE300" s="70">
        <v>10698.53</v>
      </c>
      <c r="CF300" s="70">
        <v>10730.263999999999</v>
      </c>
      <c r="CG300" s="70">
        <v>10762.72</v>
      </c>
      <c r="CH300" s="70">
        <v>10795.907999999999</v>
      </c>
      <c r="CI300" s="70">
        <v>10829.742</v>
      </c>
      <c r="CJ300" s="70">
        <v>10864.16</v>
      </c>
      <c r="CK300" s="70">
        <v>10899.084000000001</v>
      </c>
      <c r="CL300" s="70">
        <v>10934.387000000001</v>
      </c>
      <c r="CM300" s="70">
        <v>10969.954</v>
      </c>
      <c r="CN300" s="70">
        <v>11005.572</v>
      </c>
      <c r="CO300" s="70">
        <v>11041.105</v>
      </c>
    </row>
    <row r="301" spans="1:93" ht="11.65">
      <c r="A301" s="89">
        <v>284</v>
      </c>
      <c r="B301" s="90" t="s">
        <v>685</v>
      </c>
      <c r="C301" s="91" t="s">
        <v>821</v>
      </c>
      <c r="D301" s="92"/>
      <c r="E301" s="92">
        <v>918</v>
      </c>
      <c r="F301" s="90" t="s">
        <v>809</v>
      </c>
      <c r="G301" s="92">
        <v>1829</v>
      </c>
      <c r="H301" s="101">
        <v>357031.04499999998</v>
      </c>
      <c r="I301" s="101">
        <v>359524.63500000001</v>
      </c>
      <c r="J301" s="101">
        <v>361942.24699999997</v>
      </c>
      <c r="K301" s="101">
        <v>364295.99400000001</v>
      </c>
      <c r="L301" s="101">
        <v>366600.94400000002</v>
      </c>
      <c r="M301" s="101">
        <v>368869.64399999997</v>
      </c>
      <c r="N301" s="93">
        <v>371107.71799999999</v>
      </c>
      <c r="O301" s="93">
        <v>373318.35800000001</v>
      </c>
      <c r="P301" s="93">
        <v>375508.33100000001</v>
      </c>
      <c r="Q301" s="93">
        <v>377684.19799999997</v>
      </c>
      <c r="R301" s="93">
        <v>379851</v>
      </c>
      <c r="S301" s="93">
        <v>382010.57699999999</v>
      </c>
      <c r="T301" s="93">
        <v>384163.81400000001</v>
      </c>
      <c r="U301" s="93">
        <v>386312.48599999998</v>
      </c>
      <c r="V301" s="93">
        <v>388457.79399999999</v>
      </c>
      <c r="W301" s="93">
        <v>390598.86300000001</v>
      </c>
      <c r="X301" s="93">
        <v>392737.625</v>
      </c>
      <c r="Y301" s="93">
        <v>394869.43300000002</v>
      </c>
      <c r="Z301" s="93">
        <v>396978.56400000001</v>
      </c>
      <c r="AA301" s="93">
        <v>399044.23800000001</v>
      </c>
      <c r="AB301" s="93">
        <v>401051.04300000001</v>
      </c>
      <c r="AC301" s="93">
        <v>402993.53399999999</v>
      </c>
      <c r="AD301" s="93">
        <v>404874.06300000002</v>
      </c>
      <c r="AE301" s="93">
        <v>406694.80599999998</v>
      </c>
      <c r="AF301" s="93">
        <v>408460.97700000001</v>
      </c>
      <c r="AG301" s="93">
        <v>410177.11599999998</v>
      </c>
      <c r="AH301" s="93">
        <v>411844.03100000002</v>
      </c>
      <c r="AI301" s="93">
        <v>413462.092</v>
      </c>
      <c r="AJ301" s="93">
        <v>415035.58899999998</v>
      </c>
      <c r="AK301" s="93">
        <v>416569.93099999998</v>
      </c>
      <c r="AL301" s="93">
        <v>418070.174</v>
      </c>
      <c r="AM301" s="93">
        <v>419539.65100000001</v>
      </c>
      <c r="AN301" s="93">
        <v>420981.815</v>
      </c>
      <c r="AO301" s="93">
        <v>422402.11800000002</v>
      </c>
      <c r="AP301" s="93">
        <v>423806.50599999999</v>
      </c>
      <c r="AQ301" s="93">
        <v>425200.38299999997</v>
      </c>
      <c r="AR301" s="93">
        <v>426586.96100000001</v>
      </c>
      <c r="AS301" s="93">
        <v>427969.54200000002</v>
      </c>
      <c r="AT301" s="93">
        <v>429353.52100000001</v>
      </c>
      <c r="AU301" s="93">
        <v>430744.72399999999</v>
      </c>
      <c r="AV301" s="93">
        <v>432147.65399999998</v>
      </c>
      <c r="AW301" s="93">
        <v>433564.636</v>
      </c>
      <c r="AX301" s="93">
        <v>434996.33100000001</v>
      </c>
      <c r="AY301" s="93">
        <v>436443.11599999998</v>
      </c>
      <c r="AZ301" s="93">
        <v>437904.37699999998</v>
      </c>
      <c r="BA301" s="93">
        <v>439379.23100000003</v>
      </c>
      <c r="BB301" s="93">
        <v>440867.30499999999</v>
      </c>
      <c r="BC301" s="93">
        <v>442367.37599999999</v>
      </c>
      <c r="BD301" s="93">
        <v>443876.14600000001</v>
      </c>
      <c r="BE301" s="93">
        <v>445389.30599999998</v>
      </c>
      <c r="BF301" s="93">
        <v>446902.74800000002</v>
      </c>
      <c r="BG301" s="93">
        <v>448414.66899999999</v>
      </c>
      <c r="BH301" s="93">
        <v>449922.70199999999</v>
      </c>
      <c r="BI301" s="93">
        <v>451421.66899999999</v>
      </c>
      <c r="BJ301" s="93">
        <v>452905.51</v>
      </c>
      <c r="BK301" s="93">
        <v>454369.36200000002</v>
      </c>
      <c r="BL301" s="93">
        <v>455810.87699999998</v>
      </c>
      <c r="BM301" s="93">
        <v>457229.01199999999</v>
      </c>
      <c r="BN301" s="93">
        <v>458622.14199999999</v>
      </c>
      <c r="BO301" s="93">
        <v>459989.08299999998</v>
      </c>
      <c r="BP301" s="93">
        <v>461329.18400000001</v>
      </c>
      <c r="BQ301" s="93">
        <v>462641.799</v>
      </c>
      <c r="BR301" s="93">
        <v>463927.14899999998</v>
      </c>
      <c r="BS301" s="93">
        <v>465186.85399999999</v>
      </c>
      <c r="BT301" s="93">
        <v>466423.315</v>
      </c>
      <c r="BU301" s="93">
        <v>467638.87199999997</v>
      </c>
      <c r="BV301" s="93">
        <v>468834.90399999998</v>
      </c>
      <c r="BW301" s="93">
        <v>470012.83199999999</v>
      </c>
      <c r="BX301" s="93">
        <v>471175.09100000001</v>
      </c>
      <c r="BY301" s="93">
        <v>472324.53600000002</v>
      </c>
      <c r="BZ301" s="93">
        <v>473463.924</v>
      </c>
      <c r="CA301" s="93">
        <v>474594.90700000001</v>
      </c>
      <c r="CB301" s="93">
        <v>475719.61</v>
      </c>
      <c r="CC301" s="93">
        <v>476841.95799999998</v>
      </c>
      <c r="CD301" s="93">
        <v>477966.45699999999</v>
      </c>
      <c r="CE301" s="93">
        <v>479096.64399999997</v>
      </c>
      <c r="CF301" s="93">
        <v>480234.67499999999</v>
      </c>
      <c r="CG301" s="93">
        <v>481381.54499999998</v>
      </c>
      <c r="CH301" s="93">
        <v>482537.39399999997</v>
      </c>
      <c r="CI301" s="93">
        <v>483701.97200000001</v>
      </c>
      <c r="CJ301" s="93">
        <v>484875.21</v>
      </c>
      <c r="CK301" s="93">
        <v>486057.23700000002</v>
      </c>
      <c r="CL301" s="93">
        <v>487248.55599999998</v>
      </c>
      <c r="CM301" s="93">
        <v>488450.03200000001</v>
      </c>
      <c r="CN301" s="93">
        <v>489662.84899999999</v>
      </c>
      <c r="CO301" s="93">
        <v>490888.55599999998</v>
      </c>
    </row>
    <row r="302" spans="1:93" ht="11.65">
      <c r="A302" s="66">
        <v>285</v>
      </c>
      <c r="B302" s="67" t="s">
        <v>685</v>
      </c>
      <c r="C302" s="88" t="s">
        <v>822</v>
      </c>
      <c r="D302" s="69">
        <v>14</v>
      </c>
      <c r="E302" s="69">
        <v>60</v>
      </c>
      <c r="F302" s="67" t="s">
        <v>735</v>
      </c>
      <c r="G302" s="69">
        <v>918</v>
      </c>
      <c r="H302" s="97">
        <v>63.695</v>
      </c>
      <c r="I302" s="97">
        <v>63.36</v>
      </c>
      <c r="J302" s="97">
        <v>63.04</v>
      </c>
      <c r="K302" s="97">
        <v>62.762999999999998</v>
      </c>
      <c r="L302" s="97">
        <v>62.508000000000003</v>
      </c>
      <c r="M302" s="97">
        <v>62.273000000000003</v>
      </c>
      <c r="N302" s="70">
        <v>62.091999999999999</v>
      </c>
      <c r="O302" s="70">
        <v>61.942</v>
      </c>
      <c r="P302" s="70">
        <v>61.805999999999997</v>
      </c>
      <c r="Q302" s="70">
        <v>61.673999999999999</v>
      </c>
      <c r="R302" s="70">
        <v>61.518000000000001</v>
      </c>
      <c r="S302" s="70">
        <v>61.338000000000001</v>
      </c>
      <c r="T302" s="70">
        <v>61.155999999999999</v>
      </c>
      <c r="U302" s="70">
        <v>60.938000000000002</v>
      </c>
      <c r="V302" s="70">
        <v>60.719000000000001</v>
      </c>
      <c r="W302" s="70">
        <v>60.487000000000002</v>
      </c>
      <c r="X302" s="70">
        <v>60.253</v>
      </c>
      <c r="Y302" s="70">
        <v>60.000999999999998</v>
      </c>
      <c r="Z302" s="70">
        <v>59.731999999999999</v>
      </c>
      <c r="AA302" s="70">
        <v>59.445</v>
      </c>
      <c r="AB302" s="70">
        <v>59.167000000000002</v>
      </c>
      <c r="AC302" s="70">
        <v>58.862000000000002</v>
      </c>
      <c r="AD302" s="70">
        <v>58.545000000000002</v>
      </c>
      <c r="AE302" s="70">
        <v>58.215000000000003</v>
      </c>
      <c r="AF302" s="70">
        <v>57.872999999999998</v>
      </c>
      <c r="AG302" s="70">
        <v>57.506</v>
      </c>
      <c r="AH302" s="70">
        <v>57.134999999999998</v>
      </c>
      <c r="AI302" s="70">
        <v>56.75</v>
      </c>
      <c r="AJ302" s="70">
        <v>56.345999999999997</v>
      </c>
      <c r="AK302" s="70">
        <v>55.932000000000002</v>
      </c>
      <c r="AL302" s="70">
        <v>55.518000000000001</v>
      </c>
      <c r="AM302" s="70">
        <v>55.078000000000003</v>
      </c>
      <c r="AN302" s="70">
        <v>54.63</v>
      </c>
      <c r="AO302" s="70">
        <v>54.185000000000002</v>
      </c>
      <c r="AP302" s="70">
        <v>53.738</v>
      </c>
      <c r="AQ302" s="70">
        <v>53.277999999999999</v>
      </c>
      <c r="AR302" s="70">
        <v>52.826999999999998</v>
      </c>
      <c r="AS302" s="70">
        <v>52.374000000000002</v>
      </c>
      <c r="AT302" s="70">
        <v>51.92</v>
      </c>
      <c r="AU302" s="70">
        <v>51.48</v>
      </c>
      <c r="AV302" s="70">
        <v>51.037999999999997</v>
      </c>
      <c r="AW302" s="70">
        <v>50.610999999999997</v>
      </c>
      <c r="AX302" s="70">
        <v>50.189</v>
      </c>
      <c r="AY302" s="70">
        <v>49.783999999999999</v>
      </c>
      <c r="AZ302" s="70">
        <v>49.375</v>
      </c>
      <c r="BA302" s="70">
        <v>49.002000000000002</v>
      </c>
      <c r="BB302" s="70">
        <v>48.610999999999997</v>
      </c>
      <c r="BC302" s="70">
        <v>48.246000000000002</v>
      </c>
      <c r="BD302" s="70">
        <v>47.892000000000003</v>
      </c>
      <c r="BE302" s="70">
        <v>47.558</v>
      </c>
      <c r="BF302" s="70">
        <v>47.212000000000003</v>
      </c>
      <c r="BG302" s="70">
        <v>46.893999999999998</v>
      </c>
      <c r="BH302" s="70">
        <v>46.582000000000001</v>
      </c>
      <c r="BI302" s="70">
        <v>46.283000000000001</v>
      </c>
      <c r="BJ302" s="70">
        <v>45.982999999999997</v>
      </c>
      <c r="BK302" s="70">
        <v>45.686</v>
      </c>
      <c r="BL302" s="70">
        <v>45.393999999999998</v>
      </c>
      <c r="BM302" s="70">
        <v>45.100999999999999</v>
      </c>
      <c r="BN302" s="70">
        <v>44.811999999999998</v>
      </c>
      <c r="BO302" s="70">
        <v>44.53</v>
      </c>
      <c r="BP302" s="70">
        <v>44.232999999999997</v>
      </c>
      <c r="BQ302" s="70">
        <v>43.947000000000003</v>
      </c>
      <c r="BR302" s="70">
        <v>43.661000000000001</v>
      </c>
      <c r="BS302" s="70">
        <v>43.363</v>
      </c>
      <c r="BT302" s="70">
        <v>43.075000000000003</v>
      </c>
      <c r="BU302" s="70">
        <v>42.777000000000001</v>
      </c>
      <c r="BV302" s="70">
        <v>42.481000000000002</v>
      </c>
      <c r="BW302" s="70">
        <v>42.185000000000002</v>
      </c>
      <c r="BX302" s="70">
        <v>41.881</v>
      </c>
      <c r="BY302" s="70">
        <v>41.570999999999998</v>
      </c>
      <c r="BZ302" s="70">
        <v>41.273000000000003</v>
      </c>
      <c r="CA302" s="70">
        <v>40.963000000000001</v>
      </c>
      <c r="CB302" s="70">
        <v>40.652999999999999</v>
      </c>
      <c r="CC302" s="70">
        <v>40.347999999999999</v>
      </c>
      <c r="CD302" s="70">
        <v>40.048000000000002</v>
      </c>
      <c r="CE302" s="70">
        <v>39.749000000000002</v>
      </c>
      <c r="CF302" s="70">
        <v>39.448999999999998</v>
      </c>
      <c r="CG302" s="70">
        <v>39.15</v>
      </c>
      <c r="CH302" s="70">
        <v>38.86</v>
      </c>
      <c r="CI302" s="70">
        <v>38.567999999999998</v>
      </c>
      <c r="CJ302" s="70">
        <v>38.280999999999999</v>
      </c>
      <c r="CK302" s="70">
        <v>38.002000000000002</v>
      </c>
      <c r="CL302" s="70">
        <v>37.723999999999997</v>
      </c>
      <c r="CM302" s="70">
        <v>37.457000000000001</v>
      </c>
      <c r="CN302" s="70">
        <v>37.188000000000002</v>
      </c>
      <c r="CO302" s="70">
        <v>36.933</v>
      </c>
    </row>
    <row r="303" spans="1:93" ht="11.65">
      <c r="A303" s="66">
        <v>286</v>
      </c>
      <c r="B303" s="67" t="s">
        <v>685</v>
      </c>
      <c r="C303" s="88" t="s">
        <v>63</v>
      </c>
      <c r="D303" s="69"/>
      <c r="E303" s="69">
        <v>124</v>
      </c>
      <c r="F303" s="67" t="s">
        <v>735</v>
      </c>
      <c r="G303" s="69">
        <v>918</v>
      </c>
      <c r="H303" s="97">
        <v>36026.667999999998</v>
      </c>
      <c r="I303" s="97">
        <v>36382.942000000003</v>
      </c>
      <c r="J303" s="97">
        <v>36732.091</v>
      </c>
      <c r="K303" s="97">
        <v>37074.557999999997</v>
      </c>
      <c r="L303" s="97">
        <v>37411.038</v>
      </c>
      <c r="M303" s="97">
        <v>37742.156999999999</v>
      </c>
      <c r="N303" s="70">
        <v>38067.913</v>
      </c>
      <c r="O303" s="70">
        <v>38388.415999999997</v>
      </c>
      <c r="P303" s="70">
        <v>38704.478999999999</v>
      </c>
      <c r="Q303" s="70">
        <v>39017.093000000001</v>
      </c>
      <c r="R303" s="70">
        <v>39326.964</v>
      </c>
      <c r="S303" s="70">
        <v>39634.341999999997</v>
      </c>
      <c r="T303" s="70">
        <v>39939.038999999997</v>
      </c>
      <c r="U303" s="70">
        <v>40240.809000000001</v>
      </c>
      <c r="V303" s="70">
        <v>40539.186000000002</v>
      </c>
      <c r="W303" s="70">
        <v>40833.733</v>
      </c>
      <c r="X303" s="70">
        <v>41124.506999999998</v>
      </c>
      <c r="Y303" s="70">
        <v>41411.4</v>
      </c>
      <c r="Z303" s="70">
        <v>41693.455000000002</v>
      </c>
      <c r="AA303" s="70">
        <v>41969.502999999997</v>
      </c>
      <c r="AB303" s="70">
        <v>42238.707999999999</v>
      </c>
      <c r="AC303" s="70">
        <v>42500.813999999998</v>
      </c>
      <c r="AD303" s="70">
        <v>42756.082999999999</v>
      </c>
      <c r="AE303" s="70">
        <v>43004.972000000002</v>
      </c>
      <c r="AF303" s="70">
        <v>43248.161999999997</v>
      </c>
      <c r="AG303" s="70">
        <v>43486.273000000001</v>
      </c>
      <c r="AH303" s="70">
        <v>43719.525999999998</v>
      </c>
      <c r="AI303" s="70">
        <v>43948.080999999998</v>
      </c>
      <c r="AJ303" s="70">
        <v>44172.493999999999</v>
      </c>
      <c r="AK303" s="70">
        <v>44393.406000000003</v>
      </c>
      <c r="AL303" s="70">
        <v>44611.362000000001</v>
      </c>
      <c r="AM303" s="70">
        <v>44826.843999999997</v>
      </c>
      <c r="AN303" s="70">
        <v>45040.171000000002</v>
      </c>
      <c r="AO303" s="70">
        <v>45251.593000000001</v>
      </c>
      <c r="AP303" s="70">
        <v>45461.264999999999</v>
      </c>
      <c r="AQ303" s="70">
        <v>45669.453000000001</v>
      </c>
      <c r="AR303" s="70">
        <v>45876.434000000001</v>
      </c>
      <c r="AS303" s="70">
        <v>46082.716999999997</v>
      </c>
      <c r="AT303" s="70">
        <v>46288.983999999997</v>
      </c>
      <c r="AU303" s="70">
        <v>46496.048999999999</v>
      </c>
      <c r="AV303" s="70">
        <v>46704.574000000001</v>
      </c>
      <c r="AW303" s="70">
        <v>46914.807999999997</v>
      </c>
      <c r="AX303" s="70">
        <v>47126.934000000001</v>
      </c>
      <c r="AY303" s="70">
        <v>47341.451000000001</v>
      </c>
      <c r="AZ303" s="70">
        <v>47558.857000000004</v>
      </c>
      <c r="BA303" s="70">
        <v>47779.462</v>
      </c>
      <c r="BB303" s="70">
        <v>48003.428999999996</v>
      </c>
      <c r="BC303" s="70">
        <v>48230.567000000003</v>
      </c>
      <c r="BD303" s="70">
        <v>48460.341999999997</v>
      </c>
      <c r="BE303" s="70">
        <v>48691.991999999998</v>
      </c>
      <c r="BF303" s="70">
        <v>48924.855000000003</v>
      </c>
      <c r="BG303" s="70">
        <v>49158.728000000003</v>
      </c>
      <c r="BH303" s="70">
        <v>49393.427000000003</v>
      </c>
      <c r="BI303" s="70">
        <v>49628.332000000002</v>
      </c>
      <c r="BJ303" s="70">
        <v>49862.716999999997</v>
      </c>
      <c r="BK303" s="70">
        <v>50096.008000000002</v>
      </c>
      <c r="BL303" s="70">
        <v>50327.915999999997</v>
      </c>
      <c r="BM303" s="70">
        <v>50558.36</v>
      </c>
      <c r="BN303" s="70">
        <v>50787.254000000001</v>
      </c>
      <c r="BO303" s="70">
        <v>51014.614000000001</v>
      </c>
      <c r="BP303" s="70">
        <v>51240.457999999999</v>
      </c>
      <c r="BQ303" s="70">
        <v>51464.781999999999</v>
      </c>
      <c r="BR303" s="70">
        <v>51687.574000000001</v>
      </c>
      <c r="BS303" s="70">
        <v>51908.976000000002</v>
      </c>
      <c r="BT303" s="70">
        <v>52129.142</v>
      </c>
      <c r="BU303" s="70">
        <v>52348.31</v>
      </c>
      <c r="BV303" s="70">
        <v>52566.635000000002</v>
      </c>
      <c r="BW303" s="70">
        <v>52784.330999999998</v>
      </c>
      <c r="BX303" s="70">
        <v>53001.64</v>
      </c>
      <c r="BY303" s="70">
        <v>53218.877</v>
      </c>
      <c r="BZ303" s="70">
        <v>53436.322999999997</v>
      </c>
      <c r="CA303" s="70">
        <v>53654.197</v>
      </c>
      <c r="CB303" s="70">
        <v>53872.76</v>
      </c>
      <c r="CC303" s="70">
        <v>54092.686000000002</v>
      </c>
      <c r="CD303" s="70">
        <v>54314.75</v>
      </c>
      <c r="CE303" s="70">
        <v>54539.54</v>
      </c>
      <c r="CF303" s="70">
        <v>54767.374000000003</v>
      </c>
      <c r="CG303" s="70">
        <v>54998.362000000001</v>
      </c>
      <c r="CH303" s="70">
        <v>55232.423000000003</v>
      </c>
      <c r="CI303" s="70">
        <v>55469.434999999998</v>
      </c>
      <c r="CJ303" s="70">
        <v>55709.296000000002</v>
      </c>
      <c r="CK303" s="70">
        <v>55951.978000000003</v>
      </c>
      <c r="CL303" s="70">
        <v>56197.540999999997</v>
      </c>
      <c r="CM303" s="70">
        <v>56446.106</v>
      </c>
      <c r="CN303" s="70">
        <v>56697.908000000003</v>
      </c>
      <c r="CO303" s="70">
        <v>56953.224000000002</v>
      </c>
    </row>
    <row r="304" spans="1:93" ht="11.65">
      <c r="A304" s="66">
        <v>287</v>
      </c>
      <c r="B304" s="67" t="s">
        <v>685</v>
      </c>
      <c r="C304" s="88" t="s">
        <v>823</v>
      </c>
      <c r="D304" s="69">
        <v>26</v>
      </c>
      <c r="E304" s="69">
        <v>304</v>
      </c>
      <c r="F304" s="67" t="s">
        <v>735</v>
      </c>
      <c r="G304" s="69">
        <v>918</v>
      </c>
      <c r="H304" s="97">
        <v>56.378</v>
      </c>
      <c r="I304" s="97">
        <v>56.408000000000001</v>
      </c>
      <c r="J304" s="97">
        <v>56.472999999999999</v>
      </c>
      <c r="K304" s="97">
        <v>56.564999999999998</v>
      </c>
      <c r="L304" s="97">
        <v>56.66</v>
      </c>
      <c r="M304" s="97">
        <v>56.771999999999998</v>
      </c>
      <c r="N304" s="70">
        <v>56.868000000000002</v>
      </c>
      <c r="O304" s="70">
        <v>56.975000000000001</v>
      </c>
      <c r="P304" s="70">
        <v>57.064</v>
      </c>
      <c r="Q304" s="70">
        <v>57.137</v>
      </c>
      <c r="R304" s="70">
        <v>57.186</v>
      </c>
      <c r="S304" s="70">
        <v>57.207999999999998</v>
      </c>
      <c r="T304" s="70">
        <v>57.216999999999999</v>
      </c>
      <c r="U304" s="70">
        <v>57.197000000000003</v>
      </c>
      <c r="V304" s="70">
        <v>57.161000000000001</v>
      </c>
      <c r="W304" s="70">
        <v>57.091999999999999</v>
      </c>
      <c r="X304" s="70">
        <v>57.021000000000001</v>
      </c>
      <c r="Y304" s="70">
        <v>56.923999999999999</v>
      </c>
      <c r="Z304" s="70">
        <v>56.805</v>
      </c>
      <c r="AA304" s="70">
        <v>56.683</v>
      </c>
      <c r="AB304" s="70">
        <v>56.540999999999997</v>
      </c>
      <c r="AC304" s="70">
        <v>56.378999999999998</v>
      </c>
      <c r="AD304" s="70">
        <v>56.207000000000001</v>
      </c>
      <c r="AE304" s="70">
        <v>56.026000000000003</v>
      </c>
      <c r="AF304" s="70">
        <v>55.823999999999998</v>
      </c>
      <c r="AG304" s="70">
        <v>55.625</v>
      </c>
      <c r="AH304" s="70">
        <v>55.412999999999997</v>
      </c>
      <c r="AI304" s="70">
        <v>55.195</v>
      </c>
      <c r="AJ304" s="70">
        <v>54.96</v>
      </c>
      <c r="AK304" s="70">
        <v>54.746000000000002</v>
      </c>
      <c r="AL304" s="70">
        <v>54.511000000000003</v>
      </c>
      <c r="AM304" s="70">
        <v>54.268999999999998</v>
      </c>
      <c r="AN304" s="70">
        <v>54.021999999999998</v>
      </c>
      <c r="AO304" s="70">
        <v>53.774000000000001</v>
      </c>
      <c r="AP304" s="70">
        <v>53.536000000000001</v>
      </c>
      <c r="AQ304" s="70">
        <v>53.298000000000002</v>
      </c>
      <c r="AR304" s="70">
        <v>53.058</v>
      </c>
      <c r="AS304" s="70">
        <v>52.823</v>
      </c>
      <c r="AT304" s="70">
        <v>52.591000000000001</v>
      </c>
      <c r="AU304" s="70">
        <v>52.356000000000002</v>
      </c>
      <c r="AV304" s="70">
        <v>52.134999999999998</v>
      </c>
      <c r="AW304" s="70">
        <v>51.9</v>
      </c>
      <c r="AX304" s="70">
        <v>51.67</v>
      </c>
      <c r="AY304" s="70">
        <v>51.457999999999998</v>
      </c>
      <c r="AZ304" s="70">
        <v>51.23</v>
      </c>
      <c r="BA304" s="70">
        <v>51.003999999999998</v>
      </c>
      <c r="BB304" s="70">
        <v>50.786999999999999</v>
      </c>
      <c r="BC304" s="70">
        <v>50.558999999999997</v>
      </c>
      <c r="BD304" s="70">
        <v>50.335999999999999</v>
      </c>
      <c r="BE304" s="70">
        <v>50.112000000000002</v>
      </c>
      <c r="BF304" s="70">
        <v>49.877000000000002</v>
      </c>
      <c r="BG304" s="70">
        <v>49.64</v>
      </c>
      <c r="BH304" s="70">
        <v>49.412999999999997</v>
      </c>
      <c r="BI304" s="70">
        <v>49.174999999999997</v>
      </c>
      <c r="BJ304" s="70">
        <v>48.935000000000002</v>
      </c>
      <c r="BK304" s="70">
        <v>48.682000000000002</v>
      </c>
      <c r="BL304" s="70">
        <v>48.436</v>
      </c>
      <c r="BM304" s="70">
        <v>48.180999999999997</v>
      </c>
      <c r="BN304" s="70">
        <v>47.917999999999999</v>
      </c>
      <c r="BO304" s="70">
        <v>47.654000000000003</v>
      </c>
      <c r="BP304" s="70">
        <v>47.392000000000003</v>
      </c>
      <c r="BQ304" s="70">
        <v>47.124000000000002</v>
      </c>
      <c r="BR304" s="70">
        <v>46.853000000000002</v>
      </c>
      <c r="BS304" s="70">
        <v>46.572000000000003</v>
      </c>
      <c r="BT304" s="70">
        <v>46.298000000000002</v>
      </c>
      <c r="BU304" s="70">
        <v>46.024999999999999</v>
      </c>
      <c r="BV304" s="70">
        <v>45.746000000000002</v>
      </c>
      <c r="BW304" s="70">
        <v>45.468000000000004</v>
      </c>
      <c r="BX304" s="70">
        <v>45.183999999999997</v>
      </c>
      <c r="BY304" s="70">
        <v>44.904000000000003</v>
      </c>
      <c r="BZ304" s="70">
        <v>44.625</v>
      </c>
      <c r="CA304" s="70">
        <v>44.356999999999999</v>
      </c>
      <c r="CB304" s="70">
        <v>44.076999999999998</v>
      </c>
      <c r="CC304" s="70">
        <v>43.801000000000002</v>
      </c>
      <c r="CD304" s="70">
        <v>43.527999999999999</v>
      </c>
      <c r="CE304" s="70">
        <v>43.258000000000003</v>
      </c>
      <c r="CF304" s="70">
        <v>42.975000000000001</v>
      </c>
      <c r="CG304" s="70">
        <v>42.703000000000003</v>
      </c>
      <c r="CH304" s="70">
        <v>42.433</v>
      </c>
      <c r="CI304" s="70">
        <v>42.158000000000001</v>
      </c>
      <c r="CJ304" s="70">
        <v>41.887</v>
      </c>
      <c r="CK304" s="70">
        <v>41.613999999999997</v>
      </c>
      <c r="CL304" s="70">
        <v>41.338000000000001</v>
      </c>
      <c r="CM304" s="70">
        <v>41.070999999999998</v>
      </c>
      <c r="CN304" s="70">
        <v>40.79</v>
      </c>
      <c r="CO304" s="70">
        <v>40.524000000000001</v>
      </c>
    </row>
    <row r="305" spans="1:93" ht="11.65">
      <c r="A305" s="66">
        <v>288</v>
      </c>
      <c r="B305" s="67" t="s">
        <v>685</v>
      </c>
      <c r="C305" s="88" t="s">
        <v>824</v>
      </c>
      <c r="D305" s="69">
        <v>2</v>
      </c>
      <c r="E305" s="69">
        <v>666</v>
      </c>
      <c r="F305" s="67" t="s">
        <v>735</v>
      </c>
      <c r="G305" s="69">
        <v>918</v>
      </c>
      <c r="H305" s="97">
        <v>5.992</v>
      </c>
      <c r="I305" s="97">
        <v>5.9329999999999998</v>
      </c>
      <c r="J305" s="97">
        <v>5.8849999999999998</v>
      </c>
      <c r="K305" s="97">
        <v>5.8449999999999998</v>
      </c>
      <c r="L305" s="97">
        <v>5.8209999999999997</v>
      </c>
      <c r="M305" s="97">
        <v>5.7949999999999999</v>
      </c>
      <c r="N305" s="70">
        <v>5.7709999999999999</v>
      </c>
      <c r="O305" s="70">
        <v>5.7569999999999997</v>
      </c>
      <c r="P305" s="70">
        <v>5.7510000000000003</v>
      </c>
      <c r="Q305" s="70">
        <v>5.7320000000000002</v>
      </c>
      <c r="R305" s="70">
        <v>5.7279999999999998</v>
      </c>
      <c r="S305" s="70">
        <v>5.7140000000000004</v>
      </c>
      <c r="T305" s="70">
        <v>5.7030000000000003</v>
      </c>
      <c r="U305" s="70">
        <v>5.6950000000000003</v>
      </c>
      <c r="V305" s="70">
        <v>5.6870000000000003</v>
      </c>
      <c r="W305" s="70">
        <v>5.6749999999999998</v>
      </c>
      <c r="X305" s="70">
        <v>5.6660000000000004</v>
      </c>
      <c r="Y305" s="70">
        <v>5.6559999999999997</v>
      </c>
      <c r="Z305" s="70">
        <v>5.6520000000000001</v>
      </c>
      <c r="AA305" s="70">
        <v>5.6349999999999998</v>
      </c>
      <c r="AB305" s="70">
        <v>5.63</v>
      </c>
      <c r="AC305" s="70">
        <v>5.6189999999999998</v>
      </c>
      <c r="AD305" s="70">
        <v>5.6079999999999997</v>
      </c>
      <c r="AE305" s="70">
        <v>5.5960000000000001</v>
      </c>
      <c r="AF305" s="70">
        <v>5.5819999999999999</v>
      </c>
      <c r="AG305" s="70">
        <v>5.5620000000000003</v>
      </c>
      <c r="AH305" s="70">
        <v>5.532</v>
      </c>
      <c r="AI305" s="70">
        <v>5.5110000000000001</v>
      </c>
      <c r="AJ305" s="70">
        <v>5.484</v>
      </c>
      <c r="AK305" s="70">
        <v>5.4530000000000003</v>
      </c>
      <c r="AL305" s="70">
        <v>5.4260000000000002</v>
      </c>
      <c r="AM305" s="70">
        <v>5.3920000000000003</v>
      </c>
      <c r="AN305" s="70">
        <v>5.3579999999999997</v>
      </c>
      <c r="AO305" s="70">
        <v>5.3220000000000001</v>
      </c>
      <c r="AP305" s="70">
        <v>5.2880000000000003</v>
      </c>
      <c r="AQ305" s="70">
        <v>5.2569999999999997</v>
      </c>
      <c r="AR305" s="70">
        <v>5.2130000000000001</v>
      </c>
      <c r="AS305" s="70">
        <v>5.1779999999999999</v>
      </c>
      <c r="AT305" s="70">
        <v>5.1360000000000001</v>
      </c>
      <c r="AU305" s="70">
        <v>5.0960000000000001</v>
      </c>
      <c r="AV305" s="70">
        <v>5.0540000000000003</v>
      </c>
      <c r="AW305" s="70">
        <v>5.0129999999999999</v>
      </c>
      <c r="AX305" s="70">
        <v>4.9800000000000004</v>
      </c>
      <c r="AY305" s="70">
        <v>4.9400000000000004</v>
      </c>
      <c r="AZ305" s="70">
        <v>4.9029999999999996</v>
      </c>
      <c r="BA305" s="70">
        <v>4.8710000000000004</v>
      </c>
      <c r="BB305" s="70">
        <v>4.8369999999999997</v>
      </c>
      <c r="BC305" s="70">
        <v>4.8029999999999999</v>
      </c>
      <c r="BD305" s="70">
        <v>4.766</v>
      </c>
      <c r="BE305" s="70">
        <v>4.7359999999999998</v>
      </c>
      <c r="BF305" s="70">
        <v>4.71</v>
      </c>
      <c r="BG305" s="70">
        <v>4.6829999999999998</v>
      </c>
      <c r="BH305" s="70">
        <v>4.657</v>
      </c>
      <c r="BI305" s="70">
        <v>4.6269999999999998</v>
      </c>
      <c r="BJ305" s="70">
        <v>4.6050000000000004</v>
      </c>
      <c r="BK305" s="70">
        <v>4.5819999999999999</v>
      </c>
      <c r="BL305" s="70">
        <v>4.5590000000000002</v>
      </c>
      <c r="BM305" s="70">
        <v>4.5309999999999997</v>
      </c>
      <c r="BN305" s="70">
        <v>4.5019999999999998</v>
      </c>
      <c r="BO305" s="70">
        <v>4.4779999999999998</v>
      </c>
      <c r="BP305" s="70">
        <v>4.4630000000000001</v>
      </c>
      <c r="BQ305" s="70">
        <v>4.4450000000000003</v>
      </c>
      <c r="BR305" s="70">
        <v>4.4180000000000001</v>
      </c>
      <c r="BS305" s="70">
        <v>4.4020000000000001</v>
      </c>
      <c r="BT305" s="70">
        <v>4.3789999999999996</v>
      </c>
      <c r="BU305" s="70">
        <v>4.3620000000000001</v>
      </c>
      <c r="BV305" s="70">
        <v>4.3390000000000004</v>
      </c>
      <c r="BW305" s="70">
        <v>4.3209999999999997</v>
      </c>
      <c r="BX305" s="70">
        <v>4.3040000000000003</v>
      </c>
      <c r="BY305" s="70">
        <v>4.2839999999999998</v>
      </c>
      <c r="BZ305" s="70">
        <v>4.2649999999999997</v>
      </c>
      <c r="CA305" s="70">
        <v>4.25</v>
      </c>
      <c r="CB305" s="70">
        <v>4.2300000000000004</v>
      </c>
      <c r="CC305" s="70">
        <v>4.2110000000000003</v>
      </c>
      <c r="CD305" s="70">
        <v>4.1970000000000001</v>
      </c>
      <c r="CE305" s="70">
        <v>4.1749999999999998</v>
      </c>
      <c r="CF305" s="70">
        <v>4.16</v>
      </c>
      <c r="CG305" s="70">
        <v>4.1379999999999999</v>
      </c>
      <c r="CH305" s="70">
        <v>4.1239999999999997</v>
      </c>
      <c r="CI305" s="70">
        <v>4.0999999999999996</v>
      </c>
      <c r="CJ305" s="70">
        <v>4.0819999999999999</v>
      </c>
      <c r="CK305" s="70">
        <v>4.0629999999999997</v>
      </c>
      <c r="CL305" s="70">
        <v>4.0410000000000004</v>
      </c>
      <c r="CM305" s="70">
        <v>4.016</v>
      </c>
      <c r="CN305" s="70">
        <v>4</v>
      </c>
      <c r="CO305" s="70">
        <v>3.984</v>
      </c>
    </row>
    <row r="306" spans="1:93" ht="11.65">
      <c r="A306" s="66">
        <v>289</v>
      </c>
      <c r="B306" s="67" t="s">
        <v>685</v>
      </c>
      <c r="C306" s="88" t="s">
        <v>825</v>
      </c>
      <c r="D306" s="69">
        <v>35</v>
      </c>
      <c r="E306" s="69">
        <v>840</v>
      </c>
      <c r="F306" s="67" t="s">
        <v>735</v>
      </c>
      <c r="G306" s="69">
        <v>918</v>
      </c>
      <c r="H306" s="97">
        <v>320878.31199999998</v>
      </c>
      <c r="I306" s="97">
        <v>323015.99200000003</v>
      </c>
      <c r="J306" s="97">
        <v>325084.75799999997</v>
      </c>
      <c r="K306" s="97">
        <v>327096.26299999998</v>
      </c>
      <c r="L306" s="97">
        <v>329064.91700000002</v>
      </c>
      <c r="M306" s="97">
        <v>331002.647</v>
      </c>
      <c r="N306" s="70">
        <v>332915.07400000002</v>
      </c>
      <c r="O306" s="70">
        <v>334805.26799999998</v>
      </c>
      <c r="P306" s="70">
        <v>336679.23100000003</v>
      </c>
      <c r="Q306" s="70">
        <v>338542.56199999998</v>
      </c>
      <c r="R306" s="70">
        <v>340399.60399999999</v>
      </c>
      <c r="S306" s="70">
        <v>342251.97499999998</v>
      </c>
      <c r="T306" s="70">
        <v>344100.69900000002</v>
      </c>
      <c r="U306" s="70">
        <v>345947.84700000001</v>
      </c>
      <c r="V306" s="70">
        <v>347795.04100000003</v>
      </c>
      <c r="W306" s="70">
        <v>349641.87599999999</v>
      </c>
      <c r="X306" s="70">
        <v>351490.17800000001</v>
      </c>
      <c r="Y306" s="70">
        <v>353335.45199999999</v>
      </c>
      <c r="Z306" s="70">
        <v>355162.92</v>
      </c>
      <c r="AA306" s="70">
        <v>356952.97200000001</v>
      </c>
      <c r="AB306" s="70">
        <v>358690.99699999997</v>
      </c>
      <c r="AC306" s="70">
        <v>360371.86</v>
      </c>
      <c r="AD306" s="70">
        <v>361997.62</v>
      </c>
      <c r="AE306" s="70">
        <v>363569.99699999997</v>
      </c>
      <c r="AF306" s="70">
        <v>365093.53600000002</v>
      </c>
      <c r="AG306" s="70">
        <v>366572.15</v>
      </c>
      <c r="AH306" s="70">
        <v>368006.42499999999</v>
      </c>
      <c r="AI306" s="70">
        <v>369396.55499999999</v>
      </c>
      <c r="AJ306" s="70">
        <v>370746.30499999999</v>
      </c>
      <c r="AK306" s="70">
        <v>372060.39399999997</v>
      </c>
      <c r="AL306" s="70">
        <v>373343.35700000002</v>
      </c>
      <c r="AM306" s="70">
        <v>374598.06800000003</v>
      </c>
      <c r="AN306" s="70">
        <v>375827.63400000002</v>
      </c>
      <c r="AO306" s="70">
        <v>377037.24400000001</v>
      </c>
      <c r="AP306" s="70">
        <v>378232.679</v>
      </c>
      <c r="AQ306" s="70">
        <v>379419.09700000001</v>
      </c>
      <c r="AR306" s="70">
        <v>380599.429</v>
      </c>
      <c r="AS306" s="70">
        <v>381776.45</v>
      </c>
      <c r="AT306" s="70">
        <v>382954.89</v>
      </c>
      <c r="AU306" s="70">
        <v>384139.74300000002</v>
      </c>
      <c r="AV306" s="70">
        <v>385334.853</v>
      </c>
      <c r="AW306" s="70">
        <v>386542.304</v>
      </c>
      <c r="AX306" s="70">
        <v>387762.55800000002</v>
      </c>
      <c r="AY306" s="70">
        <v>388995.48300000001</v>
      </c>
      <c r="AZ306" s="70">
        <v>390240.01199999999</v>
      </c>
      <c r="BA306" s="70">
        <v>391494.89199999999</v>
      </c>
      <c r="BB306" s="70">
        <v>392759.641</v>
      </c>
      <c r="BC306" s="70">
        <v>394033.201</v>
      </c>
      <c r="BD306" s="70">
        <v>395312.81</v>
      </c>
      <c r="BE306" s="70">
        <v>396594.908</v>
      </c>
      <c r="BF306" s="70">
        <v>397876.09399999998</v>
      </c>
      <c r="BG306" s="70">
        <v>399154.72399999999</v>
      </c>
      <c r="BH306" s="70">
        <v>400428.62300000002</v>
      </c>
      <c r="BI306" s="70">
        <v>401693.25199999998</v>
      </c>
      <c r="BJ306" s="70">
        <v>402943.27</v>
      </c>
      <c r="BK306" s="70">
        <v>404174.40399999998</v>
      </c>
      <c r="BL306" s="70">
        <v>405384.57199999999</v>
      </c>
      <c r="BM306" s="70">
        <v>406572.83899999998</v>
      </c>
      <c r="BN306" s="70">
        <v>407737.65600000002</v>
      </c>
      <c r="BO306" s="70">
        <v>408877.80699999997</v>
      </c>
      <c r="BP306" s="70">
        <v>409992.63799999998</v>
      </c>
      <c r="BQ306" s="70">
        <v>411081.50099999999</v>
      </c>
      <c r="BR306" s="70">
        <v>412144.64299999998</v>
      </c>
      <c r="BS306" s="70">
        <v>413183.54100000003</v>
      </c>
      <c r="BT306" s="70">
        <v>414200.42099999997</v>
      </c>
      <c r="BU306" s="70">
        <v>415197.39799999999</v>
      </c>
      <c r="BV306" s="70">
        <v>416175.70299999998</v>
      </c>
      <c r="BW306" s="70">
        <v>417136.527</v>
      </c>
      <c r="BX306" s="70">
        <v>418082.08199999999</v>
      </c>
      <c r="BY306" s="70">
        <v>419014.9</v>
      </c>
      <c r="BZ306" s="70">
        <v>419937.43800000002</v>
      </c>
      <c r="CA306" s="70">
        <v>420851.14</v>
      </c>
      <c r="CB306" s="70">
        <v>421757.89</v>
      </c>
      <c r="CC306" s="70">
        <v>422660.91200000001</v>
      </c>
      <c r="CD306" s="70">
        <v>423563.93400000001</v>
      </c>
      <c r="CE306" s="70">
        <v>424469.92200000002</v>
      </c>
      <c r="CF306" s="70">
        <v>425380.717</v>
      </c>
      <c r="CG306" s="70">
        <v>426297.19199999998</v>
      </c>
      <c r="CH306" s="70">
        <v>427219.554</v>
      </c>
      <c r="CI306" s="70">
        <v>428147.71100000001</v>
      </c>
      <c r="CJ306" s="70">
        <v>429081.66399999999</v>
      </c>
      <c r="CK306" s="70">
        <v>430021.58</v>
      </c>
      <c r="CL306" s="70">
        <v>430967.91200000001</v>
      </c>
      <c r="CM306" s="70">
        <v>431921.38199999998</v>
      </c>
      <c r="CN306" s="70">
        <v>432882.96299999999</v>
      </c>
      <c r="CO306" s="70">
        <v>433853.891</v>
      </c>
    </row>
  </sheetData>
  <mergeCells count="15">
    <mergeCell ref="A6:M6"/>
    <mergeCell ref="A1:M1"/>
    <mergeCell ref="A2:M2"/>
    <mergeCell ref="A3:M3"/>
    <mergeCell ref="A4:M4"/>
    <mergeCell ref="A5:M5"/>
    <mergeCell ref="A13:M13"/>
    <mergeCell ref="A14:M14"/>
    <mergeCell ref="A15:M15"/>
    <mergeCell ref="A7:M7"/>
    <mergeCell ref="A8:M8"/>
    <mergeCell ref="A9:M9"/>
    <mergeCell ref="A10:M10"/>
    <mergeCell ref="A11:M11"/>
    <mergeCell ref="A12:M12"/>
  </mergeCells>
  <phoneticPr fontId="2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5"/>
  <sheetViews>
    <sheetView workbookViewId="0">
      <selection activeCell="B57" sqref="B57"/>
    </sheetView>
  </sheetViews>
  <sheetFormatPr defaultColWidth="8.86328125" defaultRowHeight="14.25"/>
  <cols>
    <col min="1" max="1" width="34.86328125" customWidth="1"/>
    <col min="2" max="2" width="20.3984375" customWidth="1"/>
  </cols>
  <sheetData>
    <row r="1" spans="1:5">
      <c r="A1" s="3" t="s">
        <v>522</v>
      </c>
      <c r="B1" s="4"/>
      <c r="C1" s="4"/>
      <c r="D1" s="4"/>
      <c r="E1" s="4"/>
    </row>
    <row r="2" spans="1:5" s="11" customFormat="1">
      <c r="A2" s="14"/>
      <c r="C2" s="14">
        <v>2014</v>
      </c>
      <c r="D2" s="14">
        <v>2050</v>
      </c>
    </row>
    <row r="3" spans="1:5">
      <c r="A3" t="s">
        <v>7</v>
      </c>
      <c r="B3" t="s">
        <v>511</v>
      </c>
      <c r="C3">
        <v>280</v>
      </c>
      <c r="D3">
        <v>457</v>
      </c>
      <c r="E3" t="s">
        <v>517</v>
      </c>
    </row>
    <row r="4" spans="1:5">
      <c r="A4" t="s">
        <v>7</v>
      </c>
      <c r="B4" t="s">
        <v>512</v>
      </c>
      <c r="C4">
        <v>274</v>
      </c>
      <c r="D4">
        <v>287</v>
      </c>
      <c r="E4" t="s">
        <v>517</v>
      </c>
    </row>
    <row r="5" spans="1:5">
      <c r="A5" t="s">
        <v>7</v>
      </c>
      <c r="B5" t="s">
        <v>513</v>
      </c>
      <c r="C5">
        <v>185</v>
      </c>
      <c r="D5">
        <v>187</v>
      </c>
      <c r="E5" t="s">
        <v>517</v>
      </c>
    </row>
    <row r="6" spans="1:5">
      <c r="A6" t="s">
        <v>7</v>
      </c>
      <c r="B6" t="s">
        <v>514</v>
      </c>
      <c r="C6">
        <v>177</v>
      </c>
      <c r="D6">
        <v>565</v>
      </c>
      <c r="E6" t="s">
        <v>517</v>
      </c>
    </row>
    <row r="7" spans="1:5">
      <c r="A7" t="s">
        <v>7</v>
      </c>
      <c r="B7" t="s">
        <v>515</v>
      </c>
      <c r="C7">
        <v>95</v>
      </c>
      <c r="D7">
        <v>116</v>
      </c>
      <c r="E7" t="s">
        <v>517</v>
      </c>
    </row>
    <row r="8" spans="1:5">
      <c r="A8" t="s">
        <v>7</v>
      </c>
      <c r="B8" t="s">
        <v>109</v>
      </c>
      <c r="C8">
        <v>271</v>
      </c>
      <c r="D8">
        <v>870</v>
      </c>
      <c r="E8" t="s">
        <v>517</v>
      </c>
    </row>
    <row r="9" spans="1:5">
      <c r="A9" t="s">
        <v>7</v>
      </c>
      <c r="B9" t="s">
        <v>68</v>
      </c>
      <c r="C9">
        <v>2494</v>
      </c>
      <c r="D9">
        <v>1530</v>
      </c>
      <c r="E9" t="s">
        <v>517</v>
      </c>
    </row>
    <row r="10" spans="1:5">
      <c r="A10" t="s">
        <v>7</v>
      </c>
      <c r="B10" t="s">
        <v>516</v>
      </c>
      <c r="C10">
        <v>395</v>
      </c>
      <c r="D10">
        <v>671</v>
      </c>
      <c r="E10" t="s">
        <v>517</v>
      </c>
    </row>
    <row r="11" spans="1:5">
      <c r="A11" t="s">
        <v>510</v>
      </c>
      <c r="B11" t="s">
        <v>511</v>
      </c>
      <c r="C11">
        <v>166</v>
      </c>
      <c r="D11">
        <v>243</v>
      </c>
      <c r="E11" t="s">
        <v>517</v>
      </c>
    </row>
    <row r="12" spans="1:5">
      <c r="A12" t="s">
        <v>510</v>
      </c>
      <c r="B12" t="s">
        <v>512</v>
      </c>
      <c r="C12">
        <v>238</v>
      </c>
      <c r="D12">
        <v>261</v>
      </c>
      <c r="E12" t="s">
        <v>517</v>
      </c>
    </row>
    <row r="13" spans="1:5">
      <c r="A13" t="s">
        <v>510</v>
      </c>
      <c r="B13" t="s">
        <v>513</v>
      </c>
      <c r="C13">
        <v>30</v>
      </c>
      <c r="D13">
        <v>72</v>
      </c>
      <c r="E13" t="s">
        <v>517</v>
      </c>
    </row>
    <row r="14" spans="1:5">
      <c r="A14" t="s">
        <v>510</v>
      </c>
      <c r="B14" t="s">
        <v>514</v>
      </c>
      <c r="C14">
        <v>15</v>
      </c>
      <c r="D14">
        <v>106</v>
      </c>
      <c r="E14" t="s">
        <v>517</v>
      </c>
    </row>
    <row r="15" spans="1:5">
      <c r="A15" t="s">
        <v>510</v>
      </c>
      <c r="B15" t="s">
        <v>515</v>
      </c>
      <c r="C15">
        <v>76</v>
      </c>
      <c r="D15">
        <v>103</v>
      </c>
      <c r="E15" t="s">
        <v>517</v>
      </c>
    </row>
    <row r="16" spans="1:5">
      <c r="A16" t="s">
        <v>510</v>
      </c>
      <c r="B16" t="s">
        <v>109</v>
      </c>
      <c r="C16">
        <v>87</v>
      </c>
      <c r="D16">
        <v>469</v>
      </c>
      <c r="E16" t="s">
        <v>517</v>
      </c>
    </row>
    <row r="17" spans="1:36">
      <c r="A17" t="s">
        <v>510</v>
      </c>
      <c r="B17" t="s">
        <v>68</v>
      </c>
      <c r="C17">
        <v>823</v>
      </c>
      <c r="D17">
        <v>590</v>
      </c>
      <c r="E17" t="s">
        <v>517</v>
      </c>
    </row>
    <row r="18" spans="1:36">
      <c r="A18" t="s">
        <v>510</v>
      </c>
      <c r="B18" t="s">
        <v>516</v>
      </c>
      <c r="C18">
        <v>235</v>
      </c>
      <c r="D18">
        <v>327</v>
      </c>
      <c r="E18" t="s">
        <v>517</v>
      </c>
    </row>
    <row r="20" spans="1:36">
      <c r="A20" s="3" t="s">
        <v>521</v>
      </c>
    </row>
    <row r="21" spans="1:36">
      <c r="A21" t="str">
        <f>VLOOKUP('Country Selector'!$A$2,'Country Selector'!$C$2:$E$196,2,FALSE)</f>
        <v>China</v>
      </c>
    </row>
    <row r="23" spans="1:36">
      <c r="A23" s="3" t="s">
        <v>523</v>
      </c>
      <c r="B23" s="4"/>
      <c r="C23" s="4"/>
    </row>
    <row r="24" spans="1:36">
      <c r="B24" s="2">
        <v>2014</v>
      </c>
      <c r="C24" s="2">
        <v>2050</v>
      </c>
    </row>
    <row r="25" spans="1:36">
      <c r="A25" t="s">
        <v>7</v>
      </c>
      <c r="B25">
        <f>VLOOKUP($A$21,$B$3:$D$10,COLUMN(B$24),FALSE)</f>
        <v>2494</v>
      </c>
      <c r="C25">
        <f>VLOOKUP($A$21,$B$3:$D$10,COLUMN(C$24),FALSE)</f>
        <v>1530</v>
      </c>
    </row>
    <row r="26" spans="1:36">
      <c r="A26" t="s">
        <v>510</v>
      </c>
      <c r="B26">
        <f>VLOOKUP($A$21,$B$11:$D$18,COLUMN(B$24),FALSE)</f>
        <v>823</v>
      </c>
      <c r="C26">
        <f>VLOOKUP($A$21,$B$11:$D$18,COLUMN(C$24),FALSE)</f>
        <v>590</v>
      </c>
    </row>
    <row r="28" spans="1:36">
      <c r="A28" s="3" t="s">
        <v>828</v>
      </c>
    </row>
    <row r="29" spans="1:36">
      <c r="A29">
        <f>VLOOKUP('Country Selector'!$A$2,'Country Selector'!$C$2:$F$196,4,FALSE)</f>
        <v>156</v>
      </c>
    </row>
    <row r="31" spans="1:36">
      <c r="A31" s="3" t="s">
        <v>830</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spans="1:36">
      <c r="A32" t="s">
        <v>0</v>
      </c>
      <c r="B32" s="2">
        <v>2016</v>
      </c>
      <c r="C32" s="2">
        <v>2017</v>
      </c>
      <c r="D32" s="2">
        <v>2018</v>
      </c>
      <c r="E32" s="2">
        <v>2019</v>
      </c>
      <c r="F32" s="2">
        <v>2020</v>
      </c>
      <c r="G32" s="2">
        <v>2021</v>
      </c>
      <c r="H32" s="2">
        <v>2022</v>
      </c>
      <c r="I32" s="2">
        <v>2023</v>
      </c>
      <c r="J32" s="2">
        <v>2024</v>
      </c>
      <c r="K32" s="2">
        <v>2025</v>
      </c>
      <c r="L32" s="2">
        <v>2026</v>
      </c>
      <c r="M32" s="2">
        <v>2027</v>
      </c>
      <c r="N32" s="2">
        <v>2028</v>
      </c>
      <c r="O32" s="2">
        <v>2029</v>
      </c>
      <c r="P32" s="2">
        <v>2030</v>
      </c>
      <c r="Q32" s="2">
        <v>2031</v>
      </c>
      <c r="R32" s="2">
        <v>2032</v>
      </c>
      <c r="S32" s="2">
        <v>2033</v>
      </c>
      <c r="T32" s="2">
        <v>2034</v>
      </c>
      <c r="U32" s="2">
        <v>2035</v>
      </c>
      <c r="V32" s="2">
        <v>2036</v>
      </c>
      <c r="W32" s="2">
        <v>2037</v>
      </c>
      <c r="X32" s="2">
        <v>2038</v>
      </c>
      <c r="Y32" s="2">
        <v>2039</v>
      </c>
      <c r="Z32" s="2">
        <v>2040</v>
      </c>
      <c r="AA32" s="2">
        <v>2041</v>
      </c>
      <c r="AB32" s="2">
        <v>2042</v>
      </c>
      <c r="AC32" s="2">
        <v>2043</v>
      </c>
      <c r="AD32" s="2">
        <v>2044</v>
      </c>
      <c r="AE32" s="2">
        <v>2045</v>
      </c>
      <c r="AF32" s="2">
        <v>2046</v>
      </c>
      <c r="AG32" s="2">
        <v>2047</v>
      </c>
      <c r="AH32" s="2">
        <v>2048</v>
      </c>
      <c r="AI32" s="2">
        <v>2049</v>
      </c>
      <c r="AJ32" s="2">
        <v>2050</v>
      </c>
    </row>
    <row r="33" spans="1:36">
      <c r="A33" t="s">
        <v>829</v>
      </c>
      <c r="B33" s="102">
        <f>INDEX('UN Pop Projections'!$H$18:$CO$306,MATCH($A$29,'UN Pop Projections'!$E$18:$E$306,0),MATCH(B$32,'UN Pop Projections'!$H$17:$CO$17,0))</f>
        <v>1414049.3529999999</v>
      </c>
      <c r="C33" s="102">
        <f>INDEX('UN Pop Projections'!$H$18:$CO$306,MATCH($A$29,'UN Pop Projections'!$E$18:$E$306,0),MATCH(C$32,'UN Pop Projections'!$H$17:$CO$17,0))</f>
        <v>1421021.794</v>
      </c>
      <c r="D33" s="102">
        <f>INDEX('UN Pop Projections'!$H$18:$CO$306,MATCH($A$29,'UN Pop Projections'!$E$18:$E$306,0),MATCH(D$32,'UN Pop Projections'!$H$17:$CO$17,0))</f>
        <v>1427647.7890000001</v>
      </c>
      <c r="E33" s="102">
        <f>INDEX('UN Pop Projections'!$H$18:$CO$306,MATCH($A$29,'UN Pop Projections'!$E$18:$E$306,0),MATCH(E$32,'UN Pop Projections'!$H$17:$CO$17,0))</f>
        <v>1433783.692</v>
      </c>
      <c r="F33" s="102">
        <f>INDEX('UN Pop Projections'!$H$18:$CO$306,MATCH($A$29,'UN Pop Projections'!$E$18:$E$306,0),MATCH(F$32,'UN Pop Projections'!$H$17:$CO$17,0))</f>
        <v>1439323.774</v>
      </c>
      <c r="G33" s="102">
        <f>INDEX('UN Pop Projections'!$H$18:$CO$306,MATCH($A$29,'UN Pop Projections'!$E$18:$E$306,0),MATCH(G$32,'UN Pop Projections'!$H$17:$CO$17,0))</f>
        <v>1444216.102</v>
      </c>
      <c r="H33" s="102">
        <f>INDEX('UN Pop Projections'!$H$18:$CO$306,MATCH($A$29,'UN Pop Projections'!$E$18:$E$306,0),MATCH(H$32,'UN Pop Projections'!$H$17:$CO$17,0))</f>
        <v>1448471.4040000001</v>
      </c>
      <c r="I33" s="102">
        <f>INDEX('UN Pop Projections'!$H$18:$CO$306,MATCH($A$29,'UN Pop Projections'!$E$18:$E$306,0),MATCH(I$32,'UN Pop Projections'!$H$17:$CO$17,0))</f>
        <v>1452127.6740000001</v>
      </c>
      <c r="J33" s="102">
        <f>INDEX('UN Pop Projections'!$H$18:$CO$306,MATCH($A$29,'UN Pop Projections'!$E$18:$E$306,0),MATCH(J$32,'UN Pop Projections'!$H$17:$CO$17,0))</f>
        <v>1455254.862</v>
      </c>
      <c r="K33" s="102">
        <f>INDEX('UN Pop Projections'!$H$18:$CO$306,MATCH($A$29,'UN Pop Projections'!$E$18:$E$306,0),MATCH(K$32,'UN Pop Projections'!$H$17:$CO$17,0))</f>
        <v>1457908.2479999999</v>
      </c>
      <c r="L33" s="102">
        <f>INDEX('UN Pop Projections'!$H$18:$CO$306,MATCH($A$29,'UN Pop Projections'!$E$18:$E$306,0),MATCH(L$32,'UN Pop Projections'!$H$17:$CO$17,0))</f>
        <v>1460092.2509999999</v>
      </c>
      <c r="M33" s="102">
        <f>INDEX('UN Pop Projections'!$H$18:$CO$306,MATCH($A$29,'UN Pop Projections'!$E$18:$E$306,0),MATCH(M$32,'UN Pop Projections'!$H$17:$CO$17,0))</f>
        <v>1461797.638</v>
      </c>
      <c r="N33" s="102">
        <f>INDEX('UN Pop Projections'!$H$18:$CO$306,MATCH($A$29,'UN Pop Projections'!$E$18:$E$306,0),MATCH(N$32,'UN Pop Projections'!$H$17:$CO$17,0))</f>
        <v>1463052.8459999999</v>
      </c>
      <c r="O33" s="102">
        <f>INDEX('UN Pop Projections'!$H$18:$CO$306,MATCH($A$29,'UN Pop Projections'!$E$18:$E$306,0),MATCH(O$32,'UN Pop Projections'!$H$17:$CO$17,0))</f>
        <v>1463891.3359999999</v>
      </c>
      <c r="P33" s="102">
        <f>INDEX('UN Pop Projections'!$H$18:$CO$306,MATCH($A$29,'UN Pop Projections'!$E$18:$E$306,0),MATCH(P$32,'UN Pop Projections'!$H$17:$CO$17,0))</f>
        <v>1464340.15</v>
      </c>
      <c r="Q33" s="102">
        <f>INDEX('UN Pop Projections'!$H$18:$CO$306,MATCH($A$29,'UN Pop Projections'!$E$18:$E$306,0),MATCH(Q$32,'UN Pop Projections'!$H$17:$CO$17,0))</f>
        <v>1464417.5020000001</v>
      </c>
      <c r="R33" s="102">
        <f>INDEX('UN Pop Projections'!$H$18:$CO$306,MATCH($A$29,'UN Pop Projections'!$E$18:$E$306,0),MATCH(R$32,'UN Pop Projections'!$H$17:$CO$17,0))</f>
        <v>1464130.422</v>
      </c>
      <c r="S33" s="102">
        <f>INDEX('UN Pop Projections'!$H$18:$CO$306,MATCH($A$29,'UN Pop Projections'!$E$18:$E$306,0),MATCH(S$32,'UN Pop Projections'!$H$17:$CO$17,0))</f>
        <v>1463480.8459999999</v>
      </c>
      <c r="T33" s="102">
        <f>INDEX('UN Pop Projections'!$H$18:$CO$306,MATCH($A$29,'UN Pop Projections'!$E$18:$E$306,0),MATCH(T$32,'UN Pop Projections'!$H$17:$CO$17,0))</f>
        <v>1462465.1240000001</v>
      </c>
      <c r="U33" s="102">
        <f>INDEX('UN Pop Projections'!$H$18:$CO$306,MATCH($A$29,'UN Pop Projections'!$E$18:$E$306,0),MATCH(U$32,'UN Pop Projections'!$H$17:$CO$17,0))</f>
        <v>1461083.03</v>
      </c>
      <c r="V33" s="102">
        <f>INDEX('UN Pop Projections'!$H$18:$CO$306,MATCH($A$29,'UN Pop Projections'!$E$18:$E$306,0),MATCH(V$32,'UN Pop Projections'!$H$17:$CO$17,0))</f>
        <v>1459341.172</v>
      </c>
      <c r="W33" s="102">
        <f>INDEX('UN Pop Projections'!$H$18:$CO$306,MATCH($A$29,'UN Pop Projections'!$E$18:$E$306,0),MATCH(W$32,'UN Pop Projections'!$H$17:$CO$17,0))</f>
        <v>1457252.173</v>
      </c>
      <c r="X33" s="102">
        <f>INDEX('UN Pop Projections'!$H$18:$CO$306,MATCH($A$29,'UN Pop Projections'!$E$18:$E$306,0),MATCH(X$32,'UN Pop Projections'!$H$17:$CO$17,0))</f>
        <v>1454828.4439999999</v>
      </c>
      <c r="Y33" s="102">
        <f>INDEX('UN Pop Projections'!$H$18:$CO$306,MATCH($A$29,'UN Pop Projections'!$E$18:$E$306,0),MATCH(Y$32,'UN Pop Projections'!$H$17:$CO$17,0))</f>
        <v>1452084.2660000001</v>
      </c>
      <c r="Z33" s="102">
        <f>INDEX('UN Pop Projections'!$H$18:$CO$306,MATCH($A$29,'UN Pop Projections'!$E$18:$E$306,0),MATCH(Z$32,'UN Pop Projections'!$H$17:$CO$17,0))</f>
        <v>1449031.42</v>
      </c>
      <c r="AA33" s="102">
        <f>INDEX('UN Pop Projections'!$H$18:$CO$306,MATCH($A$29,'UN Pop Projections'!$E$18:$E$306,0),MATCH(AA$32,'UN Pop Projections'!$H$17:$CO$17,0))</f>
        <v>1445680.2479999999</v>
      </c>
      <c r="AB33" s="102">
        <f>INDEX('UN Pop Projections'!$H$18:$CO$306,MATCH($A$29,'UN Pop Projections'!$E$18:$E$306,0),MATCH(AB$32,'UN Pop Projections'!$H$17:$CO$17,0))</f>
        <v>1442035.132</v>
      </c>
      <c r="AC33" s="102">
        <f>INDEX('UN Pop Projections'!$H$18:$CO$306,MATCH($A$29,'UN Pop Projections'!$E$18:$E$306,0),MATCH(AC$32,'UN Pop Projections'!$H$17:$CO$17,0))</f>
        <v>1438094.7120000001</v>
      </c>
      <c r="AD33" s="102">
        <f>INDEX('UN Pop Projections'!$H$18:$CO$306,MATCH($A$29,'UN Pop Projections'!$E$18:$E$306,0),MATCH(AD$32,'UN Pop Projections'!$H$17:$CO$17,0))</f>
        <v>1433854.12</v>
      </c>
      <c r="AE33" s="102">
        <f>INDEX('UN Pop Projections'!$H$18:$CO$306,MATCH($A$29,'UN Pop Projections'!$E$18:$E$306,0),MATCH(AE$32,'UN Pop Projections'!$H$17:$CO$17,0))</f>
        <v>1429312.2450000001</v>
      </c>
      <c r="AF33" s="102">
        <f>INDEX('UN Pop Projections'!$H$18:$CO$306,MATCH($A$29,'UN Pop Projections'!$E$18:$E$306,0),MATCH(AF$32,'UN Pop Projections'!$H$17:$CO$17,0))</f>
        <v>1424476.5209999999</v>
      </c>
      <c r="AG33" s="102">
        <f>INDEX('UN Pop Projections'!$H$18:$CO$306,MATCH($A$29,'UN Pop Projections'!$E$18:$E$306,0),MATCH(AG$32,'UN Pop Projections'!$H$17:$CO$17,0))</f>
        <v>1419358.625</v>
      </c>
      <c r="AH33" s="102">
        <f>INDEX('UN Pop Projections'!$H$18:$CO$306,MATCH($A$29,'UN Pop Projections'!$E$18:$E$306,0),MATCH(AH$32,'UN Pop Projections'!$H$17:$CO$17,0))</f>
        <v>1413967.2509999999</v>
      </c>
      <c r="AI33" s="102">
        <f>INDEX('UN Pop Projections'!$H$18:$CO$306,MATCH($A$29,'UN Pop Projections'!$E$18:$E$306,0),MATCH(AI$32,'UN Pop Projections'!$H$17:$CO$17,0))</f>
        <v>1408312.31</v>
      </c>
      <c r="AJ33" s="102">
        <f>INDEX('UN Pop Projections'!$H$18:$CO$306,MATCH($A$29,'UN Pop Projections'!$E$18:$E$306,0),MATCH(AJ$32,'UN Pop Projections'!$H$17:$CO$17,0))</f>
        <v>1402405.1669999999</v>
      </c>
    </row>
    <row r="35" spans="1:36">
      <c r="A35" s="3" t="s">
        <v>520</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spans="1:36">
      <c r="B36" s="2">
        <v>2016</v>
      </c>
      <c r="C36" s="2">
        <v>2017</v>
      </c>
      <c r="D36" s="2">
        <v>2018</v>
      </c>
      <c r="E36" s="2">
        <v>2019</v>
      </c>
      <c r="F36" s="2">
        <v>2020</v>
      </c>
      <c r="G36" s="2">
        <v>2021</v>
      </c>
      <c r="H36" s="2">
        <v>2022</v>
      </c>
      <c r="I36" s="2">
        <v>2023</v>
      </c>
      <c r="J36" s="2">
        <v>2024</v>
      </c>
      <c r="K36" s="2">
        <v>2025</v>
      </c>
      <c r="L36" s="2">
        <v>2026</v>
      </c>
      <c r="M36" s="2">
        <v>2027</v>
      </c>
      <c r="N36" s="2">
        <v>2028</v>
      </c>
      <c r="O36" s="2">
        <v>2029</v>
      </c>
      <c r="P36" s="2">
        <v>2030</v>
      </c>
      <c r="Q36" s="2">
        <v>2031</v>
      </c>
      <c r="R36" s="2">
        <v>2032</v>
      </c>
      <c r="S36" s="2">
        <v>2033</v>
      </c>
      <c r="T36" s="2">
        <v>2034</v>
      </c>
      <c r="U36" s="2">
        <v>2035</v>
      </c>
      <c r="V36" s="2">
        <v>2036</v>
      </c>
      <c r="W36" s="2">
        <v>2037</v>
      </c>
      <c r="X36" s="2">
        <v>2038</v>
      </c>
      <c r="Y36" s="2">
        <v>2039</v>
      </c>
      <c r="Z36" s="2">
        <v>2040</v>
      </c>
      <c r="AA36" s="2">
        <v>2041</v>
      </c>
      <c r="AB36" s="2">
        <v>2042</v>
      </c>
      <c r="AC36" s="2">
        <v>2043</v>
      </c>
      <c r="AD36" s="2">
        <v>2044</v>
      </c>
      <c r="AE36" s="2">
        <v>2045</v>
      </c>
      <c r="AF36" s="2">
        <v>2046</v>
      </c>
      <c r="AG36" s="2">
        <v>2047</v>
      </c>
      <c r="AH36" s="2">
        <v>2048</v>
      </c>
      <c r="AI36" s="2">
        <v>2049</v>
      </c>
      <c r="AJ36" s="2">
        <v>2050</v>
      </c>
    </row>
    <row r="37" spans="1:36">
      <c r="A37" s="25" t="s">
        <v>287</v>
      </c>
      <c r="B37">
        <f>TREND($B$25:$C$25,$B$24:$C$24,B$36)/TREND($B$25:$C$25,$B$24:$C$24,$B$36)</f>
        <v>1</v>
      </c>
      <c r="C37">
        <f t="shared" ref="C37:AJ37" si="0">TREND($B$25:$C$25,$B$24:$C$24,C$36)/TREND($B$25:$C$25,$B$24:$C$24,$B$36)</f>
        <v>0.98902749954470826</v>
      </c>
      <c r="D37">
        <f t="shared" si="0"/>
        <v>0.9780549990894194</v>
      </c>
      <c r="E37">
        <f t="shared" si="0"/>
        <v>0.96708249863412754</v>
      </c>
      <c r="F37">
        <f t="shared" si="0"/>
        <v>0.95610999817883879</v>
      </c>
      <c r="G37">
        <f t="shared" si="0"/>
        <v>0.94513749772354694</v>
      </c>
      <c r="H37">
        <f t="shared" si="0"/>
        <v>0.93416499726825519</v>
      </c>
      <c r="I37">
        <f t="shared" si="0"/>
        <v>0.92319249681296633</v>
      </c>
      <c r="J37">
        <f t="shared" si="0"/>
        <v>0.91221999635767459</v>
      </c>
      <c r="K37">
        <f t="shared" si="0"/>
        <v>0.90124749590238573</v>
      </c>
      <c r="L37">
        <f t="shared" si="0"/>
        <v>0.89027499544709399</v>
      </c>
      <c r="M37">
        <f t="shared" si="0"/>
        <v>0.87930249499180513</v>
      </c>
      <c r="N37">
        <f t="shared" si="0"/>
        <v>0.86832999453651338</v>
      </c>
      <c r="O37">
        <f t="shared" si="0"/>
        <v>0.85735749408122452</v>
      </c>
      <c r="P37">
        <f t="shared" si="0"/>
        <v>0.84638499362593278</v>
      </c>
      <c r="Q37">
        <f t="shared" si="0"/>
        <v>0.83541249317064092</v>
      </c>
      <c r="R37">
        <f t="shared" si="0"/>
        <v>0.82443999271535218</v>
      </c>
      <c r="S37">
        <f t="shared" si="0"/>
        <v>0.81346749226006032</v>
      </c>
      <c r="T37">
        <f t="shared" si="0"/>
        <v>0.80249499180477146</v>
      </c>
      <c r="U37">
        <f t="shared" si="0"/>
        <v>0.79152249134947972</v>
      </c>
      <c r="V37">
        <f t="shared" si="0"/>
        <v>0.78054999089419086</v>
      </c>
      <c r="W37">
        <f t="shared" si="0"/>
        <v>0.76957749043889911</v>
      </c>
      <c r="X37">
        <f t="shared" si="0"/>
        <v>0.75860498998361026</v>
      </c>
      <c r="Y37">
        <f t="shared" si="0"/>
        <v>0.74763248952831851</v>
      </c>
      <c r="Z37">
        <f t="shared" si="0"/>
        <v>0.73665998907302666</v>
      </c>
      <c r="AA37">
        <f t="shared" si="0"/>
        <v>0.72568748861773791</v>
      </c>
      <c r="AB37">
        <f t="shared" si="0"/>
        <v>0.71471498816244605</v>
      </c>
      <c r="AC37">
        <f t="shared" si="0"/>
        <v>0.7037424877071573</v>
      </c>
      <c r="AD37">
        <f t="shared" si="0"/>
        <v>0.69276998725186545</v>
      </c>
      <c r="AE37">
        <f t="shared" si="0"/>
        <v>0.6817974867965767</v>
      </c>
      <c r="AF37">
        <f t="shared" si="0"/>
        <v>0.67082498634128485</v>
      </c>
      <c r="AG37">
        <f t="shared" si="0"/>
        <v>0.65985248588599599</v>
      </c>
      <c r="AH37">
        <f t="shared" si="0"/>
        <v>0.64887998543070424</v>
      </c>
      <c r="AI37">
        <f t="shared" si="0"/>
        <v>0.6379074849754125</v>
      </c>
      <c r="AJ37">
        <f t="shared" si="0"/>
        <v>0.62693498452012364</v>
      </c>
    </row>
    <row r="38" spans="1:36">
      <c r="A38" s="7" t="s">
        <v>238</v>
      </c>
      <c r="B38" t="e">
        <f>VLOOKUP(B$36,'BPEiC-CH4'!$A$3:$C$37,3,FALSE)/VLOOKUP($B$36,'BPEiC-CH4'!$A$3:$C$37,3,FALSE)</f>
        <v>#DIV/0!</v>
      </c>
      <c r="C38" t="e">
        <f>VLOOKUP(C$36,'BPEiC-CH4'!$A$3:$C$37,3,FALSE)/VLOOKUP($B$36,'BPEiC-CH4'!$A$3:$C$37,3,FALSE)</f>
        <v>#DIV/0!</v>
      </c>
      <c r="D38" t="e">
        <f>VLOOKUP(D$36,'BPEiC-CH4'!$A$3:$C$37,3,FALSE)/VLOOKUP($B$36,'BPEiC-CH4'!$A$3:$C$37,3,FALSE)</f>
        <v>#DIV/0!</v>
      </c>
      <c r="E38" t="e">
        <f>VLOOKUP(E$36,'BPEiC-CH4'!$A$3:$C$37,3,FALSE)/VLOOKUP($B$36,'BPEiC-CH4'!$A$3:$C$37,3,FALSE)</f>
        <v>#DIV/0!</v>
      </c>
      <c r="F38" t="e">
        <f>VLOOKUP(F$36,'BPEiC-CH4'!$A$3:$C$37,3,FALSE)/VLOOKUP($B$36,'BPEiC-CH4'!$A$3:$C$37,3,FALSE)</f>
        <v>#DIV/0!</v>
      </c>
      <c r="G38" t="e">
        <f>VLOOKUP(G$36,'BPEiC-CH4'!$A$3:$C$37,3,FALSE)/VLOOKUP($B$36,'BPEiC-CH4'!$A$3:$C$37,3,FALSE)</f>
        <v>#DIV/0!</v>
      </c>
      <c r="H38" t="e">
        <f>VLOOKUP(H$36,'BPEiC-CH4'!$A$3:$C$37,3,FALSE)/VLOOKUP($B$36,'BPEiC-CH4'!$A$3:$C$37,3,FALSE)</f>
        <v>#DIV/0!</v>
      </c>
      <c r="I38" t="e">
        <f>VLOOKUP(I$36,'BPEiC-CH4'!$A$3:$C$37,3,FALSE)/VLOOKUP($B$36,'BPEiC-CH4'!$A$3:$C$37,3,FALSE)</f>
        <v>#DIV/0!</v>
      </c>
      <c r="J38" t="e">
        <f>VLOOKUP(J$36,'BPEiC-CH4'!$A$3:$C$37,3,FALSE)/VLOOKUP($B$36,'BPEiC-CH4'!$A$3:$C$37,3,FALSE)</f>
        <v>#DIV/0!</v>
      </c>
      <c r="K38" t="e">
        <f>VLOOKUP(K$36,'BPEiC-CH4'!$A$3:$C$37,3,FALSE)/VLOOKUP($B$36,'BPEiC-CH4'!$A$3:$C$37,3,FALSE)</f>
        <v>#DIV/0!</v>
      </c>
      <c r="L38" t="e">
        <f>VLOOKUP(L$36,'BPEiC-CH4'!$A$3:$C$37,3,FALSE)/VLOOKUP($B$36,'BPEiC-CH4'!$A$3:$C$37,3,FALSE)</f>
        <v>#DIV/0!</v>
      </c>
      <c r="M38" t="e">
        <f>VLOOKUP(M$36,'BPEiC-CH4'!$A$3:$C$37,3,FALSE)/VLOOKUP($B$36,'BPEiC-CH4'!$A$3:$C$37,3,FALSE)</f>
        <v>#DIV/0!</v>
      </c>
      <c r="N38" t="e">
        <f>VLOOKUP(N$36,'BPEiC-CH4'!$A$3:$C$37,3,FALSE)/VLOOKUP($B$36,'BPEiC-CH4'!$A$3:$C$37,3,FALSE)</f>
        <v>#DIV/0!</v>
      </c>
      <c r="O38" t="e">
        <f>VLOOKUP(O$36,'BPEiC-CH4'!$A$3:$C$37,3,FALSE)/VLOOKUP($B$36,'BPEiC-CH4'!$A$3:$C$37,3,FALSE)</f>
        <v>#DIV/0!</v>
      </c>
      <c r="P38" t="e">
        <f>VLOOKUP(P$36,'BPEiC-CH4'!$A$3:$C$37,3,FALSE)/VLOOKUP($B$36,'BPEiC-CH4'!$A$3:$C$37,3,FALSE)</f>
        <v>#DIV/0!</v>
      </c>
      <c r="Q38" t="e">
        <f>VLOOKUP(Q$36,'BPEiC-CH4'!$A$3:$C$37,3,FALSE)/VLOOKUP($B$36,'BPEiC-CH4'!$A$3:$C$37,3,FALSE)</f>
        <v>#DIV/0!</v>
      </c>
      <c r="R38" t="e">
        <f>VLOOKUP(R$36,'BPEiC-CH4'!$A$3:$C$37,3,FALSE)/VLOOKUP($B$36,'BPEiC-CH4'!$A$3:$C$37,3,FALSE)</f>
        <v>#DIV/0!</v>
      </c>
      <c r="S38" t="e">
        <f>VLOOKUP(S$36,'BPEiC-CH4'!$A$3:$C$37,3,FALSE)/VLOOKUP($B$36,'BPEiC-CH4'!$A$3:$C$37,3,FALSE)</f>
        <v>#DIV/0!</v>
      </c>
      <c r="T38" t="e">
        <f>VLOOKUP(T$36,'BPEiC-CH4'!$A$3:$C$37,3,FALSE)/VLOOKUP($B$36,'BPEiC-CH4'!$A$3:$C$37,3,FALSE)</f>
        <v>#DIV/0!</v>
      </c>
      <c r="U38" t="e">
        <f>VLOOKUP(U$36,'BPEiC-CH4'!$A$3:$C$37,3,FALSE)/VLOOKUP($B$36,'BPEiC-CH4'!$A$3:$C$37,3,FALSE)</f>
        <v>#DIV/0!</v>
      </c>
      <c r="V38" t="e">
        <f>VLOOKUP(V$36,'BPEiC-CH4'!$A$3:$C$37,3,FALSE)/VLOOKUP($B$36,'BPEiC-CH4'!$A$3:$C$37,3,FALSE)</f>
        <v>#DIV/0!</v>
      </c>
      <c r="W38" t="e">
        <f>VLOOKUP(W$36,'BPEiC-CH4'!$A$3:$C$37,3,FALSE)/VLOOKUP($B$36,'BPEiC-CH4'!$A$3:$C$37,3,FALSE)</f>
        <v>#DIV/0!</v>
      </c>
      <c r="X38" t="e">
        <f>VLOOKUP(X$36,'BPEiC-CH4'!$A$3:$C$37,3,FALSE)/VLOOKUP($B$36,'BPEiC-CH4'!$A$3:$C$37,3,FALSE)</f>
        <v>#DIV/0!</v>
      </c>
      <c r="Y38" t="e">
        <f>VLOOKUP(Y$36,'BPEiC-CH4'!$A$3:$C$37,3,FALSE)/VLOOKUP($B$36,'BPEiC-CH4'!$A$3:$C$37,3,FALSE)</f>
        <v>#DIV/0!</v>
      </c>
      <c r="Z38" t="e">
        <f>VLOOKUP(Z$36,'BPEiC-CH4'!$A$3:$C$37,3,FALSE)/VLOOKUP($B$36,'BPEiC-CH4'!$A$3:$C$37,3,FALSE)</f>
        <v>#DIV/0!</v>
      </c>
      <c r="AA38" t="e">
        <f>VLOOKUP(AA$36,'BPEiC-CH4'!$A$3:$C$37,3,FALSE)/VLOOKUP($B$36,'BPEiC-CH4'!$A$3:$C$37,3,FALSE)</f>
        <v>#DIV/0!</v>
      </c>
      <c r="AB38" t="e">
        <f>VLOOKUP(AB$36,'BPEiC-CH4'!$A$3:$C$37,3,FALSE)/VLOOKUP($B$36,'BPEiC-CH4'!$A$3:$C$37,3,FALSE)</f>
        <v>#DIV/0!</v>
      </c>
      <c r="AC38" t="e">
        <f>VLOOKUP(AC$36,'BPEiC-CH4'!$A$3:$C$37,3,FALSE)/VLOOKUP($B$36,'BPEiC-CH4'!$A$3:$C$37,3,FALSE)</f>
        <v>#DIV/0!</v>
      </c>
      <c r="AD38" t="e">
        <f>VLOOKUP(AD$36,'BPEiC-CH4'!$A$3:$C$37,3,FALSE)/VLOOKUP($B$36,'BPEiC-CH4'!$A$3:$C$37,3,FALSE)</f>
        <v>#DIV/0!</v>
      </c>
      <c r="AE38" t="e">
        <f>VLOOKUP(AE$36,'BPEiC-CH4'!$A$3:$C$37,3,FALSE)/VLOOKUP($B$36,'BPEiC-CH4'!$A$3:$C$37,3,FALSE)</f>
        <v>#DIV/0!</v>
      </c>
      <c r="AF38" t="e">
        <f>VLOOKUP(AF$36,'BPEiC-CH4'!$A$3:$C$37,3,FALSE)/VLOOKUP($B$36,'BPEiC-CH4'!$A$3:$C$37,3,FALSE)</f>
        <v>#DIV/0!</v>
      </c>
      <c r="AG38" t="e">
        <f>VLOOKUP(AG$36,'BPEiC-CH4'!$A$3:$C$37,3,FALSE)/VLOOKUP($B$36,'BPEiC-CH4'!$A$3:$C$37,3,FALSE)</f>
        <v>#DIV/0!</v>
      </c>
      <c r="AH38" t="e">
        <f>VLOOKUP(AH$36,'BPEiC-CH4'!$A$3:$C$37,3,FALSE)/VLOOKUP($B$36,'BPEiC-CH4'!$A$3:$C$37,3,FALSE)</f>
        <v>#DIV/0!</v>
      </c>
      <c r="AI38" t="e">
        <f>VLOOKUP(AI$36,'BPEiC-CH4'!$A$3:$C$37,3,FALSE)/VLOOKUP($B$36,'BPEiC-CH4'!$A$3:$C$37,3,FALSE)</f>
        <v>#DIV/0!</v>
      </c>
      <c r="AJ38" t="e">
        <f>VLOOKUP(AJ$36,'BPEiC-CH4'!$A$3:$C$37,3,FALSE)/VLOOKUP($B$36,'BPEiC-CH4'!$A$3:$C$37,3,FALSE)</f>
        <v>#DIV/0!</v>
      </c>
    </row>
    <row r="39" spans="1:36">
      <c r="A39" s="25" t="s">
        <v>288</v>
      </c>
      <c r="B39">
        <f>TREND($B$26:$C$26,$B$24:$C$24,B$36)/TREND($B$26:$C$26,$B$24:$C$24,$B$36)</f>
        <v>1</v>
      </c>
      <c r="C39">
        <f t="shared" ref="C39:AJ39" si="1">TREND($B$26:$C$26,$B$24:$C$24,C$36)/TREND($B$26:$C$26,$B$24:$C$24,$B$36)</f>
        <v>0.99201015019545935</v>
      </c>
      <c r="D39">
        <f t="shared" si="1"/>
        <v>0.9840203003909187</v>
      </c>
      <c r="E39">
        <f t="shared" si="1"/>
        <v>0.97603045058638027</v>
      </c>
      <c r="F39">
        <f t="shared" si="1"/>
        <v>0.96804060078183962</v>
      </c>
      <c r="G39">
        <f t="shared" si="1"/>
        <v>0.96005075097729897</v>
      </c>
      <c r="H39">
        <f t="shared" si="1"/>
        <v>0.95206090117275843</v>
      </c>
      <c r="I39">
        <f t="shared" si="1"/>
        <v>0.94407105136821778</v>
      </c>
      <c r="J39">
        <f t="shared" si="1"/>
        <v>0.93608120156367935</v>
      </c>
      <c r="K39">
        <f t="shared" si="1"/>
        <v>0.92809135175913871</v>
      </c>
      <c r="L39">
        <f t="shared" si="1"/>
        <v>0.92010150195459806</v>
      </c>
      <c r="M39">
        <f t="shared" si="1"/>
        <v>0.91211165215005741</v>
      </c>
      <c r="N39">
        <f t="shared" si="1"/>
        <v>0.90412180234551898</v>
      </c>
      <c r="O39">
        <f t="shared" si="1"/>
        <v>0.89613195254097833</v>
      </c>
      <c r="P39">
        <f t="shared" si="1"/>
        <v>0.88814210273643768</v>
      </c>
      <c r="Q39">
        <f t="shared" si="1"/>
        <v>0.88015225293189703</v>
      </c>
      <c r="R39">
        <f t="shared" si="1"/>
        <v>0.87216240312735638</v>
      </c>
      <c r="S39">
        <f t="shared" si="1"/>
        <v>0.86417255332281806</v>
      </c>
      <c r="T39">
        <f t="shared" si="1"/>
        <v>0.85618270351827741</v>
      </c>
      <c r="U39">
        <f t="shared" si="1"/>
        <v>0.84819285371373676</v>
      </c>
      <c r="V39">
        <f t="shared" si="1"/>
        <v>0.84020300390919611</v>
      </c>
      <c r="W39">
        <f t="shared" si="1"/>
        <v>0.83221315410465768</v>
      </c>
      <c r="X39">
        <f t="shared" si="1"/>
        <v>0.82422330430011703</v>
      </c>
      <c r="Y39">
        <f t="shared" si="1"/>
        <v>0.81623345449557638</v>
      </c>
      <c r="Z39">
        <f t="shared" si="1"/>
        <v>0.80824360469103573</v>
      </c>
      <c r="AA39">
        <f t="shared" si="1"/>
        <v>0.80025375488649508</v>
      </c>
      <c r="AB39">
        <f t="shared" si="1"/>
        <v>0.79226390508195677</v>
      </c>
      <c r="AC39">
        <f t="shared" si="1"/>
        <v>0.78427405527741612</v>
      </c>
      <c r="AD39">
        <f t="shared" si="1"/>
        <v>0.77628420547287547</v>
      </c>
      <c r="AE39">
        <f t="shared" si="1"/>
        <v>0.76829435566833482</v>
      </c>
      <c r="AF39">
        <f t="shared" si="1"/>
        <v>0.76030450586379639</v>
      </c>
      <c r="AG39">
        <f t="shared" si="1"/>
        <v>0.75231465605925574</v>
      </c>
      <c r="AH39">
        <f t="shared" si="1"/>
        <v>0.74432480625471509</v>
      </c>
      <c r="AI39">
        <f t="shared" si="1"/>
        <v>0.73633495645017444</v>
      </c>
      <c r="AJ39">
        <f t="shared" si="1"/>
        <v>0.72834510664563379</v>
      </c>
    </row>
    <row r="40" spans="1:36">
      <c r="A40" s="25" t="s">
        <v>244</v>
      </c>
      <c r="B40" t="e">
        <f>VLOOKUP(B$36,'BPEiC-F-gases'!$A$3:$E$37,5,FALSE)/VLOOKUP($B$36,'BPEiC-F-gases'!$A$3:$E$37,5,FALSE)</f>
        <v>#DIV/0!</v>
      </c>
      <c r="C40" t="e">
        <f>VLOOKUP(C$36,'BPEiC-F-gases'!$A$3:$E$37,5,FALSE)/VLOOKUP($B$36,'BPEiC-F-gases'!$A$3:$E$37,5,FALSE)</f>
        <v>#DIV/0!</v>
      </c>
      <c r="D40" t="e">
        <f>VLOOKUP(D$36,'BPEiC-F-gases'!$A$3:$E$37,5,FALSE)/VLOOKUP($B$36,'BPEiC-F-gases'!$A$3:$E$37,5,FALSE)</f>
        <v>#DIV/0!</v>
      </c>
      <c r="E40" t="e">
        <f>VLOOKUP(E$36,'BPEiC-F-gases'!$A$3:$E$37,5,FALSE)/VLOOKUP($B$36,'BPEiC-F-gases'!$A$3:$E$37,5,FALSE)</f>
        <v>#DIV/0!</v>
      </c>
      <c r="F40" t="e">
        <f>VLOOKUP(F$36,'BPEiC-F-gases'!$A$3:$E$37,5,FALSE)/VLOOKUP($B$36,'BPEiC-F-gases'!$A$3:$E$37,5,FALSE)</f>
        <v>#DIV/0!</v>
      </c>
      <c r="G40" t="e">
        <f>VLOOKUP(G$36,'BPEiC-F-gases'!$A$3:$E$37,5,FALSE)/VLOOKUP($B$36,'BPEiC-F-gases'!$A$3:$E$37,5,FALSE)</f>
        <v>#DIV/0!</v>
      </c>
      <c r="H40" t="e">
        <f>VLOOKUP(H$36,'BPEiC-F-gases'!$A$3:$E$37,5,FALSE)/VLOOKUP($B$36,'BPEiC-F-gases'!$A$3:$E$37,5,FALSE)</f>
        <v>#DIV/0!</v>
      </c>
      <c r="I40" t="e">
        <f>VLOOKUP(I$36,'BPEiC-F-gases'!$A$3:$E$37,5,FALSE)/VLOOKUP($B$36,'BPEiC-F-gases'!$A$3:$E$37,5,FALSE)</f>
        <v>#DIV/0!</v>
      </c>
      <c r="J40" t="e">
        <f>VLOOKUP(J$36,'BPEiC-F-gases'!$A$3:$E$37,5,FALSE)/VLOOKUP($B$36,'BPEiC-F-gases'!$A$3:$E$37,5,FALSE)</f>
        <v>#DIV/0!</v>
      </c>
      <c r="K40" t="e">
        <f>VLOOKUP(K$36,'BPEiC-F-gases'!$A$3:$E$37,5,FALSE)/VLOOKUP($B$36,'BPEiC-F-gases'!$A$3:$E$37,5,FALSE)</f>
        <v>#DIV/0!</v>
      </c>
      <c r="L40" t="e">
        <f>VLOOKUP(L$36,'BPEiC-F-gases'!$A$3:$E$37,5,FALSE)/VLOOKUP($B$36,'BPEiC-F-gases'!$A$3:$E$37,5,FALSE)</f>
        <v>#DIV/0!</v>
      </c>
      <c r="M40" t="e">
        <f>VLOOKUP(M$36,'BPEiC-F-gases'!$A$3:$E$37,5,FALSE)/VLOOKUP($B$36,'BPEiC-F-gases'!$A$3:$E$37,5,FALSE)</f>
        <v>#DIV/0!</v>
      </c>
      <c r="N40" t="e">
        <f>VLOOKUP(N$36,'BPEiC-F-gases'!$A$3:$E$37,5,FALSE)/VLOOKUP($B$36,'BPEiC-F-gases'!$A$3:$E$37,5,FALSE)</f>
        <v>#DIV/0!</v>
      </c>
      <c r="O40" t="e">
        <f>VLOOKUP(O$36,'BPEiC-F-gases'!$A$3:$E$37,5,FALSE)/VLOOKUP($B$36,'BPEiC-F-gases'!$A$3:$E$37,5,FALSE)</f>
        <v>#DIV/0!</v>
      </c>
      <c r="P40" t="e">
        <f>VLOOKUP(P$36,'BPEiC-F-gases'!$A$3:$E$37,5,FALSE)/VLOOKUP($B$36,'BPEiC-F-gases'!$A$3:$E$37,5,FALSE)</f>
        <v>#DIV/0!</v>
      </c>
      <c r="Q40" t="e">
        <f>VLOOKUP(Q$36,'BPEiC-F-gases'!$A$3:$E$37,5,FALSE)/VLOOKUP($B$36,'BPEiC-F-gases'!$A$3:$E$37,5,FALSE)</f>
        <v>#DIV/0!</v>
      </c>
      <c r="R40" t="e">
        <f>VLOOKUP(R$36,'BPEiC-F-gases'!$A$3:$E$37,5,FALSE)/VLOOKUP($B$36,'BPEiC-F-gases'!$A$3:$E$37,5,FALSE)</f>
        <v>#DIV/0!</v>
      </c>
      <c r="S40" t="e">
        <f>VLOOKUP(S$36,'BPEiC-F-gases'!$A$3:$E$37,5,FALSE)/VLOOKUP($B$36,'BPEiC-F-gases'!$A$3:$E$37,5,FALSE)</f>
        <v>#DIV/0!</v>
      </c>
      <c r="T40" t="e">
        <f>VLOOKUP(T$36,'BPEiC-F-gases'!$A$3:$E$37,5,FALSE)/VLOOKUP($B$36,'BPEiC-F-gases'!$A$3:$E$37,5,FALSE)</f>
        <v>#DIV/0!</v>
      </c>
      <c r="U40" t="e">
        <f>VLOOKUP(U$36,'BPEiC-F-gases'!$A$3:$E$37,5,FALSE)/VLOOKUP($B$36,'BPEiC-F-gases'!$A$3:$E$37,5,FALSE)</f>
        <v>#DIV/0!</v>
      </c>
      <c r="V40" t="e">
        <f>VLOOKUP(V$36,'BPEiC-F-gases'!$A$3:$E$37,5,FALSE)/VLOOKUP($B$36,'BPEiC-F-gases'!$A$3:$E$37,5,FALSE)</f>
        <v>#DIV/0!</v>
      </c>
      <c r="W40" t="e">
        <f>VLOOKUP(W$36,'BPEiC-F-gases'!$A$3:$E$37,5,FALSE)/VLOOKUP($B$36,'BPEiC-F-gases'!$A$3:$E$37,5,FALSE)</f>
        <v>#DIV/0!</v>
      </c>
      <c r="X40" t="e">
        <f>VLOOKUP(X$36,'BPEiC-F-gases'!$A$3:$E$37,5,FALSE)/VLOOKUP($B$36,'BPEiC-F-gases'!$A$3:$E$37,5,FALSE)</f>
        <v>#DIV/0!</v>
      </c>
      <c r="Y40" t="e">
        <f>VLOOKUP(Y$36,'BPEiC-F-gases'!$A$3:$E$37,5,FALSE)/VLOOKUP($B$36,'BPEiC-F-gases'!$A$3:$E$37,5,FALSE)</f>
        <v>#DIV/0!</v>
      </c>
      <c r="Z40" t="e">
        <f>VLOOKUP(Z$36,'BPEiC-F-gases'!$A$3:$E$37,5,FALSE)/VLOOKUP($B$36,'BPEiC-F-gases'!$A$3:$E$37,5,FALSE)</f>
        <v>#DIV/0!</v>
      </c>
      <c r="AA40" t="e">
        <f>VLOOKUP(AA$36,'BPEiC-F-gases'!$A$3:$E$37,5,FALSE)/VLOOKUP($B$36,'BPEiC-F-gases'!$A$3:$E$37,5,FALSE)</f>
        <v>#DIV/0!</v>
      </c>
      <c r="AB40" t="e">
        <f>VLOOKUP(AB$36,'BPEiC-F-gases'!$A$3:$E$37,5,FALSE)/VLOOKUP($B$36,'BPEiC-F-gases'!$A$3:$E$37,5,FALSE)</f>
        <v>#DIV/0!</v>
      </c>
      <c r="AC40" t="e">
        <f>VLOOKUP(AC$36,'BPEiC-F-gases'!$A$3:$E$37,5,FALSE)/VLOOKUP($B$36,'BPEiC-F-gases'!$A$3:$E$37,5,FALSE)</f>
        <v>#DIV/0!</v>
      </c>
      <c r="AD40" t="e">
        <f>VLOOKUP(AD$36,'BPEiC-F-gases'!$A$3:$E$37,5,FALSE)/VLOOKUP($B$36,'BPEiC-F-gases'!$A$3:$E$37,5,FALSE)</f>
        <v>#DIV/0!</v>
      </c>
      <c r="AE40" t="e">
        <f>VLOOKUP(AE$36,'BPEiC-F-gases'!$A$3:$E$37,5,FALSE)/VLOOKUP($B$36,'BPEiC-F-gases'!$A$3:$E$37,5,FALSE)</f>
        <v>#DIV/0!</v>
      </c>
      <c r="AF40" t="e">
        <f>VLOOKUP(AF$36,'BPEiC-F-gases'!$A$3:$E$37,5,FALSE)/VLOOKUP($B$36,'BPEiC-F-gases'!$A$3:$E$37,5,FALSE)</f>
        <v>#DIV/0!</v>
      </c>
      <c r="AG40" t="e">
        <f>VLOOKUP(AG$36,'BPEiC-F-gases'!$A$3:$E$37,5,FALSE)/VLOOKUP($B$36,'BPEiC-F-gases'!$A$3:$E$37,5,FALSE)</f>
        <v>#DIV/0!</v>
      </c>
      <c r="AH40" t="e">
        <f>VLOOKUP(AH$36,'BPEiC-F-gases'!$A$3:$E$37,5,FALSE)/VLOOKUP($B$36,'BPEiC-F-gases'!$A$3:$E$37,5,FALSE)</f>
        <v>#DIV/0!</v>
      </c>
      <c r="AI40" t="e">
        <f>VLOOKUP(AI$36,'BPEiC-F-gases'!$A$3:$E$37,5,FALSE)/VLOOKUP($B$36,'BPEiC-F-gases'!$A$3:$E$37,5,FALSE)</f>
        <v>#DIV/0!</v>
      </c>
      <c r="AJ40" t="e">
        <f>VLOOKUP(AJ$36,'BPEiC-F-gases'!$A$3:$E$37,5,FALSE)/VLOOKUP($B$36,'BPEiC-F-gases'!$A$3:$E$37,5,FALSE)</f>
        <v>#DIV/0!</v>
      </c>
    </row>
    <row r="41" spans="1:36">
      <c r="A41" s="25" t="s">
        <v>241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row>
    <row r="42" spans="1:36">
      <c r="A42" s="25" t="s">
        <v>240</v>
      </c>
      <c r="B42">
        <f>B$33/$B$33</f>
        <v>1</v>
      </c>
      <c r="C42">
        <f>C$33/$B$33</f>
        <v>1.0049308328490851</v>
      </c>
      <c r="D42">
        <f t="shared" ref="D42:AJ43" si="2">D$33/$B$33</f>
        <v>1.0096166629341121</v>
      </c>
      <c r="E42">
        <f t="shared" si="2"/>
        <v>1.0139559053990106</v>
      </c>
      <c r="F42">
        <f t="shared" si="2"/>
        <v>1.0178737898690584</v>
      </c>
      <c r="G42">
        <f t="shared" si="2"/>
        <v>1.0213335899033504</v>
      </c>
      <c r="H42">
        <f t="shared" si="2"/>
        <v>1.0243428922243567</v>
      </c>
      <c r="I42">
        <f t="shared" si="2"/>
        <v>1.0269285657669689</v>
      </c>
      <c r="J42">
        <f t="shared" si="2"/>
        <v>1.0291400783944209</v>
      </c>
      <c r="K42">
        <f t="shared" si="2"/>
        <v>1.0310165235088511</v>
      </c>
      <c r="L42">
        <f t="shared" si="2"/>
        <v>1.0325610261779881</v>
      </c>
      <c r="M42">
        <f t="shared" si="2"/>
        <v>1.0337670569267607</v>
      </c>
      <c r="N42">
        <f t="shared" si="2"/>
        <v>1.0346547260857875</v>
      </c>
      <c r="O42">
        <f t="shared" si="2"/>
        <v>1.0352476969026978</v>
      </c>
      <c r="P42">
        <f t="shared" si="2"/>
        <v>1.0355650931796014</v>
      </c>
      <c r="Q42">
        <f t="shared" si="2"/>
        <v>1.035619795655039</v>
      </c>
      <c r="R42">
        <f t="shared" si="2"/>
        <v>1.0354167758669455</v>
      </c>
      <c r="S42">
        <f t="shared" si="2"/>
        <v>1.034957402933022</v>
      </c>
      <c r="T42">
        <f t="shared" si="2"/>
        <v>1.0342390956138008</v>
      </c>
      <c r="U42">
        <f t="shared" si="2"/>
        <v>1.0332616940845911</v>
      </c>
      <c r="V42">
        <f t="shared" si="2"/>
        <v>1.0320298714496141</v>
      </c>
      <c r="W42">
        <f t="shared" si="2"/>
        <v>1.0305525545542964</v>
      </c>
      <c r="X42">
        <f t="shared" si="2"/>
        <v>1.0288385203200188</v>
      </c>
      <c r="Y42">
        <f t="shared" si="2"/>
        <v>1.0268978681113969</v>
      </c>
      <c r="Z42">
        <f t="shared" si="2"/>
        <v>1.0247389293208071</v>
      </c>
      <c r="AA42">
        <f t="shared" si="2"/>
        <v>1.022369017695806</v>
      </c>
      <c r="AB42">
        <f t="shared" si="2"/>
        <v>1.0197912321381333</v>
      </c>
      <c r="AC42">
        <f t="shared" si="2"/>
        <v>1.017004610870891</v>
      </c>
      <c r="AD42">
        <f t="shared" si="2"/>
        <v>1.0140057112985363</v>
      </c>
      <c r="AE42">
        <f t="shared" si="2"/>
        <v>1.0107937477342068</v>
      </c>
      <c r="AF42">
        <f t="shared" si="2"/>
        <v>1.0073739774201502</v>
      </c>
      <c r="AG42">
        <f t="shared" si="2"/>
        <v>1.003754658201099</v>
      </c>
      <c r="AH42">
        <f t="shared" si="2"/>
        <v>0.99994193837730927</v>
      </c>
      <c r="AI42">
        <f t="shared" si="2"/>
        <v>0.99594282689792379</v>
      </c>
      <c r="AJ42">
        <f t="shared" si="2"/>
        <v>0.99176536096473855</v>
      </c>
    </row>
    <row r="43" spans="1:36">
      <c r="A43" s="25" t="s">
        <v>239</v>
      </c>
      <c r="B43">
        <f>B$33/$B$33</f>
        <v>1</v>
      </c>
      <c r="C43">
        <f>C$33/$B$33</f>
        <v>1.0049308328490851</v>
      </c>
      <c r="D43">
        <f t="shared" si="2"/>
        <v>1.0096166629341121</v>
      </c>
      <c r="E43">
        <f t="shared" si="2"/>
        <v>1.0139559053990106</v>
      </c>
      <c r="F43">
        <f t="shared" si="2"/>
        <v>1.0178737898690584</v>
      </c>
      <c r="G43">
        <f t="shared" si="2"/>
        <v>1.0213335899033504</v>
      </c>
      <c r="H43">
        <f t="shared" si="2"/>
        <v>1.0243428922243567</v>
      </c>
      <c r="I43">
        <f t="shared" si="2"/>
        <v>1.0269285657669689</v>
      </c>
      <c r="J43">
        <f t="shared" si="2"/>
        <v>1.0291400783944209</v>
      </c>
      <c r="K43">
        <f t="shared" si="2"/>
        <v>1.0310165235088511</v>
      </c>
      <c r="L43">
        <f t="shared" si="2"/>
        <v>1.0325610261779881</v>
      </c>
      <c r="M43">
        <f t="shared" si="2"/>
        <v>1.0337670569267607</v>
      </c>
      <c r="N43">
        <f t="shared" si="2"/>
        <v>1.0346547260857875</v>
      </c>
      <c r="O43">
        <f t="shared" si="2"/>
        <v>1.0352476969026978</v>
      </c>
      <c r="P43">
        <f t="shared" si="2"/>
        <v>1.0355650931796014</v>
      </c>
      <c r="Q43">
        <f t="shared" si="2"/>
        <v>1.035619795655039</v>
      </c>
      <c r="R43">
        <f t="shared" si="2"/>
        <v>1.0354167758669455</v>
      </c>
      <c r="S43">
        <f t="shared" si="2"/>
        <v>1.034957402933022</v>
      </c>
      <c r="T43">
        <f t="shared" si="2"/>
        <v>1.0342390956138008</v>
      </c>
      <c r="U43">
        <f t="shared" si="2"/>
        <v>1.0332616940845911</v>
      </c>
      <c r="V43">
        <f t="shared" si="2"/>
        <v>1.0320298714496141</v>
      </c>
      <c r="W43">
        <f t="shared" si="2"/>
        <v>1.0305525545542964</v>
      </c>
      <c r="X43">
        <f t="shared" si="2"/>
        <v>1.0288385203200188</v>
      </c>
      <c r="Y43">
        <f t="shared" si="2"/>
        <v>1.0268978681113969</v>
      </c>
      <c r="Z43">
        <f t="shared" si="2"/>
        <v>1.0247389293208071</v>
      </c>
      <c r="AA43">
        <f t="shared" si="2"/>
        <v>1.022369017695806</v>
      </c>
      <c r="AB43">
        <f t="shared" si="2"/>
        <v>1.0197912321381333</v>
      </c>
      <c r="AC43">
        <f t="shared" si="2"/>
        <v>1.017004610870891</v>
      </c>
      <c r="AD43">
        <f t="shared" si="2"/>
        <v>1.0140057112985363</v>
      </c>
      <c r="AE43">
        <f t="shared" si="2"/>
        <v>1.0107937477342068</v>
      </c>
      <c r="AF43">
        <f t="shared" si="2"/>
        <v>1.0073739774201502</v>
      </c>
      <c r="AG43">
        <f t="shared" si="2"/>
        <v>1.003754658201099</v>
      </c>
      <c r="AH43">
        <f t="shared" si="2"/>
        <v>0.99994193837730927</v>
      </c>
      <c r="AI43">
        <f t="shared" si="2"/>
        <v>0.99594282689792379</v>
      </c>
      <c r="AJ43">
        <f t="shared" si="2"/>
        <v>0.99176536096473855</v>
      </c>
    </row>
    <row r="44" spans="1:36">
      <c r="A44" s="25" t="s">
        <v>242</v>
      </c>
      <c r="B44" t="e">
        <f>AVERAGE(B37:B40)</f>
        <v>#DIV/0!</v>
      </c>
      <c r="C44" t="e">
        <f>AVERAGE(C37:C40)</f>
        <v>#DIV/0!</v>
      </c>
      <c r="D44" t="e">
        <f t="shared" ref="D44:AJ44" si="3">AVERAGE(D37:D40)</f>
        <v>#DIV/0!</v>
      </c>
      <c r="E44" t="e">
        <f t="shared" si="3"/>
        <v>#DIV/0!</v>
      </c>
      <c r="F44" t="e">
        <f t="shared" si="3"/>
        <v>#DIV/0!</v>
      </c>
      <c r="G44" t="e">
        <f t="shared" si="3"/>
        <v>#DIV/0!</v>
      </c>
      <c r="H44" t="e">
        <f t="shared" si="3"/>
        <v>#DIV/0!</v>
      </c>
      <c r="I44" t="e">
        <f t="shared" si="3"/>
        <v>#DIV/0!</v>
      </c>
      <c r="J44" t="e">
        <f t="shared" si="3"/>
        <v>#DIV/0!</v>
      </c>
      <c r="K44" t="e">
        <f t="shared" si="3"/>
        <v>#DIV/0!</v>
      </c>
      <c r="L44" t="e">
        <f t="shared" si="3"/>
        <v>#DIV/0!</v>
      </c>
      <c r="M44" t="e">
        <f t="shared" si="3"/>
        <v>#DIV/0!</v>
      </c>
      <c r="N44" t="e">
        <f t="shared" si="3"/>
        <v>#DIV/0!</v>
      </c>
      <c r="O44" t="e">
        <f t="shared" si="3"/>
        <v>#DIV/0!</v>
      </c>
      <c r="P44" t="e">
        <f t="shared" si="3"/>
        <v>#DIV/0!</v>
      </c>
      <c r="Q44" t="e">
        <f t="shared" si="3"/>
        <v>#DIV/0!</v>
      </c>
      <c r="R44" t="e">
        <f t="shared" si="3"/>
        <v>#DIV/0!</v>
      </c>
      <c r="S44" t="e">
        <f t="shared" si="3"/>
        <v>#DIV/0!</v>
      </c>
      <c r="T44" t="e">
        <f t="shared" si="3"/>
        <v>#DIV/0!</v>
      </c>
      <c r="U44" t="e">
        <f t="shared" si="3"/>
        <v>#DIV/0!</v>
      </c>
      <c r="V44" t="e">
        <f t="shared" si="3"/>
        <v>#DIV/0!</v>
      </c>
      <c r="W44" t="e">
        <f t="shared" si="3"/>
        <v>#DIV/0!</v>
      </c>
      <c r="X44" t="e">
        <f t="shared" si="3"/>
        <v>#DIV/0!</v>
      </c>
      <c r="Y44" t="e">
        <f t="shared" si="3"/>
        <v>#DIV/0!</v>
      </c>
      <c r="Z44" t="e">
        <f t="shared" si="3"/>
        <v>#DIV/0!</v>
      </c>
      <c r="AA44" t="e">
        <f t="shared" si="3"/>
        <v>#DIV/0!</v>
      </c>
      <c r="AB44" t="e">
        <f t="shared" si="3"/>
        <v>#DIV/0!</v>
      </c>
      <c r="AC44" t="e">
        <f t="shared" si="3"/>
        <v>#DIV/0!</v>
      </c>
      <c r="AD44" t="e">
        <f t="shared" si="3"/>
        <v>#DIV/0!</v>
      </c>
      <c r="AE44" t="e">
        <f t="shared" si="3"/>
        <v>#DIV/0!</v>
      </c>
      <c r="AF44" t="e">
        <f t="shared" si="3"/>
        <v>#DIV/0!</v>
      </c>
      <c r="AG44" t="e">
        <f t="shared" si="3"/>
        <v>#DIV/0!</v>
      </c>
      <c r="AH44" t="e">
        <f t="shared" si="3"/>
        <v>#DIV/0!</v>
      </c>
      <c r="AI44" t="e">
        <f t="shared" si="3"/>
        <v>#DIV/0!</v>
      </c>
      <c r="AJ44" t="e">
        <f t="shared" si="3"/>
        <v>#DIV/0!</v>
      </c>
    </row>
    <row r="46" spans="1:36">
      <c r="A46" s="45" t="s">
        <v>662</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spans="1:36">
      <c r="B47" s="2">
        <v>2016</v>
      </c>
      <c r="C47" s="2">
        <v>2017</v>
      </c>
      <c r="D47" s="2">
        <v>2018</v>
      </c>
      <c r="E47" s="2">
        <v>2019</v>
      </c>
      <c r="F47" s="2">
        <v>2020</v>
      </c>
      <c r="G47" s="2">
        <v>2021</v>
      </c>
      <c r="H47" s="2">
        <v>2022</v>
      </c>
      <c r="I47" s="2">
        <v>2023</v>
      </c>
      <c r="J47" s="2">
        <v>2024</v>
      </c>
      <c r="K47" s="2">
        <v>2025</v>
      </c>
      <c r="L47" s="2">
        <v>2026</v>
      </c>
      <c r="M47" s="2">
        <v>2027</v>
      </c>
      <c r="N47" s="2">
        <v>2028</v>
      </c>
      <c r="O47" s="2">
        <v>2029</v>
      </c>
      <c r="P47" s="2">
        <v>2030</v>
      </c>
      <c r="Q47" s="2">
        <v>2031</v>
      </c>
      <c r="R47" s="2">
        <v>2032</v>
      </c>
      <c r="S47" s="2">
        <v>2033</v>
      </c>
      <c r="T47" s="2">
        <v>2034</v>
      </c>
      <c r="U47" s="2">
        <v>2035</v>
      </c>
      <c r="V47" s="2">
        <v>2036</v>
      </c>
      <c r="W47" s="2">
        <v>2037</v>
      </c>
      <c r="X47" s="2">
        <v>2038</v>
      </c>
      <c r="Y47" s="2">
        <v>2039</v>
      </c>
      <c r="Z47" s="2">
        <v>2040</v>
      </c>
      <c r="AA47" s="2">
        <v>2041</v>
      </c>
      <c r="AB47" s="2">
        <v>2042</v>
      </c>
      <c r="AC47" s="2">
        <v>2043</v>
      </c>
      <c r="AD47" s="2">
        <v>2044</v>
      </c>
      <c r="AE47" s="2">
        <v>2045</v>
      </c>
      <c r="AF47" s="2">
        <v>2046</v>
      </c>
      <c r="AG47" s="2">
        <v>2047</v>
      </c>
      <c r="AH47" s="2">
        <v>2048</v>
      </c>
      <c r="AI47" s="2">
        <v>2049</v>
      </c>
      <c r="AJ47" s="2">
        <v>2050</v>
      </c>
    </row>
    <row r="48" spans="1:36">
      <c r="A48" s="25" t="s">
        <v>287</v>
      </c>
      <c r="B48">
        <f>'Process CO2 Hist Year'!C37*B37</f>
        <v>883000</v>
      </c>
      <c r="C48">
        <f>$B48*C37</f>
        <v>873311.28209797735</v>
      </c>
      <c r="D48">
        <f t="shared" ref="D48:AJ55" si="4">$B48*D37</f>
        <v>863622.56419595738</v>
      </c>
      <c r="E48">
        <f t="shared" si="4"/>
        <v>853933.84629393462</v>
      </c>
      <c r="F48">
        <f t="shared" si="4"/>
        <v>844245.12839191465</v>
      </c>
      <c r="G48">
        <f t="shared" si="4"/>
        <v>834556.41048989189</v>
      </c>
      <c r="H48">
        <f t="shared" si="4"/>
        <v>824867.69258786936</v>
      </c>
      <c r="I48">
        <f t="shared" si="4"/>
        <v>815178.97468584927</v>
      </c>
      <c r="J48">
        <f t="shared" si="4"/>
        <v>805490.25678382663</v>
      </c>
      <c r="K48">
        <f t="shared" si="4"/>
        <v>795801.53888180666</v>
      </c>
      <c r="L48">
        <f t="shared" si="4"/>
        <v>786112.82097978401</v>
      </c>
      <c r="M48">
        <f t="shared" si="4"/>
        <v>776424.10307776392</v>
      </c>
      <c r="N48">
        <f t="shared" si="4"/>
        <v>766735.38517574128</v>
      </c>
      <c r="O48">
        <f t="shared" si="4"/>
        <v>757046.66727372131</v>
      </c>
      <c r="P48">
        <f t="shared" si="4"/>
        <v>747357.94937169866</v>
      </c>
      <c r="Q48">
        <f t="shared" si="4"/>
        <v>737669.2314696759</v>
      </c>
      <c r="R48">
        <f t="shared" si="4"/>
        <v>727980.51356765593</v>
      </c>
      <c r="S48">
        <f t="shared" si="4"/>
        <v>718291.79566563328</v>
      </c>
      <c r="T48">
        <f t="shared" si="4"/>
        <v>708603.0777636132</v>
      </c>
      <c r="U48">
        <f t="shared" si="4"/>
        <v>698914.35986159055</v>
      </c>
      <c r="V48">
        <f t="shared" si="4"/>
        <v>689225.64195957058</v>
      </c>
      <c r="W48">
        <f t="shared" si="4"/>
        <v>679536.92405754793</v>
      </c>
      <c r="X48">
        <f t="shared" si="4"/>
        <v>669848.20615552785</v>
      </c>
      <c r="Y48">
        <f t="shared" si="4"/>
        <v>660159.4882535052</v>
      </c>
      <c r="Z48">
        <f t="shared" si="4"/>
        <v>650470.77035148256</v>
      </c>
      <c r="AA48">
        <f t="shared" si="4"/>
        <v>640782.05244946259</v>
      </c>
      <c r="AB48">
        <f t="shared" si="4"/>
        <v>631093.33454743982</v>
      </c>
      <c r="AC48">
        <f t="shared" si="4"/>
        <v>621404.61664541985</v>
      </c>
      <c r="AD48">
        <f t="shared" si="4"/>
        <v>611715.89874339721</v>
      </c>
      <c r="AE48">
        <f t="shared" si="4"/>
        <v>602027.18084137724</v>
      </c>
      <c r="AF48">
        <f t="shared" si="4"/>
        <v>592338.46293935447</v>
      </c>
      <c r="AG48">
        <f t="shared" si="4"/>
        <v>582649.74503733451</v>
      </c>
      <c r="AH48">
        <f t="shared" si="4"/>
        <v>572961.02713531186</v>
      </c>
      <c r="AI48">
        <f t="shared" si="4"/>
        <v>563272.30923328921</v>
      </c>
      <c r="AJ48">
        <f t="shared" si="4"/>
        <v>553583.59133126913</v>
      </c>
    </row>
    <row r="49" spans="1:36">
      <c r="A49" s="7" t="s">
        <v>238</v>
      </c>
      <c r="B49" t="e">
        <f>'Process CO2 Hist Year'!C38*B38</f>
        <v>#DIV/0!</v>
      </c>
      <c r="C49" t="e">
        <f t="shared" ref="C49:R55" si="5">$B49*C38</f>
        <v>#DIV/0!</v>
      </c>
      <c r="D49" t="e">
        <f t="shared" si="5"/>
        <v>#DIV/0!</v>
      </c>
      <c r="E49" t="e">
        <f t="shared" si="5"/>
        <v>#DIV/0!</v>
      </c>
      <c r="F49" t="e">
        <f t="shared" si="5"/>
        <v>#DIV/0!</v>
      </c>
      <c r="G49" t="e">
        <f t="shared" si="5"/>
        <v>#DIV/0!</v>
      </c>
      <c r="H49" t="e">
        <f t="shared" si="5"/>
        <v>#DIV/0!</v>
      </c>
      <c r="I49" t="e">
        <f t="shared" si="5"/>
        <v>#DIV/0!</v>
      </c>
      <c r="J49" t="e">
        <f t="shared" si="5"/>
        <v>#DIV/0!</v>
      </c>
      <c r="K49" t="e">
        <f t="shared" si="5"/>
        <v>#DIV/0!</v>
      </c>
      <c r="L49" t="e">
        <f t="shared" si="5"/>
        <v>#DIV/0!</v>
      </c>
      <c r="M49" t="e">
        <f t="shared" si="5"/>
        <v>#DIV/0!</v>
      </c>
      <c r="N49" t="e">
        <f t="shared" si="5"/>
        <v>#DIV/0!</v>
      </c>
      <c r="O49" t="e">
        <f t="shared" si="5"/>
        <v>#DIV/0!</v>
      </c>
      <c r="P49" t="e">
        <f t="shared" si="5"/>
        <v>#DIV/0!</v>
      </c>
      <c r="Q49" t="e">
        <f t="shared" si="5"/>
        <v>#DIV/0!</v>
      </c>
      <c r="R49" t="e">
        <f t="shared" si="5"/>
        <v>#DIV/0!</v>
      </c>
      <c r="S49" t="e">
        <f t="shared" si="4"/>
        <v>#DIV/0!</v>
      </c>
      <c r="T49" t="e">
        <f t="shared" si="4"/>
        <v>#DIV/0!</v>
      </c>
      <c r="U49" t="e">
        <f t="shared" si="4"/>
        <v>#DIV/0!</v>
      </c>
      <c r="V49" t="e">
        <f t="shared" si="4"/>
        <v>#DIV/0!</v>
      </c>
      <c r="W49" t="e">
        <f t="shared" si="4"/>
        <v>#DIV/0!</v>
      </c>
      <c r="X49" t="e">
        <f t="shared" si="4"/>
        <v>#DIV/0!</v>
      </c>
      <c r="Y49" t="e">
        <f t="shared" si="4"/>
        <v>#DIV/0!</v>
      </c>
      <c r="Z49" t="e">
        <f t="shared" si="4"/>
        <v>#DIV/0!</v>
      </c>
      <c r="AA49" t="e">
        <f t="shared" si="4"/>
        <v>#DIV/0!</v>
      </c>
      <c r="AB49" t="e">
        <f t="shared" si="4"/>
        <v>#DIV/0!</v>
      </c>
      <c r="AC49" t="e">
        <f t="shared" si="4"/>
        <v>#DIV/0!</v>
      </c>
      <c r="AD49" t="e">
        <f t="shared" si="4"/>
        <v>#DIV/0!</v>
      </c>
      <c r="AE49" t="e">
        <f t="shared" si="4"/>
        <v>#DIV/0!</v>
      </c>
      <c r="AF49" t="e">
        <f t="shared" si="4"/>
        <v>#DIV/0!</v>
      </c>
      <c r="AG49" t="e">
        <f t="shared" si="4"/>
        <v>#DIV/0!</v>
      </c>
      <c r="AH49" t="e">
        <f t="shared" si="4"/>
        <v>#DIV/0!</v>
      </c>
      <c r="AI49" t="e">
        <f t="shared" si="4"/>
        <v>#DIV/0!</v>
      </c>
      <c r="AJ49" t="e">
        <f t="shared" si="4"/>
        <v>#DIV/0!</v>
      </c>
    </row>
    <row r="50" spans="1:36">
      <c r="A50" s="25" t="s">
        <v>288</v>
      </c>
      <c r="B50">
        <f>'Process CO2 Hist Year'!C39*B39</f>
        <v>264000</v>
      </c>
      <c r="C50">
        <f t="shared" si="5"/>
        <v>261890.67965160127</v>
      </c>
      <c r="D50">
        <f t="shared" si="4"/>
        <v>259781.35930320254</v>
      </c>
      <c r="E50">
        <f t="shared" si="4"/>
        <v>257672.03895480439</v>
      </c>
      <c r="F50">
        <f t="shared" si="4"/>
        <v>255562.71860640566</v>
      </c>
      <c r="G50">
        <f t="shared" si="4"/>
        <v>253453.39825800693</v>
      </c>
      <c r="H50">
        <f t="shared" si="4"/>
        <v>251344.07790960823</v>
      </c>
      <c r="I50">
        <f t="shared" si="4"/>
        <v>249234.7575612095</v>
      </c>
      <c r="J50">
        <f t="shared" si="4"/>
        <v>247125.43721281135</v>
      </c>
      <c r="K50">
        <f t="shared" si="4"/>
        <v>245016.11686441262</v>
      </c>
      <c r="L50">
        <f t="shared" si="4"/>
        <v>242906.79651601388</v>
      </c>
      <c r="M50">
        <f t="shared" si="4"/>
        <v>240797.47616761515</v>
      </c>
      <c r="N50">
        <f t="shared" si="4"/>
        <v>238688.15581921701</v>
      </c>
      <c r="O50">
        <f t="shared" si="4"/>
        <v>236578.83547081827</v>
      </c>
      <c r="P50">
        <f t="shared" si="4"/>
        <v>234469.51512241954</v>
      </c>
      <c r="Q50">
        <f t="shared" si="4"/>
        <v>232360.19477402081</v>
      </c>
      <c r="R50">
        <f t="shared" si="4"/>
        <v>230250.87442562208</v>
      </c>
      <c r="S50">
        <f t="shared" si="4"/>
        <v>228141.55407722396</v>
      </c>
      <c r="T50">
        <f t="shared" si="4"/>
        <v>226032.23372882523</v>
      </c>
      <c r="U50">
        <f t="shared" si="4"/>
        <v>223922.9133804265</v>
      </c>
      <c r="V50">
        <f t="shared" si="4"/>
        <v>221813.59303202777</v>
      </c>
      <c r="W50">
        <f t="shared" si="4"/>
        <v>219704.27268362962</v>
      </c>
      <c r="X50">
        <f t="shared" si="4"/>
        <v>217594.95233523089</v>
      </c>
      <c r="Y50">
        <f t="shared" si="4"/>
        <v>215485.63198683216</v>
      </c>
      <c r="Z50">
        <f t="shared" si="4"/>
        <v>213376.31163843343</v>
      </c>
      <c r="AA50">
        <f t="shared" si="4"/>
        <v>211266.9912900347</v>
      </c>
      <c r="AB50">
        <f t="shared" si="4"/>
        <v>209157.67094163658</v>
      </c>
      <c r="AC50">
        <f t="shared" si="4"/>
        <v>207048.35059323785</v>
      </c>
      <c r="AD50">
        <f t="shared" si="4"/>
        <v>204939.03024483912</v>
      </c>
      <c r="AE50">
        <f t="shared" si="4"/>
        <v>202829.70989644038</v>
      </c>
      <c r="AF50">
        <f t="shared" si="4"/>
        <v>200720.38954804224</v>
      </c>
      <c r="AG50">
        <f t="shared" si="4"/>
        <v>198611.06919964351</v>
      </c>
      <c r="AH50">
        <f t="shared" si="4"/>
        <v>196501.74885124477</v>
      </c>
      <c r="AI50">
        <f t="shared" si="4"/>
        <v>194392.42850284604</v>
      </c>
      <c r="AJ50">
        <f t="shared" si="4"/>
        <v>192283.10815444731</v>
      </c>
    </row>
    <row r="51" spans="1:36">
      <c r="A51" s="25" t="s">
        <v>244</v>
      </c>
      <c r="B51" t="e">
        <f>'Process CO2 Hist Year'!C40*B40</f>
        <v>#DIV/0!</v>
      </c>
      <c r="C51" t="e">
        <f t="shared" si="5"/>
        <v>#DIV/0!</v>
      </c>
      <c r="D51" t="e">
        <f t="shared" si="4"/>
        <v>#DIV/0!</v>
      </c>
      <c r="E51" t="e">
        <f t="shared" si="4"/>
        <v>#DIV/0!</v>
      </c>
      <c r="F51" t="e">
        <f t="shared" si="4"/>
        <v>#DIV/0!</v>
      </c>
      <c r="G51" t="e">
        <f t="shared" si="4"/>
        <v>#DIV/0!</v>
      </c>
      <c r="H51" t="e">
        <f t="shared" si="4"/>
        <v>#DIV/0!</v>
      </c>
      <c r="I51" t="e">
        <f t="shared" si="4"/>
        <v>#DIV/0!</v>
      </c>
      <c r="J51" t="e">
        <f t="shared" si="4"/>
        <v>#DIV/0!</v>
      </c>
      <c r="K51" t="e">
        <f t="shared" si="4"/>
        <v>#DIV/0!</v>
      </c>
      <c r="L51" t="e">
        <f t="shared" si="4"/>
        <v>#DIV/0!</v>
      </c>
      <c r="M51" t="e">
        <f t="shared" si="4"/>
        <v>#DIV/0!</v>
      </c>
      <c r="N51" t="e">
        <f t="shared" si="4"/>
        <v>#DIV/0!</v>
      </c>
      <c r="O51" t="e">
        <f t="shared" si="4"/>
        <v>#DIV/0!</v>
      </c>
      <c r="P51" t="e">
        <f t="shared" si="4"/>
        <v>#DIV/0!</v>
      </c>
      <c r="Q51" t="e">
        <f t="shared" si="4"/>
        <v>#DIV/0!</v>
      </c>
      <c r="R51" t="e">
        <f t="shared" si="4"/>
        <v>#DIV/0!</v>
      </c>
      <c r="S51" t="e">
        <f t="shared" si="4"/>
        <v>#DIV/0!</v>
      </c>
      <c r="T51" t="e">
        <f t="shared" si="4"/>
        <v>#DIV/0!</v>
      </c>
      <c r="U51" t="e">
        <f t="shared" si="4"/>
        <v>#DIV/0!</v>
      </c>
      <c r="V51" t="e">
        <f t="shared" si="4"/>
        <v>#DIV/0!</v>
      </c>
      <c r="W51" t="e">
        <f t="shared" si="4"/>
        <v>#DIV/0!</v>
      </c>
      <c r="X51" t="e">
        <f t="shared" si="4"/>
        <v>#DIV/0!</v>
      </c>
      <c r="Y51" t="e">
        <f t="shared" si="4"/>
        <v>#DIV/0!</v>
      </c>
      <c r="Z51" t="e">
        <f t="shared" si="4"/>
        <v>#DIV/0!</v>
      </c>
      <c r="AA51" t="e">
        <f t="shared" si="4"/>
        <v>#DIV/0!</v>
      </c>
      <c r="AB51" t="e">
        <f t="shared" si="4"/>
        <v>#DIV/0!</v>
      </c>
      <c r="AC51" t="e">
        <f t="shared" si="4"/>
        <v>#DIV/0!</v>
      </c>
      <c r="AD51" t="e">
        <f t="shared" si="4"/>
        <v>#DIV/0!</v>
      </c>
      <c r="AE51" t="e">
        <f t="shared" si="4"/>
        <v>#DIV/0!</v>
      </c>
      <c r="AF51" t="e">
        <f t="shared" si="4"/>
        <v>#DIV/0!</v>
      </c>
      <c r="AG51" t="e">
        <f t="shared" si="4"/>
        <v>#DIV/0!</v>
      </c>
      <c r="AH51" t="e">
        <f t="shared" si="4"/>
        <v>#DIV/0!</v>
      </c>
      <c r="AI51" t="e">
        <f t="shared" si="4"/>
        <v>#DIV/0!</v>
      </c>
      <c r="AJ51" t="e">
        <f t="shared" si="4"/>
        <v>#DIV/0!</v>
      </c>
    </row>
    <row r="52" spans="1:36">
      <c r="A52" s="25" t="s">
        <v>241</v>
      </c>
      <c r="B52">
        <f>'Process CO2 Hist Year'!C41*B41</f>
        <v>0</v>
      </c>
      <c r="C52">
        <f t="shared" si="5"/>
        <v>0</v>
      </c>
      <c r="D52">
        <f t="shared" si="4"/>
        <v>0</v>
      </c>
      <c r="E52">
        <f t="shared" si="4"/>
        <v>0</v>
      </c>
      <c r="F52">
        <f t="shared" si="4"/>
        <v>0</v>
      </c>
      <c r="G52">
        <f t="shared" si="4"/>
        <v>0</v>
      </c>
      <c r="H52">
        <f t="shared" si="4"/>
        <v>0</v>
      </c>
      <c r="I52">
        <f t="shared" si="4"/>
        <v>0</v>
      </c>
      <c r="J52">
        <f t="shared" si="4"/>
        <v>0</v>
      </c>
      <c r="K52">
        <f t="shared" si="4"/>
        <v>0</v>
      </c>
      <c r="L52">
        <f t="shared" si="4"/>
        <v>0</v>
      </c>
      <c r="M52">
        <f t="shared" si="4"/>
        <v>0</v>
      </c>
      <c r="N52">
        <f t="shared" si="4"/>
        <v>0</v>
      </c>
      <c r="O52">
        <f t="shared" si="4"/>
        <v>0</v>
      </c>
      <c r="P52">
        <f t="shared" si="4"/>
        <v>0</v>
      </c>
      <c r="Q52">
        <f t="shared" si="4"/>
        <v>0</v>
      </c>
      <c r="R52">
        <f t="shared" si="4"/>
        <v>0</v>
      </c>
      <c r="S52">
        <f t="shared" si="4"/>
        <v>0</v>
      </c>
      <c r="T52">
        <f t="shared" si="4"/>
        <v>0</v>
      </c>
      <c r="U52">
        <f t="shared" si="4"/>
        <v>0</v>
      </c>
      <c r="V52">
        <f t="shared" si="4"/>
        <v>0</v>
      </c>
      <c r="W52">
        <f t="shared" si="4"/>
        <v>0</v>
      </c>
      <c r="X52">
        <f t="shared" si="4"/>
        <v>0</v>
      </c>
      <c r="Y52">
        <f t="shared" si="4"/>
        <v>0</v>
      </c>
      <c r="Z52">
        <f t="shared" si="4"/>
        <v>0</v>
      </c>
      <c r="AA52">
        <f t="shared" si="4"/>
        <v>0</v>
      </c>
      <c r="AB52">
        <f t="shared" si="4"/>
        <v>0</v>
      </c>
      <c r="AC52">
        <f t="shared" si="4"/>
        <v>0</v>
      </c>
      <c r="AD52">
        <f t="shared" si="4"/>
        <v>0</v>
      </c>
      <c r="AE52">
        <f t="shared" si="4"/>
        <v>0</v>
      </c>
      <c r="AF52">
        <f t="shared" si="4"/>
        <v>0</v>
      </c>
      <c r="AG52">
        <f t="shared" si="4"/>
        <v>0</v>
      </c>
      <c r="AH52">
        <f t="shared" si="4"/>
        <v>0</v>
      </c>
      <c r="AI52">
        <f t="shared" si="4"/>
        <v>0</v>
      </c>
      <c r="AJ52">
        <f t="shared" si="4"/>
        <v>0</v>
      </c>
    </row>
    <row r="53" spans="1:36">
      <c r="A53" s="25" t="s">
        <v>240</v>
      </c>
      <c r="B53">
        <f>'Process CO2 Hist Year'!C42*B42</f>
        <v>1120</v>
      </c>
      <c r="C53">
        <f t="shared" si="5"/>
        <v>1125.5225327909754</v>
      </c>
      <c r="D53">
        <f t="shared" si="4"/>
        <v>1130.7706624862055</v>
      </c>
      <c r="E53">
        <f t="shared" si="4"/>
        <v>1135.6306140468919</v>
      </c>
      <c r="F53">
        <f t="shared" si="4"/>
        <v>1140.0186446533455</v>
      </c>
      <c r="G53">
        <f t="shared" si="4"/>
        <v>1143.8936206917524</v>
      </c>
      <c r="H53">
        <f t="shared" si="4"/>
        <v>1147.2640392912795</v>
      </c>
      <c r="I53">
        <f t="shared" si="4"/>
        <v>1150.1599936590051</v>
      </c>
      <c r="J53">
        <f t="shared" si="4"/>
        <v>1152.6368878017513</v>
      </c>
      <c r="K53">
        <f t="shared" si="4"/>
        <v>1154.7385063299132</v>
      </c>
      <c r="L53">
        <f t="shared" si="4"/>
        <v>1156.4683493193465</v>
      </c>
      <c r="M53">
        <f t="shared" si="4"/>
        <v>1157.819103757972</v>
      </c>
      <c r="N53">
        <f t="shared" si="4"/>
        <v>1158.813293216082</v>
      </c>
      <c r="O53">
        <f t="shared" si="4"/>
        <v>1159.4774205310216</v>
      </c>
      <c r="P53">
        <f t="shared" si="4"/>
        <v>1159.8329043611536</v>
      </c>
      <c r="Q53">
        <f t="shared" si="4"/>
        <v>1159.8941711336438</v>
      </c>
      <c r="R53">
        <f t="shared" si="4"/>
        <v>1159.6667889709788</v>
      </c>
      <c r="S53">
        <f t="shared" si="4"/>
        <v>1159.1522912849846</v>
      </c>
      <c r="T53">
        <f t="shared" si="4"/>
        <v>1158.3477870874569</v>
      </c>
      <c r="U53">
        <f t="shared" si="4"/>
        <v>1157.2530973747421</v>
      </c>
      <c r="V53">
        <f t="shared" si="4"/>
        <v>1155.8734560235678</v>
      </c>
      <c r="W53">
        <f t="shared" si="4"/>
        <v>1154.2188611008119</v>
      </c>
      <c r="X53">
        <f t="shared" si="4"/>
        <v>1152.2991427584211</v>
      </c>
      <c r="Y53">
        <f t="shared" si="4"/>
        <v>1150.1256122847647</v>
      </c>
      <c r="Z53">
        <f t="shared" si="4"/>
        <v>1147.707600839304</v>
      </c>
      <c r="AA53">
        <f t="shared" si="4"/>
        <v>1145.0532998193028</v>
      </c>
      <c r="AB53">
        <f t="shared" si="4"/>
        <v>1142.1661799947092</v>
      </c>
      <c r="AC53">
        <f t="shared" si="4"/>
        <v>1139.045164175398</v>
      </c>
      <c r="AD53">
        <f t="shared" si="4"/>
        <v>1135.6863966543608</v>
      </c>
      <c r="AE53">
        <f t="shared" si="4"/>
        <v>1132.0889974623117</v>
      </c>
      <c r="AF53">
        <f t="shared" si="4"/>
        <v>1128.2588547105684</v>
      </c>
      <c r="AG53">
        <f t="shared" si="4"/>
        <v>1124.2052171852308</v>
      </c>
      <c r="AH53">
        <f t="shared" si="4"/>
        <v>1119.9349709825865</v>
      </c>
      <c r="AI53">
        <f t="shared" si="4"/>
        <v>1115.4559661256746</v>
      </c>
      <c r="AJ53">
        <f t="shared" si="4"/>
        <v>1110.7772042805072</v>
      </c>
    </row>
    <row r="54" spans="1:36">
      <c r="A54" s="25" t="s">
        <v>239</v>
      </c>
      <c r="B54">
        <f>'Process CO2 Hist Year'!C43*B43</f>
        <v>39360</v>
      </c>
      <c r="C54">
        <f t="shared" si="5"/>
        <v>39554.077580939993</v>
      </c>
      <c r="D54">
        <f t="shared" si="4"/>
        <v>39738.511853086653</v>
      </c>
      <c r="E54">
        <f t="shared" si="4"/>
        <v>39909.304436505059</v>
      </c>
      <c r="F54">
        <f t="shared" si="4"/>
        <v>40063.512369246142</v>
      </c>
      <c r="G54">
        <f t="shared" si="4"/>
        <v>40199.690098595871</v>
      </c>
      <c r="H54">
        <f t="shared" si="4"/>
        <v>40318.136237950683</v>
      </c>
      <c r="I54">
        <f t="shared" si="4"/>
        <v>40419.908348587895</v>
      </c>
      <c r="J54">
        <f t="shared" si="4"/>
        <v>40506.953485604405</v>
      </c>
      <c r="K54">
        <f t="shared" si="4"/>
        <v>40580.810365308382</v>
      </c>
      <c r="L54">
        <f t="shared" si="4"/>
        <v>40641.601990365612</v>
      </c>
      <c r="M54">
        <f t="shared" si="4"/>
        <v>40689.071360637303</v>
      </c>
      <c r="N54">
        <f t="shared" si="4"/>
        <v>40724.010018736597</v>
      </c>
      <c r="O54">
        <f t="shared" si="4"/>
        <v>40747.349350090182</v>
      </c>
      <c r="P54">
        <f t="shared" si="4"/>
        <v>40759.842067549114</v>
      </c>
      <c r="Q54">
        <f t="shared" si="4"/>
        <v>40761.995156982339</v>
      </c>
      <c r="R54">
        <f t="shared" si="4"/>
        <v>40754.004298122971</v>
      </c>
      <c r="S54">
        <f t="shared" si="4"/>
        <v>40735.923379443746</v>
      </c>
      <c r="T54">
        <f t="shared" si="4"/>
        <v>40707.650803359196</v>
      </c>
      <c r="U54">
        <f t="shared" si="4"/>
        <v>40669.180279169508</v>
      </c>
      <c r="V54">
        <f t="shared" si="4"/>
        <v>40620.695740256815</v>
      </c>
      <c r="W54">
        <f t="shared" si="4"/>
        <v>40562.548547257109</v>
      </c>
      <c r="X54">
        <f t="shared" si="4"/>
        <v>40495.084159795937</v>
      </c>
      <c r="Y54">
        <f t="shared" si="4"/>
        <v>40418.700088864585</v>
      </c>
      <c r="Z54">
        <f t="shared" si="4"/>
        <v>40333.72425806697</v>
      </c>
      <c r="AA54">
        <f t="shared" si="4"/>
        <v>40240.444536506926</v>
      </c>
      <c r="AB54">
        <f t="shared" si="4"/>
        <v>40138.982896956928</v>
      </c>
      <c r="AC54">
        <f t="shared" si="4"/>
        <v>40029.301483878269</v>
      </c>
      <c r="AD54">
        <f t="shared" si="4"/>
        <v>39911.264796710391</v>
      </c>
      <c r="AE54">
        <f t="shared" si="4"/>
        <v>39784.841910818381</v>
      </c>
      <c r="AF54">
        <f t="shared" si="4"/>
        <v>39650.239751257111</v>
      </c>
      <c r="AG54">
        <f t="shared" si="4"/>
        <v>39507.783346795259</v>
      </c>
      <c r="AH54">
        <f t="shared" si="4"/>
        <v>39357.714694530892</v>
      </c>
      <c r="AI54">
        <f t="shared" si="4"/>
        <v>39200.309666702284</v>
      </c>
      <c r="AJ54">
        <f t="shared" si="4"/>
        <v>39035.884607572109</v>
      </c>
    </row>
    <row r="55" spans="1:36">
      <c r="A55" s="25" t="s">
        <v>242</v>
      </c>
      <c r="B55" t="e">
        <f>'Process CO2 Hist Year'!C44*B44</f>
        <v>#DIV/0!</v>
      </c>
      <c r="C55" t="e">
        <f t="shared" si="5"/>
        <v>#DIV/0!</v>
      </c>
      <c r="D55" t="e">
        <f t="shared" si="4"/>
        <v>#DIV/0!</v>
      </c>
      <c r="E55" t="e">
        <f t="shared" si="4"/>
        <v>#DIV/0!</v>
      </c>
      <c r="F55" t="e">
        <f t="shared" si="4"/>
        <v>#DIV/0!</v>
      </c>
      <c r="G55" t="e">
        <f t="shared" si="4"/>
        <v>#DIV/0!</v>
      </c>
      <c r="H55" t="e">
        <f t="shared" si="4"/>
        <v>#DIV/0!</v>
      </c>
      <c r="I55" t="e">
        <f t="shared" si="4"/>
        <v>#DIV/0!</v>
      </c>
      <c r="J55" t="e">
        <f t="shared" si="4"/>
        <v>#DIV/0!</v>
      </c>
      <c r="K55" t="e">
        <f t="shared" si="4"/>
        <v>#DIV/0!</v>
      </c>
      <c r="L55" t="e">
        <f t="shared" si="4"/>
        <v>#DIV/0!</v>
      </c>
      <c r="M55" t="e">
        <f t="shared" si="4"/>
        <v>#DIV/0!</v>
      </c>
      <c r="N55" t="e">
        <f t="shared" si="4"/>
        <v>#DIV/0!</v>
      </c>
      <c r="O55" t="e">
        <f t="shared" si="4"/>
        <v>#DIV/0!</v>
      </c>
      <c r="P55" t="e">
        <f t="shared" si="4"/>
        <v>#DIV/0!</v>
      </c>
      <c r="Q55" t="e">
        <f t="shared" si="4"/>
        <v>#DIV/0!</v>
      </c>
      <c r="R55" t="e">
        <f t="shared" si="4"/>
        <v>#DIV/0!</v>
      </c>
      <c r="S55" t="e">
        <f t="shared" si="4"/>
        <v>#DIV/0!</v>
      </c>
      <c r="T55" t="e">
        <f t="shared" si="4"/>
        <v>#DIV/0!</v>
      </c>
      <c r="U55" t="e">
        <f t="shared" si="4"/>
        <v>#DIV/0!</v>
      </c>
      <c r="V55" t="e">
        <f t="shared" si="4"/>
        <v>#DIV/0!</v>
      </c>
      <c r="W55" t="e">
        <f t="shared" si="4"/>
        <v>#DIV/0!</v>
      </c>
      <c r="X55" t="e">
        <f t="shared" si="4"/>
        <v>#DIV/0!</v>
      </c>
      <c r="Y55" t="e">
        <f t="shared" si="4"/>
        <v>#DIV/0!</v>
      </c>
      <c r="Z55" t="e">
        <f t="shared" si="4"/>
        <v>#DIV/0!</v>
      </c>
      <c r="AA55" t="e">
        <f t="shared" si="4"/>
        <v>#DIV/0!</v>
      </c>
      <c r="AB55" t="e">
        <f t="shared" si="4"/>
        <v>#DIV/0!</v>
      </c>
      <c r="AC55" t="e">
        <f t="shared" si="4"/>
        <v>#DIV/0!</v>
      </c>
      <c r="AD55" t="e">
        <f t="shared" si="4"/>
        <v>#DIV/0!</v>
      </c>
      <c r="AE55" t="e">
        <f t="shared" si="4"/>
        <v>#DIV/0!</v>
      </c>
      <c r="AF55" t="e">
        <f t="shared" si="4"/>
        <v>#DIV/0!</v>
      </c>
      <c r="AG55" t="e">
        <f t="shared" si="4"/>
        <v>#DIV/0!</v>
      </c>
      <c r="AH55" t="e">
        <f t="shared" si="4"/>
        <v>#DIV/0!</v>
      </c>
      <c r="AI55" t="e">
        <f t="shared" si="4"/>
        <v>#DIV/0!</v>
      </c>
      <c r="AJ55" t="e">
        <f t="shared" si="4"/>
        <v>#DIV/0!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J37"/>
  <sheetViews>
    <sheetView workbookViewId="0">
      <selection activeCell="I4" sqref="I4"/>
    </sheetView>
  </sheetViews>
  <sheetFormatPr defaultColWidth="10.265625" defaultRowHeight="14.25"/>
  <cols>
    <col min="1" max="1" width="10.265625" style="9"/>
    <col min="2" max="2" width="19" style="9" customWidth="1"/>
    <col min="3" max="9" width="20.1328125" style="9" customWidth="1"/>
    <col min="10" max="16384" width="10.265625" style="8"/>
  </cols>
  <sheetData>
    <row r="1" spans="1:9">
      <c r="A1" s="18" t="s">
        <v>245</v>
      </c>
      <c r="B1" s="19" t="s">
        <v>10</v>
      </c>
      <c r="C1" s="24" t="s">
        <v>289</v>
      </c>
    </row>
    <row r="2" spans="1:9" s="21" customFormat="1" ht="28.5">
      <c r="A2" s="20" t="s">
        <v>0</v>
      </c>
      <c r="B2" s="22" t="s">
        <v>287</v>
      </c>
      <c r="C2" s="23" t="s">
        <v>238</v>
      </c>
      <c r="D2" s="22" t="s">
        <v>288</v>
      </c>
      <c r="E2" s="22" t="s">
        <v>244</v>
      </c>
      <c r="F2" s="22" t="s">
        <v>241</v>
      </c>
      <c r="G2" s="22" t="s">
        <v>240</v>
      </c>
      <c r="H2" s="22" t="s">
        <v>239</v>
      </c>
      <c r="I2" s="22" t="s">
        <v>242</v>
      </c>
    </row>
    <row r="3" spans="1:9" s="21" customFormat="1">
      <c r="A3" s="20">
        <v>2016</v>
      </c>
      <c r="B3" s="32">
        <v>0</v>
      </c>
      <c r="C3" s="32">
        <v>0</v>
      </c>
      <c r="D3" s="32">
        <v>0</v>
      </c>
      <c r="E3" s="32">
        <v>0</v>
      </c>
      <c r="F3" s="32">
        <v>0</v>
      </c>
      <c r="G3" s="32">
        <v>0</v>
      </c>
      <c r="H3" s="32">
        <v>0</v>
      </c>
      <c r="I3" s="32">
        <f>'Climate Ready Hong Kong'!$F$77*'Climate Ready Hong Kong'!$D$82*(1-'Climate Ready Hong Kong'!$E$85)^('BPEiC-CO2'!A3-'BPEiC-CO2'!$A$3)</f>
        <v>1568112014076.9634</v>
      </c>
    </row>
    <row r="4" spans="1:9">
      <c r="A4" s="9">
        <v>2017</v>
      </c>
      <c r="B4" s="32">
        <v>0</v>
      </c>
      <c r="C4" s="32">
        <v>0</v>
      </c>
      <c r="D4" s="32">
        <v>0</v>
      </c>
      <c r="E4" s="32">
        <v>0</v>
      </c>
      <c r="F4" s="32">
        <v>0</v>
      </c>
      <c r="G4" s="32">
        <v>0</v>
      </c>
      <c r="H4" s="32">
        <v>0</v>
      </c>
      <c r="I4" s="123">
        <f>1.74*10^12*'Climate Ready Hong Kong'!D82</f>
        <v>1643683677405.9736</v>
      </c>
    </row>
    <row r="5" spans="1:9">
      <c r="A5" s="9">
        <v>2018</v>
      </c>
      <c r="B5" s="32">
        <v>0</v>
      </c>
      <c r="C5" s="32">
        <v>0</v>
      </c>
      <c r="D5" s="32">
        <v>0</v>
      </c>
      <c r="E5" s="32">
        <v>0</v>
      </c>
      <c r="F5" s="32">
        <v>0</v>
      </c>
      <c r="G5" s="32">
        <v>0</v>
      </c>
      <c r="H5" s="32">
        <v>0</v>
      </c>
      <c r="I5" s="32">
        <f>'Climate Ready Hong Kong'!$F$77*'Climate Ready Hong Kong'!$D$82*(1-'Climate Ready Hong Kong'!$E$85)^('BPEiC-CO2'!A5-'BPEiC-CO2'!$A$3)</f>
        <v>1536117075084.7896</v>
      </c>
    </row>
    <row r="6" spans="1:9">
      <c r="A6" s="9">
        <v>2019</v>
      </c>
      <c r="B6" s="32">
        <v>0</v>
      </c>
      <c r="C6" s="32">
        <v>0</v>
      </c>
      <c r="D6" s="32">
        <v>0</v>
      </c>
      <c r="E6" s="32">
        <v>0</v>
      </c>
      <c r="F6" s="32">
        <v>0</v>
      </c>
      <c r="G6" s="32">
        <v>0</v>
      </c>
      <c r="H6" s="32">
        <v>0</v>
      </c>
      <c r="I6" s="32">
        <f>'Climate Ready Hong Kong'!$F$77*'Climate Ready Hong Kong'!$D$82*(1-'Climate Ready Hong Kong'!$E$85)^('BPEiC-CO2'!A6-'BPEiC-CO2'!$A$3)</f>
        <v>1520365247508.8884</v>
      </c>
    </row>
    <row r="7" spans="1:9">
      <c r="A7" s="9">
        <v>2020</v>
      </c>
      <c r="B7" s="32">
        <v>0</v>
      </c>
      <c r="C7" s="32">
        <v>0</v>
      </c>
      <c r="D7" s="32">
        <v>0</v>
      </c>
      <c r="E7" s="32">
        <v>0</v>
      </c>
      <c r="F7" s="32">
        <v>0</v>
      </c>
      <c r="G7" s="32">
        <v>0</v>
      </c>
      <c r="H7" s="32">
        <v>0</v>
      </c>
      <c r="I7" s="32">
        <f>'Climate Ready Hong Kong'!$F$77*'Climate Ready Hong Kong'!$D$82*(1-'Climate Ready Hong Kong'!$E$85)^('BPEiC-CO2'!A7-'BPEiC-CO2'!$A$3)</f>
        <v>1504774944126.6868</v>
      </c>
    </row>
    <row r="8" spans="1:9">
      <c r="A8" s="9">
        <v>2021</v>
      </c>
      <c r="B8" s="32">
        <v>0</v>
      </c>
      <c r="C8" s="32">
        <v>0</v>
      </c>
      <c r="D8" s="32">
        <v>0</v>
      </c>
      <c r="E8" s="32">
        <v>0</v>
      </c>
      <c r="F8" s="32">
        <v>0</v>
      </c>
      <c r="G8" s="32">
        <v>0</v>
      </c>
      <c r="H8" s="32">
        <v>0</v>
      </c>
      <c r="I8" s="32">
        <f>'Climate Ready Hong Kong'!$F$77*'Climate Ready Hong Kong'!$D$82*(1-'Climate Ready Hong Kong'!$E$85)^('BPEiC-CO2'!A8-'BPEiC-CO2'!$A$3)</f>
        <v>1489344508618.3049</v>
      </c>
    </row>
    <row r="9" spans="1:9">
      <c r="A9" s="9">
        <v>2022</v>
      </c>
      <c r="B9" s="32">
        <v>0</v>
      </c>
      <c r="C9" s="32">
        <v>0</v>
      </c>
      <c r="D9" s="32">
        <v>0</v>
      </c>
      <c r="E9" s="32">
        <v>0</v>
      </c>
      <c r="F9" s="32">
        <v>0</v>
      </c>
      <c r="G9" s="32">
        <v>0</v>
      </c>
      <c r="H9" s="32">
        <v>0</v>
      </c>
      <c r="I9" s="32">
        <f>'Climate Ready Hong Kong'!$F$77*'Climate Ready Hong Kong'!$D$82*(1-'Climate Ready Hong Kong'!$E$85)^('BPEiC-CO2'!A9-'BPEiC-CO2'!$A$3)</f>
        <v>1474072301648.2888</v>
      </c>
    </row>
    <row r="10" spans="1:9">
      <c r="A10" s="9">
        <v>2023</v>
      </c>
      <c r="B10" s="32">
        <v>0</v>
      </c>
      <c r="C10" s="32">
        <v>0</v>
      </c>
      <c r="D10" s="32">
        <v>0</v>
      </c>
      <c r="E10" s="32">
        <v>0</v>
      </c>
      <c r="F10" s="32">
        <v>0</v>
      </c>
      <c r="G10" s="32">
        <v>0</v>
      </c>
      <c r="H10" s="32">
        <v>0</v>
      </c>
      <c r="I10" s="32">
        <f>'Climate Ready Hong Kong'!$F$77*'Climate Ready Hong Kong'!$D$82*(1-'Climate Ready Hong Kong'!$E$85)^('BPEiC-CO2'!A10-'BPEiC-CO2'!$A$3)</f>
        <v>1458956700691.4451</v>
      </c>
    </row>
    <row r="11" spans="1:9">
      <c r="A11" s="9">
        <v>2024</v>
      </c>
      <c r="B11" s="32">
        <v>0</v>
      </c>
      <c r="C11" s="32">
        <v>0</v>
      </c>
      <c r="D11" s="32">
        <v>0</v>
      </c>
      <c r="E11" s="32">
        <v>0</v>
      </c>
      <c r="F11" s="32">
        <v>0</v>
      </c>
      <c r="G11" s="32">
        <v>0</v>
      </c>
      <c r="H11" s="32">
        <v>0</v>
      </c>
      <c r="I11" s="32">
        <f>'Climate Ready Hong Kong'!$F$77*'Climate Ready Hong Kong'!$D$82*(1-'Climate Ready Hong Kong'!$E$85)^('BPEiC-CO2'!A11-'BPEiC-CO2'!$A$3)</f>
        <v>1443996099860.4644</v>
      </c>
    </row>
    <row r="12" spans="1:9">
      <c r="A12" s="9">
        <v>2025</v>
      </c>
      <c r="B12" s="32">
        <v>0</v>
      </c>
      <c r="C12" s="32">
        <v>0</v>
      </c>
      <c r="D12" s="32">
        <v>0</v>
      </c>
      <c r="E12" s="32">
        <v>0</v>
      </c>
      <c r="F12" s="32">
        <v>0</v>
      </c>
      <c r="G12" s="32">
        <v>0</v>
      </c>
      <c r="H12" s="32">
        <v>0</v>
      </c>
      <c r="I12" s="32">
        <f>'Climate Ready Hong Kong'!$F$77*'Climate Ready Hong Kong'!$D$82*(1-'Climate Ready Hong Kong'!$E$85)^('BPEiC-CO2'!A12-'BPEiC-CO2'!$A$3)</f>
        <v>1429188909735.3105</v>
      </c>
    </row>
    <row r="13" spans="1:9">
      <c r="A13" s="9">
        <v>2026</v>
      </c>
      <c r="B13" s="32">
        <v>0</v>
      </c>
      <c r="C13" s="32">
        <v>0</v>
      </c>
      <c r="D13" s="32">
        <v>0</v>
      </c>
      <c r="E13" s="32">
        <v>0</v>
      </c>
      <c r="F13" s="32">
        <v>0</v>
      </c>
      <c r="G13" s="32">
        <v>0</v>
      </c>
      <c r="H13" s="32">
        <v>0</v>
      </c>
      <c r="I13" s="32">
        <f>'Climate Ready Hong Kong'!$F$77*'Climate Ready Hong Kong'!$D$82*(1-'Climate Ready Hong Kong'!$E$85)^('BPEiC-CO2'!A13-'BPEiC-CO2'!$A$3)</f>
        <v>1414533557194.3606</v>
      </c>
    </row>
    <row r="14" spans="1:9">
      <c r="A14" s="9">
        <v>2027</v>
      </c>
      <c r="B14" s="32">
        <v>0</v>
      </c>
      <c r="C14" s="32">
        <v>0</v>
      </c>
      <c r="D14" s="32">
        <v>0</v>
      </c>
      <c r="E14" s="32">
        <v>0</v>
      </c>
      <c r="F14" s="32">
        <v>0</v>
      </c>
      <c r="G14" s="32">
        <v>0</v>
      </c>
      <c r="H14" s="32">
        <v>0</v>
      </c>
      <c r="I14" s="32">
        <f>'Climate Ready Hong Kong'!$F$77*'Climate Ready Hong Kong'!$D$82*(1-'Climate Ready Hong Kong'!$E$85)^('BPEiC-CO2'!A14-'BPEiC-CO2'!$A$3)</f>
        <v>1400028485247.2749</v>
      </c>
    </row>
    <row r="15" spans="1:9">
      <c r="A15" s="9">
        <v>2028</v>
      </c>
      <c r="B15" s="32">
        <v>0</v>
      </c>
      <c r="C15" s="32">
        <v>0</v>
      </c>
      <c r="D15" s="32">
        <v>0</v>
      </c>
      <c r="E15" s="32">
        <v>0</v>
      </c>
      <c r="F15" s="32">
        <v>0</v>
      </c>
      <c r="G15" s="32">
        <v>0</v>
      </c>
      <c r="H15" s="32">
        <v>0</v>
      </c>
      <c r="I15" s="32">
        <f>'Climate Ready Hong Kong'!$F$77*'Climate Ready Hong Kong'!$D$82*(1-'Climate Ready Hong Kong'!$E$85)^('BPEiC-CO2'!A15-'BPEiC-CO2'!$A$3)</f>
        <v>1385672152869.583</v>
      </c>
    </row>
    <row r="16" spans="1:9">
      <c r="A16" s="9">
        <v>2029</v>
      </c>
      <c r="B16" s="32">
        <v>0</v>
      </c>
      <c r="C16" s="32">
        <v>0</v>
      </c>
      <c r="D16" s="32">
        <v>0</v>
      </c>
      <c r="E16" s="32">
        <v>0</v>
      </c>
      <c r="F16" s="32">
        <v>0</v>
      </c>
      <c r="G16" s="32">
        <v>0</v>
      </c>
      <c r="H16" s="32">
        <v>0</v>
      </c>
      <c r="I16" s="32">
        <f>'Climate Ready Hong Kong'!$F$77*'Climate Ready Hong Kong'!$D$82*(1-'Climate Ready Hong Kong'!$E$85)^('BPEiC-CO2'!A16-'BPEiC-CO2'!$A$3)</f>
        <v>1371463034838.9639</v>
      </c>
    </row>
    <row r="17" spans="1:9">
      <c r="A17" s="9">
        <v>2030</v>
      </c>
      <c r="B17" s="32">
        <v>0</v>
      </c>
      <c r="C17" s="32">
        <v>0</v>
      </c>
      <c r="D17" s="32">
        <v>0</v>
      </c>
      <c r="E17" s="32">
        <v>0</v>
      </c>
      <c r="F17" s="32">
        <v>0</v>
      </c>
      <c r="G17" s="32">
        <v>0</v>
      </c>
      <c r="H17" s="32">
        <v>0</v>
      </c>
      <c r="I17" s="32">
        <f>'Climate Ready Hong Kong'!$F$77*'Climate Ready Hong Kong'!$D$82*(1-'Climate Ready Hong Kong'!$E$85)^('BPEiC-CO2'!A17-'BPEiC-CO2'!$A$3)</f>
        <v>1357399621573.2056</v>
      </c>
    </row>
    <row r="18" spans="1:9">
      <c r="A18" s="9">
        <v>2031</v>
      </c>
      <c r="B18" s="32">
        <v>0</v>
      </c>
      <c r="C18" s="32">
        <v>0</v>
      </c>
      <c r="D18" s="32">
        <v>0</v>
      </c>
      <c r="E18" s="32">
        <v>0</v>
      </c>
      <c r="F18" s="32">
        <v>0</v>
      </c>
      <c r="G18" s="32">
        <v>0</v>
      </c>
      <c r="H18" s="32">
        <v>0</v>
      </c>
      <c r="I18" s="32">
        <f>'Climate Ready Hong Kong'!$F$77*'Climate Ready Hong Kong'!$D$82*(1-'Climate Ready Hong Kong'!$E$85)^('BPEiC-CO2'!A18-'BPEiC-CO2'!$A$3)</f>
        <v>1343480418969.8269</v>
      </c>
    </row>
    <row r="19" spans="1:9">
      <c r="A19" s="9">
        <v>2032</v>
      </c>
      <c r="B19" s="32">
        <v>0</v>
      </c>
      <c r="C19" s="32">
        <v>0</v>
      </c>
      <c r="D19" s="32">
        <v>0</v>
      </c>
      <c r="E19" s="32">
        <v>0</v>
      </c>
      <c r="F19" s="32">
        <v>0</v>
      </c>
      <c r="G19" s="32">
        <v>0</v>
      </c>
      <c r="H19" s="32">
        <v>0</v>
      </c>
      <c r="I19" s="32">
        <f>'Climate Ready Hong Kong'!$F$77*'Climate Ready Hong Kong'!$D$82*(1-'Climate Ready Hong Kong'!$E$85)^('BPEiC-CO2'!A19-'BPEiC-CO2'!$A$3)</f>
        <v>1329703948247.3438</v>
      </c>
    </row>
    <row r="20" spans="1:9">
      <c r="A20" s="9">
        <v>2033</v>
      </c>
      <c r="B20" s="32">
        <v>0</v>
      </c>
      <c r="C20" s="32">
        <v>0</v>
      </c>
      <c r="D20" s="32">
        <v>0</v>
      </c>
      <c r="E20" s="32">
        <v>0</v>
      </c>
      <c r="F20" s="32">
        <v>0</v>
      </c>
      <c r="G20" s="32">
        <v>0</v>
      </c>
      <c r="H20" s="32">
        <v>0</v>
      </c>
      <c r="I20" s="32">
        <f>'Climate Ready Hong Kong'!$F$77*'Climate Ready Hong Kong'!$D$82*(1-'Climate Ready Hong Kong'!$E$85)^('BPEiC-CO2'!A20-'BPEiC-CO2'!$A$3)</f>
        <v>1316068745788.1621</v>
      </c>
    </row>
    <row r="21" spans="1:9">
      <c r="A21" s="9">
        <v>2034</v>
      </c>
      <c r="B21" s="32">
        <v>0</v>
      </c>
      <c r="C21" s="32">
        <v>0</v>
      </c>
      <c r="D21" s="32">
        <v>0</v>
      </c>
      <c r="E21" s="32">
        <v>0</v>
      </c>
      <c r="F21" s="32">
        <v>0</v>
      </c>
      <c r="G21" s="32">
        <v>0</v>
      </c>
      <c r="H21" s="32">
        <v>0</v>
      </c>
      <c r="I21" s="32">
        <f>'Climate Ready Hong Kong'!$F$77*'Climate Ready Hong Kong'!$D$82*(1-'Climate Ready Hong Kong'!$E$85)^('BPEiC-CO2'!A21-'BPEiC-CO2'!$A$3)</f>
        <v>1302573362983.083</v>
      </c>
    </row>
    <row r="22" spans="1:9">
      <c r="A22" s="9">
        <v>2035</v>
      </c>
      <c r="B22" s="32">
        <v>0</v>
      </c>
      <c r="C22" s="32">
        <v>0</v>
      </c>
      <c r="D22" s="32">
        <v>0</v>
      </c>
      <c r="E22" s="32">
        <v>0</v>
      </c>
      <c r="F22" s="32">
        <v>0</v>
      </c>
      <c r="G22" s="32">
        <v>0</v>
      </c>
      <c r="H22" s="32">
        <v>0</v>
      </c>
      <c r="I22" s="32">
        <f>'Climate Ready Hong Kong'!$F$77*'Climate Ready Hong Kong'!$D$82*(1-'Climate Ready Hong Kong'!$E$85)^('BPEiC-CO2'!A22-'BPEiC-CO2'!$A$3)</f>
        <v>1289216366077.4021</v>
      </c>
    </row>
    <row r="23" spans="1:9">
      <c r="A23" s="9">
        <v>2036</v>
      </c>
      <c r="B23" s="32">
        <v>0</v>
      </c>
      <c r="C23" s="32">
        <v>0</v>
      </c>
      <c r="D23" s="32">
        <v>0</v>
      </c>
      <c r="E23" s="32">
        <v>0</v>
      </c>
      <c r="F23" s="32">
        <v>0</v>
      </c>
      <c r="G23" s="32">
        <v>0</v>
      </c>
      <c r="H23" s="32">
        <v>0</v>
      </c>
      <c r="I23" s="32">
        <f>'Climate Ready Hong Kong'!$F$77*'Climate Ready Hong Kong'!$D$82*(1-'Climate Ready Hong Kong'!$E$85)^('BPEiC-CO2'!A23-'BPEiC-CO2'!$A$3)</f>
        <v>1275996336018.5864</v>
      </c>
    </row>
    <row r="24" spans="1:9">
      <c r="A24" s="9">
        <v>2037</v>
      </c>
      <c r="B24" s="32">
        <v>0</v>
      </c>
      <c r="C24" s="32">
        <v>0</v>
      </c>
      <c r="D24" s="32">
        <v>0</v>
      </c>
      <c r="E24" s="32">
        <v>0</v>
      </c>
      <c r="F24" s="32">
        <v>0</v>
      </c>
      <c r="G24" s="32">
        <v>0</v>
      </c>
      <c r="H24" s="32">
        <v>0</v>
      </c>
      <c r="I24" s="32">
        <f>'Climate Ready Hong Kong'!$F$77*'Climate Ready Hong Kong'!$D$82*(1-'Climate Ready Hong Kong'!$E$85)^('BPEiC-CO2'!A24-'BPEiC-CO2'!$A$3)</f>
        <v>1262911868305.5139</v>
      </c>
    </row>
    <row r="25" spans="1:9">
      <c r="A25" s="9">
        <v>2038</v>
      </c>
      <c r="B25" s="32">
        <v>0</v>
      </c>
      <c r="C25" s="32">
        <v>0</v>
      </c>
      <c r="D25" s="32">
        <v>0</v>
      </c>
      <c r="E25" s="32">
        <v>0</v>
      </c>
      <c r="F25" s="32">
        <v>0</v>
      </c>
      <c r="G25" s="32">
        <v>0</v>
      </c>
      <c r="H25" s="32">
        <v>0</v>
      </c>
      <c r="I25" s="32">
        <f>'Climate Ready Hong Kong'!$F$77*'Climate Ready Hong Kong'!$D$82*(1-'Climate Ready Hong Kong'!$E$85)^('BPEiC-CO2'!A25-'BPEiC-CO2'!$A$3)</f>
        <v>1249961572839.2588</v>
      </c>
    </row>
    <row r="26" spans="1:9">
      <c r="A26" s="9">
        <v>2039</v>
      </c>
      <c r="B26" s="32">
        <v>0</v>
      </c>
      <c r="C26" s="32">
        <v>0</v>
      </c>
      <c r="D26" s="32">
        <v>0</v>
      </c>
      <c r="E26" s="32">
        <v>0</v>
      </c>
      <c r="F26" s="32">
        <v>0</v>
      </c>
      <c r="G26" s="32">
        <v>0</v>
      </c>
      <c r="H26" s="32">
        <v>0</v>
      </c>
      <c r="I26" s="32">
        <f>'Climate Ready Hong Kong'!$F$77*'Climate Ready Hong Kong'!$D$82*(1-'Climate Ready Hong Kong'!$E$85)^('BPEiC-CO2'!A26-'BPEiC-CO2'!$A$3)</f>
        <v>1237144073775.407</v>
      </c>
    </row>
    <row r="27" spans="1:9">
      <c r="A27" s="9">
        <v>2040</v>
      </c>
      <c r="B27" s="32">
        <v>0</v>
      </c>
      <c r="C27" s="32">
        <v>0</v>
      </c>
      <c r="D27" s="32">
        <v>0</v>
      </c>
      <c r="E27" s="32">
        <v>0</v>
      </c>
      <c r="F27" s="32">
        <v>0</v>
      </c>
      <c r="G27" s="32">
        <v>0</v>
      </c>
      <c r="H27" s="32">
        <v>0</v>
      </c>
      <c r="I27" s="32">
        <f>'Climate Ready Hong Kong'!$F$77*'Climate Ready Hong Kong'!$D$82*(1-'Climate Ready Hong Kong'!$E$85)^('BPEiC-CO2'!A27-'BPEiC-CO2'!$A$3)</f>
        <v>1224458009377.8855</v>
      </c>
    </row>
    <row r="28" spans="1:9">
      <c r="A28" s="9">
        <v>2041</v>
      </c>
      <c r="B28" s="32">
        <v>0</v>
      </c>
      <c r="C28" s="32">
        <v>0</v>
      </c>
      <c r="D28" s="32">
        <v>0</v>
      </c>
      <c r="E28" s="32">
        <v>0</v>
      </c>
      <c r="F28" s="32">
        <v>0</v>
      </c>
      <c r="G28" s="32">
        <v>0</v>
      </c>
      <c r="H28" s="32">
        <v>0</v>
      </c>
      <c r="I28" s="32">
        <f>'Climate Ready Hong Kong'!$F$77*'Climate Ready Hong Kong'!$D$82*(1-'Climate Ready Hong Kong'!$E$85)^('BPEiC-CO2'!A28-'BPEiC-CO2'!$A$3)</f>
        <v>1211902031874.2913</v>
      </c>
    </row>
    <row r="29" spans="1:9">
      <c r="A29" s="9">
        <v>2042</v>
      </c>
      <c r="B29" s="32">
        <v>0</v>
      </c>
      <c r="C29" s="32">
        <v>0</v>
      </c>
      <c r="D29" s="32">
        <v>0</v>
      </c>
      <c r="E29" s="32">
        <v>0</v>
      </c>
      <c r="F29" s="32">
        <v>0</v>
      </c>
      <c r="G29" s="32">
        <v>0</v>
      </c>
      <c r="H29" s="32">
        <v>0</v>
      </c>
      <c r="I29" s="32">
        <f>'Climate Ready Hong Kong'!$F$77*'Climate Ready Hong Kong'!$D$82*(1-'Climate Ready Hong Kong'!$E$85)^('BPEiC-CO2'!A29-'BPEiC-CO2'!$A$3)</f>
        <v>1199474807312.7034</v>
      </c>
    </row>
    <row r="30" spans="1:9">
      <c r="A30" s="9">
        <v>2043</v>
      </c>
      <c r="B30" s="32">
        <v>0</v>
      </c>
      <c r="C30" s="32">
        <v>0</v>
      </c>
      <c r="D30" s="32">
        <v>0</v>
      </c>
      <c r="E30" s="32">
        <v>0</v>
      </c>
      <c r="F30" s="32">
        <v>0</v>
      </c>
      <c r="G30" s="32">
        <v>0</v>
      </c>
      <c r="H30" s="32">
        <v>0</v>
      </c>
      <c r="I30" s="32">
        <f>'Climate Ready Hong Kong'!$F$77*'Climate Ready Hong Kong'!$D$82*(1-'Climate Ready Hong Kong'!$E$85)^('BPEiC-CO2'!A30-'BPEiC-CO2'!$A$3)</f>
        <v>1187175015419.9639</v>
      </c>
    </row>
    <row r="31" spans="1:9">
      <c r="A31" s="9">
        <v>2044</v>
      </c>
      <c r="B31" s="32">
        <v>0</v>
      </c>
      <c r="C31" s="32">
        <v>0</v>
      </c>
      <c r="D31" s="32">
        <v>0</v>
      </c>
      <c r="E31" s="32">
        <v>0</v>
      </c>
      <c r="F31" s="32">
        <v>0</v>
      </c>
      <c r="G31" s="32">
        <v>0</v>
      </c>
      <c r="H31" s="32">
        <v>0</v>
      </c>
      <c r="I31" s="32">
        <f>'Climate Ready Hong Kong'!$F$77*'Climate Ready Hong Kong'!$D$82*(1-'Climate Ready Hong Kong'!$E$85)^('BPEiC-CO2'!A31-'BPEiC-CO2'!$A$3)</f>
        <v>1175001349461.4099</v>
      </c>
    </row>
    <row r="32" spans="1:9">
      <c r="A32" s="9">
        <v>2045</v>
      </c>
      <c r="B32" s="32">
        <v>0</v>
      </c>
      <c r="C32" s="32">
        <v>0</v>
      </c>
      <c r="D32" s="32">
        <v>0</v>
      </c>
      <c r="E32" s="32">
        <v>0</v>
      </c>
      <c r="F32" s="32">
        <v>0</v>
      </c>
      <c r="G32" s="32">
        <v>0</v>
      </c>
      <c r="H32" s="32">
        <v>0</v>
      </c>
      <c r="I32" s="32">
        <f>'Climate Ready Hong Kong'!$F$77*'Climate Ready Hong Kong'!$D$82*(1-'Climate Ready Hong Kong'!$E$85)^('BPEiC-CO2'!A32-'BPEiC-CO2'!$A$3)</f>
        <v>1162952516102.0479</v>
      </c>
    </row>
    <row r="33" spans="1:10">
      <c r="A33" s="9">
        <v>2046</v>
      </c>
      <c r="B33" s="32">
        <v>0</v>
      </c>
      <c r="C33" s="32">
        <v>0</v>
      </c>
      <c r="D33" s="32">
        <v>0</v>
      </c>
      <c r="E33" s="32">
        <v>0</v>
      </c>
      <c r="F33" s="32">
        <v>0</v>
      </c>
      <c r="G33" s="32">
        <v>0</v>
      </c>
      <c r="H33" s="32">
        <v>0</v>
      </c>
      <c r="I33" s="32">
        <f>'Climate Ready Hong Kong'!$F$77*'Climate Ready Hong Kong'!$D$82*(1-'Climate Ready Hong Kong'!$E$85)^('BPEiC-CO2'!A33-'BPEiC-CO2'!$A$3)</f>
        <v>1151027235269.1475</v>
      </c>
    </row>
    <row r="34" spans="1:10">
      <c r="A34" s="9">
        <v>2047</v>
      </c>
      <c r="B34" s="32">
        <v>0</v>
      </c>
      <c r="C34" s="32">
        <v>0</v>
      </c>
      <c r="D34" s="32">
        <v>0</v>
      </c>
      <c r="E34" s="32">
        <v>0</v>
      </c>
      <c r="F34" s="32">
        <v>0</v>
      </c>
      <c r="G34" s="32">
        <v>0</v>
      </c>
      <c r="H34" s="32">
        <v>0</v>
      </c>
      <c r="I34" s="32">
        <f>'Climate Ready Hong Kong'!$F$77*'Climate Ready Hong Kong'!$D$82*(1-'Climate Ready Hong Kong'!$E$85)^('BPEiC-CO2'!A34-'BPEiC-CO2'!$A$3)</f>
        <v>1139224240016.2466</v>
      </c>
    </row>
    <row r="35" spans="1:10">
      <c r="A35" s="9">
        <v>2048</v>
      </c>
      <c r="B35" s="32">
        <v>0</v>
      </c>
      <c r="C35" s="32">
        <v>0</v>
      </c>
      <c r="D35" s="32">
        <v>0</v>
      </c>
      <c r="E35" s="32">
        <v>0</v>
      </c>
      <c r="F35" s="32">
        <v>0</v>
      </c>
      <c r="G35" s="32">
        <v>0</v>
      </c>
      <c r="H35" s="32">
        <v>0</v>
      </c>
      <c r="I35" s="32">
        <f>'Climate Ready Hong Kong'!$F$77*'Climate Ready Hong Kong'!$D$82*(1-'Climate Ready Hong Kong'!$E$85)^('BPEiC-CO2'!A35-'BPEiC-CO2'!$A$3)</f>
        <v>1127542276388.5508</v>
      </c>
    </row>
    <row r="36" spans="1:10">
      <c r="A36" s="9">
        <v>2049</v>
      </c>
      <c r="B36" s="32">
        <v>0</v>
      </c>
      <c r="C36" s="32">
        <v>0</v>
      </c>
      <c r="D36" s="32">
        <v>0</v>
      </c>
      <c r="E36" s="32">
        <v>0</v>
      </c>
      <c r="F36" s="32">
        <v>0</v>
      </c>
      <c r="G36" s="32">
        <v>0</v>
      </c>
      <c r="H36" s="32">
        <v>0</v>
      </c>
      <c r="I36" s="32">
        <f>'Climate Ready Hong Kong'!$F$77*'Climate Ready Hong Kong'!$D$82*(1-'Climate Ready Hong Kong'!$E$85)^('BPEiC-CO2'!A36-'BPEiC-CO2'!$A$3)</f>
        <v>1115980103289.7124</v>
      </c>
    </row>
    <row r="37" spans="1:10">
      <c r="A37" s="9">
        <v>2050</v>
      </c>
      <c r="B37" s="32">
        <v>0</v>
      </c>
      <c r="C37" s="32">
        <v>0</v>
      </c>
      <c r="D37" s="32">
        <v>0</v>
      </c>
      <c r="E37" s="32">
        <v>0</v>
      </c>
      <c r="F37" s="32">
        <v>0</v>
      </c>
      <c r="G37" s="32">
        <v>0</v>
      </c>
      <c r="H37" s="32">
        <v>0</v>
      </c>
      <c r="I37" s="32">
        <f>'Climate Ready Hong Kong'!$F$77*'Climate Ready Hong Kong'!$D$82*(1-'Climate Ready Hong Kong'!$E$85)^('BPEiC-CO2'!A37-'BPEiC-CO2'!$A$3)</f>
        <v>1104536492349.9766</v>
      </c>
      <c r="J37" s="3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theme="8" tint="-0.249977111117893"/>
  </sheetPr>
  <dimension ref="A1:I37"/>
  <sheetViews>
    <sheetView workbookViewId="0">
      <selection activeCell="I4" sqref="I4"/>
    </sheetView>
  </sheetViews>
  <sheetFormatPr defaultColWidth="10.265625" defaultRowHeight="14.25"/>
  <cols>
    <col min="1" max="1" width="10.265625" style="9"/>
    <col min="2" max="2" width="19" style="9" customWidth="1"/>
    <col min="3" max="9" width="20.1328125" style="9" customWidth="1"/>
    <col min="10" max="16384" width="10.265625" style="8"/>
  </cols>
  <sheetData>
    <row r="1" spans="1:9">
      <c r="A1" s="18" t="s">
        <v>245</v>
      </c>
      <c r="B1" s="19" t="s">
        <v>11</v>
      </c>
      <c r="C1" s="24" t="s">
        <v>289</v>
      </c>
    </row>
    <row r="2" spans="1:9" s="21" customFormat="1" ht="28.5">
      <c r="A2" s="20" t="s">
        <v>0</v>
      </c>
      <c r="B2" s="22" t="s">
        <v>287</v>
      </c>
      <c r="C2" s="23" t="s">
        <v>238</v>
      </c>
      <c r="D2" s="22" t="s">
        <v>288</v>
      </c>
      <c r="E2" s="22" t="s">
        <v>244</v>
      </c>
      <c r="F2" s="22" t="s">
        <v>241</v>
      </c>
      <c r="G2" s="22" t="s">
        <v>240</v>
      </c>
      <c r="H2" s="22" t="s">
        <v>239</v>
      </c>
      <c r="I2" s="22" t="s">
        <v>242</v>
      </c>
    </row>
    <row r="3" spans="1:9" s="21" customFormat="1">
      <c r="A3" s="20">
        <v>2016</v>
      </c>
      <c r="B3" s="12">
        <v>0</v>
      </c>
      <c r="C3" s="12">
        <v>0</v>
      </c>
      <c r="D3" s="12">
        <v>0</v>
      </c>
      <c r="E3" s="12">
        <v>0</v>
      </c>
      <c r="F3" s="12">
        <v>0</v>
      </c>
      <c r="G3" s="12">
        <v>0</v>
      </c>
      <c r="H3" s="12">
        <v>0</v>
      </c>
      <c r="I3" s="12">
        <f>'Climate Ready Hong Kong'!$F$77*'Climate Ready Hong Kong'!$D$80*(1-'Climate Ready Hong Kong'!$E$85)^('BPEiC-CO2'!A3-'BPEiC-CO2'!$A$3)</f>
        <v>78038450807.646957</v>
      </c>
    </row>
    <row r="4" spans="1:9">
      <c r="A4" s="9">
        <v>2017</v>
      </c>
      <c r="B4" s="12">
        <v>0</v>
      </c>
      <c r="C4" s="12">
        <v>0</v>
      </c>
      <c r="D4" s="12">
        <v>0</v>
      </c>
      <c r="E4" s="12">
        <v>0</v>
      </c>
      <c r="F4" s="12">
        <v>0</v>
      </c>
      <c r="G4" s="12">
        <v>0</v>
      </c>
      <c r="H4" s="12">
        <v>0</v>
      </c>
      <c r="I4" s="119">
        <f>1.74*10^12*'Climate Ready Hong Kong'!D80</f>
        <v>81799340003.196213</v>
      </c>
    </row>
    <row r="5" spans="1:9">
      <c r="A5" s="9">
        <v>2018</v>
      </c>
      <c r="B5" s="12">
        <v>0</v>
      </c>
      <c r="C5" s="12">
        <v>0</v>
      </c>
      <c r="D5" s="12">
        <v>0</v>
      </c>
      <c r="E5" s="12">
        <v>0</v>
      </c>
      <c r="F5" s="12">
        <v>0</v>
      </c>
      <c r="G5" s="12">
        <v>0</v>
      </c>
      <c r="H5" s="12">
        <v>0</v>
      </c>
      <c r="I5" s="12">
        <f>'Climate Ready Hong Kong'!$F$77*'Climate Ready Hong Kong'!$D$80*(1-'Climate Ready Hong Kong'!$E$85)^('BPEiC-CO2'!A5-'BPEiC-CO2'!$A$3)</f>
        <v>76446194992.870773</v>
      </c>
    </row>
    <row r="6" spans="1:9">
      <c r="A6" s="9">
        <v>2019</v>
      </c>
      <c r="B6" s="12">
        <v>0</v>
      </c>
      <c r="C6" s="12">
        <v>0</v>
      </c>
      <c r="D6" s="12">
        <v>0</v>
      </c>
      <c r="E6" s="12">
        <v>0</v>
      </c>
      <c r="F6" s="12">
        <v>0</v>
      </c>
      <c r="G6" s="12">
        <v>0</v>
      </c>
      <c r="H6" s="12">
        <v>0</v>
      </c>
      <c r="I6" s="12">
        <f>'Climate Ready Hong Kong'!$F$77*'Climate Ready Hong Kong'!$D$80*(1-'Climate Ready Hong Kong'!$E$85)^('BPEiC-CO2'!A6-'BPEiC-CO2'!$A$3)</f>
        <v>75662291668.122604</v>
      </c>
    </row>
    <row r="7" spans="1:9">
      <c r="A7" s="9">
        <v>2020</v>
      </c>
      <c r="B7" s="12">
        <v>0</v>
      </c>
      <c r="C7" s="12">
        <v>0</v>
      </c>
      <c r="D7" s="12">
        <v>0</v>
      </c>
      <c r="E7" s="12">
        <v>0</v>
      </c>
      <c r="F7" s="12">
        <v>0</v>
      </c>
      <c r="G7" s="12">
        <v>0</v>
      </c>
      <c r="H7" s="12">
        <v>0</v>
      </c>
      <c r="I7" s="12">
        <f>'Climate Ready Hong Kong'!$F$77*'Climate Ready Hong Kong'!$D$80*(1-'Climate Ready Hong Kong'!$E$85)^('BPEiC-CO2'!A7-'BPEiC-CO2'!$A$3)</f>
        <v>74886426734.593353</v>
      </c>
    </row>
    <row r="8" spans="1:9">
      <c r="A8" s="9">
        <v>2021</v>
      </c>
      <c r="B8" s="12">
        <v>0</v>
      </c>
      <c r="C8" s="12">
        <v>0</v>
      </c>
      <c r="D8" s="12">
        <v>0</v>
      </c>
      <c r="E8" s="12">
        <v>0</v>
      </c>
      <c r="F8" s="12">
        <v>0</v>
      </c>
      <c r="G8" s="12">
        <v>0</v>
      </c>
      <c r="H8" s="12">
        <v>0</v>
      </c>
      <c r="I8" s="12">
        <f>'Climate Ready Hong Kong'!$F$77*'Climate Ready Hong Kong'!$D$80*(1-'Climate Ready Hong Kong'!$E$85)^('BPEiC-CO2'!A8-'BPEiC-CO2'!$A$3)</f>
        <v>74118517764.091507</v>
      </c>
    </row>
    <row r="9" spans="1:9">
      <c r="A9" s="9">
        <v>2022</v>
      </c>
      <c r="B9" s="12">
        <v>0</v>
      </c>
      <c r="C9" s="12">
        <v>0</v>
      </c>
      <c r="D9" s="12">
        <v>0</v>
      </c>
      <c r="E9" s="12">
        <v>0</v>
      </c>
      <c r="F9" s="12">
        <v>0</v>
      </c>
      <c r="G9" s="12">
        <v>0</v>
      </c>
      <c r="H9" s="12">
        <v>0</v>
      </c>
      <c r="I9" s="12">
        <f>'Climate Ready Hong Kong'!$F$77*'Climate Ready Hong Kong'!$D$80*(1-'Climate Ready Hong Kong'!$E$85)^('BPEiC-CO2'!A9-'BPEiC-CO2'!$A$3)</f>
        <v>73358483173.670151</v>
      </c>
    </row>
    <row r="10" spans="1:9">
      <c r="A10" s="9">
        <v>2023</v>
      </c>
      <c r="B10" s="12">
        <v>0</v>
      </c>
      <c r="C10" s="12">
        <v>0</v>
      </c>
      <c r="D10" s="12">
        <v>0</v>
      </c>
      <c r="E10" s="12">
        <v>0</v>
      </c>
      <c r="F10" s="12">
        <v>0</v>
      </c>
      <c r="G10" s="12">
        <v>0</v>
      </c>
      <c r="H10" s="12">
        <v>0</v>
      </c>
      <c r="I10" s="12">
        <f>'Climate Ready Hong Kong'!$F$77*'Climate Ready Hong Kong'!$D$80*(1-'Climate Ready Hong Kong'!$E$85)^('BPEiC-CO2'!A10-'BPEiC-CO2'!$A$3)</f>
        <v>72606242216.959534</v>
      </c>
    </row>
    <row r="11" spans="1:9">
      <c r="A11" s="9">
        <v>2024</v>
      </c>
      <c r="B11" s="12">
        <v>0</v>
      </c>
      <c r="C11" s="12">
        <v>0</v>
      </c>
      <c r="D11" s="12">
        <v>0</v>
      </c>
      <c r="E11" s="12">
        <v>0</v>
      </c>
      <c r="F11" s="12">
        <v>0</v>
      </c>
      <c r="G11" s="12">
        <v>0</v>
      </c>
      <c r="H11" s="12">
        <v>0</v>
      </c>
      <c r="I11" s="12">
        <f>'Climate Ready Hong Kong'!$F$77*'Climate Ready Hong Kong'!$D$80*(1-'Climate Ready Hong Kong'!$E$85)^('BPEiC-CO2'!A11-'BPEiC-CO2'!$A$3)</f>
        <v>71861714975.588593</v>
      </c>
    </row>
    <row r="12" spans="1:9">
      <c r="A12" s="9">
        <v>2025</v>
      </c>
      <c r="B12" s="12">
        <v>0</v>
      </c>
      <c r="C12" s="12">
        <v>0</v>
      </c>
      <c r="D12" s="12">
        <v>0</v>
      </c>
      <c r="E12" s="12">
        <v>0</v>
      </c>
      <c r="F12" s="12">
        <v>0</v>
      </c>
      <c r="G12" s="12">
        <v>0</v>
      </c>
      <c r="H12" s="12">
        <v>0</v>
      </c>
      <c r="I12" s="12">
        <f>'Climate Ready Hong Kong'!$F$77*'Climate Ready Hong Kong'!$D$80*(1-'Climate Ready Hong Kong'!$E$85)^('BPEiC-CO2'!A12-'BPEiC-CO2'!$A$3)</f>
        <v>71124822350.694397</v>
      </c>
    </row>
    <row r="13" spans="1:9">
      <c r="A13" s="9">
        <v>2026</v>
      </c>
      <c r="B13" s="12">
        <v>0</v>
      </c>
      <c r="C13" s="12">
        <v>0</v>
      </c>
      <c r="D13" s="12">
        <v>0</v>
      </c>
      <c r="E13" s="12">
        <v>0</v>
      </c>
      <c r="F13" s="12">
        <v>0</v>
      </c>
      <c r="G13" s="12">
        <v>0</v>
      </c>
      <c r="H13" s="12">
        <v>0</v>
      </c>
      <c r="I13" s="12">
        <f>'Climate Ready Hong Kong'!$F$77*'Climate Ready Hong Kong'!$D$80*(1-'Climate Ready Hong Kong'!$E$85)^('BPEiC-CO2'!A13-'BPEiC-CO2'!$A$3)</f>
        <v>70395486054.518616</v>
      </c>
    </row>
    <row r="14" spans="1:9">
      <c r="A14" s="9">
        <v>2027</v>
      </c>
      <c r="B14" s="12">
        <v>0</v>
      </c>
      <c r="C14" s="12">
        <v>0</v>
      </c>
      <c r="D14" s="12">
        <v>0</v>
      </c>
      <c r="E14" s="12">
        <v>0</v>
      </c>
      <c r="F14" s="12">
        <v>0</v>
      </c>
      <c r="G14" s="12">
        <v>0</v>
      </c>
      <c r="H14" s="12">
        <v>0</v>
      </c>
      <c r="I14" s="12">
        <f>'Climate Ready Hong Kong'!$F$77*'Climate Ready Hong Kong'!$D$80*(1-'Climate Ready Hong Kong'!$E$85)^('BPEiC-CO2'!A14-'BPEiC-CO2'!$A$3)</f>
        <v>69673628602.090179</v>
      </c>
    </row>
    <row r="15" spans="1:9">
      <c r="A15" s="9">
        <v>2028</v>
      </c>
      <c r="B15" s="12">
        <v>0</v>
      </c>
      <c r="C15" s="12">
        <v>0</v>
      </c>
      <c r="D15" s="12">
        <v>0</v>
      </c>
      <c r="E15" s="12">
        <v>0</v>
      </c>
      <c r="F15" s="12">
        <v>0</v>
      </c>
      <c r="G15" s="12">
        <v>0</v>
      </c>
      <c r="H15" s="12">
        <v>0</v>
      </c>
      <c r="I15" s="12">
        <f>'Climate Ready Hong Kong'!$F$77*'Climate Ready Hong Kong'!$D$80*(1-'Climate Ready Hong Kong'!$E$85)^('BPEiC-CO2'!A15-'BPEiC-CO2'!$A$3)</f>
        <v>68959173302.993317</v>
      </c>
    </row>
    <row r="16" spans="1:9">
      <c r="A16" s="9">
        <v>2029</v>
      </c>
      <c r="B16" s="12">
        <v>0</v>
      </c>
      <c r="C16" s="12">
        <v>0</v>
      </c>
      <c r="D16" s="12">
        <v>0</v>
      </c>
      <c r="E16" s="12">
        <v>0</v>
      </c>
      <c r="F16" s="12">
        <v>0</v>
      </c>
      <c r="G16" s="12">
        <v>0</v>
      </c>
      <c r="H16" s="12">
        <v>0</v>
      </c>
      <c r="I16" s="12">
        <f>'Climate Ready Hong Kong'!$F$77*'Climate Ready Hong Kong'!$D$80*(1-'Climate Ready Hong Kong'!$E$85)^('BPEiC-CO2'!A16-'BPEiC-CO2'!$A$3)</f>
        <v>68252044253.219894</v>
      </c>
    </row>
    <row r="17" spans="1:9">
      <c r="A17" s="9">
        <v>2030</v>
      </c>
      <c r="B17" s="12">
        <v>0</v>
      </c>
      <c r="C17" s="12">
        <v>0</v>
      </c>
      <c r="D17" s="12">
        <v>0</v>
      </c>
      <c r="E17" s="12">
        <v>0</v>
      </c>
      <c r="F17" s="12">
        <v>0</v>
      </c>
      <c r="G17" s="12">
        <v>0</v>
      </c>
      <c r="H17" s="12">
        <v>0</v>
      </c>
      <c r="I17" s="12">
        <f>'Climate Ready Hong Kong'!$F$77*'Climate Ready Hong Kong'!$D$80*(1-'Climate Ready Hong Kong'!$E$85)^('BPEiC-CO2'!A17-'BPEiC-CO2'!$A$3)</f>
        <v>67552166327.105347</v>
      </c>
    </row>
    <row r="18" spans="1:9">
      <c r="A18" s="9">
        <v>2031</v>
      </c>
      <c r="B18" s="12">
        <v>0</v>
      </c>
      <c r="C18" s="12">
        <v>0</v>
      </c>
      <c r="D18" s="12">
        <v>0</v>
      </c>
      <c r="E18" s="12">
        <v>0</v>
      </c>
      <c r="F18" s="12">
        <v>0</v>
      </c>
      <c r="G18" s="12">
        <v>0</v>
      </c>
      <c r="H18" s="12">
        <v>0</v>
      </c>
      <c r="I18" s="12">
        <f>'Climate Ready Hong Kong'!$F$77*'Climate Ready Hong Kong'!$D$80*(1-'Climate Ready Hong Kong'!$E$85)^('BPEiC-CO2'!A18-'BPEiC-CO2'!$A$3)</f>
        <v>66859465169.347282</v>
      </c>
    </row>
    <row r="19" spans="1:9">
      <c r="A19" s="9">
        <v>2032</v>
      </c>
      <c r="B19" s="12">
        <v>0</v>
      </c>
      <c r="C19" s="12">
        <v>0</v>
      </c>
      <c r="D19" s="12">
        <v>0</v>
      </c>
      <c r="E19" s="12">
        <v>0</v>
      </c>
      <c r="F19" s="12">
        <v>0</v>
      </c>
      <c r="G19" s="12">
        <v>0</v>
      </c>
      <c r="H19" s="12">
        <v>0</v>
      </c>
      <c r="I19" s="12">
        <f>'Climate Ready Hong Kong'!$F$77*'Climate Ready Hong Kong'!$D$80*(1-'Climate Ready Hong Kong'!$E$85)^('BPEiC-CO2'!A19-'BPEiC-CO2'!$A$3)</f>
        <v>66173867187.105995</v>
      </c>
    </row>
    <row r="20" spans="1:9">
      <c r="A20" s="9">
        <v>2033</v>
      </c>
      <c r="B20" s="12">
        <v>0</v>
      </c>
      <c r="C20" s="12">
        <v>0</v>
      </c>
      <c r="D20" s="12">
        <v>0</v>
      </c>
      <c r="E20" s="12">
        <v>0</v>
      </c>
      <c r="F20" s="12">
        <v>0</v>
      </c>
      <c r="G20" s="12">
        <v>0</v>
      </c>
      <c r="H20" s="12">
        <v>0</v>
      </c>
      <c r="I20" s="12">
        <f>'Climate Ready Hong Kong'!$F$77*'Climate Ready Hong Kong'!$D$80*(1-'Climate Ready Hong Kong'!$E$85)^('BPEiC-CO2'!A20-'BPEiC-CO2'!$A$3)</f>
        <v>65495299542.185875</v>
      </c>
    </row>
    <row r="21" spans="1:9">
      <c r="A21" s="9">
        <v>2034</v>
      </c>
      <c r="B21" s="12">
        <v>0</v>
      </c>
      <c r="C21" s="12">
        <v>0</v>
      </c>
      <c r="D21" s="12">
        <v>0</v>
      </c>
      <c r="E21" s="12">
        <v>0</v>
      </c>
      <c r="F21" s="12">
        <v>0</v>
      </c>
      <c r="G21" s="12">
        <v>0</v>
      </c>
      <c r="H21" s="12">
        <v>0</v>
      </c>
      <c r="I21" s="12">
        <f>'Climate Ready Hong Kong'!$F$77*'Climate Ready Hong Kong'!$D$80*(1-'Climate Ready Hong Kong'!$E$85)^('BPEiC-CO2'!A21-'BPEiC-CO2'!$A$3)</f>
        <v>64823690143.297089</v>
      </c>
    </row>
    <row r="22" spans="1:9">
      <c r="A22" s="9">
        <v>2035</v>
      </c>
      <c r="B22" s="12">
        <v>0</v>
      </c>
      <c r="C22" s="12">
        <v>0</v>
      </c>
      <c r="D22" s="12">
        <v>0</v>
      </c>
      <c r="E22" s="12">
        <v>0</v>
      </c>
      <c r="F22" s="12">
        <v>0</v>
      </c>
      <c r="G22" s="12">
        <v>0</v>
      </c>
      <c r="H22" s="12">
        <v>0</v>
      </c>
      <c r="I22" s="12">
        <f>'Climate Ready Hong Kong'!$F$77*'Climate Ready Hong Kong'!$D$80*(1-'Climate Ready Hong Kong'!$E$85)^('BPEiC-CO2'!A22-'BPEiC-CO2'!$A$3)</f>
        <v>64158967638.396538</v>
      </c>
    </row>
    <row r="23" spans="1:9">
      <c r="A23" s="9">
        <v>2036</v>
      </c>
      <c r="B23" s="12">
        <v>0</v>
      </c>
      <c r="C23" s="12">
        <v>0</v>
      </c>
      <c r="D23" s="12">
        <v>0</v>
      </c>
      <c r="E23" s="12">
        <v>0</v>
      </c>
      <c r="F23" s="12">
        <v>0</v>
      </c>
      <c r="G23" s="12">
        <v>0</v>
      </c>
      <c r="H23" s="12">
        <v>0</v>
      </c>
      <c r="I23" s="12">
        <f>'Climate Ready Hong Kong'!$F$77*'Climate Ready Hong Kong'!$D$80*(1-'Climate Ready Hong Kong'!$E$85)^('BPEiC-CO2'!A23-'BPEiC-CO2'!$A$3)</f>
        <v>63501061407.10746</v>
      </c>
    </row>
    <row r="24" spans="1:9">
      <c r="A24" s="9">
        <v>2037</v>
      </c>
      <c r="B24" s="12">
        <v>0</v>
      </c>
      <c r="C24" s="12">
        <v>0</v>
      </c>
      <c r="D24" s="12">
        <v>0</v>
      </c>
      <c r="E24" s="12">
        <v>0</v>
      </c>
      <c r="F24" s="12">
        <v>0</v>
      </c>
      <c r="G24" s="12">
        <v>0</v>
      </c>
      <c r="H24" s="12">
        <v>0</v>
      </c>
      <c r="I24" s="12">
        <f>'Climate Ready Hong Kong'!$F$77*'Climate Ready Hong Kong'!$D$80*(1-'Climate Ready Hong Kong'!$E$85)^('BPEiC-CO2'!A24-'BPEiC-CO2'!$A$3)</f>
        <v>62849901553.216606</v>
      </c>
    </row>
    <row r="25" spans="1:9">
      <c r="A25" s="9">
        <v>2038</v>
      </c>
      <c r="B25" s="12">
        <v>0</v>
      </c>
      <c r="C25" s="12">
        <v>0</v>
      </c>
      <c r="D25" s="12">
        <v>0</v>
      </c>
      <c r="E25" s="12">
        <v>0</v>
      </c>
      <c r="F25" s="12">
        <v>0</v>
      </c>
      <c r="G25" s="12">
        <v>0</v>
      </c>
      <c r="H25" s="12">
        <v>0</v>
      </c>
      <c r="I25" s="12">
        <f>'Climate Ready Hong Kong'!$F$77*'Climate Ready Hong Kong'!$D$80*(1-'Climate Ready Hong Kong'!$E$85)^('BPEiC-CO2'!A25-'BPEiC-CO2'!$A$3)</f>
        <v>62205418897.248482</v>
      </c>
    </row>
    <row r="26" spans="1:9">
      <c r="A26" s="9">
        <v>2039</v>
      </c>
      <c r="B26" s="12">
        <v>0</v>
      </c>
      <c r="C26" s="12">
        <v>0</v>
      </c>
      <c r="D26" s="12">
        <v>0</v>
      </c>
      <c r="E26" s="12">
        <v>0</v>
      </c>
      <c r="F26" s="12">
        <v>0</v>
      </c>
      <c r="G26" s="12">
        <v>0</v>
      </c>
      <c r="H26" s="12">
        <v>0</v>
      </c>
      <c r="I26" s="12">
        <f>'Climate Ready Hong Kong'!$F$77*'Climate Ready Hong Kong'!$D$80*(1-'Climate Ready Hong Kong'!$E$85)^('BPEiC-CO2'!A26-'BPEiC-CO2'!$A$3)</f>
        <v>61567544969.115715</v>
      </c>
    </row>
    <row r="27" spans="1:9">
      <c r="A27" s="9">
        <v>2040</v>
      </c>
      <c r="B27" s="12">
        <v>0</v>
      </c>
      <c r="C27" s="12">
        <v>0</v>
      </c>
      <c r="D27" s="12">
        <v>0</v>
      </c>
      <c r="E27" s="12">
        <v>0</v>
      </c>
      <c r="F27" s="12">
        <v>0</v>
      </c>
      <c r="G27" s="12">
        <v>0</v>
      </c>
      <c r="H27" s="12">
        <v>0</v>
      </c>
      <c r="I27" s="12">
        <f>'Climate Ready Hong Kong'!$F$77*'Climate Ready Hong Kong'!$D$80*(1-'Climate Ready Hong Kong'!$E$85)^('BPEiC-CO2'!A27-'BPEiC-CO2'!$A$3)</f>
        <v>60936212000.844711</v>
      </c>
    </row>
    <row r="28" spans="1:9">
      <c r="A28" s="9">
        <v>2041</v>
      </c>
      <c r="B28" s="12">
        <v>0</v>
      </c>
      <c r="C28" s="12">
        <v>0</v>
      </c>
      <c r="D28" s="12">
        <v>0</v>
      </c>
      <c r="E28" s="12">
        <v>0</v>
      </c>
      <c r="F28" s="12">
        <v>0</v>
      </c>
      <c r="G28" s="12">
        <v>0</v>
      </c>
      <c r="H28" s="12">
        <v>0</v>
      </c>
      <c r="I28" s="12">
        <f>'Climate Ready Hong Kong'!$F$77*'Climate Ready Hong Kong'!$D$80*(1-'Climate Ready Hong Kong'!$E$85)^('BPEiC-CO2'!A28-'BPEiC-CO2'!$A$3)</f>
        <v>60311352919.376015</v>
      </c>
    </row>
    <row r="29" spans="1:9">
      <c r="A29" s="9">
        <v>2042</v>
      </c>
      <c r="B29" s="12">
        <v>0</v>
      </c>
      <c r="C29" s="12">
        <v>0</v>
      </c>
      <c r="D29" s="12">
        <v>0</v>
      </c>
      <c r="E29" s="12">
        <v>0</v>
      </c>
      <c r="F29" s="12">
        <v>0</v>
      </c>
      <c r="G29" s="12">
        <v>0</v>
      </c>
      <c r="H29" s="12">
        <v>0</v>
      </c>
      <c r="I29" s="12">
        <f>'Climate Ready Hong Kong'!$F$77*'Climate Ready Hong Kong'!$D$80*(1-'Climate Ready Hong Kong'!$E$85)^('BPEiC-CO2'!A29-'BPEiC-CO2'!$A$3)</f>
        <v>59692901339.4384</v>
      </c>
    </row>
    <row r="30" spans="1:9">
      <c r="A30" s="9">
        <v>2043</v>
      </c>
      <c r="B30" s="12">
        <v>0</v>
      </c>
      <c r="C30" s="12">
        <v>0</v>
      </c>
      <c r="D30" s="12">
        <v>0</v>
      </c>
      <c r="E30" s="12">
        <v>0</v>
      </c>
      <c r="F30" s="12">
        <v>0</v>
      </c>
      <c r="G30" s="12">
        <v>0</v>
      </c>
      <c r="H30" s="12">
        <v>0</v>
      </c>
      <c r="I30" s="12">
        <f>'Climate Ready Hong Kong'!$F$77*'Climate Ready Hong Kong'!$D$80*(1-'Climate Ready Hong Kong'!$E$85)^('BPEiC-CO2'!A30-'BPEiC-CO2'!$A$3)</f>
        <v>59080791556.496109</v>
      </c>
    </row>
    <row r="31" spans="1:9">
      <c r="A31" s="9">
        <v>2044</v>
      </c>
      <c r="B31" s="12">
        <v>0</v>
      </c>
      <c r="C31" s="12">
        <v>0</v>
      </c>
      <c r="D31" s="12">
        <v>0</v>
      </c>
      <c r="E31" s="12">
        <v>0</v>
      </c>
      <c r="F31" s="12">
        <v>0</v>
      </c>
      <c r="G31" s="12">
        <v>0</v>
      </c>
      <c r="H31" s="12">
        <v>0</v>
      </c>
      <c r="I31" s="12">
        <f>'Climate Ready Hong Kong'!$F$77*'Climate Ready Hong Kong'!$D$80*(1-'Climate Ready Hong Kong'!$E$85)^('BPEiC-CO2'!A31-'BPEiC-CO2'!$A$3)</f>
        <v>58474958539.768326</v>
      </c>
    </row>
    <row r="32" spans="1:9">
      <c r="A32" s="9">
        <v>2045</v>
      </c>
      <c r="B32" s="12">
        <v>0</v>
      </c>
      <c r="C32" s="12">
        <v>0</v>
      </c>
      <c r="D32" s="12">
        <v>0</v>
      </c>
      <c r="E32" s="12">
        <v>0</v>
      </c>
      <c r="F32" s="12">
        <v>0</v>
      </c>
      <c r="G32" s="12">
        <v>0</v>
      </c>
      <c r="H32" s="12">
        <v>0</v>
      </c>
      <c r="I32" s="12">
        <f>'Climate Ready Hong Kong'!$F$77*'Climate Ready Hong Kong'!$D$80*(1-'Climate Ready Hong Kong'!$E$85)^('BPEiC-CO2'!A32-'BPEiC-CO2'!$A$3)</f>
        <v>57875337925.32032</v>
      </c>
    </row>
    <row r="33" spans="1:9">
      <c r="A33" s="9">
        <v>2046</v>
      </c>
      <c r="B33" s="12">
        <v>0</v>
      </c>
      <c r="C33" s="12">
        <v>0</v>
      </c>
      <c r="D33" s="12">
        <v>0</v>
      </c>
      <c r="E33" s="12">
        <v>0</v>
      </c>
      <c r="F33" s="12">
        <v>0</v>
      </c>
      <c r="G33" s="12">
        <v>0</v>
      </c>
      <c r="H33" s="12">
        <v>0</v>
      </c>
      <c r="I33" s="12">
        <f>'Climate Ready Hong Kong'!$F$77*'Climate Ready Hong Kong'!$D$80*(1-'Climate Ready Hong Kong'!$E$85)^('BPEiC-CO2'!A33-'BPEiC-CO2'!$A$3)</f>
        <v>57281866009.225433</v>
      </c>
    </row>
    <row r="34" spans="1:9">
      <c r="A34" s="9">
        <v>2047</v>
      </c>
      <c r="B34" s="12">
        <v>0</v>
      </c>
      <c r="C34" s="12">
        <v>0</v>
      </c>
      <c r="D34" s="12">
        <v>0</v>
      </c>
      <c r="E34" s="12">
        <v>0</v>
      </c>
      <c r="F34" s="12">
        <v>0</v>
      </c>
      <c r="G34" s="12">
        <v>0</v>
      </c>
      <c r="H34" s="12">
        <v>0</v>
      </c>
      <c r="I34" s="12">
        <f>'Climate Ready Hong Kong'!$F$77*'Climate Ready Hong Kong'!$D$80*(1-'Climate Ready Hong Kong'!$E$85)^('BPEiC-CO2'!A34-'BPEiC-CO2'!$A$3)</f>
        <v>56694479740.797035</v>
      </c>
    </row>
    <row r="35" spans="1:9">
      <c r="A35" s="9">
        <v>2048</v>
      </c>
      <c r="B35" s="12">
        <v>0</v>
      </c>
      <c r="C35" s="12">
        <v>0</v>
      </c>
      <c r="D35" s="12">
        <v>0</v>
      </c>
      <c r="E35" s="12">
        <v>0</v>
      </c>
      <c r="F35" s="12">
        <v>0</v>
      </c>
      <c r="G35" s="12">
        <v>0</v>
      </c>
      <c r="H35" s="12">
        <v>0</v>
      </c>
      <c r="I35" s="12">
        <f>'Climate Ready Hong Kong'!$F$77*'Climate Ready Hong Kong'!$D$80*(1-'Climate Ready Hong Kong'!$E$85)^('BPEiC-CO2'!A35-'BPEiC-CO2'!$A$3)</f>
        <v>56113116715.890129</v>
      </c>
    </row>
    <row r="36" spans="1:9">
      <c r="A36" s="9">
        <v>2049</v>
      </c>
      <c r="B36" s="12">
        <v>0</v>
      </c>
      <c r="C36" s="12">
        <v>0</v>
      </c>
      <c r="D36" s="12">
        <v>0</v>
      </c>
      <c r="E36" s="12">
        <v>0</v>
      </c>
      <c r="F36" s="12">
        <v>0</v>
      </c>
      <c r="G36" s="12">
        <v>0</v>
      </c>
      <c r="H36" s="12">
        <v>0</v>
      </c>
      <c r="I36" s="12">
        <f>'Climate Ready Hong Kong'!$F$77*'Climate Ready Hong Kong'!$D$80*(1-'Climate Ready Hong Kong'!$E$85)^('BPEiC-CO2'!A36-'BPEiC-CO2'!$A$3)</f>
        <v>55537715170.271393</v>
      </c>
    </row>
    <row r="37" spans="1:9">
      <c r="A37" s="9">
        <v>2050</v>
      </c>
      <c r="B37" s="12">
        <v>0</v>
      </c>
      <c r="C37" s="12">
        <v>0</v>
      </c>
      <c r="D37" s="12">
        <v>0</v>
      </c>
      <c r="E37" s="12">
        <v>0</v>
      </c>
      <c r="F37" s="12">
        <v>0</v>
      </c>
      <c r="G37" s="12">
        <v>0</v>
      </c>
      <c r="H37" s="12">
        <v>0</v>
      </c>
      <c r="I37" s="12">
        <f>'Climate Ready Hong Kong'!$F$77*'Climate Ready Hong Kong'!$D$80*(1-'Climate Ready Hong Kong'!$E$85)^('BPEiC-CO2'!A37-'BPEiC-CO2'!$A$3)</f>
        <v>54968213973.057426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I37"/>
  <sheetViews>
    <sheetView workbookViewId="0">
      <selection activeCell="B3" sqref="B3:H37"/>
    </sheetView>
  </sheetViews>
  <sheetFormatPr defaultColWidth="10.265625" defaultRowHeight="14.25"/>
  <cols>
    <col min="1" max="1" width="10.265625" style="9"/>
    <col min="2" max="2" width="19" style="9" customWidth="1"/>
    <col min="3" max="9" width="20.1328125" style="9" customWidth="1"/>
    <col min="10" max="16384" width="10.265625" style="8"/>
  </cols>
  <sheetData>
    <row r="1" spans="1:9">
      <c r="A1" s="18" t="s">
        <v>245</v>
      </c>
      <c r="B1" s="19" t="s">
        <v>12</v>
      </c>
      <c r="C1" s="24" t="s">
        <v>289</v>
      </c>
    </row>
    <row r="2" spans="1:9" s="21" customFormat="1" ht="28.5">
      <c r="A2" s="20" t="s">
        <v>0</v>
      </c>
      <c r="B2" s="22" t="s">
        <v>287</v>
      </c>
      <c r="C2" s="23" t="s">
        <v>238</v>
      </c>
      <c r="D2" s="22" t="s">
        <v>288</v>
      </c>
      <c r="E2" s="22" t="s">
        <v>244</v>
      </c>
      <c r="F2" s="22" t="s">
        <v>241</v>
      </c>
      <c r="G2" s="22" t="s">
        <v>240</v>
      </c>
      <c r="H2" s="22" t="s">
        <v>239</v>
      </c>
      <c r="I2" s="22" t="s">
        <v>242</v>
      </c>
    </row>
    <row r="3" spans="1:9" s="21" customFormat="1">
      <c r="A3" s="20">
        <v>2016</v>
      </c>
      <c r="B3" s="12">
        <v>0</v>
      </c>
      <c r="C3" s="12">
        <v>0</v>
      </c>
      <c r="D3" s="12">
        <v>0</v>
      </c>
      <c r="E3" s="12">
        <v>0</v>
      </c>
      <c r="F3" s="12">
        <v>0</v>
      </c>
      <c r="G3" s="12">
        <v>0</v>
      </c>
      <c r="H3" s="12">
        <v>0</v>
      </c>
      <c r="I3" s="12">
        <f>'Climate Ready Hong Kong'!$F$77*'Climate Ready Hong Kong'!$D$81*(1-'Climate Ready Hong Kong'!$E$85)^('BPEiC-CO2'!A3-'BPEiC-CO2'!$A$3)</f>
        <v>13849535115.389757</v>
      </c>
    </row>
    <row r="4" spans="1:9">
      <c r="A4" s="9">
        <v>2017</v>
      </c>
      <c r="B4" s="12">
        <v>0</v>
      </c>
      <c r="C4" s="12">
        <v>0</v>
      </c>
      <c r="D4" s="12">
        <v>0</v>
      </c>
      <c r="E4" s="12">
        <v>0</v>
      </c>
      <c r="F4" s="12">
        <v>0</v>
      </c>
      <c r="G4" s="12">
        <v>0</v>
      </c>
      <c r="H4" s="12">
        <v>0</v>
      </c>
      <c r="I4" s="119">
        <f>1.74*10^12*'Climate Ready Hong Kong'!D81</f>
        <v>14516982590.830227</v>
      </c>
    </row>
    <row r="5" spans="1:9">
      <c r="A5" s="9">
        <v>2018</v>
      </c>
      <c r="B5" s="12">
        <v>0</v>
      </c>
      <c r="C5" s="12">
        <v>0</v>
      </c>
      <c r="D5" s="12">
        <v>0</v>
      </c>
      <c r="E5" s="12">
        <v>0</v>
      </c>
      <c r="F5" s="12">
        <v>0</v>
      </c>
      <c r="G5" s="12">
        <v>0</v>
      </c>
      <c r="H5" s="12">
        <v>0</v>
      </c>
      <c r="I5" s="12">
        <f>'Climate Ready Hong Kong'!$F$77*'Climate Ready Hong Kong'!$D$81*(1-'Climate Ready Hong Kong'!$E$85)^('BPEiC-CO2'!A5-'BPEiC-CO2'!$A$3)</f>
        <v>13566956430.251823</v>
      </c>
    </row>
    <row r="6" spans="1:9">
      <c r="A6" s="9">
        <v>2019</v>
      </c>
      <c r="B6" s="12">
        <v>0</v>
      </c>
      <c r="C6" s="12">
        <v>0</v>
      </c>
      <c r="D6" s="12">
        <v>0</v>
      </c>
      <c r="E6" s="12">
        <v>0</v>
      </c>
      <c r="F6" s="12">
        <v>0</v>
      </c>
      <c r="G6" s="12">
        <v>0</v>
      </c>
      <c r="H6" s="12">
        <v>0</v>
      </c>
      <c r="I6" s="12">
        <f>'Climate Ready Hong Kong'!$F$77*'Climate Ready Hong Kong'!$D$81*(1-'Climate Ready Hong Kong'!$E$85)^('BPEiC-CO2'!A6-'BPEiC-CO2'!$A$3)</f>
        <v>13427836592.392269</v>
      </c>
    </row>
    <row r="7" spans="1:9">
      <c r="A7" s="9">
        <v>2020</v>
      </c>
      <c r="B7" s="12">
        <v>0</v>
      </c>
      <c r="C7" s="12">
        <v>0</v>
      </c>
      <c r="D7" s="12">
        <v>0</v>
      </c>
      <c r="E7" s="12">
        <v>0</v>
      </c>
      <c r="F7" s="12">
        <v>0</v>
      </c>
      <c r="G7" s="12">
        <v>0</v>
      </c>
      <c r="H7" s="12">
        <v>0</v>
      </c>
      <c r="I7" s="12">
        <f>'Climate Ready Hong Kong'!$F$77*'Climate Ready Hong Kong'!$D$81*(1-'Climate Ready Hong Kong'!$E$85)^('BPEiC-CO2'!A7-'BPEiC-CO2'!$A$3)</f>
        <v>13290143333.101427</v>
      </c>
    </row>
    <row r="8" spans="1:9">
      <c r="A8" s="9">
        <v>2021</v>
      </c>
      <c r="B8" s="12">
        <v>0</v>
      </c>
      <c r="C8" s="12">
        <v>0</v>
      </c>
      <c r="D8" s="12">
        <v>0</v>
      </c>
      <c r="E8" s="12">
        <v>0</v>
      </c>
      <c r="F8" s="12">
        <v>0</v>
      </c>
      <c r="G8" s="12">
        <v>0</v>
      </c>
      <c r="H8" s="12">
        <v>0</v>
      </c>
      <c r="I8" s="12">
        <f>'Climate Ready Hong Kong'!$F$77*'Climate Ready Hong Kong'!$D$81*(1-'Climate Ready Hong Kong'!$E$85)^('BPEiC-CO2'!A8-'BPEiC-CO2'!$A$3)</f>
        <v>13153862023.794016</v>
      </c>
    </row>
    <row r="9" spans="1:9">
      <c r="A9" s="9">
        <v>2022</v>
      </c>
      <c r="B9" s="12">
        <v>0</v>
      </c>
      <c r="C9" s="12">
        <v>0</v>
      </c>
      <c r="D9" s="12">
        <v>0</v>
      </c>
      <c r="E9" s="12">
        <v>0</v>
      </c>
      <c r="F9" s="12">
        <v>0</v>
      </c>
      <c r="G9" s="12">
        <v>0</v>
      </c>
      <c r="H9" s="12">
        <v>0</v>
      </c>
      <c r="I9" s="12">
        <f>'Climate Ready Hong Kong'!$F$77*'Climate Ready Hong Kong'!$D$81*(1-'Climate Ready Hong Kong'!$E$85)^('BPEiC-CO2'!A9-'BPEiC-CO2'!$A$3)</f>
        <v>13018978185.890867</v>
      </c>
    </row>
    <row r="10" spans="1:9">
      <c r="A10" s="9">
        <v>2023</v>
      </c>
      <c r="B10" s="12">
        <v>0</v>
      </c>
      <c r="C10" s="12">
        <v>0</v>
      </c>
      <c r="D10" s="12">
        <v>0</v>
      </c>
      <c r="E10" s="12">
        <v>0</v>
      </c>
      <c r="F10" s="12">
        <v>0</v>
      </c>
      <c r="G10" s="12">
        <v>0</v>
      </c>
      <c r="H10" s="12">
        <v>0</v>
      </c>
      <c r="I10" s="12">
        <f>'Climate Ready Hong Kong'!$F$77*'Climate Ready Hong Kong'!$D$81*(1-'Climate Ready Hong Kong'!$E$85)^('BPEiC-CO2'!A10-'BPEiC-CO2'!$A$3)</f>
        <v>12885477489.280714</v>
      </c>
    </row>
    <row r="11" spans="1:9">
      <c r="A11" s="9">
        <v>2024</v>
      </c>
      <c r="B11" s="12">
        <v>0</v>
      </c>
      <c r="C11" s="12">
        <v>0</v>
      </c>
      <c r="D11" s="12">
        <v>0</v>
      </c>
      <c r="E11" s="12">
        <v>0</v>
      </c>
      <c r="F11" s="12">
        <v>0</v>
      </c>
      <c r="G11" s="12">
        <v>0</v>
      </c>
      <c r="H11" s="12">
        <v>0</v>
      </c>
      <c r="I11" s="12">
        <f>'Climate Ready Hong Kong'!$F$77*'Climate Ready Hong Kong'!$D$81*(1-'Climate Ready Hong Kong'!$E$85)^('BPEiC-CO2'!A11-'BPEiC-CO2'!$A$3)</f>
        <v>12753345750.79776</v>
      </c>
    </row>
    <row r="12" spans="1:9">
      <c r="A12" s="9">
        <v>2025</v>
      </c>
      <c r="B12" s="12">
        <v>0</v>
      </c>
      <c r="C12" s="12">
        <v>0</v>
      </c>
      <c r="D12" s="12">
        <v>0</v>
      </c>
      <c r="E12" s="12">
        <v>0</v>
      </c>
      <c r="F12" s="12">
        <v>0</v>
      </c>
      <c r="G12" s="12">
        <v>0</v>
      </c>
      <c r="H12" s="12">
        <v>0</v>
      </c>
      <c r="I12" s="12">
        <f>'Climate Ready Hong Kong'!$F$77*'Climate Ready Hong Kong'!$D$81*(1-'Climate Ready Hong Kong'!$E$85)^('BPEiC-CO2'!A12-'BPEiC-CO2'!$A$3)</f>
        <v>12622568932.714848</v>
      </c>
    </row>
    <row r="13" spans="1:9">
      <c r="A13" s="9">
        <v>2026</v>
      </c>
      <c r="B13" s="12">
        <v>0</v>
      </c>
      <c r="C13" s="12">
        <v>0</v>
      </c>
      <c r="D13" s="12">
        <v>0</v>
      </c>
      <c r="E13" s="12">
        <v>0</v>
      </c>
      <c r="F13" s="12">
        <v>0</v>
      </c>
      <c r="G13" s="12">
        <v>0</v>
      </c>
      <c r="H13" s="12">
        <v>0</v>
      </c>
      <c r="I13" s="12">
        <f>'Climate Ready Hong Kong'!$F$77*'Climate Ready Hong Kong'!$D$81*(1-'Climate Ready Hong Kong'!$E$85)^('BPEiC-CO2'!A13-'BPEiC-CO2'!$A$3)</f>
        <v>12493133141.252094</v>
      </c>
    </row>
    <row r="14" spans="1:9">
      <c r="A14" s="9">
        <v>2027</v>
      </c>
      <c r="B14" s="12">
        <v>0</v>
      </c>
      <c r="C14" s="12">
        <v>0</v>
      </c>
      <c r="D14" s="12">
        <v>0</v>
      </c>
      <c r="E14" s="12">
        <v>0</v>
      </c>
      <c r="F14" s="12">
        <v>0</v>
      </c>
      <c r="G14" s="12">
        <v>0</v>
      </c>
      <c r="H14" s="12">
        <v>0</v>
      </c>
      <c r="I14" s="12">
        <f>'Climate Ready Hong Kong'!$F$77*'Climate Ready Hong Kong'!$D$81*(1-'Climate Ready Hong Kong'!$E$85)^('BPEiC-CO2'!A14-'BPEiC-CO2'!$A$3)</f>
        <v>12365024625.1008</v>
      </c>
    </row>
    <row r="15" spans="1:9">
      <c r="A15" s="9">
        <v>2028</v>
      </c>
      <c r="B15" s="12">
        <v>0</v>
      </c>
      <c r="C15" s="12">
        <v>0</v>
      </c>
      <c r="D15" s="12">
        <v>0</v>
      </c>
      <c r="E15" s="12">
        <v>0</v>
      </c>
      <c r="F15" s="12">
        <v>0</v>
      </c>
      <c r="G15" s="12">
        <v>0</v>
      </c>
      <c r="H15" s="12">
        <v>0</v>
      </c>
      <c r="I15" s="12">
        <f>'Climate Ready Hong Kong'!$F$77*'Climate Ready Hong Kong'!$D$81*(1-'Climate Ready Hong Kong'!$E$85)^('BPEiC-CO2'!A15-'BPEiC-CO2'!$A$3)</f>
        <v>12238229773.962511</v>
      </c>
    </row>
    <row r="16" spans="1:9">
      <c r="A16" s="9">
        <v>2029</v>
      </c>
      <c r="B16" s="12">
        <v>0</v>
      </c>
      <c r="C16" s="12">
        <v>0</v>
      </c>
      <c r="D16" s="12">
        <v>0</v>
      </c>
      <c r="E16" s="12">
        <v>0</v>
      </c>
      <c r="F16" s="12">
        <v>0</v>
      </c>
      <c r="G16" s="12">
        <v>0</v>
      </c>
      <c r="H16" s="12">
        <v>0</v>
      </c>
      <c r="I16" s="12">
        <f>'Climate Ready Hong Kong'!$F$77*'Climate Ready Hong Kong'!$D$81*(1-'Climate Ready Hong Kong'!$E$85)^('BPEiC-CO2'!A16-'BPEiC-CO2'!$A$3)</f>
        <v>12112735117.103056</v>
      </c>
    </row>
    <row r="17" spans="1:9">
      <c r="A17" s="9">
        <v>2030</v>
      </c>
      <c r="B17" s="12">
        <v>0</v>
      </c>
      <c r="C17" s="12">
        <v>0</v>
      </c>
      <c r="D17" s="12">
        <v>0</v>
      </c>
      <c r="E17" s="12">
        <v>0</v>
      </c>
      <c r="F17" s="12">
        <v>0</v>
      </c>
      <c r="G17" s="12">
        <v>0</v>
      </c>
      <c r="H17" s="12">
        <v>0</v>
      </c>
      <c r="I17" s="12">
        <f>'Climate Ready Hong Kong'!$F$77*'Climate Ready Hong Kong'!$D$81*(1-'Climate Ready Hong Kong'!$E$85)^('BPEiC-CO2'!A17-'BPEiC-CO2'!$A$3)</f>
        <v>11988527321.921404</v>
      </c>
    </row>
    <row r="18" spans="1:9">
      <c r="A18" s="9">
        <v>2031</v>
      </c>
      <c r="B18" s="12">
        <v>0</v>
      </c>
      <c r="C18" s="12">
        <v>0</v>
      </c>
      <c r="D18" s="12">
        <v>0</v>
      </c>
      <c r="E18" s="12">
        <v>0</v>
      </c>
      <c r="F18" s="12">
        <v>0</v>
      </c>
      <c r="G18" s="12">
        <v>0</v>
      </c>
      <c r="H18" s="12">
        <v>0</v>
      </c>
      <c r="I18" s="12">
        <f>'Climate Ready Hong Kong'!$F$77*'Climate Ready Hong Kong'!$D$81*(1-'Climate Ready Hong Kong'!$E$85)^('BPEiC-CO2'!A18-'BPEiC-CO2'!$A$3)</f>
        <v>11865593192.533211</v>
      </c>
    </row>
    <row r="19" spans="1:9">
      <c r="A19" s="9">
        <v>2032</v>
      </c>
      <c r="B19" s="12">
        <v>0</v>
      </c>
      <c r="C19" s="12">
        <v>0</v>
      </c>
      <c r="D19" s="12">
        <v>0</v>
      </c>
      <c r="E19" s="12">
        <v>0</v>
      </c>
      <c r="F19" s="12">
        <v>0</v>
      </c>
      <c r="G19" s="12">
        <v>0</v>
      </c>
      <c r="H19" s="12">
        <v>0</v>
      </c>
      <c r="I19" s="12">
        <f>'Climate Ready Hong Kong'!$F$77*'Climate Ready Hong Kong'!$D$81*(1-'Climate Ready Hong Kong'!$E$85)^('BPEiC-CO2'!A19-'BPEiC-CO2'!$A$3)</f>
        <v>11743919668.368881</v>
      </c>
    </row>
    <row r="20" spans="1:9">
      <c r="A20" s="9">
        <v>2033</v>
      </c>
      <c r="B20" s="12">
        <v>0</v>
      </c>
      <c r="C20" s="12">
        <v>0</v>
      </c>
      <c r="D20" s="12">
        <v>0</v>
      </c>
      <c r="E20" s="12">
        <v>0</v>
      </c>
      <c r="F20" s="12">
        <v>0</v>
      </c>
      <c r="G20" s="12">
        <v>0</v>
      </c>
      <c r="H20" s="12">
        <v>0</v>
      </c>
      <c r="I20" s="12">
        <f>'Climate Ready Hong Kong'!$F$77*'Climate Ready Hong Kong'!$D$81*(1-'Climate Ready Hong Kong'!$E$85)^('BPEiC-CO2'!A20-'BPEiC-CO2'!$A$3)</f>
        <v>11623493822.786005</v>
      </c>
    </row>
    <row r="21" spans="1:9">
      <c r="A21" s="9">
        <v>2034</v>
      </c>
      <c r="B21" s="12">
        <v>0</v>
      </c>
      <c r="C21" s="12">
        <v>0</v>
      </c>
      <c r="D21" s="12">
        <v>0</v>
      </c>
      <c r="E21" s="12">
        <v>0</v>
      </c>
      <c r="F21" s="12">
        <v>0</v>
      </c>
      <c r="G21" s="12">
        <v>0</v>
      </c>
      <c r="H21" s="12">
        <v>0</v>
      </c>
      <c r="I21" s="12">
        <f>'Climate Ready Hong Kong'!$F$77*'Climate Ready Hong Kong'!$D$81*(1-'Climate Ready Hong Kong'!$E$85)^('BPEiC-CO2'!A21-'BPEiC-CO2'!$A$3)</f>
        <v>11504302861.696032</v>
      </c>
    </row>
    <row r="22" spans="1:9">
      <c r="A22" s="9">
        <v>2035</v>
      </c>
      <c r="B22" s="12">
        <v>0</v>
      </c>
      <c r="C22" s="12">
        <v>0</v>
      </c>
      <c r="D22" s="12">
        <v>0</v>
      </c>
      <c r="E22" s="12">
        <v>0</v>
      </c>
      <c r="F22" s="12">
        <v>0</v>
      </c>
      <c r="G22" s="12">
        <v>0</v>
      </c>
      <c r="H22" s="12">
        <v>0</v>
      </c>
      <c r="I22" s="12">
        <f>'Climate Ready Hong Kong'!$F$77*'Climate Ready Hong Kong'!$D$81*(1-'Climate Ready Hong Kong'!$E$85)^('BPEiC-CO2'!A22-'BPEiC-CO2'!$A$3)</f>
        <v>11386334122.205013</v>
      </c>
    </row>
    <row r="23" spans="1:9">
      <c r="A23" s="9">
        <v>2036</v>
      </c>
      <c r="B23" s="12">
        <v>0</v>
      </c>
      <c r="C23" s="12">
        <v>0</v>
      </c>
      <c r="D23" s="12">
        <v>0</v>
      </c>
      <c r="E23" s="12">
        <v>0</v>
      </c>
      <c r="F23" s="12">
        <v>0</v>
      </c>
      <c r="G23" s="12">
        <v>0</v>
      </c>
      <c r="H23" s="12">
        <v>0</v>
      </c>
      <c r="I23" s="12">
        <f>'Climate Ready Hong Kong'!$F$77*'Climate Ready Hong Kong'!$D$81*(1-'Climate Ready Hong Kong'!$E$85)^('BPEiC-CO2'!A23-'BPEiC-CO2'!$A$3)</f>
        <v>11269575071.268305</v>
      </c>
    </row>
    <row r="24" spans="1:9">
      <c r="A24" s="9">
        <v>2037</v>
      </c>
      <c r="B24" s="12">
        <v>0</v>
      </c>
      <c r="C24" s="12">
        <v>0</v>
      </c>
      <c r="D24" s="12">
        <v>0</v>
      </c>
      <c r="E24" s="12">
        <v>0</v>
      </c>
      <c r="F24" s="12">
        <v>0</v>
      </c>
      <c r="G24" s="12">
        <v>0</v>
      </c>
      <c r="H24" s="12">
        <v>0</v>
      </c>
      <c r="I24" s="12">
        <f>'Climate Ready Hong Kong'!$F$77*'Climate Ready Hong Kong'!$D$81*(1-'Climate Ready Hong Kong'!$E$85)^('BPEiC-CO2'!A24-'BPEiC-CO2'!$A$3)</f>
        <v>11154013304.359039</v>
      </c>
    </row>
    <row r="25" spans="1:9">
      <c r="A25" s="9">
        <v>2038</v>
      </c>
      <c r="B25" s="12">
        <v>0</v>
      </c>
      <c r="C25" s="12">
        <v>0</v>
      </c>
      <c r="D25" s="12">
        <v>0</v>
      </c>
      <c r="E25" s="12">
        <v>0</v>
      </c>
      <c r="F25" s="12">
        <v>0</v>
      </c>
      <c r="G25" s="12">
        <v>0</v>
      </c>
      <c r="H25" s="12">
        <v>0</v>
      </c>
      <c r="I25" s="12">
        <f>'Climate Ready Hong Kong'!$F$77*'Climate Ready Hong Kong'!$D$81*(1-'Climate Ready Hong Kong'!$E$85)^('BPEiC-CO2'!A25-'BPEiC-CO2'!$A$3)</f>
        <v>11039636544.150269</v>
      </c>
    </row>
    <row r="26" spans="1:9">
      <c r="A26" s="9">
        <v>2039</v>
      </c>
      <c r="B26" s="12">
        <v>0</v>
      </c>
      <c r="C26" s="12">
        <v>0</v>
      </c>
      <c r="D26" s="12">
        <v>0</v>
      </c>
      <c r="E26" s="12">
        <v>0</v>
      </c>
      <c r="F26" s="12">
        <v>0</v>
      </c>
      <c r="G26" s="12">
        <v>0</v>
      </c>
      <c r="H26" s="12">
        <v>0</v>
      </c>
      <c r="I26" s="12">
        <f>'Climate Ready Hong Kong'!$F$77*'Climate Ready Hong Kong'!$D$81*(1-'Climate Ready Hong Kong'!$E$85)^('BPEiC-CO2'!A26-'BPEiC-CO2'!$A$3)</f>
        <v>10926432639.210619</v>
      </c>
    </row>
    <row r="27" spans="1:9">
      <c r="A27" s="9">
        <v>2040</v>
      </c>
      <c r="B27" s="12">
        <v>0</v>
      </c>
      <c r="C27" s="12">
        <v>0</v>
      </c>
      <c r="D27" s="12">
        <v>0</v>
      </c>
      <c r="E27" s="12">
        <v>0</v>
      </c>
      <c r="F27" s="12">
        <v>0</v>
      </c>
      <c r="G27" s="12">
        <v>0</v>
      </c>
      <c r="H27" s="12">
        <v>0</v>
      </c>
      <c r="I27" s="12">
        <f>'Climate Ready Hong Kong'!$F$77*'Climate Ready Hong Kong'!$D$81*(1-'Climate Ready Hong Kong'!$E$85)^('BPEiC-CO2'!A27-'BPEiC-CO2'!$A$3)</f>
        <v>10814389562.713312</v>
      </c>
    </row>
    <row r="28" spans="1:9">
      <c r="A28" s="9">
        <v>2041</v>
      </c>
      <c r="B28" s="12">
        <v>0</v>
      </c>
      <c r="C28" s="12">
        <v>0</v>
      </c>
      <c r="D28" s="12">
        <v>0</v>
      </c>
      <c r="E28" s="12">
        <v>0</v>
      </c>
      <c r="F28" s="12">
        <v>0</v>
      </c>
      <c r="G28" s="12">
        <v>0</v>
      </c>
      <c r="H28" s="12">
        <v>0</v>
      </c>
      <c r="I28" s="12">
        <f>'Climate Ready Hong Kong'!$F$77*'Climate Ready Hong Kong'!$D$81*(1-'Climate Ready Hong Kong'!$E$85)^('BPEiC-CO2'!A28-'BPEiC-CO2'!$A$3)</f>
        <v>10703495411.158438</v>
      </c>
    </row>
    <row r="29" spans="1:9">
      <c r="A29" s="9">
        <v>2042</v>
      </c>
      <c r="B29" s="12">
        <v>0</v>
      </c>
      <c r="C29" s="12">
        <v>0</v>
      </c>
      <c r="D29" s="12">
        <v>0</v>
      </c>
      <c r="E29" s="12">
        <v>0</v>
      </c>
      <c r="F29" s="12">
        <v>0</v>
      </c>
      <c r="G29" s="12">
        <v>0</v>
      </c>
      <c r="H29" s="12">
        <v>0</v>
      </c>
      <c r="I29" s="12">
        <f>'Climate Ready Hong Kong'!$F$77*'Climate Ready Hong Kong'!$D$81*(1-'Climate Ready Hong Kong'!$E$85)^('BPEiC-CO2'!A29-'BPEiC-CO2'!$A$3)</f>
        <v>10593738403.108313</v>
      </c>
    </row>
    <row r="30" spans="1:9">
      <c r="A30" s="9">
        <v>2043</v>
      </c>
      <c r="B30" s="12">
        <v>0</v>
      </c>
      <c r="C30" s="12">
        <v>0</v>
      </c>
      <c r="D30" s="12">
        <v>0</v>
      </c>
      <c r="E30" s="12">
        <v>0</v>
      </c>
      <c r="F30" s="12">
        <v>0</v>
      </c>
      <c r="G30" s="12">
        <v>0</v>
      </c>
      <c r="H30" s="12">
        <v>0</v>
      </c>
      <c r="I30" s="12">
        <f>'Climate Ready Hong Kong'!$F$77*'Climate Ready Hong Kong'!$D$81*(1-'Climate Ready Hong Kong'!$E$85)^('BPEiC-CO2'!A30-'BPEiC-CO2'!$A$3)</f>
        <v>10485106877.935823</v>
      </c>
    </row>
    <row r="31" spans="1:9">
      <c r="A31" s="9">
        <v>2044</v>
      </c>
      <c r="B31" s="12">
        <v>0</v>
      </c>
      <c r="C31" s="12">
        <v>0</v>
      </c>
      <c r="D31" s="12">
        <v>0</v>
      </c>
      <c r="E31" s="12">
        <v>0</v>
      </c>
      <c r="F31" s="12">
        <v>0</v>
      </c>
      <c r="G31" s="12">
        <v>0</v>
      </c>
      <c r="H31" s="12">
        <v>0</v>
      </c>
      <c r="I31" s="12">
        <f>'Climate Ready Hong Kong'!$F$77*'Climate Ready Hong Kong'!$D$81*(1-'Climate Ready Hong Kong'!$E$85)^('BPEiC-CO2'!A31-'BPEiC-CO2'!$A$3)</f>
        <v>10377589294.585594</v>
      </c>
    </row>
    <row r="32" spans="1:9">
      <c r="A32" s="9">
        <v>2045</v>
      </c>
      <c r="B32" s="12">
        <v>0</v>
      </c>
      <c r="C32" s="12">
        <v>0</v>
      </c>
      <c r="D32" s="12">
        <v>0</v>
      </c>
      <c r="E32" s="12">
        <v>0</v>
      </c>
      <c r="F32" s="12">
        <v>0</v>
      </c>
      <c r="G32" s="12">
        <v>0</v>
      </c>
      <c r="H32" s="12">
        <v>0</v>
      </c>
      <c r="I32" s="12">
        <f>'Climate Ready Hong Kong'!$F$77*'Climate Ready Hong Kong'!$D$81*(1-'Climate Ready Hong Kong'!$E$85)^('BPEiC-CO2'!A32-'BPEiC-CO2'!$A$3)</f>
        <v>10271174230.347857</v>
      </c>
    </row>
    <row r="33" spans="1:9">
      <c r="A33" s="9">
        <v>2046</v>
      </c>
      <c r="B33" s="12">
        <v>0</v>
      </c>
      <c r="C33" s="12">
        <v>0</v>
      </c>
      <c r="D33" s="12">
        <v>0</v>
      </c>
      <c r="E33" s="12">
        <v>0</v>
      </c>
      <c r="F33" s="12">
        <v>0</v>
      </c>
      <c r="G33" s="12">
        <v>0</v>
      </c>
      <c r="H33" s="12">
        <v>0</v>
      </c>
      <c r="I33" s="12">
        <f>'Climate Ready Hong Kong'!$F$77*'Climate Ready Hong Kong'!$D$81*(1-'Climate Ready Hong Kong'!$E$85)^('BPEiC-CO2'!A33-'BPEiC-CO2'!$A$3)</f>
        <v>10165850379.644911</v>
      </c>
    </row>
    <row r="34" spans="1:9">
      <c r="A34" s="9">
        <v>2047</v>
      </c>
      <c r="B34" s="12">
        <v>0</v>
      </c>
      <c r="C34" s="12">
        <v>0</v>
      </c>
      <c r="D34" s="12">
        <v>0</v>
      </c>
      <c r="E34" s="12">
        <v>0</v>
      </c>
      <c r="F34" s="12">
        <v>0</v>
      </c>
      <c r="G34" s="12">
        <v>0</v>
      </c>
      <c r="H34" s="12">
        <v>0</v>
      </c>
      <c r="I34" s="12">
        <f>'Climate Ready Hong Kong'!$F$77*'Climate Ready Hong Kong'!$D$81*(1-'Climate Ready Hong Kong'!$E$85)^('BPEiC-CO2'!A34-'BPEiC-CO2'!$A$3)</f>
        <v>10061606552.829994</v>
      </c>
    </row>
    <row r="35" spans="1:9">
      <c r="A35" s="9">
        <v>2048</v>
      </c>
      <c r="B35" s="12">
        <v>0</v>
      </c>
      <c r="C35" s="12">
        <v>0</v>
      </c>
      <c r="D35" s="12">
        <v>0</v>
      </c>
      <c r="E35" s="12">
        <v>0</v>
      </c>
      <c r="F35" s="12">
        <v>0</v>
      </c>
      <c r="G35" s="12">
        <v>0</v>
      </c>
      <c r="H35" s="12">
        <v>0</v>
      </c>
      <c r="I35" s="12">
        <f>'Climate Ready Hong Kong'!$F$77*'Climate Ready Hong Kong'!$D$81*(1-'Climate Ready Hong Kong'!$E$85)^('BPEiC-CO2'!A35-'BPEiC-CO2'!$A$3)</f>
        <v>9958431674.9985085</v>
      </c>
    </row>
    <row r="36" spans="1:9">
      <c r="A36" s="9">
        <v>2049</v>
      </c>
      <c r="B36" s="12">
        <v>0</v>
      </c>
      <c r="C36" s="12">
        <v>0</v>
      </c>
      <c r="D36" s="12">
        <v>0</v>
      </c>
      <c r="E36" s="12">
        <v>0</v>
      </c>
      <c r="F36" s="12">
        <v>0</v>
      </c>
      <c r="G36" s="12">
        <v>0</v>
      </c>
      <c r="H36" s="12">
        <v>0</v>
      </c>
      <c r="I36" s="12">
        <f>'Climate Ready Hong Kong'!$F$77*'Climate Ready Hong Kong'!$D$81*(1-'Climate Ready Hong Kong'!$E$85)^('BPEiC-CO2'!A36-'BPEiC-CO2'!$A$3)</f>
        <v>9856314784.8114033</v>
      </c>
    </row>
    <row r="37" spans="1:9">
      <c r="A37" s="9">
        <v>2050</v>
      </c>
      <c r="B37" s="12">
        <v>0</v>
      </c>
      <c r="C37" s="12">
        <v>0</v>
      </c>
      <c r="D37" s="12">
        <v>0</v>
      </c>
      <c r="E37" s="12">
        <v>0</v>
      </c>
      <c r="F37" s="12">
        <v>0</v>
      </c>
      <c r="G37" s="12">
        <v>0</v>
      </c>
      <c r="H37" s="12">
        <v>0</v>
      </c>
      <c r="I37" s="12">
        <f>'Climate Ready Hong Kong'!$F$77*'Climate Ready Hong Kong'!$D$81*(1-'Climate Ready Hong Kong'!$E$85)^('BPEiC-CO2'!A37-'BPEiC-CO2'!$A$3)</f>
        <v>9755245033.3306561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I37"/>
  <sheetViews>
    <sheetView workbookViewId="0">
      <selection activeCell="B3" sqref="B3:I37"/>
    </sheetView>
  </sheetViews>
  <sheetFormatPr defaultColWidth="10.265625" defaultRowHeight="14.25"/>
  <cols>
    <col min="1" max="1" width="10.265625" style="9"/>
    <col min="2" max="2" width="19" style="9" customWidth="1"/>
    <col min="3" max="9" width="20.1328125" style="9" customWidth="1"/>
    <col min="10" max="16384" width="10.265625" style="8"/>
  </cols>
  <sheetData>
    <row r="1" spans="1:9">
      <c r="A1" s="18" t="s">
        <v>245</v>
      </c>
      <c r="B1" s="19" t="s">
        <v>291</v>
      </c>
      <c r="C1" s="24" t="s">
        <v>289</v>
      </c>
    </row>
    <row r="2" spans="1:9" s="21" customFormat="1" ht="28.5">
      <c r="A2" s="20" t="s">
        <v>0</v>
      </c>
      <c r="B2" s="22" t="s">
        <v>287</v>
      </c>
      <c r="C2" s="23" t="s">
        <v>238</v>
      </c>
      <c r="D2" s="22" t="s">
        <v>288</v>
      </c>
      <c r="E2" s="22" t="s">
        <v>244</v>
      </c>
      <c r="F2" s="22" t="s">
        <v>241</v>
      </c>
      <c r="G2" s="22" t="s">
        <v>240</v>
      </c>
      <c r="H2" s="22" t="s">
        <v>239</v>
      </c>
      <c r="I2" s="22" t="s">
        <v>242</v>
      </c>
    </row>
    <row r="3" spans="1:9" s="21" customFormat="1">
      <c r="A3" s="20">
        <v>2016</v>
      </c>
      <c r="B3" s="12">
        <v>0</v>
      </c>
      <c r="C3" s="12">
        <v>0</v>
      </c>
      <c r="D3" s="12">
        <v>0</v>
      </c>
      <c r="E3" s="12">
        <v>0</v>
      </c>
      <c r="F3" s="12">
        <v>0</v>
      </c>
      <c r="G3" s="12">
        <v>0</v>
      </c>
      <c r="H3" s="12">
        <v>0</v>
      </c>
      <c r="I3" s="12">
        <v>0</v>
      </c>
    </row>
    <row r="4" spans="1:9">
      <c r="A4" s="9">
        <v>2017</v>
      </c>
      <c r="B4" s="12">
        <v>0</v>
      </c>
      <c r="C4" s="12">
        <v>0</v>
      </c>
      <c r="D4" s="12">
        <v>0</v>
      </c>
      <c r="E4" s="12">
        <v>0</v>
      </c>
      <c r="F4" s="12">
        <v>0</v>
      </c>
      <c r="G4" s="12">
        <v>0</v>
      </c>
      <c r="H4" s="12">
        <v>0</v>
      </c>
      <c r="I4" s="12">
        <v>0</v>
      </c>
    </row>
    <row r="5" spans="1:9">
      <c r="A5" s="9">
        <v>2018</v>
      </c>
      <c r="B5" s="12">
        <v>0</v>
      </c>
      <c r="C5" s="12">
        <v>0</v>
      </c>
      <c r="D5" s="12">
        <v>0</v>
      </c>
      <c r="E5" s="12">
        <v>0</v>
      </c>
      <c r="F5" s="12">
        <v>0</v>
      </c>
      <c r="G5" s="12">
        <v>0</v>
      </c>
      <c r="H5" s="12">
        <v>0</v>
      </c>
      <c r="I5" s="12">
        <v>0</v>
      </c>
    </row>
    <row r="6" spans="1:9">
      <c r="A6" s="9">
        <v>2019</v>
      </c>
      <c r="B6" s="12">
        <v>0</v>
      </c>
      <c r="C6" s="12">
        <v>0</v>
      </c>
      <c r="D6" s="12">
        <v>0</v>
      </c>
      <c r="E6" s="12">
        <v>0</v>
      </c>
      <c r="F6" s="12">
        <v>0</v>
      </c>
      <c r="G6" s="12">
        <v>0</v>
      </c>
      <c r="H6" s="12">
        <v>0</v>
      </c>
      <c r="I6" s="12">
        <v>0</v>
      </c>
    </row>
    <row r="7" spans="1:9">
      <c r="A7" s="9">
        <v>2020</v>
      </c>
      <c r="B7" s="12">
        <v>0</v>
      </c>
      <c r="C7" s="12">
        <v>0</v>
      </c>
      <c r="D7" s="12">
        <v>0</v>
      </c>
      <c r="E7" s="12">
        <v>0</v>
      </c>
      <c r="F7" s="12">
        <v>0</v>
      </c>
      <c r="G7" s="12">
        <v>0</v>
      </c>
      <c r="H7" s="12">
        <v>0</v>
      </c>
      <c r="I7" s="12">
        <v>0</v>
      </c>
    </row>
    <row r="8" spans="1:9">
      <c r="A8" s="9">
        <v>2021</v>
      </c>
      <c r="B8" s="12">
        <v>0</v>
      </c>
      <c r="C8" s="12">
        <v>0</v>
      </c>
      <c r="D8" s="12">
        <v>0</v>
      </c>
      <c r="E8" s="12">
        <v>0</v>
      </c>
      <c r="F8" s="12">
        <v>0</v>
      </c>
      <c r="G8" s="12">
        <v>0</v>
      </c>
      <c r="H8" s="12">
        <v>0</v>
      </c>
      <c r="I8" s="12">
        <v>0</v>
      </c>
    </row>
    <row r="9" spans="1:9">
      <c r="A9" s="9">
        <v>2022</v>
      </c>
      <c r="B9" s="12">
        <v>0</v>
      </c>
      <c r="C9" s="12">
        <v>0</v>
      </c>
      <c r="D9" s="12">
        <v>0</v>
      </c>
      <c r="E9" s="12">
        <v>0</v>
      </c>
      <c r="F9" s="12">
        <v>0</v>
      </c>
      <c r="G9" s="12">
        <v>0</v>
      </c>
      <c r="H9" s="12">
        <v>0</v>
      </c>
      <c r="I9" s="12">
        <v>0</v>
      </c>
    </row>
    <row r="10" spans="1:9">
      <c r="A10" s="9">
        <v>2023</v>
      </c>
      <c r="B10" s="12">
        <v>0</v>
      </c>
      <c r="C10" s="12">
        <v>0</v>
      </c>
      <c r="D10" s="12">
        <v>0</v>
      </c>
      <c r="E10" s="12">
        <v>0</v>
      </c>
      <c r="F10" s="12">
        <v>0</v>
      </c>
      <c r="G10" s="12">
        <v>0</v>
      </c>
      <c r="H10" s="12">
        <v>0</v>
      </c>
      <c r="I10" s="12">
        <v>0</v>
      </c>
    </row>
    <row r="11" spans="1:9">
      <c r="A11" s="9">
        <v>2024</v>
      </c>
      <c r="B11" s="12">
        <v>0</v>
      </c>
      <c r="C11" s="12">
        <v>0</v>
      </c>
      <c r="D11" s="12">
        <v>0</v>
      </c>
      <c r="E11" s="12">
        <v>0</v>
      </c>
      <c r="F11" s="12">
        <v>0</v>
      </c>
      <c r="G11" s="12">
        <v>0</v>
      </c>
      <c r="H11" s="12">
        <v>0</v>
      </c>
      <c r="I11" s="12">
        <v>0</v>
      </c>
    </row>
    <row r="12" spans="1:9">
      <c r="A12" s="9">
        <v>2025</v>
      </c>
      <c r="B12" s="12">
        <v>0</v>
      </c>
      <c r="C12" s="12">
        <v>0</v>
      </c>
      <c r="D12" s="12">
        <v>0</v>
      </c>
      <c r="E12" s="12">
        <v>0</v>
      </c>
      <c r="F12" s="12">
        <v>0</v>
      </c>
      <c r="G12" s="12">
        <v>0</v>
      </c>
      <c r="H12" s="12">
        <v>0</v>
      </c>
      <c r="I12" s="12">
        <v>0</v>
      </c>
    </row>
    <row r="13" spans="1:9">
      <c r="A13" s="9">
        <v>2026</v>
      </c>
      <c r="B13" s="12">
        <v>0</v>
      </c>
      <c r="C13" s="12">
        <v>0</v>
      </c>
      <c r="D13" s="12">
        <v>0</v>
      </c>
      <c r="E13" s="12">
        <v>0</v>
      </c>
      <c r="F13" s="12">
        <v>0</v>
      </c>
      <c r="G13" s="12">
        <v>0</v>
      </c>
      <c r="H13" s="12">
        <v>0</v>
      </c>
      <c r="I13" s="12">
        <v>0</v>
      </c>
    </row>
    <row r="14" spans="1:9">
      <c r="A14" s="9">
        <v>2027</v>
      </c>
      <c r="B14" s="12">
        <v>0</v>
      </c>
      <c r="C14" s="12">
        <v>0</v>
      </c>
      <c r="D14" s="12">
        <v>0</v>
      </c>
      <c r="E14" s="12">
        <v>0</v>
      </c>
      <c r="F14" s="12">
        <v>0</v>
      </c>
      <c r="G14" s="12">
        <v>0</v>
      </c>
      <c r="H14" s="12">
        <v>0</v>
      </c>
      <c r="I14" s="12">
        <v>0</v>
      </c>
    </row>
    <row r="15" spans="1:9">
      <c r="A15" s="9">
        <v>2028</v>
      </c>
      <c r="B15" s="12">
        <v>0</v>
      </c>
      <c r="C15" s="12">
        <v>0</v>
      </c>
      <c r="D15" s="12">
        <v>0</v>
      </c>
      <c r="E15" s="12">
        <v>0</v>
      </c>
      <c r="F15" s="12">
        <v>0</v>
      </c>
      <c r="G15" s="12">
        <v>0</v>
      </c>
      <c r="H15" s="12">
        <v>0</v>
      </c>
      <c r="I15" s="12">
        <v>0</v>
      </c>
    </row>
    <row r="16" spans="1:9">
      <c r="A16" s="9">
        <v>2029</v>
      </c>
      <c r="B16" s="12">
        <v>0</v>
      </c>
      <c r="C16" s="12">
        <v>0</v>
      </c>
      <c r="D16" s="12">
        <v>0</v>
      </c>
      <c r="E16" s="12">
        <v>0</v>
      </c>
      <c r="F16" s="12">
        <v>0</v>
      </c>
      <c r="G16" s="12">
        <v>0</v>
      </c>
      <c r="H16" s="12">
        <v>0</v>
      </c>
      <c r="I16" s="12">
        <v>0</v>
      </c>
    </row>
    <row r="17" spans="1:9">
      <c r="A17" s="9">
        <v>2030</v>
      </c>
      <c r="B17" s="12">
        <v>0</v>
      </c>
      <c r="C17" s="12">
        <v>0</v>
      </c>
      <c r="D17" s="12">
        <v>0</v>
      </c>
      <c r="E17" s="12">
        <v>0</v>
      </c>
      <c r="F17" s="12">
        <v>0</v>
      </c>
      <c r="G17" s="12">
        <v>0</v>
      </c>
      <c r="H17" s="12">
        <v>0</v>
      </c>
      <c r="I17" s="12">
        <v>0</v>
      </c>
    </row>
    <row r="18" spans="1:9">
      <c r="A18" s="9">
        <v>2031</v>
      </c>
      <c r="B18" s="12">
        <v>0</v>
      </c>
      <c r="C18" s="12">
        <v>0</v>
      </c>
      <c r="D18" s="12">
        <v>0</v>
      </c>
      <c r="E18" s="12">
        <v>0</v>
      </c>
      <c r="F18" s="12">
        <v>0</v>
      </c>
      <c r="G18" s="12">
        <v>0</v>
      </c>
      <c r="H18" s="12">
        <v>0</v>
      </c>
      <c r="I18" s="12">
        <v>0</v>
      </c>
    </row>
    <row r="19" spans="1:9">
      <c r="A19" s="9">
        <v>2032</v>
      </c>
      <c r="B19" s="12">
        <v>0</v>
      </c>
      <c r="C19" s="12">
        <v>0</v>
      </c>
      <c r="D19" s="12">
        <v>0</v>
      </c>
      <c r="E19" s="12">
        <v>0</v>
      </c>
      <c r="F19" s="12">
        <v>0</v>
      </c>
      <c r="G19" s="12">
        <v>0</v>
      </c>
      <c r="H19" s="12">
        <v>0</v>
      </c>
      <c r="I19" s="12">
        <v>0</v>
      </c>
    </row>
    <row r="20" spans="1:9">
      <c r="A20" s="9">
        <v>2033</v>
      </c>
      <c r="B20" s="12">
        <v>0</v>
      </c>
      <c r="C20" s="12">
        <v>0</v>
      </c>
      <c r="D20" s="12">
        <v>0</v>
      </c>
      <c r="E20" s="12">
        <v>0</v>
      </c>
      <c r="F20" s="12">
        <v>0</v>
      </c>
      <c r="G20" s="12">
        <v>0</v>
      </c>
      <c r="H20" s="12">
        <v>0</v>
      </c>
      <c r="I20" s="12">
        <v>0</v>
      </c>
    </row>
    <row r="21" spans="1:9">
      <c r="A21" s="9">
        <v>2034</v>
      </c>
      <c r="B21" s="12">
        <v>0</v>
      </c>
      <c r="C21" s="12">
        <v>0</v>
      </c>
      <c r="D21" s="12">
        <v>0</v>
      </c>
      <c r="E21" s="12">
        <v>0</v>
      </c>
      <c r="F21" s="12">
        <v>0</v>
      </c>
      <c r="G21" s="12">
        <v>0</v>
      </c>
      <c r="H21" s="12">
        <v>0</v>
      </c>
      <c r="I21" s="12">
        <v>0</v>
      </c>
    </row>
    <row r="22" spans="1:9">
      <c r="A22" s="9">
        <v>2035</v>
      </c>
      <c r="B22" s="12">
        <v>0</v>
      </c>
      <c r="C22" s="12">
        <v>0</v>
      </c>
      <c r="D22" s="12">
        <v>0</v>
      </c>
      <c r="E22" s="12">
        <v>0</v>
      </c>
      <c r="F22" s="12">
        <v>0</v>
      </c>
      <c r="G22" s="12">
        <v>0</v>
      </c>
      <c r="H22" s="12">
        <v>0</v>
      </c>
      <c r="I22" s="12">
        <v>0</v>
      </c>
    </row>
    <row r="23" spans="1:9">
      <c r="A23" s="9">
        <v>2036</v>
      </c>
      <c r="B23" s="12">
        <v>0</v>
      </c>
      <c r="C23" s="12">
        <v>0</v>
      </c>
      <c r="D23" s="12">
        <v>0</v>
      </c>
      <c r="E23" s="12">
        <v>0</v>
      </c>
      <c r="F23" s="12">
        <v>0</v>
      </c>
      <c r="G23" s="12">
        <v>0</v>
      </c>
      <c r="H23" s="12">
        <v>0</v>
      </c>
      <c r="I23" s="12">
        <v>0</v>
      </c>
    </row>
    <row r="24" spans="1:9">
      <c r="A24" s="9">
        <v>2037</v>
      </c>
      <c r="B24" s="12">
        <v>0</v>
      </c>
      <c r="C24" s="12">
        <v>0</v>
      </c>
      <c r="D24" s="12">
        <v>0</v>
      </c>
      <c r="E24" s="12">
        <v>0</v>
      </c>
      <c r="F24" s="12">
        <v>0</v>
      </c>
      <c r="G24" s="12">
        <v>0</v>
      </c>
      <c r="H24" s="12">
        <v>0</v>
      </c>
      <c r="I24" s="12">
        <v>0</v>
      </c>
    </row>
    <row r="25" spans="1:9">
      <c r="A25" s="9">
        <v>2038</v>
      </c>
      <c r="B25" s="12">
        <v>0</v>
      </c>
      <c r="C25" s="12">
        <v>0</v>
      </c>
      <c r="D25" s="12">
        <v>0</v>
      </c>
      <c r="E25" s="12">
        <v>0</v>
      </c>
      <c r="F25" s="12">
        <v>0</v>
      </c>
      <c r="G25" s="12">
        <v>0</v>
      </c>
      <c r="H25" s="12">
        <v>0</v>
      </c>
      <c r="I25" s="12">
        <v>0</v>
      </c>
    </row>
    <row r="26" spans="1:9">
      <c r="A26" s="9">
        <v>2039</v>
      </c>
      <c r="B26" s="12">
        <v>0</v>
      </c>
      <c r="C26" s="12">
        <v>0</v>
      </c>
      <c r="D26" s="12">
        <v>0</v>
      </c>
      <c r="E26" s="12">
        <v>0</v>
      </c>
      <c r="F26" s="12">
        <v>0</v>
      </c>
      <c r="G26" s="12">
        <v>0</v>
      </c>
      <c r="H26" s="12">
        <v>0</v>
      </c>
      <c r="I26" s="12">
        <v>0</v>
      </c>
    </row>
    <row r="27" spans="1:9">
      <c r="A27" s="9">
        <v>2040</v>
      </c>
      <c r="B27" s="12">
        <v>0</v>
      </c>
      <c r="C27" s="12">
        <v>0</v>
      </c>
      <c r="D27" s="12">
        <v>0</v>
      </c>
      <c r="E27" s="12">
        <v>0</v>
      </c>
      <c r="F27" s="12">
        <v>0</v>
      </c>
      <c r="G27" s="12">
        <v>0</v>
      </c>
      <c r="H27" s="12">
        <v>0</v>
      </c>
      <c r="I27" s="12">
        <v>0</v>
      </c>
    </row>
    <row r="28" spans="1:9">
      <c r="A28" s="9">
        <v>2041</v>
      </c>
      <c r="B28" s="12">
        <v>0</v>
      </c>
      <c r="C28" s="12">
        <v>0</v>
      </c>
      <c r="D28" s="12">
        <v>0</v>
      </c>
      <c r="E28" s="12">
        <v>0</v>
      </c>
      <c r="F28" s="12">
        <v>0</v>
      </c>
      <c r="G28" s="12">
        <v>0</v>
      </c>
      <c r="H28" s="12">
        <v>0</v>
      </c>
      <c r="I28" s="12">
        <v>0</v>
      </c>
    </row>
    <row r="29" spans="1:9">
      <c r="A29" s="9">
        <v>2042</v>
      </c>
      <c r="B29" s="12">
        <v>0</v>
      </c>
      <c r="C29" s="12">
        <v>0</v>
      </c>
      <c r="D29" s="12">
        <v>0</v>
      </c>
      <c r="E29" s="12">
        <v>0</v>
      </c>
      <c r="F29" s="12">
        <v>0</v>
      </c>
      <c r="G29" s="12">
        <v>0</v>
      </c>
      <c r="H29" s="12">
        <v>0</v>
      </c>
      <c r="I29" s="12">
        <v>0</v>
      </c>
    </row>
    <row r="30" spans="1:9">
      <c r="A30" s="9">
        <v>2043</v>
      </c>
      <c r="B30" s="12">
        <v>0</v>
      </c>
      <c r="C30" s="12">
        <v>0</v>
      </c>
      <c r="D30" s="12">
        <v>0</v>
      </c>
      <c r="E30" s="12">
        <v>0</v>
      </c>
      <c r="F30" s="12">
        <v>0</v>
      </c>
      <c r="G30" s="12">
        <v>0</v>
      </c>
      <c r="H30" s="12">
        <v>0</v>
      </c>
      <c r="I30" s="12">
        <v>0</v>
      </c>
    </row>
    <row r="31" spans="1:9">
      <c r="A31" s="9">
        <v>2044</v>
      </c>
      <c r="B31" s="12">
        <v>0</v>
      </c>
      <c r="C31" s="12">
        <v>0</v>
      </c>
      <c r="D31" s="12">
        <v>0</v>
      </c>
      <c r="E31" s="12">
        <v>0</v>
      </c>
      <c r="F31" s="12">
        <v>0</v>
      </c>
      <c r="G31" s="12">
        <v>0</v>
      </c>
      <c r="H31" s="12">
        <v>0</v>
      </c>
      <c r="I31" s="12">
        <v>0</v>
      </c>
    </row>
    <row r="32" spans="1:9">
      <c r="A32" s="9">
        <v>2045</v>
      </c>
      <c r="B32" s="12">
        <v>0</v>
      </c>
      <c r="C32" s="12">
        <v>0</v>
      </c>
      <c r="D32" s="12">
        <v>0</v>
      </c>
      <c r="E32" s="12">
        <v>0</v>
      </c>
      <c r="F32" s="12">
        <v>0</v>
      </c>
      <c r="G32" s="12">
        <v>0</v>
      </c>
      <c r="H32" s="12">
        <v>0</v>
      </c>
      <c r="I32" s="12">
        <v>0</v>
      </c>
    </row>
    <row r="33" spans="1:9">
      <c r="A33" s="9">
        <v>2046</v>
      </c>
      <c r="B33" s="12">
        <v>0</v>
      </c>
      <c r="C33" s="12">
        <v>0</v>
      </c>
      <c r="D33" s="12">
        <v>0</v>
      </c>
      <c r="E33" s="12">
        <v>0</v>
      </c>
      <c r="F33" s="12">
        <v>0</v>
      </c>
      <c r="G33" s="12">
        <v>0</v>
      </c>
      <c r="H33" s="12">
        <v>0</v>
      </c>
      <c r="I33" s="12">
        <v>0</v>
      </c>
    </row>
    <row r="34" spans="1:9">
      <c r="A34" s="9">
        <v>2047</v>
      </c>
      <c r="B34" s="12">
        <v>0</v>
      </c>
      <c r="C34" s="12">
        <v>0</v>
      </c>
      <c r="D34" s="12">
        <v>0</v>
      </c>
      <c r="E34" s="12">
        <v>0</v>
      </c>
      <c r="F34" s="12">
        <v>0</v>
      </c>
      <c r="G34" s="12">
        <v>0</v>
      </c>
      <c r="H34" s="12">
        <v>0</v>
      </c>
      <c r="I34" s="12">
        <v>0</v>
      </c>
    </row>
    <row r="35" spans="1:9">
      <c r="A35" s="9">
        <v>2048</v>
      </c>
      <c r="B35" s="12">
        <v>0</v>
      </c>
      <c r="C35" s="12">
        <v>0</v>
      </c>
      <c r="D35" s="12">
        <v>0</v>
      </c>
      <c r="E35" s="12">
        <v>0</v>
      </c>
      <c r="F35" s="12">
        <v>0</v>
      </c>
      <c r="G35" s="12">
        <v>0</v>
      </c>
      <c r="H35" s="12">
        <v>0</v>
      </c>
      <c r="I35" s="12">
        <v>0</v>
      </c>
    </row>
    <row r="36" spans="1:9">
      <c r="A36" s="9">
        <v>2049</v>
      </c>
      <c r="B36" s="12">
        <v>0</v>
      </c>
      <c r="C36" s="12">
        <v>0</v>
      </c>
      <c r="D36" s="12">
        <v>0</v>
      </c>
      <c r="E36" s="12">
        <v>0</v>
      </c>
      <c r="F36" s="12">
        <v>0</v>
      </c>
      <c r="G36" s="12">
        <v>0</v>
      </c>
      <c r="H36" s="12">
        <v>0</v>
      </c>
      <c r="I36" s="12">
        <v>0</v>
      </c>
    </row>
    <row r="37" spans="1:9">
      <c r="A37" s="9">
        <v>2050</v>
      </c>
      <c r="B37" s="12">
        <v>0</v>
      </c>
      <c r="C37" s="12">
        <v>0</v>
      </c>
      <c r="D37" s="12">
        <v>0</v>
      </c>
      <c r="E37" s="12">
        <v>0</v>
      </c>
      <c r="F37" s="12">
        <v>0</v>
      </c>
      <c r="G37" s="12">
        <v>0</v>
      </c>
      <c r="H37" s="12">
        <v>0</v>
      </c>
      <c r="I37" s="12">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2"/>
  <sheetViews>
    <sheetView topLeftCell="I1" workbookViewId="0">
      <selection activeCell="B2" sqref="B2:AJ2"/>
    </sheetView>
  </sheetViews>
  <sheetFormatPr defaultColWidth="8.86328125" defaultRowHeight="14.25"/>
  <cols>
    <col min="1" max="1" width="49.3984375" customWidth="1"/>
    <col min="2" max="2" width="9.1328125" customWidth="1"/>
  </cols>
  <sheetData>
    <row r="1" spans="1:36">
      <c r="A1" s="6" t="s">
        <v>26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25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1DE36A36CC7845A4126EF01914151E" ma:contentTypeVersion="14" ma:contentTypeDescription="Create a new document." ma:contentTypeScope="" ma:versionID="5da84bc0990153aaa3d18f9c278a194d">
  <xsd:schema xmlns:xsd="http://www.w3.org/2001/XMLSchema" xmlns:xs="http://www.w3.org/2001/XMLSchema" xmlns:p="http://schemas.microsoft.com/office/2006/metadata/properties" xmlns:ns1="http://schemas.microsoft.com/sharepoint/v3" xmlns:ns2="2e2398b5-f60e-4ca0-a4ba-6048b5e4e90c" xmlns:ns3="a06c533b-533a-4f75-b7db-110f073002e4" targetNamespace="http://schemas.microsoft.com/office/2006/metadata/properties" ma:root="true" ma:fieldsID="9e6c2c4565c85f7344ff5cc9e932a7f2" ns1:_="" ns2:_="" ns3:_="">
    <xsd:import namespace="http://schemas.microsoft.com/sharepoint/v3"/>
    <xsd:import namespace="2e2398b5-f60e-4ca0-a4ba-6048b5e4e90c"/>
    <xsd:import namespace="a06c533b-533a-4f75-b7db-110f073002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1:_ip_UnifiedCompliancePolicyProperties" minOccurs="0"/>
                <xsd:element ref="ns1:_ip_UnifiedCompliancePolicyUIAction" minOccurs="0"/>
                <xsd:element ref="ns2:MediaServiceEventHashCode" minOccurs="0"/>
                <xsd:element ref="ns2:MediaServiceGenerationTime"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2398b5-f60e-4ca0-a4ba-6048b5e4e90c"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6c533b-533a-4f75-b7db-110f073002e4"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160758-A414-4570-8FF7-2457ECDDC78F}">
  <ds:schemaRefs>
    <ds:schemaRef ds:uri="a06c533b-533a-4f75-b7db-110f073002e4"/>
    <ds:schemaRef ds:uri="http://schemas.microsoft.com/office/2006/documentManagement/types"/>
    <ds:schemaRef ds:uri="http://schemas.microsoft.com/office/infopath/2007/PartnerControls"/>
    <ds:schemaRef ds:uri="2e2398b5-f60e-4ca0-a4ba-6048b5e4e90c"/>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0B96081-0F2A-45FF-815E-D463D5E3B8D4}">
  <ds:schemaRefs>
    <ds:schemaRef ds:uri="http://schemas.microsoft.com/sharepoint/v3/contenttype/forms"/>
  </ds:schemaRefs>
</ds:datastoreItem>
</file>

<file path=customXml/itemProps3.xml><?xml version="1.0" encoding="utf-8"?>
<ds:datastoreItem xmlns:ds="http://schemas.openxmlformats.org/officeDocument/2006/customXml" ds:itemID="{A01297A1-8176-4212-B240-C832D2923A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e2398b5-f60e-4ca0-a4ba-6048b5e4e90c"/>
    <ds:schemaRef ds:uri="a06c533b-533a-4f75-b7db-110f073002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About</vt:lpstr>
      <vt:lpstr>Climate Ready Hong Kong</vt:lpstr>
      <vt:lpstr>EDGAR data</vt:lpstr>
      <vt:lpstr>Country Selector</vt:lpstr>
      <vt:lpstr>Multipliers and Adjustments</vt:lpstr>
      <vt:lpstr>EPA non-CO2 Data</vt:lpstr>
      <vt:lpstr>EPA Source to Industry Map</vt:lpstr>
      <vt:lpstr>PRIMAP Historical CO2 Data</vt:lpstr>
      <vt:lpstr>Process CO2 Hist Year</vt:lpstr>
      <vt:lpstr>UN Pop Projections</vt:lpstr>
      <vt:lpstr>Process CO2 Growth</vt:lpstr>
      <vt:lpstr>BPEiC-CO2</vt:lpstr>
      <vt:lpstr>BPEiC-CH4</vt:lpstr>
      <vt:lpstr>BPEiC-N2O</vt:lpstr>
      <vt:lpstr>BPEiC-F-gases</vt:lpstr>
      <vt:lpstr>BPEiC-SoAPEfA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Megan Mahajan</cp:lastModifiedBy>
  <dcterms:created xsi:type="dcterms:W3CDTF">2017-04-14T18:15:39Z</dcterms:created>
  <dcterms:modified xsi:type="dcterms:W3CDTF">2020-06-10T16:04:33Z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0x010100BD1DE36A36CC7845A4126EF01914151E</vt:lpwstr>
  </property>
</Properties>
</file>