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autoCompressPictures="0" defaultThemeVersion="124226"/>
  <mc:AlternateContent xmlns:mc="http://schemas.openxmlformats.org/markup-compatibility/2006">
    <mc:Choice Requires="x15">
      <x15ac:absPath xmlns:x15ac="http://schemas.microsoft.com/office/spreadsheetml/2010/11/ac" url="C:\Users\mengpin.ge\World Resources Institute\TRAC City - HK 2050 is now\EPS v 1.43\InputData\indst\BIFUbC\"/>
    </mc:Choice>
  </mc:AlternateContent>
  <xr:revisionPtr revIDLastSave="124" documentId="6_{49BD37EF-2238-4340-B9F6-E2A8D51BC52D}" xr6:coauthVersionLast="41" xr6:coauthVersionMax="41" xr10:uidLastSave="{9D68EFFB-0069-408A-8FA0-43B9405AA3D0}"/>
  <bookViews>
    <workbookView xWindow="-120" yWindow="-120" windowWidth="20730" windowHeight="11160" tabRatio="678" activeTab="1" xr2:uid="{00000000-000D-0000-FFFF-FFFF00000000}"/>
  </bookViews>
  <sheets>
    <sheet name="About" sheetId="1" r:id="rId1"/>
    <sheet name="EMSD Data" sheetId="22" r:id="rId2"/>
    <sheet name="BIFUbC-electricity" sheetId="15" r:id="rId3"/>
    <sheet name="BIFUbC-coal" sheetId="16" r:id="rId4"/>
    <sheet name="BIFUbC-natural-gas" sheetId="17" r:id="rId5"/>
    <sheet name="BIFUbC-biomass" sheetId="18" r:id="rId6"/>
    <sheet name="BIFUbC-heat" sheetId="20" r:id="rId7"/>
    <sheet name="BIFUbC-petroleum-diesel" sheetId="19" r:id="rId8"/>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9" i="15" l="1"/>
  <c r="J9" i="15"/>
  <c r="N9" i="15"/>
  <c r="R9" i="15"/>
  <c r="V9" i="15"/>
  <c r="Z9" i="15"/>
  <c r="AD9" i="15"/>
  <c r="AH9" i="15"/>
  <c r="Q24" i="22"/>
  <c r="F9" i="19" s="1"/>
  <c r="Q60" i="22"/>
  <c r="E9" i="17" s="1"/>
  <c r="G59" i="22"/>
  <c r="C9" i="19" s="1"/>
  <c r="M36" i="22"/>
  <c r="G18" i="22"/>
  <c r="B9" i="19" l="1"/>
  <c r="AH9" i="17"/>
  <c r="AD9" i="17"/>
  <c r="Z9" i="17"/>
  <c r="V9" i="17"/>
  <c r="R9" i="17"/>
  <c r="N9" i="17"/>
  <c r="J9" i="17"/>
  <c r="F9" i="17"/>
  <c r="AJ9" i="19"/>
  <c r="AF9" i="19"/>
  <c r="AB9" i="19"/>
  <c r="X9" i="19"/>
  <c r="T9" i="19"/>
  <c r="P9" i="19"/>
  <c r="L9" i="19"/>
  <c r="H9" i="19"/>
  <c r="B9" i="15"/>
  <c r="AJ9" i="15"/>
  <c r="AF9" i="15"/>
  <c r="AB9" i="15"/>
  <c r="X9" i="15"/>
  <c r="T9" i="15"/>
  <c r="P9" i="15"/>
  <c r="L9" i="15"/>
  <c r="H9" i="15"/>
  <c r="C9" i="15"/>
  <c r="AJ9" i="17"/>
  <c r="AF9" i="17"/>
  <c r="AB9" i="17"/>
  <c r="X9" i="17"/>
  <c r="T9" i="17"/>
  <c r="P9" i="17"/>
  <c r="L9" i="17"/>
  <c r="H9" i="17"/>
  <c r="D9" i="17"/>
  <c r="AH9" i="19"/>
  <c r="AD9" i="19"/>
  <c r="Z9" i="19"/>
  <c r="V9" i="19"/>
  <c r="R9" i="19"/>
  <c r="N9" i="19"/>
  <c r="J9" i="19"/>
  <c r="AI9" i="15"/>
  <c r="AE9" i="15"/>
  <c r="AA9" i="15"/>
  <c r="W9" i="15"/>
  <c r="S9" i="15"/>
  <c r="O9" i="15"/>
  <c r="K9" i="15"/>
  <c r="G9" i="15"/>
  <c r="B9" i="17"/>
  <c r="AI9" i="17"/>
  <c r="AE9" i="17"/>
  <c r="AA9" i="17"/>
  <c r="W9" i="17"/>
  <c r="S9" i="17"/>
  <c r="O9" i="17"/>
  <c r="K9" i="17"/>
  <c r="G9" i="17"/>
  <c r="C9" i="17"/>
  <c r="AG9" i="19"/>
  <c r="AC9" i="19"/>
  <c r="Y9" i="19"/>
  <c r="U9" i="19"/>
  <c r="Q9" i="19"/>
  <c r="M9" i="19"/>
  <c r="I9" i="19"/>
  <c r="E9" i="19"/>
  <c r="D9" i="19"/>
  <c r="AG9" i="15"/>
  <c r="AC9" i="15"/>
  <c r="Y9" i="15"/>
  <c r="U9" i="15"/>
  <c r="Q9" i="15"/>
  <c r="M9" i="15"/>
  <c r="I9" i="15"/>
  <c r="E9" i="15"/>
  <c r="D9" i="15"/>
  <c r="AG9" i="17"/>
  <c r="AC9" i="17"/>
  <c r="Y9" i="17"/>
  <c r="U9" i="17"/>
  <c r="Q9" i="17"/>
  <c r="M9" i="17"/>
  <c r="I9" i="17"/>
  <c r="AI9" i="19"/>
  <c r="AE9" i="19"/>
  <c r="AA9" i="19"/>
  <c r="W9" i="19"/>
  <c r="S9" i="19"/>
  <c r="O9" i="19"/>
  <c r="K9" i="19"/>
  <c r="G9" i="19"/>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AJ7" i="15"/>
</calcChain>
</file>

<file path=xl/sharedStrings.xml><?xml version="1.0" encoding="utf-8"?>
<sst xmlns="http://schemas.openxmlformats.org/spreadsheetml/2006/main" count="89" uniqueCount="43">
  <si>
    <t>BIFUbC BAU Industrial Fuel Use before CCS</t>
  </si>
  <si>
    <t>Sources:</t>
  </si>
  <si>
    <t>Year</t>
  </si>
  <si>
    <t>Cement and other carbonate use (BTU)</t>
  </si>
  <si>
    <t>Natural gas and petroleum systems (BTU)</t>
  </si>
  <si>
    <t>Iron and steel (BTU)</t>
  </si>
  <si>
    <t>Chemicals (BTU)</t>
  </si>
  <si>
    <t>Mining (BTU)</t>
  </si>
  <si>
    <t>Waste management (BTU)</t>
  </si>
  <si>
    <t>Agriculture (BTU)</t>
  </si>
  <si>
    <t>Other industries (BTU)</t>
  </si>
  <si>
    <t>Natural gas and petroleum systems (BTU)</t>
    <phoneticPr fontId="9" type="noConversion"/>
  </si>
  <si>
    <t>2014-2016</t>
    <phoneticPr fontId="9" type="noConversion"/>
  </si>
  <si>
    <t>International Energy Agency</t>
    <phoneticPr fontId="9" type="noConversion"/>
  </si>
  <si>
    <t>Hong Kong, China: Balances for 2016</t>
    <phoneticPr fontId="9" type="noConversion"/>
  </si>
  <si>
    <t>Data table</t>
    <phoneticPr fontId="9" type="noConversion"/>
  </si>
  <si>
    <t>Electrical &amp; Mechanical Services Department</t>
  </si>
  <si>
    <t>Iron and steel-electricity</t>
    <phoneticPr fontId="9" type="noConversion"/>
  </si>
  <si>
    <t>Cement and other carbonate use (BTU)</t>
    <phoneticPr fontId="9" type="noConversion"/>
  </si>
  <si>
    <t>P9</t>
    <phoneticPr fontId="9" type="noConversion"/>
  </si>
  <si>
    <t>Hong Kong Energy Statistics</t>
    <phoneticPr fontId="9" type="noConversion"/>
  </si>
  <si>
    <t>Proportions for coal, electricity, oil and gas</t>
    <phoneticPr fontId="9" type="noConversion"/>
  </si>
  <si>
    <t>Census and Statistics Department </t>
  </si>
  <si>
    <t>https://www.iea.org/statistics/?country=HONGKONG&amp;year=2016&amp;category=Energy%20consumption&amp;indicator=ShareOilProductsConsBySector&amp;mode=table&amp;dataTable=BALANCES</t>
    <phoneticPr fontId="9" type="noConversion"/>
  </si>
  <si>
    <t>Note:</t>
    <phoneticPr fontId="9" type="noConversion"/>
  </si>
  <si>
    <t>Share of energy consumption by sectors</t>
    <phoneticPr fontId="9" type="noConversion"/>
  </si>
  <si>
    <t>https://www.emsd.gov.hk/filemanager/en/content_762/HKEEUD2018.pdf</t>
    <phoneticPr fontId="9" type="noConversion"/>
  </si>
  <si>
    <t>https://www.statistics.gov.hk/pub/B11000022017AN17B0100.pdf</t>
    <phoneticPr fontId="9" type="noConversion"/>
  </si>
  <si>
    <t>Hong Kong Energy End-use Data 2018</t>
    <phoneticPr fontId="9" type="noConversion"/>
  </si>
  <si>
    <t>Electricity consumption</t>
  </si>
  <si>
    <t>All energy consumption</t>
  </si>
  <si>
    <t>Trend:</t>
  </si>
  <si>
    <t>all industries in Btu 2016:</t>
  </si>
  <si>
    <t>Oil &amp; Coal:</t>
  </si>
  <si>
    <t>Town Gas &amp; LPG:</t>
  </si>
  <si>
    <t>Tables 32, 3,  4, 5</t>
  </si>
  <si>
    <t>Official statistics reports classify industrial sectors into categories including: food&amp;beverage, textile and garment industry, Metals and Machinery, Non manufacturing industry and other industries. Since this does not align with EPS classification, we assume all of the industries presented here to be in the "Other Industries" category of the EPS.</t>
  </si>
  <si>
    <t>2016, in Btu:</t>
  </si>
  <si>
    <t>we assume all energy use from this category to be in the petroleum-diesel category of the EPS, since there is very little heavy industry which would use coal</t>
  </si>
  <si>
    <t>Note:</t>
  </si>
  <si>
    <t>The downward trend seems to have slowed in recent years. We use the trend of the years 2011-2016 to project forward.</t>
  </si>
  <si>
    <t>perc. Decrease per year:</t>
  </si>
  <si>
    <t>we assume the percentage decrease per year is split homogenously across all energy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</si>
</sst>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sz val="9"/>
      <name val="Calibri"/>
      <family val="3"/>
      <charset val="134"/>
      <scheme val="minor"/>
    </font>
  </fonts>
  <fills count="3">
    <fill>
      <patternFill patternType="none"/>
    </fill>
    <fill>
      <patternFill patternType="gray125"/>
    </fill>
    <fill>
      <patternFill patternType="solid">
        <fgColor theme="0" tint="-0.249977111117893"/>
        <bgColor indexed="64"/>
      </patternFill>
    </fill>
  </fills>
  <borders count="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s>
  <cellStyleXfs count="18">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cellStyleXfs>
  <cellXfs count="8">
    <xf numFmtId="0" fontId="0" fillId="0" borderId="0" xfId="0"/>
    <xf numFmtId="0" fontId="1" fillId="0" borderId="0" xfId="0" applyFont="1"/>
    <xf numFmtId="0" fontId="1" fillId="2" borderId="0" xfId="0" applyFont="1" applyFill="1"/>
    <xf numFmtId="11" fontId="0" fillId="0" borderId="0" xfId="0" applyNumberFormat="1"/>
    <xf numFmtId="0" fontId="0" fillId="0" borderId="0" xfId="0" applyAlignment="1">
      <alignment horizontal="left" vertical="top"/>
    </xf>
    <xf numFmtId="0" fontId="4" fillId="0" borderId="0" xfId="9" applyAlignment="1" applyProtection="1"/>
    <xf numFmtId="0" fontId="0" fillId="0" borderId="0" xfId="0" applyAlignment="1">
      <alignment wrapText="1"/>
    </xf>
    <xf numFmtId="10" fontId="0" fillId="0" borderId="0" xfId="0" applyNumberFormat="1"/>
  </cellXfs>
  <cellStyles count="18">
    <cellStyle name="Body: normal cell" xfId="2" xr:uid="{00000000-0005-0000-0000-000000000000}"/>
    <cellStyle name="Followed Hyperlink" xfId="10" builtinId="9" customBuiltin="1"/>
    <cellStyle name="Font: Calibri, 9pt regular" xfId="8" xr:uid="{00000000-0005-0000-0000-000002000000}"/>
    <cellStyle name="Footnotes: all except top row" xfId="11" xr:uid="{00000000-0005-0000-0000-000003000000}"/>
    <cellStyle name="Footnotes: top row" xfId="6" xr:uid="{00000000-0005-0000-0000-000004000000}"/>
    <cellStyle name="Header: bottom row" xfId="1" xr:uid="{00000000-0005-0000-0000-000005000000}"/>
    <cellStyle name="Header: top rows" xfId="3" xr:uid="{00000000-0005-0000-0000-000006000000}"/>
    <cellStyle name="Hyperlink" xfId="9" builtinId="8" customBuiltin="1"/>
    <cellStyle name="Normal" xfId="0" builtinId="0"/>
    <cellStyle name="Normal 3" xfId="13" xr:uid="{00000000-0005-0000-0000-000009000000}"/>
    <cellStyle name="Normal 4" xfId="14" xr:uid="{00000000-0005-0000-0000-00000A000000}"/>
    <cellStyle name="Normal 5" xfId="15" xr:uid="{00000000-0005-0000-0000-00000B000000}"/>
    <cellStyle name="Normal 58" xfId="17" xr:uid="{00000000-0005-0000-0000-00000C000000}"/>
    <cellStyle name="Normal 6" xfId="16" xr:uid="{00000000-0005-0000-0000-00000D000000}"/>
    <cellStyle name="Parent row" xfId="5" xr:uid="{00000000-0005-0000-0000-00000E000000}"/>
    <cellStyle name="Section Break" xfId="7" xr:uid="{00000000-0005-0000-0000-00000F000000}"/>
    <cellStyle name="Section Break: parent row" xfId="4" xr:uid="{00000000-0005-0000-0000-000010000000}"/>
    <cellStyle name="Table title" xfId="12" xr:uid="{00000000-0005-0000-0000-000011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21</xdr:row>
      <xdr:rowOff>180975</xdr:rowOff>
    </xdr:from>
    <xdr:to>
      <xdr:col>8</xdr:col>
      <xdr:colOff>532744</xdr:colOff>
      <xdr:row>38</xdr:row>
      <xdr:rowOff>28189</xdr:rowOff>
    </xdr:to>
    <xdr:pic>
      <xdr:nvPicPr>
        <xdr:cNvPr id="2" name="Picture 1">
          <a:extLst>
            <a:ext uri="{FF2B5EF4-FFF2-40B4-BE49-F238E27FC236}">
              <a16:creationId xmlns:a16="http://schemas.microsoft.com/office/drawing/2014/main" id="{31FBE724-87AB-4BA3-A9E0-DE9CFFA1F918}"/>
            </a:ext>
          </a:extLst>
        </xdr:cNvPr>
        <xdr:cNvPicPr>
          <a:picLocks noChangeAspect="1"/>
        </xdr:cNvPicPr>
      </xdr:nvPicPr>
      <xdr:blipFill>
        <a:blip xmlns:r="http://schemas.openxmlformats.org/officeDocument/2006/relationships" r:embed="rId1"/>
        <a:stretch>
          <a:fillRect/>
        </a:stretch>
      </xdr:blipFill>
      <xdr:spPr>
        <a:xfrm>
          <a:off x="352425" y="3800475"/>
          <a:ext cx="5247619" cy="3085714"/>
        </a:xfrm>
        <a:prstGeom prst="rect">
          <a:avLst/>
        </a:prstGeom>
      </xdr:spPr>
    </xdr:pic>
    <xdr:clientData/>
  </xdr:twoCellAnchor>
  <xdr:twoCellAnchor editAs="oneCell">
    <xdr:from>
      <xdr:col>1</xdr:col>
      <xdr:colOff>152400</xdr:colOff>
      <xdr:row>1</xdr:row>
      <xdr:rowOff>9525</xdr:rowOff>
    </xdr:from>
    <xdr:to>
      <xdr:col>9</xdr:col>
      <xdr:colOff>189862</xdr:colOff>
      <xdr:row>16</xdr:row>
      <xdr:rowOff>180596</xdr:rowOff>
    </xdr:to>
    <xdr:pic>
      <xdr:nvPicPr>
        <xdr:cNvPr id="3" name="Picture 2">
          <a:extLst>
            <a:ext uri="{FF2B5EF4-FFF2-40B4-BE49-F238E27FC236}">
              <a16:creationId xmlns:a16="http://schemas.microsoft.com/office/drawing/2014/main" id="{29C2C9E6-56F5-4FA4-BE06-3FAE99E83F71}"/>
            </a:ext>
          </a:extLst>
        </xdr:cNvPr>
        <xdr:cNvPicPr>
          <a:picLocks noChangeAspect="1"/>
        </xdr:cNvPicPr>
      </xdr:nvPicPr>
      <xdr:blipFill>
        <a:blip xmlns:r="http://schemas.openxmlformats.org/officeDocument/2006/relationships" r:embed="rId2"/>
        <a:stretch>
          <a:fillRect/>
        </a:stretch>
      </xdr:blipFill>
      <xdr:spPr>
        <a:xfrm>
          <a:off x="762000" y="200025"/>
          <a:ext cx="5104762" cy="3028571"/>
        </a:xfrm>
        <a:prstGeom prst="rect">
          <a:avLst/>
        </a:prstGeom>
      </xdr:spPr>
    </xdr:pic>
    <xdr:clientData/>
  </xdr:twoCellAnchor>
  <xdr:twoCellAnchor editAs="oneCell">
    <xdr:from>
      <xdr:col>12</xdr:col>
      <xdr:colOff>552450</xdr:colOff>
      <xdr:row>0</xdr:row>
      <xdr:rowOff>171450</xdr:rowOff>
    </xdr:from>
    <xdr:to>
      <xdr:col>21</xdr:col>
      <xdr:colOff>446955</xdr:colOff>
      <xdr:row>18</xdr:row>
      <xdr:rowOff>171021</xdr:rowOff>
    </xdr:to>
    <xdr:pic>
      <xdr:nvPicPr>
        <xdr:cNvPr id="5" name="Picture 4">
          <a:extLst>
            <a:ext uri="{FF2B5EF4-FFF2-40B4-BE49-F238E27FC236}">
              <a16:creationId xmlns:a16="http://schemas.microsoft.com/office/drawing/2014/main" id="{E734C78C-6239-4936-9A88-4215EBEE2179}"/>
            </a:ext>
          </a:extLst>
        </xdr:cNvPr>
        <xdr:cNvPicPr>
          <a:picLocks noChangeAspect="1"/>
        </xdr:cNvPicPr>
      </xdr:nvPicPr>
      <xdr:blipFill>
        <a:blip xmlns:r="http://schemas.openxmlformats.org/officeDocument/2006/relationships" r:embed="rId3"/>
        <a:stretch>
          <a:fillRect/>
        </a:stretch>
      </xdr:blipFill>
      <xdr:spPr>
        <a:xfrm>
          <a:off x="8058150" y="171450"/>
          <a:ext cx="5761905" cy="3428571"/>
        </a:xfrm>
        <a:prstGeom prst="rect">
          <a:avLst/>
        </a:prstGeom>
      </xdr:spPr>
    </xdr:pic>
    <xdr:clientData/>
  </xdr:twoCellAnchor>
  <xdr:twoCellAnchor editAs="oneCell">
    <xdr:from>
      <xdr:col>0</xdr:col>
      <xdr:colOff>571500</xdr:colOff>
      <xdr:row>41</xdr:row>
      <xdr:rowOff>19050</xdr:rowOff>
    </xdr:from>
    <xdr:to>
      <xdr:col>9</xdr:col>
      <xdr:colOff>180314</xdr:colOff>
      <xdr:row>57</xdr:row>
      <xdr:rowOff>94859</xdr:rowOff>
    </xdr:to>
    <xdr:pic>
      <xdr:nvPicPr>
        <xdr:cNvPr id="6" name="Picture 5">
          <a:extLst>
            <a:ext uri="{FF2B5EF4-FFF2-40B4-BE49-F238E27FC236}">
              <a16:creationId xmlns:a16="http://schemas.microsoft.com/office/drawing/2014/main" id="{8DC82B43-10D8-4A27-A46B-CA55264383C4}"/>
            </a:ext>
          </a:extLst>
        </xdr:cNvPr>
        <xdr:cNvPicPr>
          <a:picLocks noChangeAspect="1"/>
        </xdr:cNvPicPr>
      </xdr:nvPicPr>
      <xdr:blipFill>
        <a:blip xmlns:r="http://schemas.openxmlformats.org/officeDocument/2006/relationships" r:embed="rId4"/>
        <a:stretch>
          <a:fillRect/>
        </a:stretch>
      </xdr:blipFill>
      <xdr:spPr>
        <a:xfrm>
          <a:off x="571500" y="7829550"/>
          <a:ext cx="5285714" cy="3123809"/>
        </a:xfrm>
        <a:prstGeom prst="rect">
          <a:avLst/>
        </a:prstGeom>
      </xdr:spPr>
    </xdr:pic>
    <xdr:clientData/>
  </xdr:twoCellAnchor>
  <xdr:twoCellAnchor editAs="oneCell">
    <xdr:from>
      <xdr:col>12</xdr:col>
      <xdr:colOff>95250</xdr:colOff>
      <xdr:row>41</xdr:row>
      <xdr:rowOff>9525</xdr:rowOff>
    </xdr:from>
    <xdr:to>
      <xdr:col>20</xdr:col>
      <xdr:colOff>304117</xdr:colOff>
      <xdr:row>58</xdr:row>
      <xdr:rowOff>142454</xdr:rowOff>
    </xdr:to>
    <xdr:pic>
      <xdr:nvPicPr>
        <xdr:cNvPr id="7" name="Picture 6">
          <a:extLst>
            <a:ext uri="{FF2B5EF4-FFF2-40B4-BE49-F238E27FC236}">
              <a16:creationId xmlns:a16="http://schemas.microsoft.com/office/drawing/2014/main" id="{63DE860E-033A-4CB4-A116-F463C333CB34}"/>
            </a:ext>
          </a:extLst>
        </xdr:cNvPr>
        <xdr:cNvPicPr>
          <a:picLocks noChangeAspect="1"/>
        </xdr:cNvPicPr>
      </xdr:nvPicPr>
      <xdr:blipFill>
        <a:blip xmlns:r="http://schemas.openxmlformats.org/officeDocument/2006/relationships" r:embed="rId5"/>
        <a:stretch>
          <a:fillRect/>
        </a:stretch>
      </xdr:blipFill>
      <xdr:spPr>
        <a:xfrm>
          <a:off x="7600950" y="7820025"/>
          <a:ext cx="5466667" cy="33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istics.gov.hk/pub/B11000022017AN17B0100.pdf" TargetMode="External"/><Relationship Id="rId2" Type="http://schemas.openxmlformats.org/officeDocument/2006/relationships/hyperlink" Target="https://www.emsd.gov.hk/filemanager/en/content_762/HKEEUD2018.pdf" TargetMode="External"/><Relationship Id="rId1" Type="http://schemas.openxmlformats.org/officeDocument/2006/relationships/hyperlink" Target="https://www.iea.org/statistics/?country=HONGKONG&amp;year=2016&amp;category=Energy%20consumption&amp;indicator=ShareOilProductsConsBySector&amp;mode=table&amp;dataTable=BALANCE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2"/>
  <sheetViews>
    <sheetView workbookViewId="0">
      <selection activeCell="B13" sqref="B13"/>
    </sheetView>
  </sheetViews>
  <sheetFormatPr defaultColWidth="8.85546875" defaultRowHeight="15"/>
  <cols>
    <col min="2" max="2" width="61.42578125" customWidth="1"/>
    <col min="3" max="3" width="42.42578125" customWidth="1"/>
    <col min="4" max="4" width="44.140625" customWidth="1"/>
    <col min="5" max="5" width="60.42578125" customWidth="1"/>
  </cols>
  <sheetData>
    <row r="1" spans="1:2">
      <c r="A1" s="1" t="s">
        <v>0</v>
      </c>
    </row>
    <row r="3" spans="1:2">
      <c r="A3" s="1" t="s">
        <v>1</v>
      </c>
      <c r="B3" s="2" t="s">
        <v>25</v>
      </c>
    </row>
    <row r="4" spans="1:2">
      <c r="B4" t="s">
        <v>13</v>
      </c>
    </row>
    <row r="5" spans="1:2">
      <c r="B5" t="s">
        <v>12</v>
      </c>
    </row>
    <row r="6" spans="1:2">
      <c r="B6" t="s">
        <v>14</v>
      </c>
    </row>
    <row r="7" spans="1:2">
      <c r="B7" s="5" t="s">
        <v>23</v>
      </c>
    </row>
    <row r="8" spans="1:2">
      <c r="B8" t="s">
        <v>15</v>
      </c>
    </row>
    <row r="9" spans="1:2">
      <c r="B9" s="2" t="s">
        <v>17</v>
      </c>
    </row>
    <row r="10" spans="1:2">
      <c r="B10" t="s">
        <v>16</v>
      </c>
    </row>
    <row r="11" spans="1:2">
      <c r="B11" t="s">
        <v>12</v>
      </c>
    </row>
    <row r="12" spans="1:2">
      <c r="B12" t="s">
        <v>28</v>
      </c>
    </row>
    <row r="13" spans="1:2">
      <c r="B13" s="5" t="s">
        <v>26</v>
      </c>
    </row>
    <row r="14" spans="1:2">
      <c r="B14" t="s">
        <v>35</v>
      </c>
    </row>
    <row r="15" spans="1:2">
      <c r="B15" s="2" t="s">
        <v>21</v>
      </c>
    </row>
    <row r="16" spans="1:2">
      <c r="B16" t="s">
        <v>22</v>
      </c>
    </row>
    <row r="17" spans="1:2">
      <c r="B17" s="4">
        <v>2017</v>
      </c>
    </row>
    <row r="18" spans="1:2">
      <c r="B18" t="s">
        <v>20</v>
      </c>
    </row>
    <row r="19" spans="1:2">
      <c r="B19" s="5" t="s">
        <v>27</v>
      </c>
    </row>
    <row r="20" spans="1:2">
      <c r="B20" t="s">
        <v>19</v>
      </c>
    </row>
    <row r="22" spans="1:2" ht="118.5" customHeight="1">
      <c r="A22" s="4" t="s">
        <v>24</v>
      </c>
      <c r="B22" s="6" t="s">
        <v>36</v>
      </c>
    </row>
    <row r="23" spans="1:2" ht="139.5" customHeight="1"/>
    <row r="24" spans="1:2" ht="56.45" customHeight="1"/>
    <row r="28" spans="1:2">
      <c r="A28" s="1"/>
    </row>
    <row r="32" spans="1:2">
      <c r="A32" s="1"/>
    </row>
  </sheetData>
  <phoneticPr fontId="9" type="noConversion"/>
  <hyperlinks>
    <hyperlink ref="B7" r:id="rId1" xr:uid="{106FFF6B-8264-4D7C-B4CB-D790FE666CF6}"/>
    <hyperlink ref="B13" r:id="rId2" xr:uid="{3AF42BF9-D677-41B3-9C61-399EE7BB236E}"/>
    <hyperlink ref="B19" r:id="rId3" xr:uid="{21FE86C4-D14E-4CB3-A884-9DDD95FE9756}"/>
  </hyperlinks>
  <pageMargins left="0.7" right="0.7" top="0.75" bottom="0.75" header="0.3" footer="0.3"/>
  <pageSetup orientation="portrait" horizontalDpi="1200" verticalDpi="1200"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D63AC-801C-4AE3-822B-CE3EA5B65BA7}">
  <dimension ref="A1:Q62"/>
  <sheetViews>
    <sheetView tabSelected="1" topLeftCell="A43" workbookViewId="0">
      <selection activeCell="K45" sqref="K45"/>
    </sheetView>
  </sheetViews>
  <sheetFormatPr defaultRowHeight="15"/>
  <cols>
    <col min="7" max="7" width="12" bestFit="1" customWidth="1"/>
    <col min="13" max="13" width="12" bestFit="1" customWidth="1"/>
    <col min="17" max="17" width="12" bestFit="1" customWidth="1"/>
  </cols>
  <sheetData>
    <row r="1" spans="1:13">
      <c r="A1" t="s">
        <v>30</v>
      </c>
    </row>
    <row r="2" spans="1:13">
      <c r="M2" t="s">
        <v>31</v>
      </c>
    </row>
    <row r="6" spans="1:13">
      <c r="K6">
        <v>18934</v>
      </c>
    </row>
    <row r="7" spans="1:13">
      <c r="K7">
        <v>17645</v>
      </c>
    </row>
    <row r="8" spans="1:13">
      <c r="K8">
        <v>17332</v>
      </c>
    </row>
    <row r="9" spans="1:13">
      <c r="K9">
        <v>16129</v>
      </c>
    </row>
    <row r="10" spans="1:13">
      <c r="K10">
        <v>16032</v>
      </c>
    </row>
    <row r="11" spans="1:13">
      <c r="K11">
        <v>14732</v>
      </c>
    </row>
    <row r="12" spans="1:13">
      <c r="K12">
        <v>14723</v>
      </c>
    </row>
    <row r="13" spans="1:13">
      <c r="K13">
        <v>14583</v>
      </c>
    </row>
    <row r="14" spans="1:13">
      <c r="K14">
        <v>14718</v>
      </c>
    </row>
    <row r="15" spans="1:13">
      <c r="K15">
        <v>14853</v>
      </c>
    </row>
    <row r="16" spans="1:13">
      <c r="K16">
        <v>13992</v>
      </c>
    </row>
    <row r="18" spans="1:17">
      <c r="C18" t="s">
        <v>32</v>
      </c>
      <c r="G18">
        <f xml:space="preserve"> 13992*947817077.74915</f>
        <v>13261856551866.107</v>
      </c>
    </row>
    <row r="21" spans="1:17">
      <c r="A21" t="s">
        <v>29</v>
      </c>
    </row>
    <row r="22" spans="1:17">
      <c r="N22" t="s">
        <v>40</v>
      </c>
    </row>
    <row r="24" spans="1:17">
      <c r="N24" t="s">
        <v>41</v>
      </c>
      <c r="Q24" s="7">
        <f>1-(K16/K11)^(1/5)</f>
        <v>1.0254314486434324E-2</v>
      </c>
    </row>
    <row r="26" spans="1:17">
      <c r="N26" t="s">
        <v>42</v>
      </c>
    </row>
    <row r="36" spans="1:13">
      <c r="K36" t="s">
        <v>37</v>
      </c>
      <c r="M36">
        <f xml:space="preserve"> 8709*947817077.74915</f>
        <v>8254538930117.3477</v>
      </c>
    </row>
    <row r="41" spans="1:13">
      <c r="A41" t="s">
        <v>33</v>
      </c>
      <c r="K41" t="s">
        <v>34</v>
      </c>
    </row>
    <row r="59" spans="1:17">
      <c r="E59" t="s">
        <v>37</v>
      </c>
      <c r="G59">
        <f>4112*947817077.74915</f>
        <v>3897423823704.5049</v>
      </c>
    </row>
    <row r="60" spans="1:17">
      <c r="O60" t="s">
        <v>37</v>
      </c>
      <c r="Q60">
        <f>1171*947817077.74915</f>
        <v>1109893798044.2546</v>
      </c>
    </row>
    <row r="62" spans="1:17">
      <c r="A62" t="s">
        <v>39</v>
      </c>
      <c r="B62" t="s">
        <v>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9"/>
  <sheetViews>
    <sheetView workbookViewId="0">
      <selection activeCell="B9" sqref="B9"/>
    </sheetView>
  </sheetViews>
  <sheetFormatPr defaultRowHeight="15"/>
  <cols>
    <col min="1" max="1" width="39.85546875" customWidth="1"/>
    <col min="2" max="2" width="9.28515625" bestFit="1" customWidth="1"/>
    <col min="3" max="5" width="12.42578125" bestFit="1"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c r="AI7">
        <f>0</f>
        <v>0</v>
      </c>
      <c r="AJ7">
        <f>0</f>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f>'EMSD Data'!$M$36*(1-'EMSD Data'!$Q$24)^('BIFUbC-electricity'!B1-'BIFUbC-electricity'!$B$1)</f>
        <v>8254538930117.3477</v>
      </c>
      <c r="C9" s="3">
        <f>'EMSD Data'!$M$36*(1-'EMSD Data'!$Q$24)^('BIFUbC-electricity'!C1-'BIFUbC-electricity'!$B$1)</f>
        <v>8169894291987.4092</v>
      </c>
      <c r="D9" s="3">
        <f>'EMSD Data'!$M$36*(1-'EMSD Data'!$Q$24)^('BIFUbC-electricity'!D1-'BIFUbC-electricity'!$B$1)</f>
        <v>8086117626596.4463</v>
      </c>
      <c r="E9" s="3">
        <f>'EMSD Data'!$M$36*(1-'EMSD Data'!$Q$24)^('BIFUbC-electricity'!E1-'BIFUbC-electricity'!$B$1)</f>
        <v>8003200033479.0254</v>
      </c>
      <c r="F9" s="3">
        <f>'EMSD Data'!$M$36*(1-'EMSD Data'!$Q$24)^('BIFUbC-electricity'!F1-'BIFUbC-electricity'!$B$1)</f>
        <v>7921132703437.8896</v>
      </c>
      <c r="G9" s="3">
        <f>'EMSD Data'!$M$36*(1-'EMSD Data'!$Q$24)^('BIFUbC-electricity'!G1-'BIFUbC-electricity'!$B$1)</f>
        <v>7839906917608.0576</v>
      </c>
      <c r="H9" s="3">
        <f>'EMSD Data'!$M$36*(1-'EMSD Data'!$Q$24)^('BIFUbC-electricity'!H1-'BIFUbC-electricity'!$B$1)</f>
        <v>7759514046530.5332</v>
      </c>
      <c r="I9" s="3">
        <f>'EMSD Data'!$M$36*(1-'EMSD Data'!$Q$24)^('BIFUbC-electricity'!I1-'BIFUbC-electricity'!$B$1)</f>
        <v>7679945549235.5039</v>
      </c>
      <c r="J9" s="3">
        <f>'EMSD Data'!$M$36*(1-'EMSD Data'!$Q$24)^('BIFUbC-electricity'!J1-'BIFUbC-electricity'!$B$1)</f>
        <v>7601192972334.9521</v>
      </c>
      <c r="K9" s="3">
        <f>'EMSD Data'!$M$36*(1-'EMSD Data'!$Q$24)^('BIFUbC-electricity'!K1-'BIFUbC-electricity'!$B$1)</f>
        <v>7523247949124.5547</v>
      </c>
      <c r="L9" s="3">
        <f>'EMSD Data'!$M$36*(1-'EMSD Data'!$Q$24)^('BIFUbC-electricity'!L1-'BIFUbC-electricity'!$B$1)</f>
        <v>7446102198694.8096</v>
      </c>
      <c r="M9" s="3">
        <f>'EMSD Data'!$M$36*(1-'EMSD Data'!$Q$24)^('BIFUbC-electricity'!M1-'BIFUbC-electricity'!$B$1)</f>
        <v>7369747525051.2627</v>
      </c>
      <c r="N9" s="3">
        <f>'EMSD Data'!$M$36*(1-'EMSD Data'!$Q$24)^('BIFUbC-electricity'!N1-'BIFUbC-electricity'!$B$1)</f>
        <v>7294175816243.7656</v>
      </c>
      <c r="O9" s="3">
        <f>'EMSD Data'!$M$36*(1-'EMSD Data'!$Q$24)^('BIFUbC-electricity'!O1-'BIFUbC-electricity'!$B$1)</f>
        <v>7219379043504.6582</v>
      </c>
      <c r="P9" s="3">
        <f>'EMSD Data'!$M$36*(1-'EMSD Data'!$Q$24)^('BIFUbC-electricity'!P1-'BIFUbC-electricity'!$B$1)</f>
        <v>7145349260395.7881</v>
      </c>
      <c r="Q9" s="3">
        <f>'EMSD Data'!$M$36*(1-'EMSD Data'!$Q$24)^('BIFUbC-electricity'!Q1-'BIFUbC-electricity'!$B$1)</f>
        <v>7072078601964.2783</v>
      </c>
      <c r="R9" s="3">
        <f>'EMSD Data'!$M$36*(1-'EMSD Data'!$Q$24)^('BIFUbC-electricity'!R1-'BIFUbC-electricity'!$B$1)</f>
        <v>6999559283906.9541</v>
      </c>
      <c r="S9" s="3">
        <f>'EMSD Data'!$M$36*(1-'EMSD Data'!$Q$24)^('BIFUbC-electricity'!S1-'BIFUbC-electricity'!$B$1)</f>
        <v>6927783601743.3311</v>
      </c>
      <c r="T9" s="3">
        <f>'EMSD Data'!$M$36*(1-'EMSD Data'!$Q$24)^('BIFUbC-electricity'!T1-'BIFUbC-electricity'!$B$1)</f>
        <v>6856743929997.0928</v>
      </c>
      <c r="U9" s="3">
        <f>'EMSD Data'!$M$36*(1-'EMSD Data'!$Q$24)^('BIFUbC-electricity'!U1-'BIFUbC-electricity'!$B$1)</f>
        <v>6786432721385.9521</v>
      </c>
      <c r="V9" s="3">
        <f>'EMSD Data'!$M$36*(1-'EMSD Data'!$Q$24)^('BIFUbC-electricity'!V1-'BIFUbC-electricity'!$B$1)</f>
        <v>6716842506019.833</v>
      </c>
      <c r="W9" s="3">
        <f>'EMSD Data'!$M$36*(1-'EMSD Data'!$Q$24)^('BIFUbC-electricity'!W1-'BIFUbC-electricity'!$B$1)</f>
        <v>6647965890607.2559</v>
      </c>
      <c r="X9" s="3">
        <f>'EMSD Data'!$M$36*(1-'EMSD Data'!$Q$24)^('BIFUbC-electricity'!X1-'BIFUbC-electricity'!$B$1)</f>
        <v>6579795557669.8799</v>
      </c>
      <c r="Y9" s="3">
        <f>'EMSD Data'!$M$36*(1-'EMSD Data'!$Q$24)^('BIFUbC-electricity'!Y1-'BIFUbC-electricity'!$B$1)</f>
        <v>6512324264765.0898</v>
      </c>
      <c r="Z9" s="3">
        <f>'EMSD Data'!$M$36*(1-'EMSD Data'!$Q$24)^('BIFUbC-electricity'!Z1-'BIFUbC-electricity'!$B$1)</f>
        <v>6445544843716.5508</v>
      </c>
      <c r="AA9" s="3">
        <f>'EMSD Data'!$M$36*(1-'EMSD Data'!$Q$24)^('BIFUbC-electricity'!AA1-'BIFUbC-electricity'!$B$1)</f>
        <v>6379450199852.666</v>
      </c>
      <c r="AB9" s="3">
        <f>'EMSD Data'!$M$36*(1-'EMSD Data'!$Q$24)^('BIFUbC-electricity'!AB1-'BIFUbC-electricity'!$B$1)</f>
        <v>6314033311252.8311</v>
      </c>
      <c r="AC9" s="3">
        <f>'EMSD Data'!$M$36*(1-'EMSD Data'!$Q$24)^('BIFUbC-electricity'!AC1-'BIFUbC-electricity'!$B$1)</f>
        <v>6249287228001.4219</v>
      </c>
      <c r="AD9" s="3">
        <f>'EMSD Data'!$M$36*(1-'EMSD Data'!$Q$24)^('BIFUbC-electricity'!AD1-'BIFUbC-electricity'!$B$1)</f>
        <v>6185205071449.4385</v>
      </c>
      <c r="AE9" s="3">
        <f>'EMSD Data'!$M$36*(1-'EMSD Data'!$Q$24)^('BIFUbC-electricity'!AE1-'BIFUbC-electricity'!$B$1)</f>
        <v>6121780033483.7061</v>
      </c>
      <c r="AF9" s="3">
        <f>'EMSD Data'!$M$36*(1-'EMSD Data'!$Q$24)^('BIFUbC-electricity'!AF1-'BIFUbC-electricity'!$B$1)</f>
        <v>6059005375803.5908</v>
      </c>
      <c r="AG9" s="3">
        <f>'EMSD Data'!$M$36*(1-'EMSD Data'!$Q$24)^('BIFUbC-electricity'!AG1-'BIFUbC-electricity'!$B$1)</f>
        <v>5996874429205.1035</v>
      </c>
      <c r="AH9" s="3">
        <f>'EMSD Data'!$M$36*(1-'EMSD Data'!$Q$24)^('BIFUbC-electricity'!AH1-'BIFUbC-electricity'!$B$1)</f>
        <v>5935380592872.3789</v>
      </c>
      <c r="AI9" s="3">
        <f>'EMSD Data'!$M$36*(1-'EMSD Data'!$Q$24)^('BIFUbC-electricity'!AI1-'BIFUbC-electricity'!$B$1)</f>
        <v>5874517333676.3857</v>
      </c>
      <c r="AJ9" s="3">
        <f>'EMSD Data'!$M$36*(1-'EMSD Data'!$Q$24)^('BIFUbC-electricity'!AJ1-'BIFUbC-electricity'!$B$1)</f>
        <v>5814278185480.8594</v>
      </c>
    </row>
  </sheetData>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9"/>
  <sheetViews>
    <sheetView workbookViewId="0">
      <selection activeCell="B1" sqref="B1:C1048576"/>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J9"/>
  <sheetViews>
    <sheetView workbookViewId="0">
      <selection activeCell="G9" sqref="G9"/>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18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s="3">
        <f>'EMSD Data'!$Q$60*(1-'EMSD Data'!$Q$24)^('BIFUbC-electricity'!B1-'BIFUbC-electricity'!$B$1)</f>
        <v>1109893798044.2546</v>
      </c>
      <c r="C9" s="3">
        <f>'EMSD Data'!$Q$60*(1-'EMSD Data'!$Q$24)^('BIFUbC-electricity'!C1-'BIFUbC-electricity'!$B$1)</f>
        <v>1098512597992.5658</v>
      </c>
      <c r="D9" s="3">
        <f>'EMSD Data'!$Q$60*(1-'EMSD Data'!$Q$24)^('BIFUbC-electricity'!D1-'BIFUbC-electricity'!$B$1)</f>
        <v>1087248104345.4401</v>
      </c>
      <c r="E9" s="3">
        <f>'EMSD Data'!$Q$60*(1-'EMSD Data'!$Q$24)^('BIFUbC-electricity'!E1-'BIFUbC-electricity'!$B$1)</f>
        <v>1076099120358.7024</v>
      </c>
      <c r="F9" s="3">
        <f>'EMSD Data'!$Q$60*(1-'EMSD Data'!$Q$24)^('BIFUbC-electricity'!F1-'BIFUbC-electricity'!$B$1)</f>
        <v>1065064461559.9689</v>
      </c>
      <c r="G9" s="3">
        <f>'EMSD Data'!$Q$60*(1-'EMSD Data'!$Q$24)^('BIFUbC-electricity'!G1-'BIFUbC-electricity'!$B$1)</f>
        <v>1054142955622.8081</v>
      </c>
      <c r="H9" s="3">
        <f>'EMSD Data'!$Q$60*(1-'EMSD Data'!$Q$24)^('BIFUbC-electricity'!H1-'BIFUbC-electricity'!$B$1)</f>
        <v>1043333442242.1925</v>
      </c>
      <c r="I9" s="3">
        <f>'EMSD Data'!$Q$60*(1-'EMSD Data'!$Q$24)^('BIFUbC-electricity'!I1-'BIFUbC-electricity'!$B$1)</f>
        <v>1032634773011.2269</v>
      </c>
      <c r="J9" s="3">
        <f>'EMSD Data'!$Q$60*(1-'EMSD Data'!$Q$24)^('BIFUbC-electricity'!J1-'BIFUbC-electricity'!$B$1)</f>
        <v>1022045811299.1421</v>
      </c>
      <c r="K9" s="3">
        <f>'EMSD Data'!$Q$60*(1-'EMSD Data'!$Q$24)^('BIFUbC-electricity'!K1-'BIFUbC-electricity'!$B$1)</f>
        <v>1011565432130.5377</v>
      </c>
      <c r="L9" s="3">
        <f>'EMSD Data'!$Q$60*(1-'EMSD Data'!$Q$24)^('BIFUbC-electricity'!L1-'BIFUbC-electricity'!$B$1)</f>
        <v>1001192522065.8654</v>
      </c>
      <c r="M9" s="3">
        <f>'EMSD Data'!$Q$60*(1-'EMSD Data'!$Q$24)^('BIFUbC-electricity'!M1-'BIFUbC-electricity'!$B$1)</f>
        <v>990925979083.13562</v>
      </c>
      <c r="N9" s="3">
        <f>'EMSD Data'!$Q$60*(1-'EMSD Data'!$Q$24)^('BIFUbC-electricity'!N1-'BIFUbC-electricity'!$B$1)</f>
        <v>980764712460.83923</v>
      </c>
      <c r="O9" s="3">
        <f>'EMSD Data'!$Q$60*(1-'EMSD Data'!$Q$24)^('BIFUbC-electricity'!O1-'BIFUbC-electricity'!$B$1)</f>
        <v>970707642662.06848</v>
      </c>
      <c r="P9" s="3">
        <f>'EMSD Data'!$Q$60*(1-'EMSD Data'!$Q$24)^('BIFUbC-electricity'!P1-'BIFUbC-electricity'!$B$1)</f>
        <v>960753701219.82642</v>
      </c>
      <c r="Q9" s="3">
        <f>'EMSD Data'!$Q$60*(1-'EMSD Data'!$Q$24)^('BIFUbC-electricity'!Q1-'BIFUbC-electricity'!$B$1)</f>
        <v>950901830623.51245</v>
      </c>
      <c r="R9" s="3">
        <f>'EMSD Data'!$Q$60*(1-'EMSD Data'!$Q$24)^('BIFUbC-electricity'!R1-'BIFUbC-electricity'!$B$1)</f>
        <v>941150984206.57288</v>
      </c>
      <c r="S9" s="3">
        <f>'EMSD Data'!$Q$60*(1-'EMSD Data'!$Q$24)^('BIFUbC-electricity'!S1-'BIFUbC-electricity'!$B$1)</f>
        <v>931500126035.30139</v>
      </c>
      <c r="T9" s="3">
        <f>'EMSD Data'!$Q$60*(1-'EMSD Data'!$Q$24)^('BIFUbC-electricity'!T1-'BIFUbC-electricity'!$B$1)</f>
        <v>921948230798.78235</v>
      </c>
      <c r="U9" s="3">
        <f>'EMSD Data'!$Q$60*(1-'EMSD Data'!$Q$24)^('BIFUbC-electricity'!U1-'BIFUbC-electricity'!$B$1)</f>
        <v>912494283699.95984</v>
      </c>
      <c r="V9" s="3">
        <f>'EMSD Data'!$Q$60*(1-'EMSD Data'!$Q$24)^('BIFUbC-electricity'!V1-'BIFUbC-electricity'!$B$1)</f>
        <v>903137280347.82678</v>
      </c>
      <c r="W9" s="3">
        <f>'EMSD Data'!$Q$60*(1-'EMSD Data'!$Q$24)^('BIFUbC-electricity'!W1-'BIFUbC-electricity'!$B$1)</f>
        <v>893876226650.71716</v>
      </c>
      <c r="X9" s="3">
        <f>'EMSD Data'!$Q$60*(1-'EMSD Data'!$Q$24)^('BIFUbC-electricity'!X1-'BIFUbC-electricity'!$B$1)</f>
        <v>884710138710.69348</v>
      </c>
      <c r="Y9" s="3">
        <f>'EMSD Data'!$Q$60*(1-'EMSD Data'!$Q$24)^('BIFUbC-electricity'!Y1-'BIFUbC-electricity'!$B$1)</f>
        <v>875638042719.01709</v>
      </c>
      <c r="Z9" s="3">
        <f>'EMSD Data'!$Q$60*(1-'EMSD Data'!$Q$24)^('BIFUbC-electricity'!Z1-'BIFUbC-electricity'!$B$1)</f>
        <v>866658974852.69043</v>
      </c>
      <c r="AA9" s="3">
        <f>'EMSD Data'!$Q$60*(1-'EMSD Data'!$Q$24)^('BIFUbC-electricity'!AA1-'BIFUbC-electricity'!$B$1)</f>
        <v>857771981172.06018</v>
      </c>
      <c r="AB9" s="3">
        <f>'EMSD Data'!$Q$60*(1-'EMSD Data'!$Q$24)^('BIFUbC-electricity'!AB1-'BIFUbC-electricity'!$B$1)</f>
        <v>848976117519.46997</v>
      </c>
      <c r="AC9" s="3">
        <f>'EMSD Data'!$Q$60*(1-'EMSD Data'!$Q$24)^('BIFUbC-electricity'!AC1-'BIFUbC-electricity'!$B$1)</f>
        <v>840270449418.95337</v>
      </c>
      <c r="AD9" s="3">
        <f>'EMSD Data'!$Q$60*(1-'EMSD Data'!$Q$24)^('BIFUbC-electricity'!AD1-'BIFUbC-electricity'!$B$1)</f>
        <v>831654051976.95398</v>
      </c>
      <c r="AE9" s="3">
        <f>'EMSD Data'!$Q$60*(1-'EMSD Data'!$Q$24)^('BIFUbC-electricity'!AE1-'BIFUbC-electricity'!$B$1)</f>
        <v>823126009784.0647</v>
      </c>
      <c r="AF9" s="3">
        <f>'EMSD Data'!$Q$60*(1-'EMSD Data'!$Q$24)^('BIFUbC-electricity'!AF1-'BIFUbC-electricity'!$B$1)</f>
        <v>814685416817.77515</v>
      </c>
      <c r="AG9" s="3">
        <f>'EMSD Data'!$Q$60*(1-'EMSD Data'!$Q$24)^('BIFUbC-electricity'!AG1-'BIFUbC-electricity'!$B$1)</f>
        <v>806331376346.21387</v>
      </c>
      <c r="AH9" s="3">
        <f>'EMSD Data'!$Q$60*(1-'EMSD Data'!$Q$24)^('BIFUbC-electricity'!AH1-'BIFUbC-electricity'!$B$1)</f>
        <v>798063000832.88037</v>
      </c>
      <c r="AI9" s="3">
        <f>'EMSD Data'!$Q$60*(1-'EMSD Data'!$Q$24)^('BIFUbC-electricity'!AI1-'BIFUbC-electricity'!$B$1)</f>
        <v>789879411842.35254</v>
      </c>
      <c r="AJ9" s="3">
        <f>'EMSD Data'!$Q$60*(1-'EMSD Data'!$Q$24)^('BIFUbC-electricity'!AJ1-'BIFUbC-electricity'!$B$1)</f>
        <v>781779739946.9613</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J9"/>
  <sheetViews>
    <sheetView workbookViewId="0">
      <selection activeCell="B1" sqref="B1:C1048576"/>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sheetData>
  <phoneticPr fontId="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J9"/>
  <sheetViews>
    <sheetView workbookViewId="0">
      <selection activeCell="J33" sqref="J33"/>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J9"/>
  <sheetViews>
    <sheetView workbookViewId="0">
      <selection activeCell="G21" sqref="G21"/>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s="3">
        <f>'EMSD Data'!$G$59*(1-'EMSD Data'!$Q$24)^('BIFUbC-electricity'!B1-'BIFUbC-electricity'!$B$1)</f>
        <v>3897423823704.5049</v>
      </c>
      <c r="C9" s="3">
        <f>'EMSD Data'!$G$59*(1-'EMSD Data'!$Q$24)^('BIFUbC-electricity'!C1-'BIFUbC-electricity'!$B$1)</f>
        <v>3857458414129.3174</v>
      </c>
      <c r="D9" s="3">
        <f>'EMSD Data'!$G$59*(1-'EMSD Data'!$Q$24)^('BIFUbC-electricity'!D1-'BIFUbC-electricity'!$B$1)</f>
        <v>3817902822432.4932</v>
      </c>
      <c r="E9" s="3">
        <f>'EMSD Data'!$G$59*(1-'EMSD Data'!$Q$24)^('BIFUbC-electricity'!E1-'BIFUbC-electricity'!$B$1)</f>
        <v>3778752846212.625</v>
      </c>
      <c r="F9" s="3">
        <f>'EMSD Data'!$G$59*(1-'EMSD Data'!$Q$24)^('BIFUbC-electricity'!F1-'BIFUbC-electricity'!$B$1)</f>
        <v>3740004326161.0522</v>
      </c>
      <c r="G9" s="3">
        <f>'EMSD Data'!$G$59*(1-'EMSD Data'!$Q$24)^('BIFUbC-electricity'!G1-'BIFUbC-electricity'!$B$1)</f>
        <v>3701653145619.9717</v>
      </c>
      <c r="H9" s="3">
        <f>'EMSD Data'!$G$59*(1-'EMSD Data'!$Q$24)^('BIFUbC-electricity'!H1-'BIFUbC-electricity'!$B$1)</f>
        <v>3663695230145.0859</v>
      </c>
      <c r="I9" s="3">
        <f>'EMSD Data'!$G$59*(1-'EMSD Data'!$Q$24)^('BIFUbC-electricity'!I1-'BIFUbC-electricity'!$B$1)</f>
        <v>3626126547072.7285</v>
      </c>
      <c r="J9" s="3">
        <f>'EMSD Data'!$G$59*(1-'EMSD Data'!$Q$24)^('BIFUbC-electricity'!J1-'BIFUbC-electricity'!$B$1)</f>
        <v>3588943105091.4365</v>
      </c>
      <c r="K9" s="3">
        <f>'EMSD Data'!$G$59*(1-'EMSD Data'!$Q$24)^('BIFUbC-electricity'!K1-'BIFUbC-electricity'!$B$1)</f>
        <v>3552140953817.9087</v>
      </c>
      <c r="L9" s="3">
        <f>'EMSD Data'!$G$59*(1-'EMSD Data'!$Q$24)^('BIFUbC-electricity'!L1-'BIFUbC-electricity'!$B$1)</f>
        <v>3515716183377.3174</v>
      </c>
      <c r="M9" s="3">
        <f>'EMSD Data'!$G$59*(1-'EMSD Data'!$Q$24)^('BIFUbC-electricity'!M1-'BIFUbC-electricity'!$B$1)</f>
        <v>3479664923987.9194</v>
      </c>
      <c r="N9" s="3">
        <f>'EMSD Data'!$G$59*(1-'EMSD Data'!$Q$24)^('BIFUbC-electricity'!N1-'BIFUbC-electricity'!$B$1)</f>
        <v>3443983345549.9326</v>
      </c>
      <c r="O9" s="3">
        <f>'EMSD Data'!$G$59*(1-'EMSD Data'!$Q$24)^('BIFUbC-electricity'!O1-'BIFUbC-electricity'!$B$1)</f>
        <v>3408667657238.6216</v>
      </c>
      <c r="P9" s="3">
        <f>'EMSD Data'!$G$59*(1-'EMSD Data'!$Q$24)^('BIFUbC-electricity'!P1-'BIFUbC-electricity'!$B$1)</f>
        <v>3373714107101.5596</v>
      </c>
      <c r="Q9" s="3">
        <f>'EMSD Data'!$G$59*(1-'EMSD Data'!$Q$24)^('BIFUbC-electricity'!Q1-'BIFUbC-electricity'!$B$1)</f>
        <v>3339118981660.02</v>
      </c>
      <c r="R9" s="3">
        <f>'EMSD Data'!$G$59*(1-'EMSD Data'!$Q$24)^('BIFUbC-electricity'!R1-'BIFUbC-electricity'!$B$1)</f>
        <v>3304878605514.4556</v>
      </c>
      <c r="S9" s="3">
        <f>'EMSD Data'!$G$59*(1-'EMSD Data'!$Q$24)^('BIFUbC-electricity'!S1-'BIFUbC-electricity'!$B$1)</f>
        <v>3270989340954.022</v>
      </c>
      <c r="T9" s="3">
        <f>'EMSD Data'!$G$59*(1-'EMSD Data'!$Q$24)^('BIFUbC-electricity'!T1-'BIFUbC-electricity'!$B$1)</f>
        <v>3237447587570.105</v>
      </c>
      <c r="U9" s="3">
        <f>'EMSD Data'!$G$59*(1-'EMSD Data'!$Q$24)^('BIFUbC-electricity'!U1-'BIFUbC-electricity'!$B$1)</f>
        <v>3204249781873.813</v>
      </c>
      <c r="V9" s="3">
        <f>'EMSD Data'!$G$59*(1-'EMSD Data'!$Q$24)^('BIFUbC-electricity'!V1-'BIFUbC-electricity'!$B$1)</f>
        <v>3171392396917.3901</v>
      </c>
      <c r="W9" s="3">
        <f>'EMSD Data'!$G$59*(1-'EMSD Data'!$Q$24)^('BIFUbC-electricity'!W1-'BIFUbC-electricity'!$B$1)</f>
        <v>3138871941919.5127</v>
      </c>
      <c r="X9" s="3">
        <f>'EMSD Data'!$G$59*(1-'EMSD Data'!$Q$24)^('BIFUbC-electricity'!X1-'BIFUbC-electricity'!$B$1)</f>
        <v>3106684961894.4248</v>
      </c>
      <c r="Y9" s="3">
        <f>'EMSD Data'!$G$59*(1-'EMSD Data'!$Q$24)^('BIFUbC-electricity'!Y1-'BIFUbC-electricity'!$B$1)</f>
        <v>3074828037284.8833</v>
      </c>
      <c r="Z9" s="3">
        <f>'EMSD Data'!$G$59*(1-'EMSD Data'!$Q$24)^('BIFUbC-electricity'!Z1-'BIFUbC-electricity'!$B$1)</f>
        <v>3043297783598.8584</v>
      </c>
      <c r="AA9" s="3">
        <f>'EMSD Data'!$G$59*(1-'EMSD Data'!$Q$24)^('BIFUbC-electricity'!AA1-'BIFUbC-electricity'!$B$1)</f>
        <v>3012090851049.9673</v>
      </c>
      <c r="AB9" s="3">
        <f>'EMSD Data'!$G$59*(1-'EMSD Data'!$Q$24)^('BIFUbC-electricity'!AB1-'BIFUbC-electricity'!$B$1)</f>
        <v>2981203924201.5889</v>
      </c>
      <c r="AC9" s="3">
        <f>'EMSD Data'!$G$59*(1-'EMSD Data'!$Q$24)^('BIFUbC-electricity'!AC1-'BIFUbC-electricity'!$B$1)</f>
        <v>2950633721614.6338</v>
      </c>
      <c r="AD9" s="3">
        <f>'EMSD Data'!$G$59*(1-'EMSD Data'!$Q$24)^('BIFUbC-electricity'!AD1-'BIFUbC-electricity'!$B$1)</f>
        <v>2920376995498.9194</v>
      </c>
      <c r="AE9" s="3">
        <f>'EMSD Data'!$G$59*(1-'EMSD Data'!$Q$24)^('BIFUbC-electricity'!AE1-'BIFUbC-electricity'!$B$1)</f>
        <v>2890430531368.125</v>
      </c>
      <c r="AF9" s="3">
        <f>'EMSD Data'!$G$59*(1-'EMSD Data'!$Q$24)^('BIFUbC-electricity'!AF1-'BIFUbC-electricity'!$B$1)</f>
        <v>2860791147698.2847</v>
      </c>
      <c r="AG9" s="3">
        <f>'EMSD Data'!$G$59*(1-'EMSD Data'!$Q$24)^('BIFUbC-electricity'!AG1-'BIFUbC-electricity'!$B$1)</f>
        <v>2831455695589.7793</v>
      </c>
      <c r="AH9" s="3">
        <f>'EMSD Data'!$G$59*(1-'EMSD Data'!$Q$24)^('BIFUbC-electricity'!AH1-'BIFUbC-electricity'!$B$1)</f>
        <v>2802421058432.7959</v>
      </c>
      <c r="AI9" s="3">
        <f>'EMSD Data'!$G$59*(1-'EMSD Data'!$Q$24)^('BIFUbC-electricity'!AI1-'BIFUbC-electricity'!$B$1)</f>
        <v>2773684151576.2197</v>
      </c>
      <c r="AJ9" s="3">
        <f>'EMSD Data'!$G$59*(1-'EMSD Data'!$Q$24)^('BIFUbC-electricity'!AJ1-'BIFUbC-electricity'!$B$1)</f>
        <v>2745241921999.9189</v>
      </c>
    </row>
  </sheetData>
  <phoneticPr fontId="9"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D5480E-A98D-4AAD-961D-1F68A275A59F}">
  <ds:schemaRefs>
    <ds:schemaRef ds:uri="http://purl.org/dc/terms/"/>
    <ds:schemaRef ds:uri="http://schemas.microsoft.com/office/2006/metadata/properties"/>
    <ds:schemaRef ds:uri="http://schemas.microsoft.com/office/2006/documentManagement/types"/>
    <ds:schemaRef ds:uri="http://schemas.microsoft.com/office/infopath/2007/PartnerControls"/>
    <ds:schemaRef ds:uri="c9df191c-55f2-496b-9838-9a5abe4742ad"/>
    <ds:schemaRef ds:uri="http://purl.org/dc/elements/1.1/"/>
    <ds:schemaRef ds:uri="http://schemas.openxmlformats.org/package/2006/metadata/core-properties"/>
    <ds:schemaRef ds:uri="7889d872-e2a2-4afb-87bc-97561eced75f"/>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CFA457BC-C083-4A65-BFCD-DD6AC898EBAF}">
  <ds:schemaRefs>
    <ds:schemaRef ds:uri="http://schemas.microsoft.com/sharepoint/v3/contenttype/forms"/>
  </ds:schemaRefs>
</ds:datastoreItem>
</file>

<file path=customXml/itemProps3.xml><?xml version="1.0" encoding="utf-8"?>
<ds:datastoreItem xmlns:ds="http://schemas.openxmlformats.org/officeDocument/2006/customXml" ds:itemID="{95FDEB54-44F4-4AF6-BCF9-9F0C6F64A0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EMSD Data</vt:lpstr>
      <vt:lpstr>BIFUbC-electricity</vt:lpstr>
      <vt:lpstr>BIFUbC-coal</vt:lpstr>
      <vt:lpstr>BIFUbC-natural-gas</vt:lpstr>
      <vt:lpstr>BIFUbC-biomass</vt:lpstr>
      <vt:lpstr>BIFUbC-heat</vt:lpstr>
      <vt:lpstr>BIFUbC-petroleum-diesel</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Mengpin Ge</cp:lastModifiedBy>
  <cp:revision/>
  <dcterms:created xsi:type="dcterms:W3CDTF">2014-03-20T21:01:41Z</dcterms:created>
  <dcterms:modified xsi:type="dcterms:W3CDTF">2019-08-01T20:27:19Z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344</vt:lpwstr>
  </property>
</Properties>
</file>