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roman.hennig\World Resources Institute\TRAC City - HK 2050 is now\EPS v 1.43\InputData\elec\BCR\"/>
    </mc:Choice>
  </mc:AlternateContent>
  <xr:revisionPtr revIDLastSave="4" documentId="102_{1A6315C8-8091-4FF3-9688-A521E2394CA6}" xr6:coauthVersionLast="36" xr6:coauthVersionMax="43" xr10:uidLastSave="{99F29272-BE98-4D19-A45C-063956184959}"/>
  <bookViews>
    <workbookView xWindow="0" yWindow="0" windowWidth="19200" windowHeight="6705" firstSheet="1" activeTab="11" xr2:uid="{00000000-000D-0000-FFFF-FFFF00000000}"/>
  </bookViews>
  <sheets>
    <sheet name="About" sheetId="14" r:id="rId1"/>
    <sheet name="CLP Assets" sheetId="38" r:id="rId2"/>
    <sheet name="HKE Asset" sheetId="39" r:id="rId3"/>
    <sheet name="Natural gas&amp;Petroleum&amp;Coal" sheetId="34" r:id="rId4"/>
    <sheet name="Wind" sheetId="29" r:id="rId5"/>
    <sheet name="Hydro" sheetId="28" r:id="rId6"/>
    <sheet name="Nuclear" sheetId="25" r:id="rId7"/>
    <sheet name="Geothermal" sheetId="27" state="hidden" r:id="rId8"/>
    <sheet name="Biomass" sheetId="32" r:id="rId9"/>
    <sheet name="Solar thermal " sheetId="35" state="hidden" r:id="rId10"/>
    <sheet name="Solar pv" sheetId="30" r:id="rId11"/>
    <sheet name="BCR" sheetId="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34" l="1"/>
  <c r="R11" i="2"/>
  <c r="C16" i="34"/>
  <c r="Q12" i="2"/>
  <c r="D6" i="39"/>
  <c r="V2" i="29"/>
  <c r="V6" i="2"/>
  <c r="B7" i="2"/>
  <c r="Q2" i="2"/>
  <c r="R2" i="2"/>
  <c r="S2" i="2"/>
  <c r="V2" i="2"/>
  <c r="W2" i="2"/>
  <c r="X2" i="2"/>
  <c r="Y2" i="2"/>
  <c r="Z2" i="2"/>
  <c r="AB2" i="2"/>
  <c r="AC2" i="2"/>
  <c r="AD2" i="2"/>
  <c r="AF2" i="2"/>
  <c r="AH2" i="2"/>
  <c r="AI2" i="2"/>
  <c r="AJ2" i="2"/>
  <c r="D2" i="2"/>
  <c r="E2" i="2"/>
  <c r="F2" i="2"/>
  <c r="G2" i="2"/>
  <c r="H2" i="2"/>
  <c r="I2" i="2"/>
  <c r="L2" i="2"/>
  <c r="M2" i="2"/>
  <c r="O2" i="2"/>
  <c r="B2" i="2"/>
  <c r="C12" i="2"/>
  <c r="D12" i="2"/>
  <c r="E12" i="2"/>
  <c r="F12" i="2"/>
  <c r="G12" i="2"/>
  <c r="H12" i="2"/>
  <c r="I12" i="2"/>
  <c r="J12" i="2"/>
  <c r="K12" i="2"/>
  <c r="M12" i="2"/>
  <c r="R12" i="2"/>
  <c r="U12" i="2"/>
  <c r="W3" i="2"/>
  <c r="AB3" i="2"/>
  <c r="AE3" i="2"/>
  <c r="AG3" i="2"/>
  <c r="AH3" i="2"/>
  <c r="AI3" i="2"/>
  <c r="B12" i="2"/>
  <c r="C11" i="2"/>
  <c r="D11" i="2"/>
  <c r="E11" i="2"/>
  <c r="F11" i="2"/>
  <c r="G11" i="2"/>
  <c r="H11" i="2"/>
  <c r="I11" i="2"/>
  <c r="J11" i="2"/>
  <c r="K11" i="2"/>
  <c r="N11" i="2"/>
  <c r="O11" i="2"/>
  <c r="P11" i="2"/>
  <c r="S11" i="2"/>
  <c r="T11" i="2"/>
  <c r="U11" i="2"/>
  <c r="V11" i="2"/>
  <c r="W11" i="2"/>
  <c r="X11" i="2"/>
  <c r="Y11" i="2"/>
  <c r="Z11" i="2"/>
  <c r="AA11" i="2"/>
  <c r="AB11" i="2"/>
  <c r="AC11" i="2"/>
  <c r="AD11" i="2"/>
  <c r="AE11" i="2"/>
  <c r="AF11" i="2"/>
  <c r="AG11" i="2"/>
  <c r="AH11" i="2"/>
  <c r="AI11" i="2"/>
  <c r="AJ11" i="2"/>
  <c r="B11" i="2"/>
  <c r="C7" i="38"/>
  <c r="F10" i="34"/>
  <c r="U2" i="2"/>
  <c r="C6" i="38"/>
  <c r="F5" i="34"/>
  <c r="K2" i="2"/>
  <c r="B31" i="34"/>
  <c r="B35" i="34"/>
  <c r="B25" i="34"/>
  <c r="Z3" i="2"/>
  <c r="B28" i="34"/>
  <c r="B29" i="34"/>
  <c r="B26" i="34"/>
  <c r="P12" i="2"/>
  <c r="B24" i="34"/>
  <c r="B23" i="34"/>
  <c r="B21" i="34"/>
  <c r="L12" i="2"/>
  <c r="B19" i="30"/>
  <c r="B12" i="30"/>
  <c r="C2" i="25"/>
  <c r="C16" i="32"/>
  <c r="D7" i="39"/>
  <c r="E16" i="34"/>
  <c r="AA2" i="2"/>
  <c r="D8" i="39"/>
  <c r="D9" i="39"/>
  <c r="E22" i="34"/>
  <c r="AG2" i="2"/>
  <c r="D11" i="39"/>
  <c r="D23" i="39"/>
  <c r="D14" i="39"/>
  <c r="D20" i="39"/>
  <c r="C11" i="38"/>
  <c r="N12" i="2"/>
  <c r="X3" i="2"/>
  <c r="T12" i="2"/>
  <c r="AD3" i="2"/>
  <c r="L11" i="2"/>
  <c r="Q3" i="2"/>
  <c r="O12" i="2"/>
  <c r="Y3" i="2"/>
  <c r="S12" i="2"/>
  <c r="AC3" i="2"/>
  <c r="M11" i="2"/>
  <c r="AA3" i="2"/>
  <c r="V3" i="2"/>
  <c r="AF3" i="2"/>
  <c r="D5" i="39"/>
  <c r="E9" i="34"/>
  <c r="T2" i="2"/>
  <c r="C14" i="38"/>
  <c r="E20" i="34"/>
  <c r="AE2" i="2"/>
  <c r="B45" i="34"/>
  <c r="AJ3" i="2"/>
  <c r="C2" i="2"/>
  <c r="P2" i="2"/>
  <c r="N2" i="2"/>
  <c r="J2" i="2"/>
  <c r="C2" i="28"/>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B8" i="2"/>
  <c r="AF9" i="2"/>
  <c r="AI9" i="2"/>
  <c r="N9" i="2"/>
  <c r="O9" i="2"/>
  <c r="P9" i="2"/>
  <c r="Q9" i="2"/>
  <c r="R9" i="2"/>
  <c r="S9" i="2"/>
  <c r="T9" i="2"/>
  <c r="U9" i="2"/>
  <c r="Y9" i="2"/>
  <c r="Z9" i="2"/>
  <c r="AA9" i="2"/>
  <c r="AB9" i="2"/>
  <c r="AC9" i="2"/>
  <c r="AD9" i="2"/>
  <c r="AE9" i="2"/>
  <c r="C9" i="2"/>
  <c r="D9" i="2"/>
  <c r="E9" i="2"/>
  <c r="F9" i="2"/>
  <c r="G9" i="2"/>
  <c r="H9" i="2"/>
  <c r="I9" i="2"/>
  <c r="J9" i="2"/>
  <c r="K9" i="2"/>
  <c r="L9" i="2"/>
  <c r="M9" i="2"/>
  <c r="B9" i="2"/>
  <c r="AH9" i="2"/>
  <c r="AJ9" i="2"/>
  <c r="AG9" i="2"/>
  <c r="C4" i="32"/>
  <c r="W9" i="2"/>
  <c r="C5" i="32"/>
  <c r="X9" i="2"/>
  <c r="C3" i="32"/>
  <c r="V9" i="2"/>
  <c r="J7" i="2"/>
  <c r="K7" i="2"/>
  <c r="L7" i="2"/>
  <c r="M7" i="2"/>
  <c r="N7" i="2"/>
  <c r="O7" i="2"/>
  <c r="P7" i="2"/>
  <c r="S7" i="2"/>
  <c r="T7" i="2"/>
  <c r="U7" i="2"/>
  <c r="V7" i="2"/>
  <c r="W7" i="2"/>
  <c r="X7" i="2"/>
  <c r="Y7" i="2"/>
  <c r="Z7" i="2"/>
  <c r="AA7" i="2"/>
  <c r="AB7" i="2"/>
  <c r="AC7" i="2"/>
  <c r="AD7" i="2"/>
  <c r="AE7" i="2"/>
  <c r="AF7" i="2"/>
  <c r="AG7" i="2"/>
  <c r="AH7" i="2"/>
  <c r="AI7" i="2"/>
  <c r="AJ7" i="2"/>
  <c r="D7" i="2"/>
  <c r="C7" i="2"/>
  <c r="R7" i="2"/>
  <c r="Q7" i="2"/>
  <c r="I7" i="2"/>
  <c r="G7" i="2"/>
  <c r="F7" i="2"/>
  <c r="E7" i="2"/>
  <c r="H7" i="2"/>
  <c r="C14" i="2"/>
  <c r="D14" i="2"/>
  <c r="E14" i="2"/>
  <c r="F14" i="2"/>
  <c r="B14" i="2"/>
  <c r="C6" i="2"/>
  <c r="D6" i="2"/>
  <c r="E6" i="2"/>
  <c r="F6" i="2"/>
  <c r="B6" i="2"/>
  <c r="P14" i="2"/>
  <c r="P6" i="2"/>
  <c r="G6" i="2"/>
  <c r="G14" i="2"/>
  <c r="O14" i="2"/>
  <c r="N14" i="2"/>
  <c r="O6" i="2"/>
  <c r="K6" i="2"/>
  <c r="M14" i="2"/>
  <c r="I14" i="2"/>
  <c r="N6" i="2"/>
  <c r="J6" i="2"/>
  <c r="L14" i="2"/>
  <c r="H14" i="2"/>
  <c r="M6" i="2"/>
  <c r="I6" i="2"/>
  <c r="J14" i="2"/>
  <c r="K14" i="2"/>
  <c r="L6" i="2"/>
  <c r="H6" i="2"/>
  <c r="F3" i="27"/>
  <c r="F4" i="27"/>
  <c r="F5" i="27"/>
  <c r="F6" i="27"/>
  <c r="F7" i="27"/>
  <c r="F8" i="27"/>
  <c r="F9" i="27"/>
  <c r="F10" i="27"/>
  <c r="F13" i="27"/>
  <c r="F14" i="27"/>
  <c r="F15" i="27"/>
  <c r="F16" i="27"/>
  <c r="AH10" i="2"/>
  <c r="B10" i="2"/>
  <c r="C10" i="2"/>
  <c r="AD10" i="2"/>
  <c r="V10" i="2"/>
  <c r="N10" i="2"/>
  <c r="F10" i="2"/>
  <c r="AG10" i="2"/>
  <c r="Y10" i="2"/>
  <c r="Q10" i="2"/>
  <c r="E10" i="2"/>
  <c r="AJ10" i="2"/>
  <c r="AF10" i="2"/>
  <c r="AB10" i="2"/>
  <c r="X10" i="2"/>
  <c r="T10" i="2"/>
  <c r="P10" i="2"/>
  <c r="L10" i="2"/>
  <c r="H10" i="2"/>
  <c r="D10" i="2"/>
  <c r="Z10" i="2"/>
  <c r="R10" i="2"/>
  <c r="J10" i="2"/>
  <c r="AC10" i="2"/>
  <c r="U10" i="2"/>
  <c r="M10" i="2"/>
  <c r="I10" i="2"/>
  <c r="AI10" i="2"/>
  <c r="AE10" i="2"/>
  <c r="AA10" i="2"/>
  <c r="W10" i="2"/>
  <c r="S10" i="2"/>
  <c r="O10" i="2"/>
  <c r="K10" i="2"/>
  <c r="G10" i="2"/>
  <c r="C3" i="28"/>
  <c r="C4" i="28"/>
  <c r="C5" i="28"/>
  <c r="C6" i="28"/>
  <c r="C7" i="28"/>
  <c r="C36" i="28"/>
  <c r="C33" i="28"/>
  <c r="C34" i="28"/>
  <c r="C35" i="28"/>
  <c r="C31" i="28"/>
  <c r="C30" i="28"/>
  <c r="C29" i="28"/>
  <c r="C28" i="28"/>
  <c r="C27" i="28"/>
  <c r="C26" i="28"/>
  <c r="C25" i="28"/>
  <c r="C24" i="28"/>
  <c r="C23" i="28"/>
  <c r="C22" i="28"/>
  <c r="C21" i="28"/>
  <c r="C20" i="28"/>
  <c r="C19" i="28"/>
  <c r="C18" i="28"/>
  <c r="C17" i="28"/>
  <c r="C16" i="28"/>
  <c r="C15" i="28"/>
  <c r="C14" i="28"/>
  <c r="C13" i="28"/>
  <c r="C12" i="28"/>
  <c r="C11" i="28"/>
  <c r="C10" i="28"/>
  <c r="C9" i="28"/>
  <c r="C8" i="28"/>
  <c r="C32" i="28"/>
  <c r="E4" i="2"/>
  <c r="AE4" i="2"/>
  <c r="W4" i="2"/>
  <c r="O4" i="2"/>
  <c r="G4" i="2"/>
  <c r="AH4" i="2"/>
  <c r="Z4" i="2"/>
  <c r="R4" i="2"/>
  <c r="J4" i="2"/>
  <c r="AG4" i="2"/>
  <c r="AC4" i="2"/>
  <c r="Y4" i="2"/>
  <c r="U4" i="2"/>
  <c r="Q4" i="2"/>
  <c r="M4" i="2"/>
  <c r="I4" i="2"/>
  <c r="D4" i="2"/>
  <c r="AI4" i="2"/>
  <c r="AA4" i="2"/>
  <c r="S4" i="2"/>
  <c r="K4" i="2"/>
  <c r="B4" i="2"/>
  <c r="AD4" i="2"/>
  <c r="V4" i="2"/>
  <c r="N4" i="2"/>
  <c r="F4" i="2"/>
  <c r="C4" i="2"/>
  <c r="AJ4" i="2"/>
  <c r="AF4" i="2"/>
  <c r="AB4" i="2"/>
  <c r="X4" i="2"/>
  <c r="T4" i="2"/>
  <c r="P4" i="2"/>
  <c r="L4" i="2"/>
  <c r="H4" i="2"/>
  <c r="Q14" i="2"/>
  <c r="Q6" i="2"/>
  <c r="R6" i="2"/>
  <c r="R14" i="2"/>
  <c r="S6" i="2"/>
  <c r="S14" i="2"/>
  <c r="T6" i="2"/>
  <c r="T14" i="2"/>
  <c r="U6" i="2"/>
  <c r="U14" i="2"/>
  <c r="V14" i="2"/>
  <c r="W14" i="2"/>
  <c r="W6" i="2"/>
  <c r="X14" i="2"/>
  <c r="X6" i="2"/>
  <c r="Y6" i="2"/>
  <c r="Y14" i="2"/>
  <c r="Z6" i="2"/>
  <c r="Z14" i="2"/>
  <c r="AA14" i="2"/>
  <c r="AA6" i="2"/>
  <c r="AB6" i="2"/>
  <c r="AB14" i="2"/>
  <c r="AC14" i="2"/>
  <c r="AC6" i="2"/>
  <c r="AD14" i="2"/>
  <c r="AD6" i="2"/>
  <c r="AE6" i="2"/>
  <c r="AE14" i="2"/>
  <c r="AF6" i="2"/>
  <c r="AF14" i="2"/>
  <c r="AG6" i="2"/>
  <c r="AG14" i="2"/>
  <c r="AH14" i="2"/>
  <c r="AH6" i="2"/>
  <c r="AI14" i="2"/>
  <c r="AI6" i="2"/>
  <c r="AJ6" i="2"/>
  <c r="A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10" authorId="0" shapeId="0" xr:uid="{00000000-0006-0000-0100-000001000000}">
      <text>
        <r>
          <rPr>
            <b/>
            <sz val="9"/>
            <color indexed="81"/>
            <rFont val="宋体"/>
            <family val="3"/>
            <charset val="134"/>
          </rPr>
          <t>微软用户:</t>
        </r>
        <r>
          <rPr>
            <sz val="9"/>
            <color indexed="81"/>
            <rFont val="宋体"/>
            <family val="3"/>
            <charset val="134"/>
          </rPr>
          <t xml:space="preserve">
CLP Kit Information 2017-2018</t>
        </r>
      </text>
    </comment>
    <comment ref="C16" authorId="0" shapeId="0" xr:uid="{00000000-0006-0000-0100-000002000000}">
      <text>
        <r>
          <rPr>
            <b/>
            <sz val="9"/>
            <color indexed="81"/>
            <rFont val="宋体"/>
            <family val="3"/>
            <charset val="134"/>
          </rPr>
          <t>微软用户:</t>
        </r>
        <r>
          <rPr>
            <sz val="9"/>
            <color indexed="81"/>
            <rFont val="宋体"/>
            <family val="3"/>
            <charset val="134"/>
          </rPr>
          <t xml:space="preserve">
"around 550MW"</t>
        </r>
      </text>
    </comment>
    <comment ref="C17" authorId="0" shapeId="0" xr:uid="{00000000-0006-0000-0100-000003000000}">
      <text>
        <r>
          <rPr>
            <b/>
            <sz val="9"/>
            <color indexed="81"/>
            <rFont val="宋体"/>
            <family val="3"/>
            <charset val="134"/>
          </rPr>
          <t>微软用户:</t>
        </r>
        <r>
          <rPr>
            <sz val="9"/>
            <color indexed="81"/>
            <rFont val="宋体"/>
            <family val="3"/>
            <charset val="134"/>
          </rPr>
          <t xml:space="preserve">
Data in 2018/12/1</t>
        </r>
      </text>
    </comment>
    <comment ref="G33" authorId="0" shapeId="0" xr:uid="{00000000-0006-0000-0100-000004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8" authorId="0" shapeId="0" xr:uid="{00000000-0006-0000-0100-000005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4" authorId="0" shapeId="0" xr:uid="{00000000-0006-0000-0100-000006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9" authorId="0" shapeId="0" xr:uid="{00000000-0006-0000-0100-000007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00000000-0006-0000-0200-00000100000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00000000-0006-0000-0200-00000200000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xr:uid="{00000000-0006-0000-0200-000003000000}">
      <text>
        <r>
          <rPr>
            <b/>
            <sz val="9"/>
            <color indexed="81"/>
            <rFont val="宋体"/>
            <family val="3"/>
            <charset val="134"/>
          </rPr>
          <t>Yazhen Wu:
HKE didn't offer the number of capacity. Assume it's 350MW.</t>
        </r>
      </text>
    </comment>
    <comment ref="D26" authorId="0" shapeId="0" xr:uid="{00000000-0006-0000-0200-000004000000}">
      <text>
        <r>
          <rPr>
            <b/>
            <sz val="9"/>
            <color indexed="81"/>
            <rFont val="宋体"/>
            <family val="3"/>
            <charset val="134"/>
          </rPr>
          <t>Yazhen Wu:
HKE didn't offer the number of capacity. Assume it's 350MW.</t>
        </r>
      </text>
    </comment>
    <comment ref="D28" authorId="0" shapeId="0" xr:uid="{00000000-0006-0000-0200-000005000000}">
      <text>
        <r>
          <rPr>
            <b/>
            <sz val="9"/>
            <color indexed="81"/>
            <rFont val="宋体"/>
            <family val="3"/>
            <charset val="134"/>
          </rPr>
          <t>Yazhen Wu:
HKE didn't offer the number of capacity. Assume it's 350MW.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H1" authorId="0" shapeId="0" xr:uid="{00000000-0006-0000-0300-000001000000}">
      <text>
        <r>
          <rPr>
            <b/>
            <sz val="9"/>
            <color indexed="81"/>
            <rFont val="宋体"/>
            <family val="3"/>
            <charset val="134"/>
          </rPr>
          <t>微软用户:</t>
        </r>
        <r>
          <rPr>
            <sz val="9"/>
            <color indexed="81"/>
            <rFont val="宋体"/>
            <family val="3"/>
            <charset val="134"/>
          </rPr>
          <t xml:space="preserve">
Data Adopted by EPS China model</t>
        </r>
      </text>
    </comment>
  </commentList>
</comments>
</file>

<file path=xl/sharedStrings.xml><?xml version="1.0" encoding="utf-8"?>
<sst xmlns="http://schemas.openxmlformats.org/spreadsheetml/2006/main" count="584" uniqueCount="311">
  <si>
    <t>BCR BAU Capacity Retirements</t>
  </si>
  <si>
    <t>Sources:</t>
  </si>
  <si>
    <t>Electricity Mix, Capacity and Plans</t>
    <phoneticPr fontId="11" type="noConversion"/>
  </si>
  <si>
    <t>CLP website and HK Electricity website</t>
    <phoneticPr fontId="11" type="noConversion"/>
  </si>
  <si>
    <t>Retrieved 2019/03/23</t>
    <phoneticPr fontId="11" type="noConversion"/>
  </si>
  <si>
    <t>CLP:https://www.clpgroup.com/en/our-business/assets-services</t>
    <phoneticPr fontId="11" type="noConversion"/>
  </si>
  <si>
    <t>HKE:https://sc.hkelectric.com/TuniS/www.hkelectric.com/zh</t>
    <phoneticPr fontId="11" type="noConversion"/>
  </si>
  <si>
    <t>Notes</t>
  </si>
  <si>
    <t>1.To estimate the capacity retirements (except nuclear) in the future,</t>
    <phoneticPr fontId="11" type="noConversion"/>
  </si>
  <si>
    <t>we subtract the capacity lifetime from the required year and</t>
    <phoneticPr fontId="11" type="noConversion"/>
  </si>
  <si>
    <t>use the (newly) installed capacity for that year as the retirements for the required year.</t>
    <phoneticPr fontId="11" type="noConversion"/>
  </si>
  <si>
    <t>The capacity lifetime data(with light green background) is from EPA China model,</t>
    <phoneticPr fontId="11" type="noConversion"/>
  </si>
  <si>
    <t>which is from the "BAU Generation Capacity Lifetime" xls in that model.</t>
  </si>
  <si>
    <t>If scheduled retirement time given, then use the scheduled time first; if not, the above capacity data is adopted.</t>
    <phoneticPr fontId="11" type="noConversion"/>
  </si>
  <si>
    <t xml:space="preserve">2.Given that HK's electricity is overwhelming dominated by two companys-CLP and HK Electricity(HKE), </t>
    <phoneticPr fontId="11" type="noConversion"/>
  </si>
  <si>
    <t xml:space="preserve">who supply almost all HK's electricity demand, their public resources and data are reviewed to get information </t>
    <phoneticPr fontId="11" type="noConversion"/>
  </si>
  <si>
    <t>about the current capacity of the two company and the generator's age.</t>
  </si>
  <si>
    <t>Pumped Storage information not included here.</t>
  </si>
  <si>
    <t>Performance Statistics of CLP’s Asset</t>
    <phoneticPr fontId="11" type="noConversion"/>
  </si>
  <si>
    <t>https://www.clpgroup.com/en/sustainability/our-approach/reports-on-sustainability?year=2018</t>
  </si>
  <si>
    <t>CLP in Hong Kong 亚太业务-香港</t>
    <phoneticPr fontId="11" type="noConversion"/>
  </si>
  <si>
    <t>Summary of HK Power Genaration Stations</t>
    <phoneticPr fontId="11" type="noConversion"/>
  </si>
  <si>
    <t>Power Stations</t>
    <phoneticPr fontId="11" type="noConversion"/>
  </si>
  <si>
    <t>Capacity(MW)</t>
    <phoneticPr fontId="11" type="noConversion"/>
  </si>
  <si>
    <t>Fuel</t>
    <phoneticPr fontId="11" type="noConversion"/>
  </si>
  <si>
    <t>In-production Year 投产年份</t>
    <phoneticPr fontId="11" type="noConversion"/>
  </si>
  <si>
    <t>备注</t>
    <phoneticPr fontId="11"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</si>
  <si>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11" type="noConversion"/>
  </si>
  <si>
    <t>Castal Peak Power Station青山发电厂</t>
    <phoneticPr fontId="11" type="noConversion"/>
  </si>
  <si>
    <t>Coal</t>
    <phoneticPr fontId="11" type="noConversion"/>
  </si>
  <si>
    <t>(=4*350MW+4*677MW). CLP owns 2875.6 MW. Accounts for more than 40% of CLP's generating capacity. A joint venture jointly owned by CLP power (70%) and China southern power international (Hong Kong) limited (30%).</t>
    <phoneticPr fontId="11" type="noConversion"/>
  </si>
  <si>
    <t xml:space="preserve">    4 Oldest</t>
    <phoneticPr fontId="11" type="noConversion"/>
  </si>
  <si>
    <t>4 oldest coal generators will gradually retire in the mid-2020s.</t>
  </si>
  <si>
    <t>should be phased out between 2022-2025</t>
  </si>
  <si>
    <t xml:space="preserve">    Another 4</t>
    <phoneticPr fontId="11" type="noConversion"/>
  </si>
  <si>
    <t>Another 4 are assumed to retire by 2030.</t>
    <phoneticPr fontId="11" type="noConversion"/>
  </si>
  <si>
    <t xml:space="preserve">Black Point Power Station 龙鼓滩发电厂 </t>
    <phoneticPr fontId="11" type="noConversion"/>
  </si>
  <si>
    <t>Gas</t>
    <phoneticPr fontId="11" type="noConversion"/>
  </si>
  <si>
    <t>1996-2006, by stages</t>
    <phoneticPr fontId="11"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</si>
  <si>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11" type="noConversion"/>
  </si>
  <si>
    <t>Penny's Bay Power Station 竹篙湾发电厂</t>
    <phoneticPr fontId="11" type="noConversion"/>
  </si>
  <si>
    <t>Oil</t>
    <phoneticPr fontId="11"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</si>
  <si>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11" type="noConversion"/>
  </si>
  <si>
    <t>NT West Biomass Project 新界西堆填区沼气发电项目</t>
    <phoneticPr fontId="11" type="noConversion"/>
  </si>
  <si>
    <t>Biomass</t>
    <phoneticPr fontId="11" type="noConversion"/>
  </si>
  <si>
    <t>(=5*2MW). In construction. The largest landfill gas power generation project in Hong Kong.</t>
    <phoneticPr fontId="11" type="noConversion"/>
  </si>
  <si>
    <t>（中电资料册）</t>
    <phoneticPr fontId="11" type="noConversion"/>
  </si>
  <si>
    <t>Daya Bay Nuclear Power Station in Guangdong 广东大亚湾核电站</t>
    <phoneticPr fontId="11" type="noConversion"/>
  </si>
  <si>
    <t>Nuclear</t>
    <phoneticPr fontId="11"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</si>
  <si>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11" type="noConversion"/>
  </si>
  <si>
    <t xml:space="preserve">    Purchased by CLP (70%)</t>
    <phoneticPr fontId="11" type="noConversion"/>
  </si>
  <si>
    <t>Guangzhou Pumped Storage Power Station 广州蓄能水电厂</t>
    <phoneticPr fontId="11" type="noConversion"/>
  </si>
  <si>
    <t>Hydro</t>
    <phoneticPr fontId="11" type="noConversion"/>
  </si>
  <si>
    <t>1994 and 2000 (finished by 2 stages, 1200MW respectively)</t>
    <phoneticPr fontId="11" type="noConversion"/>
  </si>
  <si>
    <t>To support the grid system to cope with peak generating capacity as a backup energy source in case of emergency.CLP's rights expire in 2034.</t>
    <phoneticPr fontId="11" type="noConversion"/>
  </si>
  <si>
    <t>Total Capacity</t>
    <phoneticPr fontId="11" type="noConversion"/>
  </si>
  <si>
    <t>New Capacity in built, one that would be the fastest in operation</t>
    <phoneticPr fontId="11" type="noConversion"/>
  </si>
  <si>
    <t>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</si>
  <si>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</si>
  <si>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11" type="noConversion"/>
  </si>
  <si>
    <t>2023(or 2022)</t>
    <phoneticPr fontId="11" type="noConversion"/>
  </si>
  <si>
    <t>Another 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</si>
  <si>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</si>
  <si>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11"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</si>
  <si>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11" type="noConversion"/>
  </si>
  <si>
    <t>Scheme of Control (SoC) Business in Hong Kong 香港管制计划业务部分</t>
    <phoneticPr fontId="11" type="noConversion"/>
  </si>
  <si>
    <t>Indicator</t>
    <phoneticPr fontId="11" type="noConversion"/>
  </si>
  <si>
    <t>Unit</t>
    <phoneticPr fontId="11" type="noConversion"/>
  </si>
  <si>
    <t>Electricity Sales 电力销售</t>
    <phoneticPr fontId="11" type="noConversion"/>
  </si>
  <si>
    <t>GWh</t>
    <phoneticPr fontId="11" type="noConversion"/>
  </si>
  <si>
    <t>Generation capacity and capacity purchase 发电容量+购入的发电容量</t>
    <phoneticPr fontId="11" type="noConversion"/>
  </si>
  <si>
    <t>MW</t>
    <phoneticPr fontId="11" type="noConversion"/>
  </si>
  <si>
    <t>CLP owns 区内投资</t>
    <phoneticPr fontId="11" type="noConversion"/>
  </si>
  <si>
    <t>HK Elec transmission, distribution and customer service</t>
    <phoneticPr fontId="11" type="noConversion"/>
  </si>
  <si>
    <t>CLP Power HK Limited</t>
    <phoneticPr fontId="11" type="noConversion"/>
  </si>
  <si>
    <t>Investor information - business data 投资者信息-业务资料</t>
    <phoneticPr fontId="11" type="noConversion"/>
  </si>
  <si>
    <t>HK Elec generation</t>
    <phoneticPr fontId="11" type="noConversion"/>
  </si>
  <si>
    <t>Castle Peak Power Company Limited</t>
    <phoneticPr fontId="11" type="noConversion"/>
  </si>
  <si>
    <t>另外30%是南方電網國際（香港）有限公司</t>
    <phoneticPr fontId="11" type="noConversion"/>
  </si>
  <si>
    <t>https://www.clpgroup.com/tc/investors-information/quick-facts/operating-information</t>
    <phoneticPr fontId="11" type="noConversion"/>
  </si>
  <si>
    <t>HK Gas pipeline</t>
    <phoneticPr fontId="11" type="noConversion"/>
  </si>
  <si>
    <t xml:space="preserve">PetroChina Company Limited </t>
    <phoneticPr fontId="11" type="noConversion"/>
  </si>
  <si>
    <t>另外60%是中國石油天然氣股份有限公司</t>
    <phoneticPr fontId="11" type="noConversion"/>
  </si>
  <si>
    <t>Business Model 商业模式</t>
    <phoneticPr fontId="11" type="noConversion"/>
  </si>
  <si>
    <t>Power generation, transmission and retail 發電、輸供電及零售業務</t>
    <phoneticPr fontId="11" type="noConversion"/>
  </si>
  <si>
    <t>Purchase electricity to supplement local needs 購買電力以補充本地所需的供應</t>
    <phoneticPr fontId="11" type="noConversion"/>
  </si>
  <si>
    <t>The cost of imported fuel and related fuel borne by the customer 進口燃料、相關燃料成本由客戶承擔</t>
    <phoneticPr fontId="11" type="noConversion"/>
  </si>
  <si>
    <t>龙鼓滩 Black Point Power Station</t>
    <phoneticPr fontId="11" type="noConversion"/>
  </si>
  <si>
    <t>2018资产表现数据 2018 Asset Performance Statistics</t>
    <phoneticPr fontId="11" type="noConversion"/>
  </si>
  <si>
    <t>2017资产表现数据 2017 Asset Performance Statistics</t>
    <phoneticPr fontId="11" type="noConversion"/>
  </si>
  <si>
    <t>Infomation</t>
    <phoneticPr fontId="11" type="noConversion"/>
  </si>
  <si>
    <t>营运Operation</t>
    <phoneticPr fontId="11" type="noConversion"/>
  </si>
  <si>
    <t>Gas-fired power station 燃氣電廠                             </t>
    <phoneticPr fontId="11" type="noConversion"/>
  </si>
  <si>
    <t>Energy Source:</t>
    <phoneticPr fontId="11" type="noConversion"/>
  </si>
  <si>
    <t>输出电量 Electricity sent out</t>
    <phoneticPr fontId="11" type="noConversion"/>
  </si>
  <si>
    <t>GWh百万度</t>
    <phoneticPr fontId="11" type="noConversion"/>
  </si>
  <si>
    <t>2,525MW (3 x 337.5MW &amp; 5 x 312.5MW) 2,525兆瓦 (3 x 337.5兆瓦 和 5 x 312.5兆瓦)</t>
  </si>
  <si>
    <t>天然气消耗 Gas consumed</t>
    <phoneticPr fontId="11" type="noConversion"/>
  </si>
  <si>
    <t>TJ</t>
    <phoneticPr fontId="11" type="noConversion"/>
  </si>
  <si>
    <t xml:space="preserve">Plant commissioned between 1996 and 2006 電廠於1996年至2006年間分阶段投產 </t>
    <phoneticPr fontId="11" type="noConversion"/>
  </si>
  <si>
    <t>燃油消耗 Oil consumed</t>
    <phoneticPr fontId="11" type="noConversion"/>
  </si>
  <si>
    <t>Shareholding of 70% with operational control by CLP 中電擁有70%權益及營運控制權(1750MW)</t>
    <phoneticPr fontId="11" type="noConversion"/>
  </si>
  <si>
    <t xml:space="preserve">发电效能 Thermal effiiciency </t>
    <phoneticPr fontId="11" type="noConversion"/>
  </si>
  <si>
    <t>%</t>
    <phoneticPr fontId="11" type="noConversion"/>
  </si>
  <si>
    <t>气体排放Air Emissions</t>
    <phoneticPr fontId="11" type="noConversion"/>
  </si>
  <si>
    <t>CO2 (Scope1)(1)</t>
    <phoneticPr fontId="11" type="noConversion"/>
  </si>
  <si>
    <t>kT</t>
    <phoneticPr fontId="11" type="noConversion"/>
  </si>
  <si>
    <t>CO2 (Scope1)</t>
    <phoneticPr fontId="11" type="noConversion"/>
  </si>
  <si>
    <t>Note:</t>
    <phoneticPr fontId="11" type="noConversion"/>
  </si>
  <si>
    <t>SO2</t>
    <phoneticPr fontId="11" type="noConversion"/>
  </si>
  <si>
    <t>(1) Scope 2 emissions are included in Scope 1 as electricity consumed was generated within CLP Power Hong Kong's own Organisational</t>
  </si>
  <si>
    <t>NOx</t>
    <phoneticPr fontId="11" type="noConversion"/>
  </si>
  <si>
    <t>boundary.</t>
  </si>
  <si>
    <t>总颗粒物 Total Particulate</t>
    <phoneticPr fontId="11" type="noConversion"/>
  </si>
  <si>
    <t>使用的電力在中華電力的設施內生產, 因此範疇二的溫室氣體排放已包括在範疇㇐內。</t>
  </si>
  <si>
    <t>可吸入悬浮颗粒物 Resipirable Particulate</t>
    <phoneticPr fontId="11" type="noConversion"/>
  </si>
  <si>
    <t>(2) Not applicable to Black Point.</t>
  </si>
  <si>
    <t>水Water</t>
    <phoneticPr fontId="11"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</si>
  <si>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</si>
  <si>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</si>
  <si>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</si>
  <si>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</si>
  <si>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</si>
  <si>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</si>
  <si>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</si>
  <si>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</si>
  <si>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</si>
  <si>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</si>
  <si>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</si>
  <si>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</si>
  <si>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</si>
  <si>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</si>
  <si>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</si>
  <si>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</si>
  <si>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</si>
  <si>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</si>
  <si>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11" type="noConversion"/>
  </si>
  <si>
    <t>Information</t>
    <phoneticPr fontId="11" type="noConversion"/>
  </si>
  <si>
    <t>Coal-fired power station 燃煤電廠          </t>
    <phoneticPr fontId="11" type="noConversion"/>
  </si>
  <si>
    <t> 4,108MW (4 x 350MW, 4 x 677MW) 4,108兆瓦 (4 x 350兆瓦, 4 x 677兆瓦)</t>
  </si>
  <si>
    <t>煤消耗量</t>
    <phoneticPr fontId="11" type="noConversion"/>
  </si>
  <si>
    <t>Plant commissioned between 1982 and 1990 電廠於1982年至1990年間投產</t>
  </si>
  <si>
    <t>Shareholding of 70% with operational control by CLP 中電擁有70%權益及營運控制</t>
  </si>
  <si>
    <t>-</t>
  </si>
  <si>
    <t>竹篙湾 Penny's Bay Power Station</t>
    <phoneticPr fontId="11"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</si>
  <si>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</si>
  <si>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</si>
  <si>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</si>
  <si>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</si>
  <si>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11" type="noConversion"/>
  </si>
  <si>
    <t>Transmission &amp; Distribution Network</t>
    <phoneticPr fontId="11" type="noConversion"/>
  </si>
  <si>
    <t>输电配电系统Transmission &amp; Distribution Network</t>
    <phoneticPr fontId="11" type="noConversion"/>
  </si>
  <si>
    <t>Transmission and distribution system 輸電及供電網絡</t>
  </si>
  <si>
    <t>輸電及供電流失Transmission &amp; distribution loss</t>
    <phoneticPr fontId="11"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</si>
  <si>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</si>
  <si>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</si>
  <si>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</si>
  <si>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11" type="noConversion"/>
  </si>
  <si>
    <t>Wholly owned and operated by CLP 中電全資擁有及營運</t>
  </si>
  <si>
    <t>汽油消耗量Petrol consumed</t>
    <phoneticPr fontId="11" type="noConversion"/>
  </si>
  <si>
    <t>柴油消耗量Diesel consumed</t>
    <phoneticPr fontId="11" type="noConversion"/>
  </si>
  <si>
    <t>中电资料库</t>
    <phoneticPr fontId="11" type="noConversion"/>
  </si>
  <si>
    <t>SF6</t>
    <phoneticPr fontId="11" type="noConversion"/>
  </si>
  <si>
    <t>from freshwater resources</t>
    <phoneticPr fontId="11" type="noConversion"/>
  </si>
  <si>
    <t>Water Reused / Recycled</t>
    <phoneticPr fontId="11" type="noConversion"/>
  </si>
  <si>
    <t>2016 Sustainable development report.pdf</t>
    <phoneticPr fontId="11" type="noConversion"/>
  </si>
  <si>
    <t>​CLP's Response to the Future Fuel Mix for Electricity Generation Public Consultation Paper-2014</t>
    <phoneticPr fontId="11" type="noConversion"/>
  </si>
  <si>
    <t>CLP-Information-Kit</t>
    <phoneticPr fontId="11" type="noConversion"/>
  </si>
  <si>
    <t>CLP's Current Assets .pdf</t>
    <phoneticPr fontId="11" type="noConversion"/>
  </si>
  <si>
    <t>Asset Information of HKE-HKE's Power Stations</t>
    <phoneticPr fontId="11" type="noConversion"/>
  </si>
  <si>
    <t>Source</t>
    <phoneticPr fontId="11" type="noConversion"/>
  </si>
  <si>
    <t>南丫发电厂.pdf</t>
    <phoneticPr fontId="11" type="noConversion"/>
  </si>
  <si>
    <t>港灯企业资讯2017-18.pdf</t>
    <phoneticPr fontId="11" type="noConversion"/>
  </si>
  <si>
    <t>1. Operating</t>
    <phoneticPr fontId="11" type="noConversion"/>
  </si>
  <si>
    <t>Station</t>
    <phoneticPr fontId="11" type="noConversion"/>
  </si>
  <si>
    <t>Generator</t>
    <phoneticPr fontId="11" type="noConversion"/>
  </si>
  <si>
    <t>Capacity (MW)</t>
    <phoneticPr fontId="11" type="noConversion"/>
  </si>
  <si>
    <t>In-produce Year</t>
    <phoneticPr fontId="11" type="noConversion"/>
  </si>
  <si>
    <t>Lifetime</t>
    <phoneticPr fontId="11" type="noConversion"/>
  </si>
  <si>
    <t>Note</t>
    <phoneticPr fontId="11" type="noConversion"/>
  </si>
  <si>
    <t>Lamma Power Station(南丫发电厂)</t>
    <phoneticPr fontId="11" type="noConversion"/>
  </si>
  <si>
    <t>Coal&amp;Oil</t>
    <phoneticPr fontId="11" type="noConversion"/>
  </si>
  <si>
    <t>Coal-First 3 generators</t>
    <phoneticPr fontId="11" type="noConversion"/>
  </si>
  <si>
    <t>(=3*250MW). One has retired between 2014 and 2017.</t>
    <phoneticPr fontId="11" type="noConversion"/>
  </si>
  <si>
    <t>Coal-Following</t>
    <phoneticPr fontId="11" type="noConversion"/>
  </si>
  <si>
    <t>(=3*350MW)</t>
    <phoneticPr fontId="11" type="noConversion"/>
  </si>
  <si>
    <t>Oil-fired gas turbine units(Gas turbines and standby units)</t>
    <phoneticPr fontId="11" type="noConversion"/>
  </si>
  <si>
    <t>(=4*125MW+1*55MW)</t>
    <phoneticPr fontId="11" type="noConversion"/>
  </si>
  <si>
    <t>Gas-fired combined cycle-Unit1</t>
    <phoneticPr fontId="11" type="noConversion"/>
  </si>
  <si>
    <t>The 4th stage allows 6 new-built gas generator. This is the first one, into operation in July 2016.</t>
    <phoneticPr fontId="11" type="noConversion"/>
  </si>
  <si>
    <t>Converted to gas generator from two oil-fired ones in 2008. Became the 2nd main loaded gas combined cycle generator. Increase the gas generation to &gt;30% in the fuel mix.</t>
    <phoneticPr fontId="11" type="noConversion"/>
  </si>
  <si>
    <t>RE</t>
    <phoneticPr fontId="11" type="noConversion"/>
  </si>
  <si>
    <t>Solar PV</t>
    <phoneticPr fontId="11" type="noConversion"/>
  </si>
  <si>
    <t>Generate 1.1 Mil. kWh each year(by prediction) with 915kT CO2 reduced.</t>
    <phoneticPr fontId="11" type="noConversion"/>
  </si>
  <si>
    <t>Solar PV-expansion</t>
    <phoneticPr fontId="11" type="noConversion"/>
  </si>
  <si>
    <t>The same solar PV station has been expanded to 1MW in 2013.</t>
    <phoneticPr fontId="11" type="noConversion"/>
  </si>
  <si>
    <t>Wind Power</t>
    <phoneticPr fontId="11" type="noConversion"/>
  </si>
  <si>
    <t>Generatting 1Mil. kWh each year.</t>
    <phoneticPr fontId="11" type="noConversion"/>
  </si>
  <si>
    <t>Sum</t>
    <phoneticPr fontId="11" type="noConversion"/>
  </si>
  <si>
    <t>Sum-2014</t>
    <phoneticPr fontId="11" type="noConversion"/>
  </si>
  <si>
    <t>Sum-2017</t>
    <phoneticPr fontId="11" type="noConversion"/>
  </si>
  <si>
    <t xml:space="preserve"> The remaining would gradually retire and </t>
    <phoneticPr fontId="11" type="noConversion"/>
  </si>
  <si>
    <t>delta(2017-2014)</t>
    <phoneticPr fontId="11" type="noConversion"/>
  </si>
  <si>
    <t>be replaced by gas generators before 2030 (L2 is scheduled to retire by 2022).</t>
  </si>
  <si>
    <t>Gas Ratio</t>
    <phoneticPr fontId="11" type="noConversion"/>
  </si>
  <si>
    <t>From 2017 Sustainability Report</t>
    <phoneticPr fontId="11" type="noConversion"/>
  </si>
  <si>
    <t>(2017SR: currently the number is ~34%）</t>
    <phoneticPr fontId="11" type="noConversion"/>
  </si>
  <si>
    <t>Calculation</t>
    <phoneticPr fontId="11" type="noConversion"/>
  </si>
  <si>
    <t>The Oil-fired gas turbine units is also considered.</t>
    <phoneticPr fontId="11" type="noConversion"/>
  </si>
  <si>
    <t>2. In Construction</t>
    <phoneticPr fontId="11" type="noConversion"/>
  </si>
  <si>
    <t>L10-Gas</t>
    <phoneticPr fontId="11" type="noConversion"/>
  </si>
  <si>
    <t>After it begins to operate, the gas-fired generation ratio will be increased to about 50% of HKE's total power generation.</t>
    <phoneticPr fontId="11" type="noConversion"/>
  </si>
  <si>
    <t>L11-Gas</t>
    <phoneticPr fontId="11" type="noConversion"/>
  </si>
  <si>
    <t>After it begins to operate, the gas-fired generation ratio will be increased to about 55%</t>
    <phoneticPr fontId="11" type="noConversion"/>
  </si>
  <si>
    <t>3. Approved</t>
    <phoneticPr fontId="11" type="noConversion"/>
  </si>
  <si>
    <t>L12-Gas</t>
    <phoneticPr fontId="11" type="noConversion"/>
  </si>
  <si>
    <t>After it begins to operate, the gas-fired generation ratio will be increased to about 70%</t>
    <phoneticPr fontId="11" type="noConversion"/>
  </si>
  <si>
    <t>4. Plans</t>
    <phoneticPr fontId="11" type="noConversion"/>
  </si>
  <si>
    <t>HKE thinks it's better to develop gas generation.</t>
    <phoneticPr fontId="11" type="noConversion"/>
  </si>
  <si>
    <t>Year</t>
    <phoneticPr fontId="11" type="noConversion"/>
  </si>
  <si>
    <t>New Capacity (MW)</t>
    <phoneticPr fontId="11" type="noConversion"/>
  </si>
  <si>
    <t>Capacity Lifetime(yr)</t>
    <phoneticPr fontId="11" type="noConversion"/>
  </si>
  <si>
    <t>Natural Gas</t>
    <phoneticPr fontId="11" type="noConversion"/>
  </si>
  <si>
    <t>Natural Gas Peaker</t>
  </si>
  <si>
    <t>Petroleum</t>
    <phoneticPr fontId="11" type="noConversion"/>
  </si>
  <si>
    <t>Coal-HKE</t>
    <phoneticPr fontId="11" type="noConversion"/>
  </si>
  <si>
    <t>Coal-CLP</t>
    <phoneticPr fontId="11" type="noConversion"/>
  </si>
  <si>
    <t>1. The eight gas units of longgutan power plant were put into operation successively from 1996 to 2006, so they were allocated into the 10 years relatively evenly.</t>
    <phoneticPr fontId="11" type="noConversion"/>
  </si>
  <si>
    <t>Hard Coal</t>
    <phoneticPr fontId="11" type="noConversion"/>
  </si>
  <si>
    <t>Coal, CLP</t>
    <phoneticPr fontId="11" type="noConversion"/>
  </si>
  <si>
    <t>2. CLP's 4 oldest coal genarators,which were built in 1980, are planned to gradually retired around mis-2020s. So their lifetime are about 45 yrs. Therefore we adopt the lifetime of 45 year for coal units in CLP(which means retiring in 2025). As stated in sheet"CLP Assets", we assume another 4 to retire by 2030, therefore we put this capacity in the "new capacity in 1985" row(5 years later retire-&gt;equals to 5 yrs more-&gt;equals to 5 years later built)</t>
    <phoneticPr fontId="11" type="noConversion"/>
  </si>
  <si>
    <t>Coal, HKE</t>
    <phoneticPr fontId="11" type="noConversion"/>
  </si>
  <si>
    <t>3. One of the HKE's first coal-fired units, which was built in 1984, has retired before 2017, and the others built in 1990s are planned to retire all before 2030. Therefore, we estimate the lifetime of coal units in HKE is around 33 yrs.</t>
    <phoneticPr fontId="11" type="noConversion"/>
  </si>
  <si>
    <t>onshore</t>
    <phoneticPr fontId="11" type="noConversion"/>
  </si>
  <si>
    <t>offshore</t>
    <phoneticPr fontId="11" type="noConversion"/>
  </si>
  <si>
    <t>Capacity Lifetime (yr)</t>
    <phoneticPr fontId="11" type="noConversion"/>
  </si>
  <si>
    <t>Assume that the wind power station in HKE's Lamma Station is onshore.</t>
    <phoneticPr fontId="11" type="noConversion"/>
  </si>
  <si>
    <t>New capacity(MW)</t>
    <phoneticPr fontId="11" type="noConversion"/>
  </si>
  <si>
    <t>Designed Retirement Year</t>
    <phoneticPr fontId="11" type="noConversion"/>
  </si>
  <si>
    <t>Utility Name</t>
  </si>
  <si>
    <t>Province</t>
    <phoneticPr fontId="11" type="noConversion"/>
  </si>
  <si>
    <t>Nameplate Capacity (MW)</t>
  </si>
  <si>
    <t>Operating Year</t>
    <phoneticPr fontId="11" type="noConversion"/>
  </si>
  <si>
    <t>Designed Lifetime</t>
    <phoneticPr fontId="11" type="noConversion"/>
  </si>
  <si>
    <t>Status</t>
    <phoneticPr fontId="11" type="noConversion"/>
  </si>
  <si>
    <t>Daya Bay Nuclear Power Station</t>
    <phoneticPr fontId="11" type="noConversion"/>
  </si>
  <si>
    <t>Guangdong</t>
    <phoneticPr fontId="11" type="noConversion"/>
  </si>
  <si>
    <t>Operating</t>
    <phoneticPr fontId="11" type="noConversion"/>
  </si>
  <si>
    <t>Note: Nuclear not included in HK's capacity, as Daya Bay is in China.</t>
  </si>
  <si>
    <t>Plant</t>
    <phoneticPr fontId="11" type="noConversion"/>
  </si>
  <si>
    <t>Utility Number</t>
    <phoneticPr fontId="11" type="noConversion"/>
  </si>
  <si>
    <t>Operation Year</t>
    <phoneticPr fontId="11" type="noConversion"/>
  </si>
  <si>
    <t>Yangbajing</t>
    <phoneticPr fontId="11" type="noConversion"/>
  </si>
  <si>
    <t>Closed</t>
    <phoneticPr fontId="11" type="noConversion"/>
  </si>
  <si>
    <t>NA</t>
    <phoneticPr fontId="11" type="noConversion"/>
  </si>
  <si>
    <t>Fengshun</t>
    <phoneticPr fontId="11" type="noConversion"/>
  </si>
  <si>
    <t>Huabei Oilfieled</t>
    <phoneticPr fontId="11" type="noConversion"/>
  </si>
  <si>
    <t>Yangyi</t>
    <phoneticPr fontId="11" type="noConversion"/>
  </si>
  <si>
    <t>Total Capacity (MW)</t>
    <phoneticPr fontId="11" type="noConversion"/>
  </si>
  <si>
    <t>Considering that the capacity lifetime of biomass is about 30 years,</t>
    <phoneticPr fontId="11" type="noConversion"/>
  </si>
  <si>
    <t>we estimate the data in 2006-2008 by using the annual variation(assuming no retirements in these years).</t>
    <phoneticPr fontId="11" type="noConversion"/>
  </si>
  <si>
    <t>For data in 2017-2020, we use the average results from 2011 to 2016.</t>
    <phoneticPr fontId="11" type="noConversion"/>
  </si>
  <si>
    <t>Source:</t>
    <phoneticPr fontId="11" type="noConversion"/>
  </si>
  <si>
    <t>Project</t>
    <phoneticPr fontId="11" type="noConversion"/>
  </si>
  <si>
    <t>Status Date</t>
    <phoneticPr fontId="11" type="noConversion"/>
  </si>
  <si>
    <t>Operational Year/ Expected Year</t>
    <phoneticPr fontId="11" type="noConversion"/>
  </si>
  <si>
    <t>Chabei 64MW Molten Salt Parabolic Trough project</t>
  </si>
  <si>
    <t>Under Development</t>
    <phoneticPr fontId="11" type="noConversion"/>
  </si>
  <si>
    <t>Dacheng Dunhuang 50MW Molten Salt Fresnel project</t>
  </si>
  <si>
    <t>Dahan Power Plant</t>
  </si>
  <si>
    <t>Operational</t>
    <phoneticPr fontId="11" type="noConversion"/>
  </si>
  <si>
    <t>NREL</t>
    <phoneticPr fontId="11" type="noConversion"/>
  </si>
  <si>
    <t>Delingha 50MW Thermal Oil Parabolic Trough project</t>
  </si>
  <si>
    <t>Under Construction</t>
    <phoneticPr fontId="11" type="noConversion"/>
  </si>
  <si>
    <t>CSP Plaza</t>
    <phoneticPr fontId="11" type="noConversion"/>
  </si>
  <si>
    <t>Gansu Akesai 50MW Molten Salt Trough project</t>
  </si>
  <si>
    <t>Golden Tower 100MW Molten Salt project</t>
  </si>
  <si>
    <t>Golmud</t>
  </si>
  <si>
    <t>Gulang 100MW Thermal Oil Parabolic Trough project</t>
  </si>
  <si>
    <t>Hami 50 MW CSP Project</t>
  </si>
  <si>
    <t>Huanghe Qinghai Delingha 135 MW DSG Tower CSP Project</t>
  </si>
  <si>
    <t>Qinghai Gonghe 50 MW CSP Plant</t>
  </si>
  <si>
    <t>Rayspower Yumen 50MW Thermal Oil Trough project</t>
  </si>
  <si>
    <t>Shangyi 50MW DSG Tower CSP project</t>
  </si>
  <si>
    <t>SunCan Dunhuang 10 MW Phase I</t>
  </si>
  <si>
    <t>SunCan Dunhuang 100 MW Phase II</t>
  </si>
  <si>
    <t>Supcon Solar Project</t>
  </si>
  <si>
    <t>Urat 50MW Fresnel CSP project</t>
  </si>
  <si>
    <t>Urat Middle Banner 100MW Thermal Oil Parabolic Trough project</t>
  </si>
  <si>
    <t>Yumen 100MW Molten Salt Tower CSP project</t>
  </si>
  <si>
    <t>Yumen 50MW Molten Salt Tower CSP project</t>
  </si>
  <si>
    <t>Yumen 50MW Thermal Oil Trough CSP project</t>
  </si>
  <si>
    <t>Zhangbei 50MW CSG Fresnel CSP project</t>
  </si>
  <si>
    <t>Zhangjiakou 50MW CSG Fresnel project</t>
  </si>
  <si>
    <t>note:</t>
  </si>
  <si>
    <t>3.8 added in 2008 is rough summary of this information:</t>
  </si>
  <si>
    <t>https://re.emsd.gov.hk/english/solar/solar_ph/solar_ph_ep.html</t>
  </si>
  <si>
    <t>Year</t>
  </si>
  <si>
    <t>hard coal</t>
  </si>
  <si>
    <t>natural gas nonpeaker</t>
  </si>
  <si>
    <t>nuclear</t>
  </si>
  <si>
    <t>hydro</t>
  </si>
  <si>
    <t>onshore wind</t>
  </si>
  <si>
    <t>solar pv</t>
  </si>
  <si>
    <t>solar thermal</t>
  </si>
  <si>
    <t>biomass</t>
  </si>
  <si>
    <t>geothermal</t>
  </si>
  <si>
    <t>petroleum</t>
  </si>
  <si>
    <t>natural gas peaker</t>
  </si>
  <si>
    <t>lignite</t>
  </si>
  <si>
    <t>offshore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</si>
</sst>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7">
    <font>
      <sz val="11"/>
      <color theme="1"/>
      <name val="Calibri"/>
      <family val="2"/>
      <scheme val="minor"/>
    </font>
    <font>
      <sz val="11"/>
      <color theme="1"/>
      <name val="Calibri"/>
      <family val="2"/>
      <charset val="134"/>
      <scheme val="minor"/>
    </font>
    <font>
      <b/>
      <sz val="11"/>
      <color theme="1"/>
      <name val="Calibri"/>
      <family val="2"/>
      <scheme val="minor"/>
    </font>
    <font>
      <sz val="10"/>
      <name val="Arial"/>
      <family val="2"/>
    </font>
    <font>
      <b/>
      <sz val="12"/>
      <color theme="4"/>
      <name val="Calibri"/>
      <family val="2"/>
      <scheme val="minor"/>
    </font>
    <font>
      <b/>
      <sz val="12"/>
      <color indexed="30"/>
      <name val="Calibri"/>
      <family val="2"/>
    </font>
    <font>
      <sz val="9"/>
      <color theme="1"/>
      <name val="Calibri"/>
      <family val="2"/>
      <scheme val="minor"/>
    </font>
    <font>
      <sz val="9"/>
      <color indexed="8"/>
      <name val="Calibri"/>
      <family val="2"/>
    </font>
    <font>
      <b/>
      <sz val="9"/>
      <color indexed="8"/>
      <name val="Calibri"/>
      <family val="2"/>
    </font>
    <font>
      <b/>
      <sz val="9"/>
      <color theme="1"/>
      <name val="Calibri"/>
      <family val="2"/>
      <scheme val="minor"/>
    </font>
    <font>
      <u/>
      <sz val="11"/>
      <color theme="10"/>
      <name val="Calibri"/>
      <family val="2"/>
      <scheme val="minor"/>
    </font>
    <font>
      <sz val="9"/>
      <name val="Calibri"/>
      <family val="3"/>
      <charset val="134"/>
      <scheme val="minor"/>
    </font>
    <font>
      <b/>
      <sz val="11"/>
      <color theme="1"/>
      <name val="Calibri"/>
      <family val="3"/>
      <charset val="134"/>
      <scheme val="minor"/>
    </font>
    <font>
      <sz val="11"/>
      <color theme="1"/>
      <name val="Calibri"/>
      <family val="3"/>
      <charset val="134"/>
      <scheme val="minor"/>
    </font>
    <font>
      <i/>
      <sz val="11"/>
      <color theme="1"/>
      <name val="Calibri"/>
      <family val="3"/>
      <charset val="134"/>
      <scheme val="minor"/>
    </font>
    <font>
      <sz val="11"/>
      <color theme="1"/>
      <name val="宋体"/>
      <family val="2"/>
    </font>
    <font>
      <sz val="11"/>
      <name val="Calibri"/>
      <family val="2"/>
      <scheme val="minor"/>
    </font>
    <font>
      <b/>
      <sz val="9"/>
      <color indexed="81"/>
      <name val="宋体"/>
      <family val="3"/>
      <charset val="134"/>
    </font>
    <font>
      <sz val="9"/>
      <color indexed="81"/>
      <name val="宋体"/>
      <family val="3"/>
      <charset val="134"/>
    </font>
    <font>
      <b/>
      <sz val="16"/>
      <color theme="1"/>
      <name val="Calibri"/>
      <family val="3"/>
      <charset val="134"/>
      <scheme val="minor"/>
    </font>
    <font>
      <sz val="9"/>
      <color rgb="FF000000"/>
      <name val="Calibri"/>
      <family val="3"/>
      <charset val="134"/>
      <scheme val="minor"/>
    </font>
    <font>
      <u/>
      <sz val="11"/>
      <color theme="10"/>
      <name val="Calibri"/>
      <family val="3"/>
      <charset val="134"/>
      <scheme val="minor"/>
    </font>
    <font>
      <b/>
      <sz val="12"/>
      <color theme="1"/>
      <name val="Calibri"/>
      <family val="3"/>
      <charset val="134"/>
      <scheme val="minor"/>
    </font>
    <font>
      <b/>
      <sz val="14"/>
      <color theme="1"/>
      <name val="Calibri"/>
      <family val="3"/>
      <charset val="134"/>
      <scheme val="minor"/>
    </font>
    <font>
      <b/>
      <sz val="14"/>
      <color rgb="FF00B0F0"/>
      <name val="Calibri"/>
      <family val="3"/>
      <charset val="134"/>
      <scheme val="minor"/>
    </font>
    <font>
      <sz val="11"/>
      <color rgb="FFFF0000"/>
      <name val="Calibri"/>
      <family val="3"/>
      <charset val="134"/>
      <scheme val="minor"/>
    </font>
    <font>
      <b/>
      <sz val="16"/>
      <color rgb="FF00B0F0"/>
      <name val="Calibri"/>
      <family val="3"/>
      <charset val="134"/>
      <scheme val="minor"/>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rgb="FF0096D7"/>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
      <left/>
      <right/>
      <top style="medium">
        <color theme="4"/>
      </top>
      <bottom/>
      <diagonal/>
    </border>
    <border>
      <left/>
      <right/>
      <top style="medium">
        <color rgb="FF0096D7"/>
      </top>
      <bottom/>
      <diagonal/>
    </border>
    <border>
      <left/>
      <right/>
      <top/>
      <bottom style="thin">
        <color indexed="64"/>
      </bottom>
      <diagonal/>
    </border>
  </borders>
  <cellStyleXfs count="16">
    <xf numFmtId="0" fontId="0" fillId="0" borderId="0"/>
    <xf numFmtId="43" fontId="3" fillId="0" borderId="0" applyFon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0" fontId="9" fillId="0" borderId="1" applyNumberFormat="0" applyProtection="0">
      <alignment wrapText="1"/>
    </xf>
    <xf numFmtId="0" fontId="9" fillId="0" borderId="3" applyNumberFormat="0" applyProtection="0">
      <alignment wrapText="1"/>
    </xf>
    <xf numFmtId="0" fontId="6" fillId="0" borderId="5" applyNumberFormat="0" applyFont="0" applyProtection="0">
      <alignment wrapText="1"/>
    </xf>
    <xf numFmtId="0" fontId="6" fillId="0" borderId="7" applyNumberFormat="0" applyProtection="0">
      <alignment vertical="top" wrapText="1"/>
    </xf>
    <xf numFmtId="0" fontId="10" fillId="0" borderId="0" applyNumberFormat="0" applyFill="0" applyBorder="0" applyAlignment="0" applyProtection="0"/>
    <xf numFmtId="0" fontId="7" fillId="0" borderId="0"/>
    <xf numFmtId="0" fontId="7" fillId="0" borderId="8" applyNumberFormat="0" applyProtection="0">
      <alignment wrapText="1"/>
    </xf>
    <xf numFmtId="0" fontId="8" fillId="0" borderId="4" applyNumberFormat="0" applyProtection="0">
      <alignment wrapText="1"/>
    </xf>
    <xf numFmtId="0" fontId="7" fillId="0" borderId="6" applyNumberFormat="0" applyFont="0" applyProtection="0">
      <alignment wrapText="1"/>
    </xf>
    <xf numFmtId="0" fontId="8" fillId="0" borderId="2" applyNumberFormat="0" applyProtection="0">
      <alignment wrapText="1"/>
    </xf>
    <xf numFmtId="0" fontId="7" fillId="0" borderId="0" applyNumberFormat="0" applyFill="0" applyBorder="0" applyAlignment="0" applyProtection="0"/>
    <xf numFmtId="0" fontId="5" fillId="0" borderId="0" applyNumberFormat="0" applyProtection="0">
      <alignment horizontal="left"/>
    </xf>
  </cellStyleXfs>
  <cellXfs count="78">
    <xf numFmtId="0" fontId="0" fillId="0" borderId="0" xfId="0"/>
    <xf numFmtId="1" fontId="0" fillId="0" borderId="0" xfId="0" applyNumberFormat="1"/>
    <xf numFmtId="0" fontId="2" fillId="0" borderId="0" xfId="0" applyFont="1"/>
    <xf numFmtId="0" fontId="0" fillId="0" borderId="0" xfId="0" applyAlignment="1">
      <alignment horizontal="left"/>
    </xf>
    <xf numFmtId="0" fontId="10" fillId="0" borderId="0" xfId="8"/>
    <xf numFmtId="1" fontId="2" fillId="0" borderId="0" xfId="0" applyNumberFormat="1" applyFont="1"/>
    <xf numFmtId="0" fontId="0" fillId="0" borderId="0" xfId="0" applyFill="1"/>
    <xf numFmtId="0" fontId="13" fillId="0" borderId="0" xfId="0" applyFont="1"/>
    <xf numFmtId="1" fontId="13" fillId="0" borderId="0" xfId="0" applyNumberFormat="1" applyFont="1" applyFill="1"/>
    <xf numFmtId="0" fontId="12" fillId="0" borderId="0" xfId="0" applyFont="1" applyAlignment="1">
      <alignment horizontal="left"/>
    </xf>
    <xf numFmtId="0" fontId="14" fillId="3" borderId="0" xfId="0" applyFont="1" applyFill="1" applyAlignment="1">
      <alignment horizontal="left"/>
    </xf>
    <xf numFmtId="0" fontId="14" fillId="0" borderId="0" xfId="0" applyFont="1" applyFill="1" applyAlignment="1">
      <alignment horizontal="left"/>
    </xf>
    <xf numFmtId="0" fontId="14" fillId="0" borderId="0" xfId="0" applyFont="1" applyAlignment="1">
      <alignment horizontal="left"/>
    </xf>
    <xf numFmtId="2" fontId="2" fillId="0" borderId="0" xfId="0" applyNumberFormat="1" applyFont="1"/>
    <xf numFmtId="2" fontId="0" fillId="0" borderId="0" xfId="0" applyNumberFormat="1" applyFill="1"/>
    <xf numFmtId="2" fontId="0" fillId="0" borderId="0" xfId="0" applyNumberFormat="1"/>
    <xf numFmtId="0" fontId="14" fillId="0" borderId="0" xfId="0" applyFont="1"/>
    <xf numFmtId="0" fontId="0" fillId="0" borderId="0" xfId="0" applyAlignment="1">
      <alignment horizontal="right"/>
    </xf>
    <xf numFmtId="0" fontId="14" fillId="0" borderId="0" xfId="0" applyFont="1" applyAlignment="1">
      <alignment horizontal="right"/>
    </xf>
    <xf numFmtId="0" fontId="0" fillId="0" borderId="0" xfId="0" applyAlignment="1"/>
    <xf numFmtId="0" fontId="14" fillId="3" borderId="0" xfId="0" applyFont="1" applyFill="1"/>
    <xf numFmtId="0" fontId="13" fillId="4" borderId="0" xfId="0" applyFont="1" applyFill="1"/>
    <xf numFmtId="0" fontId="13" fillId="5" borderId="0" xfId="0" applyFont="1" applyFill="1"/>
    <xf numFmtId="0" fontId="0" fillId="5" borderId="0" xfId="0" applyFill="1"/>
    <xf numFmtId="0" fontId="0" fillId="4" borderId="0" xfId="0" applyFill="1"/>
    <xf numFmtId="1" fontId="14" fillId="0" borderId="0" xfId="0" applyNumberFormat="1" applyFont="1"/>
    <xf numFmtId="0" fontId="12" fillId="0" borderId="0" xfId="0" applyFont="1"/>
    <xf numFmtId="0" fontId="12" fillId="2" borderId="0" xfId="0" applyFont="1" applyFill="1"/>
    <xf numFmtId="0" fontId="14" fillId="0" borderId="0" xfId="0" applyFont="1" applyFill="1"/>
    <xf numFmtId="15" fontId="0" fillId="0" borderId="0" xfId="0" applyNumberFormat="1"/>
    <xf numFmtId="0" fontId="0" fillId="0" borderId="0" xfId="0" applyAlignment="1">
      <alignment vertical="center"/>
    </xf>
    <xf numFmtId="0" fontId="0" fillId="0" borderId="0" xfId="0" applyAlignment="1">
      <alignment horizontal="left" vertical="center"/>
    </xf>
    <xf numFmtId="0" fontId="10" fillId="0" borderId="0" xfId="8" applyAlignment="1">
      <alignment vertical="center"/>
    </xf>
    <xf numFmtId="0" fontId="16" fillId="0" borderId="0" xfId="8" applyFont="1" applyAlignment="1">
      <alignment vertical="center"/>
    </xf>
    <xf numFmtId="0" fontId="15" fillId="0" borderId="0" xfId="0" applyFont="1" applyFill="1" applyBorder="1" applyAlignment="1">
      <alignment horizontal="left" vertical="center"/>
    </xf>
    <xf numFmtId="0" fontId="10" fillId="0" borderId="0" xfId="8" applyFill="1" applyBorder="1" applyAlignment="1">
      <alignment horizontal="left" vertical="center"/>
    </xf>
    <xf numFmtId="2" fontId="2" fillId="6" borderId="0" xfId="0" applyNumberFormat="1" applyFont="1" applyFill="1"/>
    <xf numFmtId="2" fontId="0" fillId="6" borderId="0" xfId="0" applyNumberFormat="1" applyFill="1"/>
    <xf numFmtId="2" fontId="2" fillId="0" borderId="0" xfId="0" applyNumberFormat="1" applyFont="1" applyFill="1"/>
    <xf numFmtId="17" fontId="12" fillId="0" borderId="0" xfId="0" applyNumberFormat="1" applyFont="1"/>
    <xf numFmtId="0" fontId="0" fillId="0" borderId="0" xfId="0" applyAlignment="1">
      <alignment wrapText="1"/>
    </xf>
    <xf numFmtId="9" fontId="0" fillId="0" borderId="0" xfId="0" applyNumberFormat="1"/>
    <xf numFmtId="1" fontId="14" fillId="0" borderId="0" xfId="0" applyNumberFormat="1" applyFont="1" applyFill="1"/>
    <xf numFmtId="0" fontId="14" fillId="7" borderId="0" xfId="0" applyFont="1" applyFill="1"/>
    <xf numFmtId="0" fontId="19" fillId="0" borderId="0" xfId="0" applyFont="1"/>
    <xf numFmtId="0" fontId="13" fillId="0" borderId="0" xfId="0" applyFont="1" applyAlignment="1">
      <alignment horizontal="left"/>
    </xf>
    <xf numFmtId="0" fontId="20" fillId="0" borderId="0" xfId="0" applyFont="1"/>
    <xf numFmtId="3" fontId="20" fillId="0" borderId="0" xfId="0" applyNumberFormat="1" applyFont="1" applyAlignment="1">
      <alignment horizontal="left"/>
    </xf>
    <xf numFmtId="9" fontId="13" fillId="0" borderId="0" xfId="0" applyNumberFormat="1" applyFont="1"/>
    <xf numFmtId="0" fontId="13" fillId="0" borderId="9" xfId="0" applyFont="1" applyBorder="1"/>
    <xf numFmtId="0" fontId="13" fillId="0" borderId="9" xfId="0" applyFont="1" applyBorder="1" applyAlignment="1">
      <alignment horizontal="left"/>
    </xf>
    <xf numFmtId="0" fontId="20" fillId="0" borderId="9" xfId="0" applyFont="1" applyBorder="1"/>
    <xf numFmtId="0" fontId="13" fillId="0" borderId="0" xfId="0" applyFont="1" applyBorder="1"/>
    <xf numFmtId="0" fontId="13" fillId="0" borderId="0" xfId="0" applyFont="1" applyFill="1" applyBorder="1"/>
    <xf numFmtId="0" fontId="13" fillId="0" borderId="0" xfId="0" applyFont="1" applyBorder="1" applyAlignment="1">
      <alignment horizontal="left"/>
    </xf>
    <xf numFmtId="0" fontId="20" fillId="0" borderId="0" xfId="0" applyFont="1" applyBorder="1"/>
    <xf numFmtId="0" fontId="20" fillId="0" borderId="0" xfId="0" applyFont="1" applyFill="1" applyBorder="1"/>
    <xf numFmtId="0" fontId="21" fillId="0" borderId="0" xfId="8" applyFont="1"/>
    <xf numFmtId="0" fontId="22" fillId="0" borderId="0" xfId="0" applyFont="1"/>
    <xf numFmtId="0" fontId="13" fillId="8" borderId="0" xfId="0" applyFont="1" applyFill="1"/>
    <xf numFmtId="0" fontId="12" fillId="5" borderId="0" xfId="0" applyFont="1" applyFill="1"/>
    <xf numFmtId="0" fontId="12" fillId="8" borderId="0" xfId="0" applyFont="1" applyFill="1"/>
    <xf numFmtId="0" fontId="13" fillId="0" borderId="0" xfId="0" applyNumberFormat="1" applyFont="1"/>
    <xf numFmtId="3" fontId="13" fillId="0" borderId="0" xfId="0" applyNumberFormat="1" applyFont="1"/>
    <xf numFmtId="4" fontId="13" fillId="0" borderId="0" xfId="0" applyNumberFormat="1" applyFont="1"/>
    <xf numFmtId="10" fontId="13" fillId="0" borderId="0" xfId="0" applyNumberFormat="1" applyFont="1"/>
    <xf numFmtId="0" fontId="23" fillId="0" borderId="0" xfId="0" applyFont="1"/>
    <xf numFmtId="0" fontId="24" fillId="0" borderId="0" xfId="0" applyFont="1"/>
    <xf numFmtId="0" fontId="25" fillId="0" borderId="0" xfId="0" applyFont="1" applyFill="1" applyBorder="1"/>
    <xf numFmtId="0" fontId="25" fillId="0" borderId="0" xfId="0" applyFont="1" applyBorder="1" applyAlignment="1">
      <alignment horizontal="left"/>
    </xf>
    <xf numFmtId="0" fontId="26" fillId="0" borderId="0" xfId="0" applyFont="1"/>
    <xf numFmtId="1" fontId="0" fillId="0" borderId="0" xfId="0" applyNumberFormat="1" applyFill="1"/>
    <xf numFmtId="0" fontId="0" fillId="0" borderId="0" xfId="0" applyAlignment="1">
      <alignment horizontal="left"/>
    </xf>
    <xf numFmtId="0" fontId="0" fillId="0" borderId="0" xfId="0" applyAlignment="1"/>
    <xf numFmtId="0" fontId="0" fillId="0" borderId="0" xfId="0" applyAlignment="1">
      <alignment horizontal="left"/>
    </xf>
    <xf numFmtId="0" fontId="14" fillId="3" borderId="0" xfId="0" applyFont="1" applyFill="1" applyAlignment="1">
      <alignment horizontal="center"/>
    </xf>
    <xf numFmtId="0" fontId="12" fillId="0" borderId="0" xfId="0" applyFont="1" applyAlignment="1">
      <alignment horizontal="center"/>
    </xf>
    <xf numFmtId="0" fontId="0" fillId="0" borderId="0" xfId="0" applyAlignment="1"/>
  </cellXfs>
  <cellStyles count="16">
    <cellStyle name="Body: normal cell" xfId="6" xr:uid="{00000000-0005-0000-0000-000000000000}"/>
    <cellStyle name="Body: normal cell 2" xfId="12" xr:uid="{00000000-0005-0000-0000-000001000000}"/>
    <cellStyle name="Comma 2" xfId="1" xr:uid="{00000000-0005-0000-0000-000002000000}"/>
    <cellStyle name="Font: Calibri, 9pt regular" xfId="3" xr:uid="{00000000-0005-0000-0000-000003000000}"/>
    <cellStyle name="Font: Calibri, 9pt regular 2" xfId="14" xr:uid="{00000000-0005-0000-0000-000004000000}"/>
    <cellStyle name="Footnotes: top row" xfId="7" xr:uid="{00000000-0005-0000-0000-000005000000}"/>
    <cellStyle name="Footnotes: top row 2" xfId="10" xr:uid="{00000000-0005-0000-0000-000006000000}"/>
    <cellStyle name="Header: bottom row" xfId="4" xr:uid="{00000000-0005-0000-0000-000007000000}"/>
    <cellStyle name="Header: bottom row 2" xfId="13" xr:uid="{00000000-0005-0000-0000-000008000000}"/>
    <cellStyle name="Hyperlink" xfId="8" builtinId="8"/>
    <cellStyle name="Normal" xfId="0" builtinId="0"/>
    <cellStyle name="Normal 2" xfId="9" xr:uid="{00000000-0005-0000-0000-000009000000}"/>
    <cellStyle name="Parent row" xfId="5" xr:uid="{00000000-0005-0000-0000-00000A000000}"/>
    <cellStyle name="Parent row 2" xfId="11" xr:uid="{00000000-0005-0000-0000-00000B000000}"/>
    <cellStyle name="Table title" xfId="2" xr:uid="{00000000-0005-0000-0000-00000C000000}"/>
    <cellStyle name="Table title 2" xfId="15"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132</xdr:row>
      <xdr:rowOff>43983</xdr:rowOff>
    </xdr:from>
    <xdr:to>
      <xdr:col>13</xdr:col>
      <xdr:colOff>493549</xdr:colOff>
      <xdr:row>145</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32</xdr:row>
      <xdr:rowOff>165653</xdr:rowOff>
    </xdr:from>
    <xdr:to>
      <xdr:col>23</xdr:col>
      <xdr:colOff>552764</xdr:colOff>
      <xdr:row>40</xdr:row>
      <xdr:rowOff>33835</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116</xdr:row>
      <xdr:rowOff>32152</xdr:rowOff>
    </xdr:from>
    <xdr:to>
      <xdr:col>22</xdr:col>
      <xdr:colOff>162241</xdr:colOff>
      <xdr:row>126</xdr:row>
      <xdr:rowOff>163988</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179</xdr:row>
      <xdr:rowOff>80380</xdr:rowOff>
    </xdr:from>
    <xdr:to>
      <xdr:col>7</xdr:col>
      <xdr:colOff>78498</xdr:colOff>
      <xdr:row>209</xdr:row>
      <xdr:rowOff>9253</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179</xdr:row>
      <xdr:rowOff>63169</xdr:rowOff>
    </xdr:from>
    <xdr:to>
      <xdr:col>21</xdr:col>
      <xdr:colOff>578519</xdr:colOff>
      <xdr:row>209</xdr:row>
      <xdr:rowOff>193</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148</xdr:row>
      <xdr:rowOff>62118</xdr:rowOff>
    </xdr:from>
    <xdr:to>
      <xdr:col>15</xdr:col>
      <xdr:colOff>191156</xdr:colOff>
      <xdr:row>176</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147</xdr:row>
      <xdr:rowOff>96631</xdr:rowOff>
    </xdr:from>
    <xdr:to>
      <xdr:col>22</xdr:col>
      <xdr:colOff>234138</xdr:colOff>
      <xdr:row>165</xdr:row>
      <xdr:rowOff>47367</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148</xdr:row>
      <xdr:rowOff>99609</xdr:rowOff>
    </xdr:from>
    <xdr:to>
      <xdr:col>5</xdr:col>
      <xdr:colOff>418045</xdr:colOff>
      <xdr:row>167</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62296</xdr:colOff>
      <xdr:row>2</xdr:row>
      <xdr:rowOff>131364</xdr:rowOff>
    </xdr:from>
    <xdr:ext cx="4731231" cy="3739061"/>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647496" y="486964"/>
          <a:ext cx="4731231" cy="3739061"/>
        </a:xfrm>
        <a:prstGeom prst="rect">
          <a:avLst/>
        </a:prstGeom>
      </xdr:spPr>
    </xdr:pic>
    <xdr:clientData/>
  </xdr:oneCellAnchor>
  <xdr:oneCellAnchor>
    <xdr:from>
      <xdr:col>20</xdr:col>
      <xdr:colOff>355984</xdr:colOff>
      <xdr:row>2</xdr:row>
      <xdr:rowOff>105833</xdr:rowOff>
    </xdr:from>
    <xdr:ext cx="6120218" cy="1370680"/>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3563984" y="461433"/>
          <a:ext cx="6120218" cy="1370680"/>
        </a:xfrm>
        <a:prstGeom prst="rect">
          <a:avLst/>
        </a:prstGeom>
      </xdr:spPr>
    </xdr:pic>
    <xdr:clientData/>
  </xdr:oneCellAnchor>
  <xdr:oneCellAnchor>
    <xdr:from>
      <xdr:col>1</xdr:col>
      <xdr:colOff>0</xdr:colOff>
      <xdr:row>32</xdr:row>
      <xdr:rowOff>0</xdr:rowOff>
    </xdr:from>
    <xdr:ext cx="4650052" cy="1465085"/>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60400" y="5689600"/>
          <a:ext cx="4650052" cy="1465085"/>
        </a:xfrm>
        <a:prstGeom prst="rect">
          <a:avLst/>
        </a:prstGeom>
      </xdr:spPr>
    </xdr:pic>
    <xdr:clientData/>
  </xdr:oneCellAnchor>
  <xdr:oneCellAnchor>
    <xdr:from>
      <xdr:col>1</xdr:col>
      <xdr:colOff>19841</xdr:colOff>
      <xdr:row>40</xdr:row>
      <xdr:rowOff>135437</xdr:rowOff>
    </xdr:from>
    <xdr:ext cx="4696355" cy="3077145"/>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680241" y="7247437"/>
          <a:ext cx="4696355" cy="307714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opLeftCell="A5" workbookViewId="0">
      <selection activeCell="A22" sqref="A22"/>
    </sheetView>
  </sheetViews>
  <sheetFormatPr defaultRowHeight="15"/>
  <cols>
    <col min="1" max="1" width="13.85546875" customWidth="1"/>
    <col min="2" max="2" width="55" customWidth="1"/>
    <col min="3" max="3" width="5.85546875" customWidth="1"/>
    <col min="4" max="4" width="5.42578125" customWidth="1"/>
    <col min="5" max="5" width="45" customWidth="1"/>
    <col min="8" max="8" width="34.42578125" customWidth="1"/>
  </cols>
  <sheetData>
    <row r="1" spans="1:8">
      <c r="A1" s="2" t="s">
        <v>0</v>
      </c>
    </row>
    <row r="3" spans="1:8">
      <c r="A3" s="2" t="s">
        <v>1</v>
      </c>
      <c r="B3" s="27" t="s">
        <v>2</v>
      </c>
    </row>
    <row r="4" spans="1:8" s="30" customFormat="1">
      <c r="B4" s="30" t="s">
        <v>3</v>
      </c>
      <c r="E4" s="34"/>
    </row>
    <row r="5" spans="1:8" s="30" customFormat="1">
      <c r="B5" s="30" t="s">
        <v>4</v>
      </c>
      <c r="E5" s="34"/>
      <c r="H5" s="31"/>
    </row>
    <row r="6" spans="1:8" s="30" customFormat="1" ht="15" customHeight="1">
      <c r="B6" s="30" t="s">
        <v>5</v>
      </c>
      <c r="E6" s="35"/>
    </row>
    <row r="7" spans="1:8" s="30" customFormat="1">
      <c r="B7" s="30" t="s">
        <v>6</v>
      </c>
      <c r="E7" s="35"/>
      <c r="H7" s="32"/>
    </row>
    <row r="8" spans="1:8">
      <c r="B8" s="33"/>
      <c r="C8" s="30"/>
      <c r="D8" s="30"/>
      <c r="E8" s="30"/>
    </row>
    <row r="9" spans="1:8">
      <c r="A9" s="2" t="s">
        <v>7</v>
      </c>
      <c r="B9" s="33"/>
      <c r="E9" s="30"/>
    </row>
    <row r="10" spans="1:8">
      <c r="A10" t="s">
        <v>8</v>
      </c>
      <c r="B10" s="33"/>
    </row>
    <row r="11" spans="1:8">
      <c r="A11" t="s">
        <v>9</v>
      </c>
      <c r="B11" s="4"/>
    </row>
    <row r="12" spans="1:8">
      <c r="A12" t="s">
        <v>10</v>
      </c>
    </row>
    <row r="13" spans="1:8">
      <c r="A13" t="s">
        <v>11</v>
      </c>
    </row>
    <row r="14" spans="1:8">
      <c r="A14" t="s">
        <v>12</v>
      </c>
    </row>
    <row r="15" spans="1:8">
      <c r="A15" t="s">
        <v>13</v>
      </c>
    </row>
    <row r="17" spans="1:1">
      <c r="A17" t="s">
        <v>14</v>
      </c>
    </row>
    <row r="18" spans="1:1">
      <c r="A18" t="s">
        <v>15</v>
      </c>
    </row>
    <row r="19" spans="1:1">
      <c r="A19" t="s">
        <v>16</v>
      </c>
    </row>
    <row r="21" spans="1:1">
      <c r="A21" s="7" t="s">
        <v>17</v>
      </c>
    </row>
  </sheetData>
  <phoneticPr fontId="11"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4"/>
  <sheetViews>
    <sheetView workbookViewId="0"/>
  </sheetViews>
  <sheetFormatPr defaultRowHeight="15"/>
  <cols>
    <col min="1" max="1" width="52.42578125" customWidth="1"/>
    <col min="2" max="3" width="11.5703125" customWidth="1"/>
    <col min="4" max="4" width="19.42578125" customWidth="1"/>
    <col min="5" max="5" width="14.28515625" customWidth="1"/>
    <col min="7" max="7" width="13.5703125" customWidth="1"/>
    <col min="8" max="8" width="15.85546875" customWidth="1"/>
    <col min="9" max="9" width="6.7109375" customWidth="1"/>
  </cols>
  <sheetData>
    <row r="1" spans="1:9">
      <c r="A1" t="s">
        <v>263</v>
      </c>
      <c r="B1" t="s">
        <v>176</v>
      </c>
      <c r="C1" t="s">
        <v>264</v>
      </c>
      <c r="D1" t="s">
        <v>244</v>
      </c>
      <c r="E1" t="s">
        <v>265</v>
      </c>
      <c r="H1" s="20" t="s">
        <v>221</v>
      </c>
      <c r="I1" s="20">
        <v>30</v>
      </c>
    </row>
    <row r="2" spans="1:9">
      <c r="A2" t="s">
        <v>266</v>
      </c>
      <c r="B2">
        <v>0</v>
      </c>
      <c r="C2" s="29"/>
      <c r="D2" t="s">
        <v>267</v>
      </c>
    </row>
    <row r="3" spans="1:9">
      <c r="A3" t="s">
        <v>268</v>
      </c>
      <c r="B3">
        <v>0</v>
      </c>
      <c r="C3" s="29"/>
      <c r="D3" t="s">
        <v>267</v>
      </c>
      <c r="H3" t="s">
        <v>262</v>
      </c>
    </row>
    <row r="4" spans="1:9">
      <c r="A4" t="s">
        <v>269</v>
      </c>
      <c r="B4">
        <v>0</v>
      </c>
      <c r="C4" s="29"/>
      <c r="D4" t="s">
        <v>270</v>
      </c>
      <c r="E4" s="24">
        <v>2012</v>
      </c>
      <c r="H4" s="24" t="s">
        <v>271</v>
      </c>
    </row>
    <row r="5" spans="1:9">
      <c r="A5" t="s">
        <v>272</v>
      </c>
      <c r="B5">
        <v>0</v>
      </c>
      <c r="C5" s="29"/>
      <c r="D5" t="s">
        <v>273</v>
      </c>
      <c r="H5" s="23" t="s">
        <v>274</v>
      </c>
    </row>
    <row r="6" spans="1:9">
      <c r="A6" t="s">
        <v>275</v>
      </c>
      <c r="B6">
        <v>0</v>
      </c>
      <c r="C6" s="29"/>
      <c r="D6" t="s">
        <v>267</v>
      </c>
      <c r="E6" s="23">
        <v>2019</v>
      </c>
    </row>
    <row r="7" spans="1:9">
      <c r="A7" t="s">
        <v>276</v>
      </c>
      <c r="B7">
        <v>0</v>
      </c>
      <c r="C7" s="29"/>
      <c r="D7" t="s">
        <v>267</v>
      </c>
    </row>
    <row r="8" spans="1:9">
      <c r="A8" t="s">
        <v>277</v>
      </c>
      <c r="B8">
        <v>0</v>
      </c>
      <c r="C8" s="29"/>
      <c r="D8" t="s">
        <v>273</v>
      </c>
    </row>
    <row r="9" spans="1:9">
      <c r="A9" t="s">
        <v>278</v>
      </c>
      <c r="B9">
        <v>0</v>
      </c>
      <c r="C9" s="29"/>
      <c r="D9" t="s">
        <v>267</v>
      </c>
    </row>
    <row r="10" spans="1:9">
      <c r="A10" t="s">
        <v>279</v>
      </c>
      <c r="B10">
        <v>0</v>
      </c>
      <c r="C10" s="29"/>
      <c r="D10" t="s">
        <v>267</v>
      </c>
      <c r="E10" s="23">
        <v>2019</v>
      </c>
    </row>
    <row r="11" spans="1:9">
      <c r="A11" t="s">
        <v>280</v>
      </c>
      <c r="B11">
        <v>0</v>
      </c>
      <c r="C11" s="29"/>
      <c r="D11" t="s">
        <v>267</v>
      </c>
    </row>
    <row r="12" spans="1:9">
      <c r="A12" t="s">
        <v>281</v>
      </c>
      <c r="B12">
        <v>0</v>
      </c>
      <c r="C12" s="29"/>
      <c r="D12" t="s">
        <v>267</v>
      </c>
      <c r="E12" s="23">
        <v>2019</v>
      </c>
    </row>
    <row r="13" spans="1:9">
      <c r="A13" t="s">
        <v>282</v>
      </c>
      <c r="B13">
        <v>0</v>
      </c>
      <c r="C13" s="29"/>
      <c r="D13" t="s">
        <v>273</v>
      </c>
    </row>
    <row r="14" spans="1:9">
      <c r="A14" t="s">
        <v>283</v>
      </c>
      <c r="B14">
        <v>0</v>
      </c>
      <c r="C14" s="29"/>
      <c r="D14" t="s">
        <v>267</v>
      </c>
      <c r="E14" s="23">
        <v>2019</v>
      </c>
    </row>
    <row r="15" spans="1:9">
      <c r="A15" t="s">
        <v>284</v>
      </c>
      <c r="B15">
        <v>0</v>
      </c>
      <c r="C15" s="29"/>
      <c r="D15" t="s">
        <v>270</v>
      </c>
      <c r="E15" s="24">
        <v>2016</v>
      </c>
    </row>
    <row r="16" spans="1:9">
      <c r="A16" t="s">
        <v>285</v>
      </c>
      <c r="B16">
        <v>0</v>
      </c>
      <c r="C16" s="29"/>
      <c r="D16" t="s">
        <v>273</v>
      </c>
    </row>
    <row r="17" spans="1:5">
      <c r="A17" t="s">
        <v>286</v>
      </c>
      <c r="B17">
        <v>0</v>
      </c>
      <c r="C17" s="29"/>
      <c r="D17" t="s">
        <v>273</v>
      </c>
    </row>
    <row r="18" spans="1:5">
      <c r="A18" t="s">
        <v>287</v>
      </c>
      <c r="B18">
        <v>0</v>
      </c>
      <c r="C18" s="29"/>
      <c r="D18" t="s">
        <v>267</v>
      </c>
    </row>
    <row r="19" spans="1:5">
      <c r="A19" t="s">
        <v>288</v>
      </c>
      <c r="B19">
        <v>0</v>
      </c>
      <c r="C19" s="29"/>
      <c r="D19" t="s">
        <v>273</v>
      </c>
      <c r="E19" s="23">
        <v>2019</v>
      </c>
    </row>
    <row r="20" spans="1:5">
      <c r="A20" t="s">
        <v>289</v>
      </c>
      <c r="B20">
        <v>0</v>
      </c>
      <c r="C20" s="29"/>
      <c r="D20" t="s">
        <v>267</v>
      </c>
    </row>
    <row r="21" spans="1:5">
      <c r="A21" t="s">
        <v>290</v>
      </c>
      <c r="B21">
        <v>0</v>
      </c>
      <c r="C21" s="29"/>
      <c r="D21" t="s">
        <v>267</v>
      </c>
    </row>
    <row r="22" spans="1:5">
      <c r="A22" t="s">
        <v>291</v>
      </c>
      <c r="B22">
        <v>0</v>
      </c>
      <c r="C22" s="29"/>
      <c r="D22" t="s">
        <v>267</v>
      </c>
      <c r="E22" s="23">
        <v>2019</v>
      </c>
    </row>
    <row r="23" spans="1:5">
      <c r="A23" t="s">
        <v>292</v>
      </c>
      <c r="B23">
        <v>0</v>
      </c>
      <c r="C23" s="29"/>
      <c r="D23" t="s">
        <v>267</v>
      </c>
    </row>
    <row r="24" spans="1:5">
      <c r="A24" t="s">
        <v>293</v>
      </c>
      <c r="B24">
        <v>0</v>
      </c>
      <c r="C24" s="29"/>
      <c r="D24" t="s">
        <v>267</v>
      </c>
      <c r="E24" s="23">
        <v>2019</v>
      </c>
    </row>
  </sheetData>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1"/>
  <sheetViews>
    <sheetView topLeftCell="A10" workbookViewId="0">
      <selection activeCell="L43" sqref="L43"/>
    </sheetView>
  </sheetViews>
  <sheetFormatPr defaultRowHeight="15"/>
  <cols>
    <col min="6" max="6" width="18.42578125" customWidth="1"/>
    <col min="7" max="7" width="7.28515625" customWidth="1"/>
  </cols>
  <sheetData>
    <row r="1" spans="1:7">
      <c r="A1" t="s">
        <v>219</v>
      </c>
      <c r="B1" t="s">
        <v>220</v>
      </c>
      <c r="F1" s="20" t="s">
        <v>235</v>
      </c>
      <c r="G1" s="20">
        <v>20</v>
      </c>
    </row>
    <row r="2" spans="1:7">
      <c r="A2">
        <v>1996</v>
      </c>
    </row>
    <row r="3" spans="1:7">
      <c r="A3">
        <v>1997</v>
      </c>
    </row>
    <row r="4" spans="1:7">
      <c r="A4">
        <v>1998</v>
      </c>
    </row>
    <row r="5" spans="1:7">
      <c r="A5">
        <v>1999</v>
      </c>
    </row>
    <row r="6" spans="1:7">
      <c r="A6">
        <v>2000</v>
      </c>
    </row>
    <row r="7" spans="1:7">
      <c r="A7">
        <v>2001</v>
      </c>
    </row>
    <row r="8" spans="1:7">
      <c r="A8">
        <v>2002</v>
      </c>
    </row>
    <row r="9" spans="1:7">
      <c r="A9">
        <v>2003</v>
      </c>
    </row>
    <row r="10" spans="1:7">
      <c r="A10">
        <v>2004</v>
      </c>
      <c r="C10" s="73"/>
    </row>
    <row r="11" spans="1:7">
      <c r="A11">
        <v>2005</v>
      </c>
      <c r="C11" s="73"/>
    </row>
    <row r="12" spans="1:7">
      <c r="A12">
        <v>2006</v>
      </c>
      <c r="B12">
        <f>'HKE Asset'!D15</f>
        <v>0.55000000000000004</v>
      </c>
      <c r="C12" s="73"/>
    </row>
    <row r="13" spans="1:7">
      <c r="A13">
        <v>2007</v>
      </c>
      <c r="C13" s="73"/>
    </row>
    <row r="14" spans="1:7">
      <c r="A14">
        <v>2008</v>
      </c>
      <c r="B14">
        <v>3.8</v>
      </c>
      <c r="C14" s="73"/>
    </row>
    <row r="15" spans="1:7">
      <c r="A15">
        <v>2009</v>
      </c>
      <c r="C15" s="73"/>
    </row>
    <row r="16" spans="1:7">
      <c r="A16">
        <v>2010</v>
      </c>
      <c r="C16" s="73"/>
    </row>
    <row r="17" spans="1:3">
      <c r="A17">
        <v>2011</v>
      </c>
    </row>
    <row r="18" spans="1:3">
      <c r="A18">
        <v>2012</v>
      </c>
    </row>
    <row r="19" spans="1:3">
      <c r="A19">
        <v>2013</v>
      </c>
      <c r="B19">
        <f>'HKE Asset'!D16</f>
        <v>0.45</v>
      </c>
      <c r="C19" s="73"/>
    </row>
    <row r="20" spans="1:3">
      <c r="A20">
        <v>2014</v>
      </c>
      <c r="C20" s="73"/>
    </row>
    <row r="21" spans="1:3">
      <c r="A21">
        <v>2015</v>
      </c>
      <c r="C21" s="73"/>
    </row>
    <row r="22" spans="1:3">
      <c r="A22">
        <v>2016</v>
      </c>
      <c r="C22" s="73"/>
    </row>
    <row r="23" spans="1:3">
      <c r="A23">
        <v>2017</v>
      </c>
      <c r="C23" s="73"/>
    </row>
    <row r="24" spans="1:3">
      <c r="A24">
        <v>2018</v>
      </c>
    </row>
    <row r="25" spans="1:3">
      <c r="A25">
        <v>2019</v>
      </c>
    </row>
    <row r="26" spans="1:3">
      <c r="A26">
        <v>2020</v>
      </c>
    </row>
    <row r="27" spans="1:3">
      <c r="A27">
        <v>2021</v>
      </c>
    </row>
    <row r="28" spans="1:3">
      <c r="A28">
        <v>2022</v>
      </c>
    </row>
    <row r="29" spans="1:3">
      <c r="A29">
        <v>2023</v>
      </c>
    </row>
    <row r="30" spans="1:3">
      <c r="A30">
        <v>2024</v>
      </c>
    </row>
    <row r="31" spans="1:3">
      <c r="A31">
        <v>2025</v>
      </c>
    </row>
    <row r="32" spans="1:3">
      <c r="A32">
        <v>2026</v>
      </c>
    </row>
    <row r="33" spans="1:2">
      <c r="A33">
        <v>2027</v>
      </c>
    </row>
    <row r="34" spans="1:2">
      <c r="A34">
        <v>2028</v>
      </c>
    </row>
    <row r="35" spans="1:2">
      <c r="A35">
        <v>2029</v>
      </c>
    </row>
    <row r="36" spans="1:2">
      <c r="A36">
        <v>2030</v>
      </c>
    </row>
    <row r="39" spans="1:2">
      <c r="B39" t="s">
        <v>294</v>
      </c>
    </row>
    <row r="40" spans="1:2">
      <c r="B40" t="s">
        <v>295</v>
      </c>
    </row>
    <row r="41" spans="1:2">
      <c r="B41" t="s">
        <v>296</v>
      </c>
    </row>
  </sheetData>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1:AJ14"/>
  <sheetViews>
    <sheetView tabSelected="1" workbookViewId="0">
      <selection activeCell="Q2" sqref="Q2"/>
    </sheetView>
  </sheetViews>
  <sheetFormatPr defaultColWidth="8.7109375" defaultRowHeight="15"/>
  <cols>
    <col min="1" max="1" width="25.5703125" style="15" customWidth="1"/>
    <col min="2" max="36" width="10" style="15" bestFit="1" customWidth="1"/>
    <col min="37" max="16384" width="8.7109375" style="15"/>
  </cols>
  <sheetData>
    <row r="1" spans="1:36" s="5" customFormat="1">
      <c r="A1" s="5" t="s">
        <v>297</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s="13" t="s">
        <v>298</v>
      </c>
      <c r="B2" s="71">
        <f>IFERROR(LOOKUP(B1-'Natural gas&amp;Petroleum&amp;Coal'!$I$7,'Natural gas&amp;Petroleum&amp;Coal'!$A$1:$A$45,'Natural gas&amp;Petroleum&amp;Coal'!$E$1:$E$45),'Natural gas&amp;Petroleum&amp;Coal'!$E$1)+IFERROR(LOOKUP(B1-'Natural gas&amp;Petroleum&amp;Coal'!$I$6,'Natural gas&amp;Petroleum&amp;Coal'!$A$1:$A$45,'Natural gas&amp;Petroleum&amp;Coal'!$F$1:$F$45),'Natural gas&amp;Petroleum&amp;Coal'!$F$1)</f>
        <v>0</v>
      </c>
      <c r="C2" s="71">
        <f>IFERROR(LOOKUP(C1-'Natural gas&amp;Petroleum&amp;Coal'!$I$7,'Natural gas&amp;Petroleum&amp;Coal'!$A$1:$A$45,'Natural gas&amp;Petroleum&amp;Coal'!$E$1:$E$45),'Natural gas&amp;Petroleum&amp;Coal'!$E$1)+IFERROR(LOOKUP(C1-'Natural gas&amp;Petroleum&amp;Coal'!$I$6,'Natural gas&amp;Petroleum&amp;Coal'!$A$1:$A$45,'Natural gas&amp;Petroleum&amp;Coal'!$F$1:$F$45),'Natural gas&amp;Petroleum&amp;Coal'!$F$1)</f>
        <v>0</v>
      </c>
      <c r="D2" s="71">
        <f>IFERROR(LOOKUP(D1-'Natural gas&amp;Petroleum&amp;Coal'!$I$7,'Natural gas&amp;Petroleum&amp;Coal'!$A$1:$A$45,'Natural gas&amp;Petroleum&amp;Coal'!$E$1:$E$45),'Natural gas&amp;Petroleum&amp;Coal'!$E$1)+IFERROR(LOOKUP(D1-'Natural gas&amp;Petroleum&amp;Coal'!$I$6,'Natural gas&amp;Petroleum&amp;Coal'!$A$1:$A$45,'Natural gas&amp;Petroleum&amp;Coal'!$F$1:$F$45),'Natural gas&amp;Petroleum&amp;Coal'!$F$1)</f>
        <v>0</v>
      </c>
      <c r="E2" s="71">
        <f>IFERROR(LOOKUP(E1-'Natural gas&amp;Petroleum&amp;Coal'!$I$7,'Natural gas&amp;Petroleum&amp;Coal'!$A$1:$A$45,'Natural gas&amp;Petroleum&amp;Coal'!$E$1:$E$45),'Natural gas&amp;Petroleum&amp;Coal'!$E$1)+IFERROR(LOOKUP(E1-'Natural gas&amp;Petroleum&amp;Coal'!$I$6,'Natural gas&amp;Petroleum&amp;Coal'!$A$1:$A$45,'Natural gas&amp;Petroleum&amp;Coal'!$F$1:$F$45),'Natural gas&amp;Petroleum&amp;Coal'!$F$1)</f>
        <v>0</v>
      </c>
      <c r="F2" s="71">
        <f>IFERROR(LOOKUP(F1-'Natural gas&amp;Petroleum&amp;Coal'!$I$7,'Natural gas&amp;Petroleum&amp;Coal'!$A$1:$A$45,'Natural gas&amp;Petroleum&amp;Coal'!$E$1:$E$45),'Natural gas&amp;Petroleum&amp;Coal'!$E$1)+IFERROR(LOOKUP(F1-'Natural gas&amp;Petroleum&amp;Coal'!$I$6,'Natural gas&amp;Petroleum&amp;Coal'!$A$1:$A$45,'Natural gas&amp;Petroleum&amp;Coal'!$F$1:$F$45),'Natural gas&amp;Petroleum&amp;Coal'!$F$1)</f>
        <v>1400</v>
      </c>
      <c r="G2" s="71">
        <f>IFERROR(LOOKUP(G1-'Natural gas&amp;Petroleum&amp;Coal'!$I$7,'Natural gas&amp;Petroleum&amp;Coal'!$A$1:$A$45,'Natural gas&amp;Petroleum&amp;Coal'!$E$1:$E$45),'Natural gas&amp;Petroleum&amp;Coal'!$E$1)+IFERROR(LOOKUP(G1-'Natural gas&amp;Petroleum&amp;Coal'!$I$6,'Natural gas&amp;Petroleum&amp;Coal'!$A$1:$A$45,'Natural gas&amp;Petroleum&amp;Coal'!$F$1:$F$45),'Natural gas&amp;Petroleum&amp;Coal'!$F$1)</f>
        <v>0</v>
      </c>
      <c r="H2" s="71">
        <f>IFERROR(LOOKUP(H1-'Natural gas&amp;Petroleum&amp;Coal'!$I$7,'Natural gas&amp;Petroleum&amp;Coal'!$A$1:$A$45,'Natural gas&amp;Petroleum&amp;Coal'!$E$1:$E$45),'Natural gas&amp;Petroleum&amp;Coal'!$E$1)+IFERROR(LOOKUP(H1-'Natural gas&amp;Petroleum&amp;Coal'!$I$6,'Natural gas&amp;Petroleum&amp;Coal'!$A$1:$A$45,'Natural gas&amp;Petroleum&amp;Coal'!$F$1:$F$45),'Natural gas&amp;Petroleum&amp;Coal'!$F$1)</f>
        <v>0</v>
      </c>
      <c r="I2" s="71">
        <f>IFERROR(LOOKUP(I1-'Natural gas&amp;Petroleum&amp;Coal'!$I$7,'Natural gas&amp;Petroleum&amp;Coal'!$A$1:$A$45,'Natural gas&amp;Petroleum&amp;Coal'!$E$1:$E$45),'Natural gas&amp;Petroleum&amp;Coal'!$E$1)+IFERROR(LOOKUP(I1-'Natural gas&amp;Petroleum&amp;Coal'!$I$6,'Natural gas&amp;Petroleum&amp;Coal'!$A$1:$A$45,'Natural gas&amp;Petroleum&amp;Coal'!$F$1:$F$45),'Natural gas&amp;Petroleum&amp;Coal'!$F$1)</f>
        <v>0</v>
      </c>
      <c r="J2" s="71">
        <f>IFERROR(LOOKUP(J1-'Natural gas&amp;Petroleum&amp;Coal'!$I$7,'Natural gas&amp;Petroleum&amp;Coal'!$A$1:$A$45,'Natural gas&amp;Petroleum&amp;Coal'!$E$1:$E$45),'Natural gas&amp;Petroleum&amp;Coal'!$E$1)+IFERROR(LOOKUP(J1-'Natural gas&amp;Petroleum&amp;Coal'!$I$6,'Natural gas&amp;Petroleum&amp;Coal'!$A$1:$A$45,'Natural gas&amp;Petroleum&amp;Coal'!$F$1:$F$45),'Natural gas&amp;Petroleum&amp;Coal'!$F$1)</f>
        <v>250</v>
      </c>
      <c r="K2" s="71">
        <f>IFERROR(LOOKUP(K1-'Natural gas&amp;Petroleum&amp;Coal'!$I$7,'Natural gas&amp;Petroleum&amp;Coal'!$A$1:$A$45,'Natural gas&amp;Petroleum&amp;Coal'!$E$1:$E$45),'Natural gas&amp;Petroleum&amp;Coal'!$E$1)+IFERROR(LOOKUP(K1-'Natural gas&amp;Petroleum&amp;Coal'!$I$6,'Natural gas&amp;Petroleum&amp;Coal'!$A$1:$A$45,'Natural gas&amp;Petroleum&amp;Coal'!$F$1:$F$45),'Natural gas&amp;Petroleum&amp;Coal'!$F$1)</f>
        <v>2708</v>
      </c>
      <c r="L2" s="71">
        <f>IFERROR(LOOKUP(L1-'Natural gas&amp;Petroleum&amp;Coal'!$I$7,'Natural gas&amp;Petroleum&amp;Coal'!$A$1:$A$45,'Natural gas&amp;Petroleum&amp;Coal'!$E$1:$E$45),'Natural gas&amp;Petroleum&amp;Coal'!$E$1)+IFERROR(LOOKUP(L1-'Natural gas&amp;Petroleum&amp;Coal'!$I$6,'Natural gas&amp;Petroleum&amp;Coal'!$A$1:$A$45,'Natural gas&amp;Petroleum&amp;Coal'!$F$1:$F$45),'Natural gas&amp;Petroleum&amp;Coal'!$F$1)</f>
        <v>0</v>
      </c>
      <c r="M2" s="71">
        <f>IFERROR(LOOKUP(M1-'Natural gas&amp;Petroleum&amp;Coal'!$I$7,'Natural gas&amp;Petroleum&amp;Coal'!$A$1:$A$45,'Natural gas&amp;Petroleum&amp;Coal'!$E$1:$E$45),'Natural gas&amp;Petroleum&amp;Coal'!$E$1)+IFERROR(LOOKUP(M1-'Natural gas&amp;Petroleum&amp;Coal'!$I$6,'Natural gas&amp;Petroleum&amp;Coal'!$A$1:$A$45,'Natural gas&amp;Petroleum&amp;Coal'!$F$1:$F$45),'Natural gas&amp;Petroleum&amp;Coal'!$F$1)</f>
        <v>0</v>
      </c>
      <c r="N2" s="71">
        <f>IFERROR(LOOKUP(N1-'Natural gas&amp;Petroleum&amp;Coal'!$I$7,'Natural gas&amp;Petroleum&amp;Coal'!$A$1:$A$45,'Natural gas&amp;Petroleum&amp;Coal'!$E$1:$E$45),'Natural gas&amp;Petroleum&amp;Coal'!$E$1)+IFERROR(LOOKUP(N1-'Natural gas&amp;Petroleum&amp;Coal'!$I$6,'Natural gas&amp;Petroleum&amp;Coal'!$A$1:$A$45,'Natural gas&amp;Petroleum&amp;Coal'!$F$1:$F$45),'Natural gas&amp;Petroleum&amp;Coal'!$F$1)</f>
        <v>0</v>
      </c>
      <c r="O2" s="71">
        <f>IFERROR(LOOKUP(O1-'Natural gas&amp;Petroleum&amp;Coal'!$I$7,'Natural gas&amp;Petroleum&amp;Coal'!$A$1:$A$45,'Natural gas&amp;Petroleum&amp;Coal'!$E$1:$E$45),'Natural gas&amp;Petroleum&amp;Coal'!$E$1)+IFERROR(LOOKUP(O1-'Natural gas&amp;Petroleum&amp;Coal'!$I$6,'Natural gas&amp;Petroleum&amp;Coal'!$A$1:$A$45,'Natural gas&amp;Petroleum&amp;Coal'!$F$1:$F$45),'Natural gas&amp;Petroleum&amp;Coal'!$F$1)</f>
        <v>0</v>
      </c>
      <c r="P2" s="71">
        <f>IFERROR(LOOKUP(P1-'Natural gas&amp;Petroleum&amp;Coal'!$I$7,'Natural gas&amp;Petroleum&amp;Coal'!$A$1:$A$45,'Natural gas&amp;Petroleum&amp;Coal'!$E$1:$E$45),'Natural gas&amp;Petroleum&amp;Coal'!$E$1)+IFERROR(LOOKUP(P1-'Natural gas&amp;Petroleum&amp;Coal'!$I$6,'Natural gas&amp;Petroleum&amp;Coal'!$A$1:$A$45,'Natural gas&amp;Petroleum&amp;Coal'!$F$1:$F$45),'Natural gas&amp;Petroleum&amp;Coal'!$F$1)</f>
        <v>0</v>
      </c>
      <c r="Q2" s="71">
        <f>IFERROR(LOOKUP(Q1-'Natural gas&amp;Petroleum&amp;Coal'!$I$7,'Natural gas&amp;Petroleum&amp;Coal'!$A$1:$A$45,'Natural gas&amp;Petroleum&amp;Coal'!$E$1:$E$45),'Natural gas&amp;Petroleum&amp;Coal'!$E$1)+IFERROR(LOOKUP(Q1-'Natural gas&amp;Petroleum&amp;Coal'!$I$6,'Natural gas&amp;Petroleum&amp;Coal'!$A$1:$A$45,'Natural gas&amp;Petroleum&amp;Coal'!$F$1:$F$45),'Natural gas&amp;Petroleum&amp;Coal'!$F$1)</f>
        <v>1050</v>
      </c>
      <c r="R2" s="71">
        <f>IFERROR(LOOKUP(R1-'Natural gas&amp;Petroleum&amp;Coal'!$I$7,'Natural gas&amp;Petroleum&amp;Coal'!$A$1:$A$45,'Natural gas&amp;Petroleum&amp;Coal'!$E$1:$E$45),'Natural gas&amp;Petroleum&amp;Coal'!$E$1)+IFERROR(LOOKUP(R1-'Natural gas&amp;Petroleum&amp;Coal'!$I$6,'Natural gas&amp;Petroleum&amp;Coal'!$A$1:$A$45,'Natural gas&amp;Petroleum&amp;Coal'!$F$1:$F$45),'Natural gas&amp;Petroleum&amp;Coal'!$F$1)</f>
        <v>0</v>
      </c>
      <c r="S2" s="71">
        <f>IFERROR(LOOKUP(S1-'Natural gas&amp;Petroleum&amp;Coal'!$I$7,'Natural gas&amp;Petroleum&amp;Coal'!$A$1:$A$45,'Natural gas&amp;Petroleum&amp;Coal'!$E$1:$E$45),'Natural gas&amp;Petroleum&amp;Coal'!$E$1)+IFERROR(LOOKUP(S1-'Natural gas&amp;Petroleum&amp;Coal'!$I$6,'Natural gas&amp;Petroleum&amp;Coal'!$A$1:$A$45,'Natural gas&amp;Petroleum&amp;Coal'!$F$1:$F$45),'Natural gas&amp;Petroleum&amp;Coal'!$F$1)</f>
        <v>0</v>
      </c>
      <c r="T2" s="71">
        <f>IFERROR(LOOKUP(T1-'Natural gas&amp;Petroleum&amp;Coal'!$I$7,'Natural gas&amp;Petroleum&amp;Coal'!$A$1:$A$45,'Natural gas&amp;Petroleum&amp;Coal'!$E$1:$E$45),'Natural gas&amp;Petroleum&amp;Coal'!$E$1)+IFERROR(LOOKUP(T1-'Natural gas&amp;Petroleum&amp;Coal'!$I$6,'Natural gas&amp;Petroleum&amp;Coal'!$A$1:$A$45,'Natural gas&amp;Petroleum&amp;Coal'!$F$1:$F$45),'Natural gas&amp;Petroleum&amp;Coal'!$F$1)</f>
        <v>0</v>
      </c>
      <c r="U2" s="71">
        <f>IFERROR(LOOKUP(U1-'Natural gas&amp;Petroleum&amp;Coal'!$I$7,'Natural gas&amp;Petroleum&amp;Coal'!$A$1:$A$45,'Natural gas&amp;Petroleum&amp;Coal'!$E$1:$E$45),'Natural gas&amp;Petroleum&amp;Coal'!$E$1)+IFERROR(LOOKUP(U1-'Natural gas&amp;Petroleum&amp;Coal'!$I$6,'Natural gas&amp;Petroleum&amp;Coal'!$A$1:$A$45,'Natural gas&amp;Petroleum&amp;Coal'!$F$1:$F$45),'Natural gas&amp;Petroleum&amp;Coal'!$F$1)</f>
        <v>350</v>
      </c>
      <c r="V2" s="71">
        <f>IFERROR(LOOKUP(V1-'Natural gas&amp;Petroleum&amp;Coal'!$I$7,'Natural gas&amp;Petroleum&amp;Coal'!$A$1:$A$45,'Natural gas&amp;Petroleum&amp;Coal'!$E$1:$E$45),'Natural gas&amp;Petroleum&amp;Coal'!$E$1)+IFERROR(LOOKUP(V1-'Natural gas&amp;Petroleum&amp;Coal'!$I$6,'Natural gas&amp;Petroleum&amp;Coal'!$A$1:$A$45,'Natural gas&amp;Petroleum&amp;Coal'!$F$1:$F$45),'Natural gas&amp;Petroleum&amp;Coal'!$F$1)</f>
        <v>0</v>
      </c>
      <c r="W2" s="71">
        <f>IFERROR(LOOKUP(W1-'Natural gas&amp;Petroleum&amp;Coal'!$I$7,'Natural gas&amp;Petroleum&amp;Coal'!$A$1:$A$45,'Natural gas&amp;Petroleum&amp;Coal'!$E$1:$E$45),'Natural gas&amp;Petroleum&amp;Coal'!$E$1)+IFERROR(LOOKUP(W1-'Natural gas&amp;Petroleum&amp;Coal'!$I$6,'Natural gas&amp;Petroleum&amp;Coal'!$A$1:$A$45,'Natural gas&amp;Petroleum&amp;Coal'!$F$1:$F$45),'Natural gas&amp;Petroleum&amp;Coal'!$F$1)</f>
        <v>350</v>
      </c>
      <c r="X2" s="71">
        <f>IFERROR(LOOKUP(X1-'Natural gas&amp;Petroleum&amp;Coal'!$I$7,'Natural gas&amp;Petroleum&amp;Coal'!$A$1:$A$45,'Natural gas&amp;Petroleum&amp;Coal'!$E$1:$E$45),'Natural gas&amp;Petroleum&amp;Coal'!$E$1)+IFERROR(LOOKUP(X1-'Natural gas&amp;Petroleum&amp;Coal'!$I$6,'Natural gas&amp;Petroleum&amp;Coal'!$A$1:$A$45,'Natural gas&amp;Petroleum&amp;Coal'!$F$1:$F$45),'Natural gas&amp;Petroleum&amp;Coal'!$F$1)</f>
        <v>0</v>
      </c>
      <c r="Y2" s="71">
        <f>IFERROR(LOOKUP(Y1-'Natural gas&amp;Petroleum&amp;Coal'!$I$7,'Natural gas&amp;Petroleum&amp;Coal'!$A$1:$A$45,'Natural gas&amp;Petroleum&amp;Coal'!$E$1:$E$45),'Natural gas&amp;Petroleum&amp;Coal'!$E$1)+IFERROR(LOOKUP(Y1-'Natural gas&amp;Petroleum&amp;Coal'!$I$6,'Natural gas&amp;Petroleum&amp;Coal'!$A$1:$A$45,'Natural gas&amp;Petroleum&amp;Coal'!$F$1:$F$45),'Natural gas&amp;Petroleum&amp;Coal'!$F$1)</f>
        <v>0</v>
      </c>
      <c r="Z2" s="71">
        <f>IFERROR(LOOKUP(Z1-'Natural gas&amp;Petroleum&amp;Coal'!$I$7,'Natural gas&amp;Petroleum&amp;Coal'!$A$1:$A$45,'Natural gas&amp;Petroleum&amp;Coal'!$E$1:$E$45),'Natural gas&amp;Petroleum&amp;Coal'!$E$1)+IFERROR(LOOKUP(Z1-'Natural gas&amp;Petroleum&amp;Coal'!$I$6,'Natural gas&amp;Petroleum&amp;Coal'!$A$1:$A$45,'Natural gas&amp;Petroleum&amp;Coal'!$F$1:$F$45),'Natural gas&amp;Petroleum&amp;Coal'!$F$1)</f>
        <v>0</v>
      </c>
      <c r="AA2" s="71">
        <f>IFERROR(LOOKUP(AA1-'Natural gas&amp;Petroleum&amp;Coal'!$I$7,'Natural gas&amp;Petroleum&amp;Coal'!$A$1:$A$45,'Natural gas&amp;Petroleum&amp;Coal'!$E$1:$E$45),'Natural gas&amp;Petroleum&amp;Coal'!$E$1)+IFERROR(LOOKUP(AA1-'Natural gas&amp;Petroleum&amp;Coal'!$I$6,'Natural gas&amp;Petroleum&amp;Coal'!$A$1:$A$45,'Natural gas&amp;Petroleum&amp;Coal'!$F$1:$F$45),'Natural gas&amp;Petroleum&amp;Coal'!$F$1)</f>
        <v>0</v>
      </c>
      <c r="AB2" s="71">
        <f>IFERROR(LOOKUP(AB1-'Natural gas&amp;Petroleum&amp;Coal'!$I$7,'Natural gas&amp;Petroleum&amp;Coal'!$A$1:$A$45,'Natural gas&amp;Petroleum&amp;Coal'!$E$1:$E$45),'Natural gas&amp;Petroleum&amp;Coal'!$E$1)+IFERROR(LOOKUP(AB1-'Natural gas&amp;Petroleum&amp;Coal'!$I$6,'Natural gas&amp;Petroleum&amp;Coal'!$A$1:$A$45,'Natural gas&amp;Petroleum&amp;Coal'!$F$1:$F$45),'Natural gas&amp;Petroleum&amp;Coal'!$F$1)</f>
        <v>0</v>
      </c>
      <c r="AC2" s="71">
        <f>IFERROR(LOOKUP(AC1-'Natural gas&amp;Petroleum&amp;Coal'!$I$7,'Natural gas&amp;Petroleum&amp;Coal'!$A$1:$A$45,'Natural gas&amp;Petroleum&amp;Coal'!$E$1:$E$45),'Natural gas&amp;Petroleum&amp;Coal'!$E$1)+IFERROR(LOOKUP(AC1-'Natural gas&amp;Petroleum&amp;Coal'!$I$6,'Natural gas&amp;Petroleum&amp;Coal'!$A$1:$A$45,'Natural gas&amp;Petroleum&amp;Coal'!$F$1:$F$45),'Natural gas&amp;Petroleum&amp;Coal'!$F$1)</f>
        <v>0</v>
      </c>
      <c r="AD2" s="71">
        <f>IFERROR(LOOKUP(AD1-'Natural gas&amp;Petroleum&amp;Coal'!$I$7,'Natural gas&amp;Petroleum&amp;Coal'!$A$1:$A$45,'Natural gas&amp;Petroleum&amp;Coal'!$E$1:$E$45),'Natural gas&amp;Petroleum&amp;Coal'!$E$1)+IFERROR(LOOKUP(AD1-'Natural gas&amp;Petroleum&amp;Coal'!$I$6,'Natural gas&amp;Petroleum&amp;Coal'!$A$1:$A$45,'Natural gas&amp;Petroleum&amp;Coal'!$F$1:$F$45),'Natural gas&amp;Petroleum&amp;Coal'!$F$1)</f>
        <v>0</v>
      </c>
      <c r="AE2" s="71">
        <f>IFERROR(LOOKUP(AE1-'Natural gas&amp;Petroleum&amp;Coal'!$I$7,'Natural gas&amp;Petroleum&amp;Coal'!$A$1:$A$45,'Natural gas&amp;Petroleum&amp;Coal'!$E$1:$E$45),'Natural gas&amp;Petroleum&amp;Coal'!$E$1)+IFERROR(LOOKUP(AE1-'Natural gas&amp;Petroleum&amp;Coal'!$I$6,'Natural gas&amp;Petroleum&amp;Coal'!$A$1:$A$45,'Natural gas&amp;Petroleum&amp;Coal'!$F$1:$F$45),'Natural gas&amp;Petroleum&amp;Coal'!$F$1)</f>
        <v>0</v>
      </c>
      <c r="AF2" s="71">
        <f>IFERROR(LOOKUP(AF1-'Natural gas&amp;Petroleum&amp;Coal'!$I$7,'Natural gas&amp;Petroleum&amp;Coal'!$A$1:$A$45,'Natural gas&amp;Petroleum&amp;Coal'!$E$1:$E$45),'Natural gas&amp;Petroleum&amp;Coal'!$E$1)+IFERROR(LOOKUP(AF1-'Natural gas&amp;Petroleum&amp;Coal'!$I$6,'Natural gas&amp;Petroleum&amp;Coal'!$A$1:$A$45,'Natural gas&amp;Petroleum&amp;Coal'!$F$1:$F$45),'Natural gas&amp;Petroleum&amp;Coal'!$F$1)</f>
        <v>0</v>
      </c>
      <c r="AG2" s="71">
        <f>IFERROR(LOOKUP(AG1-'Natural gas&amp;Petroleum&amp;Coal'!$I$7,'Natural gas&amp;Petroleum&amp;Coal'!$A$1:$A$45,'Natural gas&amp;Petroleum&amp;Coal'!$E$1:$E$45),'Natural gas&amp;Petroleum&amp;Coal'!$E$1)+IFERROR(LOOKUP(AG1-'Natural gas&amp;Petroleum&amp;Coal'!$I$6,'Natural gas&amp;Petroleum&amp;Coal'!$A$1:$A$45,'Natural gas&amp;Petroleum&amp;Coal'!$F$1:$F$45),'Natural gas&amp;Petroleum&amp;Coal'!$F$1)</f>
        <v>0</v>
      </c>
      <c r="AH2" s="71">
        <f>IFERROR(LOOKUP(AH1-'Natural gas&amp;Petroleum&amp;Coal'!$I$7,'Natural gas&amp;Petroleum&amp;Coal'!$A$1:$A$45,'Natural gas&amp;Petroleum&amp;Coal'!$E$1:$E$45),'Natural gas&amp;Petroleum&amp;Coal'!$E$1)+IFERROR(LOOKUP(AH1-'Natural gas&amp;Petroleum&amp;Coal'!$I$6,'Natural gas&amp;Petroleum&amp;Coal'!$A$1:$A$45,'Natural gas&amp;Petroleum&amp;Coal'!$F$1:$F$45),'Natural gas&amp;Petroleum&amp;Coal'!$F$1)</f>
        <v>0</v>
      </c>
      <c r="AI2" s="71">
        <f>IFERROR(LOOKUP(AI1-'Natural gas&amp;Petroleum&amp;Coal'!$I$7,'Natural gas&amp;Petroleum&amp;Coal'!$A$1:$A$45,'Natural gas&amp;Petroleum&amp;Coal'!$E$1:$E$45),'Natural gas&amp;Petroleum&amp;Coal'!$E$1)+IFERROR(LOOKUP(AI1-'Natural gas&amp;Petroleum&amp;Coal'!$I$6,'Natural gas&amp;Petroleum&amp;Coal'!$A$1:$A$45,'Natural gas&amp;Petroleum&amp;Coal'!$F$1:$F$45),'Natural gas&amp;Petroleum&amp;Coal'!$F$1)</f>
        <v>0</v>
      </c>
      <c r="AJ2" s="71">
        <f>IFERROR(LOOKUP(AJ1-'Natural gas&amp;Petroleum&amp;Coal'!$I$7,'Natural gas&amp;Petroleum&amp;Coal'!$A$1:$A$45,'Natural gas&amp;Petroleum&amp;Coal'!$E$1:$E$45),'Natural gas&amp;Petroleum&amp;Coal'!$E$1)+IFERROR(LOOKUP(AJ1-'Natural gas&amp;Petroleum&amp;Coal'!$I$6,'Natural gas&amp;Petroleum&amp;Coal'!$A$1:$A$45,'Natural gas&amp;Petroleum&amp;Coal'!$F$1:$F$45),'Natural gas&amp;Petroleum&amp;Coal'!$F$1)</f>
        <v>0</v>
      </c>
    </row>
    <row r="3" spans="1:36">
      <c r="A3" s="13" t="s">
        <v>299</v>
      </c>
      <c r="B3" s="15">
        <v>0</v>
      </c>
      <c r="C3" s="15">
        <v>0</v>
      </c>
      <c r="D3" s="15">
        <v>0</v>
      </c>
      <c r="E3" s="15">
        <v>0</v>
      </c>
      <c r="F3" s="15">
        <v>0</v>
      </c>
      <c r="G3" s="15">
        <v>0</v>
      </c>
      <c r="H3" s="15">
        <v>0</v>
      </c>
      <c r="I3" s="15">
        <v>0</v>
      </c>
      <c r="J3" s="15">
        <v>0</v>
      </c>
      <c r="K3" s="15">
        <v>0</v>
      </c>
      <c r="L3" s="15">
        <v>0</v>
      </c>
      <c r="M3" s="15">
        <v>0</v>
      </c>
      <c r="N3" s="15">
        <v>0</v>
      </c>
      <c r="O3" s="15">
        <v>0</v>
      </c>
      <c r="P3" s="15">
        <v>0</v>
      </c>
      <c r="Q3" s="14">
        <f>IFERROR(LOOKUP(Q1-'Natural gas&amp;Petroleum&amp;Coal'!$I$3,'Natural gas&amp;Petroleum&amp;Coal'!$A$1:$A$45,'Natural gas&amp;Petroleum&amp;Coal'!$D$1:$D$45),0)</f>
        <v>0</v>
      </c>
      <c r="R3" s="15">
        <v>0</v>
      </c>
      <c r="S3" s="15">
        <v>0</v>
      </c>
      <c r="T3" s="15">
        <v>0</v>
      </c>
      <c r="U3" s="15">
        <v>0</v>
      </c>
      <c r="V3" s="14">
        <f>IFERROR(LOOKUP(V1-'Natural gas&amp;Petroleum&amp;Coal'!$I$2,'Natural gas&amp;Petroleum&amp;Coal'!$A$1:$A$45,'Natural gas&amp;Petroleum&amp;Coal'!$B$1:$B$45),0)</f>
        <v>312.5</v>
      </c>
      <c r="W3" s="14">
        <f>IFERROR(LOOKUP(W1-'Natural gas&amp;Petroleum&amp;Coal'!$I$2,'Natural gas&amp;Petroleum&amp;Coal'!$A$1:$A$45,'Natural gas&amp;Petroleum&amp;Coal'!$B$1:$B$45),0)</f>
        <v>0</v>
      </c>
      <c r="X3" s="14">
        <f>IFERROR(LOOKUP(X1-'Natural gas&amp;Petroleum&amp;Coal'!$I$2,'Natural gas&amp;Petroleum&amp;Coal'!$A$1:$A$45,'Natural gas&amp;Petroleum&amp;Coal'!$B$1:$B$45),0)</f>
        <v>312.5</v>
      </c>
      <c r="Y3" s="14">
        <f>IFERROR(LOOKUP(Y1-'Natural gas&amp;Petroleum&amp;Coal'!$I$2,'Natural gas&amp;Petroleum&amp;Coal'!$A$1:$A$45,'Natural gas&amp;Petroleum&amp;Coal'!$B$1:$B$45),0)</f>
        <v>312.5</v>
      </c>
      <c r="Z3" s="14">
        <f>IFERROR(LOOKUP(Z1-'Natural gas&amp;Petroleum&amp;Coal'!$I$2,'Natural gas&amp;Petroleum&amp;Coal'!$A$1:$A$45,'Natural gas&amp;Petroleum&amp;Coal'!$B$1:$B$45),0)</f>
        <v>312.5</v>
      </c>
      <c r="AA3" s="14">
        <f>IFERROR(LOOKUP(AA1-'Natural gas&amp;Petroleum&amp;Coal'!$I$2,'Natural gas&amp;Petroleum&amp;Coal'!$A$1:$A$45,'Natural gas&amp;Petroleum&amp;Coal'!$B$1:$B$45),0)</f>
        <v>312.5</v>
      </c>
      <c r="AB3" s="14">
        <f>IFERROR(LOOKUP(AB1-'Natural gas&amp;Petroleum&amp;Coal'!$I$2,'Natural gas&amp;Petroleum&amp;Coal'!$A$1:$A$45,'Natural gas&amp;Petroleum&amp;Coal'!$B$1:$B$45),0)</f>
        <v>0</v>
      </c>
      <c r="AC3" s="14">
        <f>IFERROR(LOOKUP(AC1-'Natural gas&amp;Petroleum&amp;Coal'!$I$2,'Natural gas&amp;Petroleum&amp;Coal'!$A$1:$A$45,'Natural gas&amp;Petroleum&amp;Coal'!$B$1:$B$45),0)</f>
        <v>312.5</v>
      </c>
      <c r="AD3" s="14">
        <f>IFERROR(LOOKUP(AD1-'Natural gas&amp;Petroleum&amp;Coal'!$I$2,'Natural gas&amp;Petroleum&amp;Coal'!$A$1:$A$45,'Natural gas&amp;Petroleum&amp;Coal'!$B$1:$B$45),0)</f>
        <v>312.5</v>
      </c>
      <c r="AE3" s="14">
        <f>IFERROR(LOOKUP(AE1-'Natural gas&amp;Petroleum&amp;Coal'!$I$2,'Natural gas&amp;Petroleum&amp;Coal'!$A$1:$A$45,'Natural gas&amp;Petroleum&amp;Coal'!$B$1:$B$45),0)</f>
        <v>0</v>
      </c>
      <c r="AF3" s="14">
        <f>IFERROR(LOOKUP(AF1-'Natural gas&amp;Petroleum&amp;Coal'!$I$2,'Natural gas&amp;Petroleum&amp;Coal'!$A$1:$A$45,'Natural gas&amp;Petroleum&amp;Coal'!$B$1:$B$45),0)</f>
        <v>647.5</v>
      </c>
      <c r="AG3" s="14">
        <f>IFERROR(LOOKUP(AG1-'Natural gas&amp;Petroleum&amp;Coal'!$I$2,'Natural gas&amp;Petroleum&amp;Coal'!$A$1:$A$45,'Natural gas&amp;Petroleum&amp;Coal'!$B$1:$B$45),0)</f>
        <v>0</v>
      </c>
      <c r="AH3" s="14">
        <f>IFERROR(LOOKUP(AH1-'Natural gas&amp;Petroleum&amp;Coal'!$I$2,'Natural gas&amp;Petroleum&amp;Coal'!$A$1:$A$45,'Natural gas&amp;Petroleum&amp;Coal'!$B$1:$B$45),0)</f>
        <v>0</v>
      </c>
      <c r="AI3" s="14">
        <f>IFERROR(LOOKUP(AI1-'Natural gas&amp;Petroleum&amp;Coal'!$I$2,'Natural gas&amp;Petroleum&amp;Coal'!$A$1:$A$45,'Natural gas&amp;Petroleum&amp;Coal'!$B$1:$B$45),0)</f>
        <v>0</v>
      </c>
      <c r="AJ3" s="14">
        <f>IFERROR(LOOKUP(AJ1-'Natural gas&amp;Petroleum&amp;Coal'!$I$2,'Natural gas&amp;Petroleum&amp;Coal'!$A$1:$A$45,'Natural gas&amp;Petroleum&amp;Coal'!$B$1:$B$45),0)</f>
        <v>345</v>
      </c>
    </row>
    <row r="4" spans="1:36" customFormat="1">
      <c r="A4" t="s">
        <v>300</v>
      </c>
      <c r="B4">
        <f>SUMIF(Nuclear!$G:$G,BCR!B1,Nuclear!$C:$C)</f>
        <v>0</v>
      </c>
      <c r="C4">
        <f>SUMIF(Nuclear!$G:$G,BCR!C1,Nuclear!$C:$C)</f>
        <v>0</v>
      </c>
      <c r="D4">
        <f>SUMIF(Nuclear!$G:$G,BCR!D1,Nuclear!$C:$C)</f>
        <v>0</v>
      </c>
      <c r="E4">
        <f>SUMIF(Nuclear!$G:$G,BCR!E1,Nuclear!$C:$C)</f>
        <v>0</v>
      </c>
      <c r="F4">
        <f>SUMIF(Nuclear!$G:$G,BCR!F1,Nuclear!$C:$C)</f>
        <v>0</v>
      </c>
      <c r="G4">
        <f>SUMIF(Nuclear!$G:$G,BCR!G1,Nuclear!$C:$C)</f>
        <v>0</v>
      </c>
      <c r="H4">
        <f>SUMIF(Nuclear!$G:$G,BCR!H1,Nuclear!$C:$C)</f>
        <v>0</v>
      </c>
      <c r="I4">
        <f>SUMIF(Nuclear!$G:$G,BCR!I1,Nuclear!$C:$C)</f>
        <v>0</v>
      </c>
      <c r="J4">
        <f>SUMIF(Nuclear!$G:$G,BCR!J1,Nuclear!$C:$C)</f>
        <v>0</v>
      </c>
      <c r="K4">
        <f>SUMIF(Nuclear!$G:$G,BCR!K1,Nuclear!$C:$C)</f>
        <v>0</v>
      </c>
      <c r="L4">
        <f>SUMIF(Nuclear!$G:$G,BCR!L1,Nuclear!$C:$C)</f>
        <v>0</v>
      </c>
      <c r="M4">
        <f>SUMIF(Nuclear!$G:$G,BCR!M1,Nuclear!$C:$C)</f>
        <v>0</v>
      </c>
      <c r="N4">
        <f>SUMIF(Nuclear!$G:$G,BCR!N1,Nuclear!$C:$C)</f>
        <v>0</v>
      </c>
      <c r="O4">
        <f>SUMIF(Nuclear!$G:$G,BCR!O1,Nuclear!$C:$C)</f>
        <v>0</v>
      </c>
      <c r="P4">
        <f>SUMIF(Nuclear!$G:$G,BCR!P1,Nuclear!$C:$C)</f>
        <v>0</v>
      </c>
      <c r="Q4">
        <f>SUMIF(Nuclear!$G:$G,BCR!Q1,Nuclear!$C:$C)</f>
        <v>0</v>
      </c>
      <c r="R4">
        <f>SUMIF(Nuclear!$G:$G,BCR!R1,Nuclear!$C:$C)</f>
        <v>0</v>
      </c>
      <c r="S4">
        <f>SUMIF(Nuclear!$G:$G,BCR!S1,Nuclear!$C:$C)</f>
        <v>0</v>
      </c>
      <c r="T4">
        <f>SUMIF(Nuclear!$G:$G,BCR!T1,Nuclear!$C:$C)</f>
        <v>0</v>
      </c>
      <c r="U4">
        <f>SUMIF(Nuclear!$G:$G,BCR!U1,Nuclear!$C:$C)</f>
        <v>0</v>
      </c>
      <c r="V4">
        <f>SUMIF(Nuclear!$G:$G,BCR!V1,Nuclear!$C:$C)</f>
        <v>0</v>
      </c>
      <c r="W4">
        <f>SUMIF(Nuclear!$G:$G,BCR!W1,Nuclear!$C:$C)</f>
        <v>0</v>
      </c>
      <c r="X4">
        <f>SUMIF(Nuclear!$G:$G,BCR!X1,Nuclear!$C:$C)</f>
        <v>0</v>
      </c>
      <c r="Y4">
        <f>SUMIF(Nuclear!$G:$G,BCR!Y1,Nuclear!$C:$C)</f>
        <v>0</v>
      </c>
      <c r="Z4">
        <f>SUMIF(Nuclear!$G:$G,BCR!Z1,Nuclear!$C:$C)</f>
        <v>0</v>
      </c>
      <c r="AA4">
        <f>SUMIF(Nuclear!$G:$G,BCR!AA1,Nuclear!$C:$C)</f>
        <v>0</v>
      </c>
      <c r="AB4">
        <f>SUMIF(Nuclear!$G:$G,BCR!AB1,Nuclear!$C:$C)</f>
        <v>0</v>
      </c>
      <c r="AC4">
        <f>SUMIF(Nuclear!$G:$G,BCR!AC1,Nuclear!$C:$C)</f>
        <v>0</v>
      </c>
      <c r="AD4">
        <f>SUMIF(Nuclear!$G:$G,BCR!AD1,Nuclear!$C:$C)</f>
        <v>0</v>
      </c>
      <c r="AE4">
        <f>SUMIF(Nuclear!$G:$G,BCR!AE1,Nuclear!$C:$C)</f>
        <v>0</v>
      </c>
      <c r="AF4">
        <f>SUMIF(Nuclear!$G:$G,BCR!AF1,Nuclear!$C:$C)</f>
        <v>0</v>
      </c>
      <c r="AG4">
        <f>SUMIF(Nuclear!$G:$G,BCR!AG1,Nuclear!$C:$C)</f>
        <v>0</v>
      </c>
      <c r="AH4">
        <f>SUMIF(Nuclear!$G:$G,BCR!AH1,Nuclear!$C:$C)</f>
        <v>0</v>
      </c>
      <c r="AI4">
        <f>SUMIF(Nuclear!$G:$G,BCR!AI1,Nuclear!$C:$C)</f>
        <v>0</v>
      </c>
      <c r="AJ4">
        <f>SUMIF(Nuclear!$G:$G,BCR!AJ1,Nuclear!$C:$C)</f>
        <v>0</v>
      </c>
    </row>
    <row r="5" spans="1:36" s="14" customFormat="1">
      <c r="A5" s="38" t="s">
        <v>301</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0.5</v>
      </c>
      <c r="AH5" s="14">
        <v>0</v>
      </c>
      <c r="AI5" s="14">
        <v>0</v>
      </c>
      <c r="AJ5" s="14">
        <v>0</v>
      </c>
    </row>
    <row r="6" spans="1:36" s="14" customFormat="1">
      <c r="A6" s="38" t="s">
        <v>302</v>
      </c>
      <c r="B6" s="14">
        <f>Wind!B2</f>
        <v>0</v>
      </c>
      <c r="C6" s="14">
        <f>Wind!C2</f>
        <v>0</v>
      </c>
      <c r="D6" s="14">
        <f>Wind!D2</f>
        <v>0</v>
      </c>
      <c r="E6" s="14">
        <f>Wind!E2</f>
        <v>0</v>
      </c>
      <c r="F6" s="14">
        <f>Wind!F2</f>
        <v>0</v>
      </c>
      <c r="G6" s="14">
        <f>Wind!G2</f>
        <v>0</v>
      </c>
      <c r="H6" s="14">
        <f>Wind!H2</f>
        <v>0</v>
      </c>
      <c r="I6" s="14">
        <f>Wind!I2</f>
        <v>0</v>
      </c>
      <c r="J6" s="14">
        <f>Wind!J2</f>
        <v>0</v>
      </c>
      <c r="K6" s="14">
        <f>Wind!K2</f>
        <v>0</v>
      </c>
      <c r="L6" s="14">
        <f>Wind!V2</f>
        <v>0.8</v>
      </c>
      <c r="M6" s="14">
        <f>Wind!M2</f>
        <v>0</v>
      </c>
      <c r="N6" s="14">
        <f>Wind!N2</f>
        <v>0</v>
      </c>
      <c r="O6" s="14">
        <f>Wind!O2</f>
        <v>0</v>
      </c>
      <c r="P6" s="14">
        <f>Wind!P2</f>
        <v>0</v>
      </c>
      <c r="Q6" s="14">
        <f>Wind!Q2</f>
        <v>0</v>
      </c>
      <c r="R6" s="14">
        <f>Wind!R2</f>
        <v>0</v>
      </c>
      <c r="S6" s="14">
        <f>Wind!S2</f>
        <v>0</v>
      </c>
      <c r="T6" s="14">
        <f>Wind!T2</f>
        <v>0</v>
      </c>
      <c r="U6" s="14">
        <f>Wind!U2</f>
        <v>0</v>
      </c>
      <c r="V6" s="14">
        <f>Wind!V2</f>
        <v>0.8</v>
      </c>
      <c r="W6" s="14">
        <f>Wind!W2</f>
        <v>0</v>
      </c>
      <c r="X6" s="14">
        <f>Wind!X2</f>
        <v>0</v>
      </c>
      <c r="Y6" s="14">
        <f>Wind!Y2</f>
        <v>0</v>
      </c>
      <c r="Z6" s="14">
        <f>Wind!Z2</f>
        <v>0</v>
      </c>
      <c r="AA6" s="14">
        <f>Wind!AA2</f>
        <v>0</v>
      </c>
      <c r="AB6" s="14">
        <f>Wind!AB2</f>
        <v>0</v>
      </c>
      <c r="AC6" s="14">
        <f>Wind!AC2</f>
        <v>0</v>
      </c>
      <c r="AD6" s="14">
        <f>Wind!AD2</f>
        <v>0</v>
      </c>
      <c r="AE6" s="14">
        <f>Wind!AE2</f>
        <v>0</v>
      </c>
      <c r="AF6" s="14">
        <f>Wind!AF2</f>
        <v>0</v>
      </c>
      <c r="AG6" s="14">
        <f>Wind!AG2</f>
        <v>0</v>
      </c>
      <c r="AH6" s="14">
        <f>Wind!AH2</f>
        <v>0</v>
      </c>
      <c r="AI6" s="14">
        <f>Wind!AI2</f>
        <v>0</v>
      </c>
      <c r="AJ6" s="14">
        <f>Wind!AJ2</f>
        <v>0</v>
      </c>
    </row>
    <row r="7" spans="1:36">
      <c r="A7" s="13" t="s">
        <v>303</v>
      </c>
      <c r="B7" s="14">
        <f>LOOKUP(B1-'Solar pv'!$G$1,'Solar pv'!$A:$A,'Solar pv'!$B:$B)</f>
        <v>0</v>
      </c>
      <c r="C7" s="14">
        <f>LOOKUP(C1-'Solar pv'!$G$1,'Solar pv'!$A:$A,'Solar pv'!$B:$B)</f>
        <v>0</v>
      </c>
      <c r="D7" s="14">
        <f>LOOKUP(D1-'Solar pv'!$G$1,'Solar pv'!$A:$A,'Solar pv'!$B:$B)</f>
        <v>0</v>
      </c>
      <c r="E7" s="14">
        <f>LOOKUP(E1-'Solar pv'!$G$1,'Solar pv'!$A:$A,'Solar pv'!$B:$B)</f>
        <v>0</v>
      </c>
      <c r="F7" s="14">
        <f>LOOKUP(F1-'Solar pv'!$G$1,'Solar pv'!$A:$A,'Solar pv'!$B:$B)</f>
        <v>0</v>
      </c>
      <c r="G7" s="14">
        <f>LOOKUP(G1-'Solar pv'!$G$1,'Solar pv'!$A:$A,'Solar pv'!$B:$B)</f>
        <v>0</v>
      </c>
      <c r="H7" s="14">
        <f>LOOKUP(H1-'Solar pv'!$G$1,'Solar pv'!$A:$A,'Solar pv'!$B:$B)</f>
        <v>0</v>
      </c>
      <c r="I7" s="14">
        <f>LOOKUP(I1-'Solar pv'!$G$1,'Solar pv'!$A:$A,'Solar pv'!$B:$B)</f>
        <v>0</v>
      </c>
      <c r="J7" s="14">
        <f>LOOKUP(J1-'Solar pv'!$G$1,'Solar pv'!$A:$A,'Solar pv'!$B:$B)</f>
        <v>0</v>
      </c>
      <c r="K7" s="14">
        <f>LOOKUP(K1-'Solar pv'!$G$1,'Solar pv'!$A:$A,'Solar pv'!$B:$B)</f>
        <v>0</v>
      </c>
      <c r="L7" s="14">
        <f>LOOKUP(L1-'Solar pv'!$G$1,'Solar pv'!$A:$A,'Solar pv'!$B:$B)</f>
        <v>0.55000000000000004</v>
      </c>
      <c r="M7" s="14">
        <f>LOOKUP(M1-'Solar pv'!$G$1,'Solar pv'!$A:$A,'Solar pv'!$B:$B)</f>
        <v>0</v>
      </c>
      <c r="N7" s="14">
        <f>LOOKUP(N1-'Solar pv'!$G$1,'Solar pv'!$A:$A,'Solar pv'!$B:$B)</f>
        <v>3.8</v>
      </c>
      <c r="O7" s="14">
        <f>LOOKUP(O1-'Solar pv'!$G$1,'Solar pv'!$A:$A,'Solar pv'!$B:$B)</f>
        <v>0</v>
      </c>
      <c r="P7" s="14">
        <f>LOOKUP(P1-'Solar pv'!$G$1,'Solar pv'!$A:$A,'Solar pv'!$B:$B)</f>
        <v>0</v>
      </c>
      <c r="Q7" s="14">
        <f>LOOKUP(Q1-'Solar pv'!$G$1,'Solar pv'!$A:$A,'Solar pv'!$B:$B)</f>
        <v>0</v>
      </c>
      <c r="R7" s="14">
        <f>LOOKUP(R1-'Solar pv'!$G$1,'Solar pv'!$A:$A,'Solar pv'!$B:$B)</f>
        <v>0</v>
      </c>
      <c r="S7" s="14">
        <f>LOOKUP(S1-'Solar pv'!$G$1,'Solar pv'!$A:$A,'Solar pv'!$B:$B)</f>
        <v>0.45</v>
      </c>
      <c r="T7" s="14">
        <f>LOOKUP(T1-'Solar pv'!$G$1,'Solar pv'!$A:$A,'Solar pv'!$B:$B)</f>
        <v>0</v>
      </c>
      <c r="U7" s="14">
        <f>LOOKUP(U1-'Solar pv'!$G$1,'Solar pv'!$A:$A,'Solar pv'!$B:$B)</f>
        <v>0</v>
      </c>
      <c r="V7" s="14">
        <f>LOOKUP(V1-'Solar pv'!$G$1,'Solar pv'!$A:$A,'Solar pv'!$B:$B)</f>
        <v>0</v>
      </c>
      <c r="W7" s="14">
        <f>LOOKUP(W1-'Solar pv'!$G$1,'Solar pv'!$A:$A,'Solar pv'!$B:$B)</f>
        <v>0</v>
      </c>
      <c r="X7" s="14">
        <f>LOOKUP(X1-'Solar pv'!$G$1,'Solar pv'!$A:$A,'Solar pv'!$B:$B)</f>
        <v>0</v>
      </c>
      <c r="Y7" s="14">
        <f>LOOKUP(Y1-'Solar pv'!$G$1,'Solar pv'!$A:$A,'Solar pv'!$B:$B)</f>
        <v>0</v>
      </c>
      <c r="Z7" s="14">
        <f>LOOKUP(Z1-'Solar pv'!$G$1,'Solar pv'!$A:$A,'Solar pv'!$B:$B)</f>
        <v>0</v>
      </c>
      <c r="AA7" s="14">
        <f>LOOKUP(AA1-'Solar pv'!$G$1,'Solar pv'!$A:$A,'Solar pv'!$B:$B)</f>
        <v>0</v>
      </c>
      <c r="AB7" s="14">
        <f>LOOKUP(AB1-'Solar pv'!$G$1,'Solar pv'!$A:$A,'Solar pv'!$B:$B)</f>
        <v>0</v>
      </c>
      <c r="AC7" s="14">
        <f>LOOKUP(AC1-'Solar pv'!$G$1,'Solar pv'!$A:$A,'Solar pv'!$B:$B)</f>
        <v>0</v>
      </c>
      <c r="AD7" s="14">
        <f>LOOKUP(AD1-'Solar pv'!$G$1,'Solar pv'!$A:$A,'Solar pv'!$B:$B)</f>
        <v>0</v>
      </c>
      <c r="AE7" s="14">
        <f>LOOKUP(AE1-'Solar pv'!$G$1,'Solar pv'!$A:$A,'Solar pv'!$B:$B)</f>
        <v>0</v>
      </c>
      <c r="AF7" s="14">
        <f>LOOKUP(AF1-'Solar pv'!$G$1,'Solar pv'!$A:$A,'Solar pv'!$B:$B)</f>
        <v>0</v>
      </c>
      <c r="AG7" s="14">
        <f>LOOKUP(AG1-'Solar pv'!$G$1,'Solar pv'!$A:$A,'Solar pv'!$B:$B)</f>
        <v>0</v>
      </c>
      <c r="AH7" s="14">
        <f>LOOKUP(AH1-'Solar pv'!$G$1,'Solar pv'!$A:$A,'Solar pv'!$B:$B)</f>
        <v>0</v>
      </c>
      <c r="AI7" s="14">
        <f>LOOKUP(AI1-'Solar pv'!$G$1,'Solar pv'!$A:$A,'Solar pv'!$B:$B)</f>
        <v>0</v>
      </c>
      <c r="AJ7" s="14">
        <f>LOOKUP(AJ1-'Solar pv'!$G$1,'Solar pv'!$A:$A,'Solar pv'!$B:$B)</f>
        <v>0</v>
      </c>
    </row>
    <row r="8" spans="1:36" s="37" customFormat="1">
      <c r="A8" s="36" t="s">
        <v>304</v>
      </c>
      <c r="B8" s="37">
        <f>SUMIF('Solar thermal '!$E$2:$E$24,BCR!B1-'Solar thermal '!$I$1,'Solar thermal '!$B$2:$B$24)</f>
        <v>0</v>
      </c>
      <c r="C8" s="37">
        <f>SUMIF('Solar thermal '!$E$2:$E$24,BCR!C1-'Solar thermal '!$I$1,'Solar thermal '!$B$2:$B$24)</f>
        <v>0</v>
      </c>
      <c r="D8" s="37">
        <f>SUMIF('Solar thermal '!$E$2:$E$24,BCR!D1-'Solar thermal '!$I$1,'Solar thermal '!$B$2:$B$24)</f>
        <v>0</v>
      </c>
      <c r="E8" s="37">
        <f>SUMIF('Solar thermal '!$E$2:$E$24,BCR!E1-'Solar thermal '!$I$1,'Solar thermal '!$B$2:$B$24)</f>
        <v>0</v>
      </c>
      <c r="F8" s="37">
        <f>SUMIF('Solar thermal '!$E$2:$E$24,BCR!F1-'Solar thermal '!$I$1,'Solar thermal '!$B$2:$B$24)</f>
        <v>0</v>
      </c>
      <c r="G8" s="37">
        <f>SUMIF('Solar thermal '!$E$2:$E$24,BCR!G1-'Solar thermal '!$I$1,'Solar thermal '!$B$2:$B$24)</f>
        <v>0</v>
      </c>
      <c r="H8" s="37">
        <f>SUMIF('Solar thermal '!$E$2:$E$24,BCR!H1-'Solar thermal '!$I$1,'Solar thermal '!$B$2:$B$24)</f>
        <v>0</v>
      </c>
      <c r="I8" s="37">
        <f>SUMIF('Solar thermal '!$E$2:$E$24,BCR!I1-'Solar thermal '!$I$1,'Solar thermal '!$B$2:$B$24)</f>
        <v>0</v>
      </c>
      <c r="J8" s="37">
        <f>SUMIF('Solar thermal '!$E$2:$E$24,BCR!J1-'Solar thermal '!$I$1,'Solar thermal '!$B$2:$B$24)</f>
        <v>0</v>
      </c>
      <c r="K8" s="37">
        <f>SUMIF('Solar thermal '!$E$2:$E$24,BCR!K1-'Solar thermal '!$I$1,'Solar thermal '!$B$2:$B$24)</f>
        <v>0</v>
      </c>
      <c r="L8" s="37">
        <f>SUMIF('Solar thermal '!$E$2:$E$24,BCR!L1-'Solar thermal '!$I$1,'Solar thermal '!$B$2:$B$24)</f>
        <v>0</v>
      </c>
      <c r="M8" s="37">
        <f>SUMIF('Solar thermal '!$E$2:$E$24,BCR!M1-'Solar thermal '!$I$1,'Solar thermal '!$B$2:$B$24)</f>
        <v>0</v>
      </c>
      <c r="N8" s="37">
        <f>SUMIF('Solar thermal '!$E$2:$E$24,BCR!N1-'Solar thermal '!$I$1,'Solar thermal '!$B$2:$B$24)</f>
        <v>0</v>
      </c>
      <c r="O8" s="37">
        <f>SUMIF('Solar thermal '!$E$2:$E$24,BCR!O1-'Solar thermal '!$I$1,'Solar thermal '!$B$2:$B$24)</f>
        <v>0</v>
      </c>
      <c r="P8" s="37">
        <f>SUMIF('Solar thermal '!$E$2:$E$24,BCR!P1-'Solar thermal '!$I$1,'Solar thermal '!$B$2:$B$24)</f>
        <v>0</v>
      </c>
      <c r="Q8" s="37">
        <f>SUMIF('Solar thermal '!$E$2:$E$24,BCR!Q1-'Solar thermal '!$I$1,'Solar thermal '!$B$2:$B$24)</f>
        <v>0</v>
      </c>
      <c r="R8" s="37">
        <f>SUMIF('Solar thermal '!$E$2:$E$24,BCR!R1-'Solar thermal '!$I$1,'Solar thermal '!$B$2:$B$24)</f>
        <v>0</v>
      </c>
      <c r="S8" s="37">
        <f>SUMIF('Solar thermal '!$E$2:$E$24,BCR!S1-'Solar thermal '!$I$1,'Solar thermal '!$B$2:$B$24)</f>
        <v>0</v>
      </c>
      <c r="T8" s="37">
        <f>SUMIF('Solar thermal '!$E$2:$E$24,BCR!T1-'Solar thermal '!$I$1,'Solar thermal '!$B$2:$B$24)</f>
        <v>0</v>
      </c>
      <c r="U8" s="37">
        <f>SUMIF('Solar thermal '!$E$2:$E$24,BCR!U1-'Solar thermal '!$I$1,'Solar thermal '!$B$2:$B$24)</f>
        <v>0</v>
      </c>
      <c r="V8" s="37">
        <f>SUMIF('Solar thermal '!$E$2:$E$24,BCR!V1-'Solar thermal '!$I$1,'Solar thermal '!$B$2:$B$24)</f>
        <v>0</v>
      </c>
      <c r="W8" s="37">
        <f>SUMIF('Solar thermal '!$E$2:$E$24,BCR!W1-'Solar thermal '!$I$1,'Solar thermal '!$B$2:$B$24)</f>
        <v>0</v>
      </c>
      <c r="X8" s="37">
        <f>SUMIF('Solar thermal '!$E$2:$E$24,BCR!X1-'Solar thermal '!$I$1,'Solar thermal '!$B$2:$B$24)</f>
        <v>0</v>
      </c>
      <c r="Y8" s="37">
        <f>SUMIF('Solar thermal '!$E$2:$E$24,BCR!Y1-'Solar thermal '!$I$1,'Solar thermal '!$B$2:$B$24)</f>
        <v>0</v>
      </c>
      <c r="Z8" s="37">
        <f>SUMIF('Solar thermal '!$E$2:$E$24,BCR!Z1-'Solar thermal '!$I$1,'Solar thermal '!$B$2:$B$24)</f>
        <v>0</v>
      </c>
      <c r="AA8" s="37">
        <f>SUMIF('Solar thermal '!$E$2:$E$24,BCR!AA1-'Solar thermal '!$I$1,'Solar thermal '!$B$2:$B$24)</f>
        <v>0</v>
      </c>
      <c r="AB8" s="37">
        <f>SUMIF('Solar thermal '!$E$2:$E$24,BCR!AB1-'Solar thermal '!$I$1,'Solar thermal '!$B$2:$B$24)</f>
        <v>0</v>
      </c>
      <c r="AC8" s="37">
        <f>SUMIF('Solar thermal '!$E$2:$E$24,BCR!AC1-'Solar thermal '!$I$1,'Solar thermal '!$B$2:$B$24)</f>
        <v>0</v>
      </c>
      <c r="AD8" s="37">
        <f>SUMIF('Solar thermal '!$E$2:$E$24,BCR!AD1-'Solar thermal '!$I$1,'Solar thermal '!$B$2:$B$24)</f>
        <v>0</v>
      </c>
      <c r="AE8" s="37">
        <f>SUMIF('Solar thermal '!$E$2:$E$24,BCR!AE1-'Solar thermal '!$I$1,'Solar thermal '!$B$2:$B$24)</f>
        <v>0</v>
      </c>
      <c r="AF8" s="37">
        <f>SUMIF('Solar thermal '!$E$2:$E$24,BCR!AF1-'Solar thermal '!$I$1,'Solar thermal '!$B$2:$B$24)</f>
        <v>0</v>
      </c>
      <c r="AG8" s="37">
        <f>SUMIF('Solar thermal '!$E$2:$E$24,BCR!AG1-'Solar thermal '!$I$1,'Solar thermal '!$B$2:$B$24)</f>
        <v>0</v>
      </c>
      <c r="AH8" s="37">
        <f>SUMIF('Solar thermal '!$E$2:$E$24,BCR!AH1-'Solar thermal '!$I$1,'Solar thermal '!$B$2:$B$24)</f>
        <v>0</v>
      </c>
      <c r="AI8" s="37">
        <f>SUMIF('Solar thermal '!$E$2:$E$24,BCR!AI1-'Solar thermal '!$I$1,'Solar thermal '!$B$2:$B$24)</f>
        <v>0</v>
      </c>
      <c r="AJ8" s="37">
        <f>SUMIF('Solar thermal '!$E$2:$E$24,BCR!AJ1-'Solar thermal '!$I$1,'Solar thermal '!$B$2:$B$24)</f>
        <v>0</v>
      </c>
    </row>
    <row r="9" spans="1:36" s="14" customFormat="1">
      <c r="A9" s="38" t="s">
        <v>305</v>
      </c>
      <c r="B9" s="14">
        <f>IFERROR(LOOKUP(B1-Biomass!$F$1,Biomass!$A$3:$A$17,Biomass!$C$3:$C$17),0)</f>
        <v>0</v>
      </c>
      <c r="C9" s="14">
        <f>IFERROR(LOOKUP(C1-Biomass!$F$1,Biomass!$A$3:$A$17,Biomass!$C$3:$C$17),0)</f>
        <v>0</v>
      </c>
      <c r="D9" s="14">
        <f>IFERROR(LOOKUP(D1-Biomass!$F$1,Biomass!$A$3:$A$17,Biomass!$C$3:$C$17),0)</f>
        <v>0</v>
      </c>
      <c r="E9" s="14">
        <f>IFERROR(LOOKUP(E1-Biomass!$F$1,Biomass!$A$3:$A$17,Biomass!$C$3:$C$17),0)</f>
        <v>0</v>
      </c>
      <c r="F9" s="14">
        <f>IFERROR(LOOKUP(F1-Biomass!$F$1,Biomass!$A$3:$A$17,Biomass!$C$3:$C$17),0)</f>
        <v>0</v>
      </c>
      <c r="G9" s="14">
        <f>IFERROR(LOOKUP(G1-Biomass!$F$1,Biomass!$A$3:$A$17,Biomass!$C$3:$C$17),0)</f>
        <v>0</v>
      </c>
      <c r="H9" s="14">
        <f>IFERROR(LOOKUP(H1-Biomass!$F$1,Biomass!$A$3:$A$17,Biomass!$C$3:$C$17),0)</f>
        <v>0</v>
      </c>
      <c r="I9" s="14">
        <f>IFERROR(LOOKUP(I1-Biomass!$F$1,Biomass!$A$3:$A$17,Biomass!$C$3:$C$17),0)</f>
        <v>0</v>
      </c>
      <c r="J9" s="14">
        <f>IFERROR(LOOKUP(J1-Biomass!$F$1,Biomass!$A$3:$A$17,Biomass!$C$3:$C$17),0)</f>
        <v>0</v>
      </c>
      <c r="K9" s="14">
        <f>IFERROR(LOOKUP(K1-Biomass!$F$1,Biomass!$A$3:$A$17,Biomass!$C$3:$C$17),0)</f>
        <v>0</v>
      </c>
      <c r="L9" s="14">
        <f>IFERROR(LOOKUP(L1-Biomass!$F$1,Biomass!$A$3:$A$17,Biomass!$C$3:$C$17),0)</f>
        <v>0</v>
      </c>
      <c r="M9" s="14">
        <f>IFERROR(LOOKUP(M1-Biomass!$F$1,Biomass!$A$3:$A$17,Biomass!$C$3:$C$17),0)</f>
        <v>0</v>
      </c>
      <c r="N9" s="14">
        <f>IFERROR(LOOKUP(N1-Biomass!$F$1,Biomass!$A$3:$A$17,Biomass!$C$3:$C$17),0)</f>
        <v>0</v>
      </c>
      <c r="O9" s="14">
        <f>IFERROR(LOOKUP(O1-Biomass!$F$1,Biomass!$A$3:$A$17,Biomass!$C$3:$C$17),0)</f>
        <v>0</v>
      </c>
      <c r="P9" s="14">
        <f>IFERROR(LOOKUP(P1-Biomass!$F$1,Biomass!$A$3:$A$17,Biomass!$C$3:$C$17),0)</f>
        <v>0</v>
      </c>
      <c r="Q9" s="14">
        <f>IFERROR(LOOKUP(Q1-Biomass!$F$1,Biomass!$A$3:$A$17,Biomass!$C$3:$C$17),0)</f>
        <v>0</v>
      </c>
      <c r="R9" s="14">
        <f>IFERROR(LOOKUP(R1-Biomass!$F$1,Biomass!$A$3:$A$17,Biomass!$C$3:$C$17),0)</f>
        <v>0</v>
      </c>
      <c r="S9" s="14">
        <f>IFERROR(LOOKUP(S1-Biomass!$F$1,Biomass!$A$3:$A$17,Biomass!$C$3:$C$17),0)</f>
        <v>0</v>
      </c>
      <c r="T9" s="14">
        <f>IFERROR(LOOKUP(T1-Biomass!$F$1,Biomass!$A$3:$A$17,Biomass!$C$3:$C$17),0)</f>
        <v>0</v>
      </c>
      <c r="U9" s="14">
        <f>IFERROR(LOOKUP(U1-Biomass!$F$1,Biomass!$A$3:$A$17,Biomass!$C$3:$C$17),0)</f>
        <v>0</v>
      </c>
      <c r="V9" s="14">
        <f>IFERROR(LOOKUP(V1-Biomass!$F$1,Biomass!$A$3:$A$17,Biomass!$C$3:$C$17),0)</f>
        <v>0</v>
      </c>
      <c r="W9" s="14">
        <f>IFERROR(LOOKUP(W1-Biomass!$F$1,Biomass!$A$3:$A$17,Biomass!$C$3:$C$17),0)</f>
        <v>0</v>
      </c>
      <c r="X9" s="14">
        <f>IFERROR(LOOKUP(X1-Biomass!$F$1,Biomass!$A$3:$A$17,Biomass!$C$3:$C$17),0)</f>
        <v>0</v>
      </c>
      <c r="Y9" s="14">
        <f>IFERROR(LOOKUP(Y1-Biomass!$F$1,Biomass!$A$3:$A$17,Biomass!$C$3:$C$17),0)</f>
        <v>0</v>
      </c>
      <c r="Z9" s="14">
        <f>IFERROR(LOOKUP(Z1-Biomass!$F$1,Biomass!$A$3:$A$17,Biomass!$C$3:$C$17),0)</f>
        <v>0</v>
      </c>
      <c r="AA9" s="14">
        <f>IFERROR(LOOKUP(AA1-Biomass!$F$1,Biomass!$A$3:$A$17,Biomass!$C$3:$C$17),0)</f>
        <v>0</v>
      </c>
      <c r="AB9" s="14">
        <f>IFERROR(LOOKUP(AB1-Biomass!$F$1,Biomass!$A$3:$A$17,Biomass!$C$3:$C$17),0)</f>
        <v>0</v>
      </c>
      <c r="AC9" s="14">
        <f>IFERROR(LOOKUP(AC1-Biomass!$F$1,Biomass!$A$3:$A$17,Biomass!$C$3:$C$17),0)</f>
        <v>0</v>
      </c>
      <c r="AD9" s="14">
        <f>IFERROR(LOOKUP(AD1-Biomass!$F$1,Biomass!$A$3:$A$17,Biomass!$C$3:$C$17),0)</f>
        <v>0</v>
      </c>
      <c r="AE9" s="14">
        <f>IFERROR(LOOKUP(AE1-Biomass!$F$1,Biomass!$A$3:$A$17,Biomass!$C$3:$C$17),0)</f>
        <v>0</v>
      </c>
      <c r="AF9" s="14">
        <f>IFERROR(LOOKUP(AF1-Biomass!$F$1,Biomass!$A$3:$A$17,Biomass!$C$3:$C$17),0)</f>
        <v>0</v>
      </c>
      <c r="AG9" s="14">
        <f>IFERROR(LOOKUP(AG1-Biomass!$F$1,Biomass!$A$3:$A$17,Biomass!$C$3:$C$17),0)</f>
        <v>0</v>
      </c>
      <c r="AH9" s="14">
        <f>IFERROR(LOOKUP(AH1-Biomass!$F$1,Biomass!$A$3:$A$17,Biomass!$C$3:$C$17),0)</f>
        <v>0</v>
      </c>
      <c r="AI9" s="14">
        <f>IFERROR(LOOKUP(AI1-Biomass!$F$1,Biomass!$A$3:$A$17,Biomass!$C$3:$C$17),0)</f>
        <v>10</v>
      </c>
      <c r="AJ9" s="14">
        <f>IFERROR(LOOKUP(AJ1-Biomass!$F$1,Biomass!$A$3:$A$17,Biomass!$C$3:$C$17),0)</f>
        <v>0</v>
      </c>
    </row>
    <row r="10" spans="1:36" s="37" customFormat="1">
      <c r="A10" s="36" t="s">
        <v>306</v>
      </c>
      <c r="B10" s="37">
        <f>SUMIF(Geothermal!$F$2:$F$16,BCR!B1,Geothermal!$C$2:$C$16)</f>
        <v>0</v>
      </c>
      <c r="C10" s="37">
        <f>SUMIF(Geothermal!$F$2:$F$16,BCR!C1,Geothermal!$C$2:$C$16)</f>
        <v>0</v>
      </c>
      <c r="D10" s="37">
        <f>SUMIF(Geothermal!$F$2:$F$16,BCR!D1,Geothermal!$C$2:$C$16)</f>
        <v>0</v>
      </c>
      <c r="E10" s="37">
        <f>SUMIF(Geothermal!$F$2:$F$16,BCR!E1,Geothermal!$C$2:$C$16)</f>
        <v>0</v>
      </c>
      <c r="F10" s="37">
        <f>SUMIF(Geothermal!$F$2:$F$16,BCR!F1,Geothermal!$C$2:$C$16)</f>
        <v>0</v>
      </c>
      <c r="G10" s="37">
        <f>SUMIF(Geothermal!$F$2:$F$16,BCR!G1,Geothermal!$C$2:$C$16)</f>
        <v>0</v>
      </c>
      <c r="H10" s="37">
        <f>SUMIF(Geothermal!$F$2:$F$16,BCR!H1,Geothermal!$C$2:$C$16)</f>
        <v>0</v>
      </c>
      <c r="I10" s="37">
        <f>SUMIF(Geothermal!$F$2:$F$16,BCR!I1,Geothermal!$C$2:$C$16)</f>
        <v>0</v>
      </c>
      <c r="J10" s="37">
        <f>SUMIF(Geothermal!$F$2:$F$16,BCR!J1,Geothermal!$C$2:$C$16)</f>
        <v>0</v>
      </c>
      <c r="K10" s="37">
        <f>SUMIF(Geothermal!$F$2:$F$16,BCR!K1,Geothermal!$C$2:$C$16)</f>
        <v>0</v>
      </c>
      <c r="L10" s="37">
        <f>SUMIF(Geothermal!$F$2:$F$16,BCR!L1,Geothermal!$C$2:$C$16)</f>
        <v>0</v>
      </c>
      <c r="M10" s="37">
        <f>SUMIF(Geothermal!$F$2:$F$16,BCR!M1,Geothermal!$C$2:$C$16)</f>
        <v>0</v>
      </c>
      <c r="N10" s="37">
        <f>SUMIF(Geothermal!$F$2:$F$16,BCR!N1,Geothermal!$C$2:$C$16)</f>
        <v>0</v>
      </c>
      <c r="O10" s="37">
        <f>SUMIF(Geothermal!$F$2:$F$16,BCR!O1,Geothermal!$C$2:$C$16)</f>
        <v>0</v>
      </c>
      <c r="P10" s="37">
        <f>SUMIF(Geothermal!$F$2:$F$16,BCR!P1,Geothermal!$C$2:$C$16)</f>
        <v>0</v>
      </c>
      <c r="Q10" s="37">
        <f>SUMIF(Geothermal!$F$2:$F$16,BCR!Q1,Geothermal!$C$2:$C$16)</f>
        <v>0</v>
      </c>
      <c r="R10" s="37">
        <f>SUMIF(Geothermal!$F$2:$F$16,BCR!R1,Geothermal!$C$2:$C$16)</f>
        <v>0</v>
      </c>
      <c r="S10" s="37">
        <f>SUMIF(Geothermal!$F$2:$F$16,BCR!S1,Geothermal!$C$2:$C$16)</f>
        <v>0</v>
      </c>
      <c r="T10" s="37">
        <f>SUMIF(Geothermal!$F$2:$F$16,BCR!T1,Geothermal!$C$2:$C$16)</f>
        <v>0</v>
      </c>
      <c r="U10" s="37">
        <f>SUMIF(Geothermal!$F$2:$F$16,BCR!U1,Geothermal!$C$2:$C$16)</f>
        <v>0</v>
      </c>
      <c r="V10" s="37">
        <f>SUMIF(Geothermal!$F$2:$F$16,BCR!V1,Geothermal!$C$2:$C$16)</f>
        <v>0</v>
      </c>
      <c r="W10" s="37">
        <f>SUMIF(Geothermal!$F$2:$F$16,BCR!W1,Geothermal!$C$2:$C$16)</f>
        <v>0</v>
      </c>
      <c r="X10" s="37">
        <f>SUMIF(Geothermal!$F$2:$F$16,BCR!X1,Geothermal!$C$2:$C$16)</f>
        <v>0</v>
      </c>
      <c r="Y10" s="37">
        <f>SUMIF(Geothermal!$F$2:$F$16,BCR!Y1,Geothermal!$C$2:$C$16)</f>
        <v>0</v>
      </c>
      <c r="Z10" s="37">
        <f>SUMIF(Geothermal!$F$2:$F$16,BCR!Z1,Geothermal!$C$2:$C$16)</f>
        <v>0</v>
      </c>
      <c r="AA10" s="37">
        <f>SUMIF(Geothermal!$F$2:$F$16,BCR!AA1,Geothermal!$C$2:$C$16)</f>
        <v>0</v>
      </c>
      <c r="AB10" s="37">
        <f>SUMIF(Geothermal!$F$2:$F$16,BCR!AB1,Geothermal!$C$2:$C$16)</f>
        <v>0</v>
      </c>
      <c r="AC10" s="37">
        <f>SUMIF(Geothermal!$F$2:$F$16,BCR!AC1,Geothermal!$C$2:$C$16)</f>
        <v>0</v>
      </c>
      <c r="AD10" s="37">
        <f>SUMIF(Geothermal!$F$2:$F$16,BCR!AD1,Geothermal!$C$2:$C$16)</f>
        <v>0</v>
      </c>
      <c r="AE10" s="37">
        <f>SUMIF(Geothermal!$F$2:$F$16,BCR!AE1,Geothermal!$C$2:$C$16)</f>
        <v>0</v>
      </c>
      <c r="AF10" s="37">
        <f>SUMIF(Geothermal!$F$2:$F$16,BCR!AF1,Geothermal!$C$2:$C$16)</f>
        <v>0</v>
      </c>
      <c r="AG10" s="37">
        <f>SUMIF(Geothermal!$F$2:$F$16,BCR!AG1,Geothermal!$C$2:$C$16)</f>
        <v>0</v>
      </c>
      <c r="AH10" s="37">
        <f>SUMIF(Geothermal!$F$2:$F$16,BCR!AH1,Geothermal!$C$2:$C$16)</f>
        <v>0</v>
      </c>
      <c r="AI10" s="37">
        <f>SUMIF(Geothermal!$F$2:$F$16,BCR!AI1,Geothermal!$C$2:$C$16)</f>
        <v>0</v>
      </c>
      <c r="AJ10" s="37">
        <f>SUMIF(Geothermal!$F$2:$F$16,BCR!AJ1,Geothermal!$C$2:$C$16)</f>
        <v>0</v>
      </c>
    </row>
    <row r="11" spans="1:36">
      <c r="A11" s="13" t="s">
        <v>307</v>
      </c>
      <c r="B11" s="14">
        <f>IFERROR(LOOKUP(B1-'Natural gas&amp;Petroleum&amp;Coal'!$I$3,'Natural gas&amp;Petroleum&amp;Coal'!$A$1:$A$45,'Natural gas&amp;Petroleum&amp;Coal'!$D$1:$D$45),0)</f>
        <v>0</v>
      </c>
      <c r="C11" s="14">
        <f>IFERROR(LOOKUP(C1-'Natural gas&amp;Petroleum&amp;Coal'!$I$3,'Natural gas&amp;Petroleum&amp;Coal'!$A$1:$A$45,'Natural gas&amp;Petroleum&amp;Coal'!$D$1:$D$45),0)</f>
        <v>0</v>
      </c>
      <c r="D11" s="14">
        <f>IFERROR(LOOKUP(D1-'Natural gas&amp;Petroleum&amp;Coal'!$I$3,'Natural gas&amp;Petroleum&amp;Coal'!$A$1:$A$45,'Natural gas&amp;Petroleum&amp;Coal'!$D$1:$D$45),0)</f>
        <v>0</v>
      </c>
      <c r="E11" s="14">
        <f>IFERROR(LOOKUP(E1-'Natural gas&amp;Petroleum&amp;Coal'!$I$3,'Natural gas&amp;Petroleum&amp;Coal'!$A$1:$A$45,'Natural gas&amp;Petroleum&amp;Coal'!$D$1:$D$45),0)</f>
        <v>0</v>
      </c>
      <c r="F11" s="14">
        <f>IFERROR(LOOKUP(F1-'Natural gas&amp;Petroleum&amp;Coal'!$I$3,'Natural gas&amp;Petroleum&amp;Coal'!$A$1:$A$45,'Natural gas&amp;Petroleum&amp;Coal'!$D$1:$D$45),0)</f>
        <v>0</v>
      </c>
      <c r="G11" s="14">
        <f>IFERROR(LOOKUP(G1-'Natural gas&amp;Petroleum&amp;Coal'!$I$3,'Natural gas&amp;Petroleum&amp;Coal'!$A$1:$A$45,'Natural gas&amp;Petroleum&amp;Coal'!$D$1:$D$45),0)</f>
        <v>0</v>
      </c>
      <c r="H11" s="14">
        <f>IFERROR(LOOKUP(H1-'Natural gas&amp;Petroleum&amp;Coal'!$I$3,'Natural gas&amp;Petroleum&amp;Coal'!$A$1:$A$45,'Natural gas&amp;Petroleum&amp;Coal'!$D$1:$D$45),0)</f>
        <v>0</v>
      </c>
      <c r="I11" s="14">
        <f>IFERROR(LOOKUP(I1-'Natural gas&amp;Petroleum&amp;Coal'!$I$3,'Natural gas&amp;Petroleum&amp;Coal'!$A$1:$A$45,'Natural gas&amp;Petroleum&amp;Coal'!$D$1:$D$45),0)</f>
        <v>0</v>
      </c>
      <c r="J11" s="14">
        <f>IFERROR(LOOKUP(J1-'Natural gas&amp;Petroleum&amp;Coal'!$I$3,'Natural gas&amp;Petroleum&amp;Coal'!$A$1:$A$45,'Natural gas&amp;Petroleum&amp;Coal'!$D$1:$D$45),0)</f>
        <v>0</v>
      </c>
      <c r="K11" s="14">
        <f>IFERROR(LOOKUP(K1-'Natural gas&amp;Petroleum&amp;Coal'!$I$3,'Natural gas&amp;Petroleum&amp;Coal'!$A$1:$A$45,'Natural gas&amp;Petroleum&amp;Coal'!$D$1:$D$45),0)</f>
        <v>0</v>
      </c>
      <c r="L11" s="14">
        <f>IFERROR(LOOKUP(L1-'Natural gas&amp;Petroleum&amp;Coal'!$I$3,'Natural gas&amp;Petroleum&amp;Coal'!$A$1:$A$45,'Natural gas&amp;Petroleum&amp;Coal'!$D$1:$D$45),0)</f>
        <v>0</v>
      </c>
      <c r="M11" s="14">
        <f>IFERROR(LOOKUP(M1-'Natural gas&amp;Petroleum&amp;Coal'!$I$3,'Natural gas&amp;Petroleum&amp;Coal'!$A$1:$A$45,'Natural gas&amp;Petroleum&amp;Coal'!$D$1:$D$45),0)</f>
        <v>0</v>
      </c>
      <c r="N11" s="14">
        <f>IFERROR(LOOKUP(N1-'Natural gas&amp;Petroleum&amp;Coal'!$I$3,'Natural gas&amp;Petroleum&amp;Coal'!$A$1:$A$45,'Natural gas&amp;Petroleum&amp;Coal'!$D$1:$D$45),0)</f>
        <v>0</v>
      </c>
      <c r="O11" s="14">
        <f>IFERROR(LOOKUP(O1-'Natural gas&amp;Petroleum&amp;Coal'!$I$3,'Natural gas&amp;Petroleum&amp;Coal'!$A$1:$A$45,'Natural gas&amp;Petroleum&amp;Coal'!$D$1:$D$45),0)</f>
        <v>0</v>
      </c>
      <c r="P11" s="14">
        <f>IFERROR(LOOKUP(P1-'Natural gas&amp;Petroleum&amp;Coal'!$I$3,'Natural gas&amp;Petroleum&amp;Coal'!$A$1:$A$45,'Natural gas&amp;Petroleum&amp;Coal'!$D$1:$D$45),0)</f>
        <v>0</v>
      </c>
      <c r="Q11" s="15">
        <v>0</v>
      </c>
      <c r="R11" s="14">
        <f>IFERROR(LOOKUP(R1-'Natural gas&amp;Petroleum&amp;Coal'!$I$3,'Natural gas&amp;Petroleum&amp;Coal'!$A$1:$A$45,'Natural gas&amp;Petroleum&amp;Coal'!$D$1:$D$45),0)-1</f>
        <v>299</v>
      </c>
      <c r="S11" s="14">
        <f>IFERROR(LOOKUP(S1-'Natural gas&amp;Petroleum&amp;Coal'!$I$3,'Natural gas&amp;Petroleum&amp;Coal'!$A$1:$A$45,'Natural gas&amp;Petroleum&amp;Coal'!$D$1:$D$45),0)</f>
        <v>0</v>
      </c>
      <c r="T11" s="14">
        <f>IFERROR(LOOKUP(T1-'Natural gas&amp;Petroleum&amp;Coal'!$I$3,'Natural gas&amp;Petroleum&amp;Coal'!$A$1:$A$45,'Natural gas&amp;Petroleum&amp;Coal'!$D$1:$D$45),0)</f>
        <v>0</v>
      </c>
      <c r="U11" s="14">
        <f>IFERROR(LOOKUP(U1-'Natural gas&amp;Petroleum&amp;Coal'!$I$3,'Natural gas&amp;Petroleum&amp;Coal'!$A$1:$A$45,'Natural gas&amp;Petroleum&amp;Coal'!$D$1:$D$45),0)</f>
        <v>0</v>
      </c>
      <c r="V11" s="14">
        <f>IFERROR(LOOKUP(V1-'Natural gas&amp;Petroleum&amp;Coal'!$I$3,'Natural gas&amp;Petroleum&amp;Coal'!$A$1:$A$45,'Natural gas&amp;Petroleum&amp;Coal'!$D$1:$D$45),0)</f>
        <v>0</v>
      </c>
      <c r="W11" s="14">
        <f>IFERROR(LOOKUP(W1-'Natural gas&amp;Petroleum&amp;Coal'!$I$3,'Natural gas&amp;Petroleum&amp;Coal'!$A$1:$A$45,'Natural gas&amp;Petroleum&amp;Coal'!$D$1:$D$45),0)</f>
        <v>0</v>
      </c>
      <c r="X11" s="14">
        <f>IFERROR(LOOKUP(X1-'Natural gas&amp;Petroleum&amp;Coal'!$I$3,'Natural gas&amp;Petroleum&amp;Coal'!$A$1:$A$45,'Natural gas&amp;Petroleum&amp;Coal'!$D$1:$D$45),0)</f>
        <v>0</v>
      </c>
      <c r="Y11" s="14">
        <f>IFERROR(LOOKUP(Y1-'Natural gas&amp;Petroleum&amp;Coal'!$I$3,'Natural gas&amp;Petroleum&amp;Coal'!$A$1:$A$45,'Natural gas&amp;Petroleum&amp;Coal'!$D$1:$D$45),0)</f>
        <v>0</v>
      </c>
      <c r="Z11" s="14">
        <f>IFERROR(LOOKUP(Z1-'Natural gas&amp;Petroleum&amp;Coal'!$I$3,'Natural gas&amp;Petroleum&amp;Coal'!$A$1:$A$45,'Natural gas&amp;Petroleum&amp;Coal'!$D$1:$D$45),0)</f>
        <v>0</v>
      </c>
      <c r="AA11" s="14">
        <f>IFERROR(LOOKUP(AA1-'Natural gas&amp;Petroleum&amp;Coal'!$I$3,'Natural gas&amp;Petroleum&amp;Coal'!$A$1:$A$45,'Natural gas&amp;Petroleum&amp;Coal'!$D$1:$D$45),0)</f>
        <v>0</v>
      </c>
      <c r="AB11" s="14">
        <f>IFERROR(LOOKUP(AB1-'Natural gas&amp;Petroleum&amp;Coal'!$I$3,'Natural gas&amp;Petroleum&amp;Coal'!$A$1:$A$45,'Natural gas&amp;Petroleum&amp;Coal'!$D$1:$D$45),0)</f>
        <v>0</v>
      </c>
      <c r="AC11" s="14">
        <f>IFERROR(LOOKUP(AC1-'Natural gas&amp;Petroleum&amp;Coal'!$I$3,'Natural gas&amp;Petroleum&amp;Coal'!$A$1:$A$45,'Natural gas&amp;Petroleum&amp;Coal'!$D$1:$D$45),0)</f>
        <v>0</v>
      </c>
      <c r="AD11" s="14">
        <f>IFERROR(LOOKUP(AD1-'Natural gas&amp;Petroleum&amp;Coal'!$I$3,'Natural gas&amp;Petroleum&amp;Coal'!$A$1:$A$45,'Natural gas&amp;Petroleum&amp;Coal'!$D$1:$D$45),0)</f>
        <v>0</v>
      </c>
      <c r="AE11" s="14">
        <f>IFERROR(LOOKUP(AE1-'Natural gas&amp;Petroleum&amp;Coal'!$I$3,'Natural gas&amp;Petroleum&amp;Coal'!$A$1:$A$45,'Natural gas&amp;Petroleum&amp;Coal'!$D$1:$D$45),0)</f>
        <v>0</v>
      </c>
      <c r="AF11" s="14">
        <f>IFERROR(LOOKUP(AF1-'Natural gas&amp;Petroleum&amp;Coal'!$I$3,'Natural gas&amp;Petroleum&amp;Coal'!$A$1:$A$45,'Natural gas&amp;Petroleum&amp;Coal'!$D$1:$D$45),0)</f>
        <v>0</v>
      </c>
      <c r="AG11" s="14">
        <f>IFERROR(LOOKUP(AG1-'Natural gas&amp;Petroleum&amp;Coal'!$I$3,'Natural gas&amp;Petroleum&amp;Coal'!$A$1:$A$45,'Natural gas&amp;Petroleum&amp;Coal'!$D$1:$D$45),0)</f>
        <v>0</v>
      </c>
      <c r="AH11" s="14">
        <f>IFERROR(LOOKUP(AH1-'Natural gas&amp;Petroleum&amp;Coal'!$I$3,'Natural gas&amp;Petroleum&amp;Coal'!$A$1:$A$45,'Natural gas&amp;Petroleum&amp;Coal'!$D$1:$D$45),0)</f>
        <v>0</v>
      </c>
      <c r="AI11" s="14">
        <f>IFERROR(LOOKUP(AI1-'Natural gas&amp;Petroleum&amp;Coal'!$I$3,'Natural gas&amp;Petroleum&amp;Coal'!$A$1:$A$45,'Natural gas&amp;Petroleum&amp;Coal'!$D$1:$D$45),0)</f>
        <v>0</v>
      </c>
      <c r="AJ11" s="14">
        <f>IFERROR(LOOKUP(AJ1-'Natural gas&amp;Petroleum&amp;Coal'!$I$3,'Natural gas&amp;Petroleum&amp;Coal'!$A$1:$A$45,'Natural gas&amp;Petroleum&amp;Coal'!$D$1:$D$45),0)</f>
        <v>0</v>
      </c>
    </row>
    <row r="12" spans="1:36" s="37" customFormat="1">
      <c r="A12" s="36" t="s">
        <v>308</v>
      </c>
      <c r="B12" s="14">
        <f>IFERROR(LOOKUP(B1-'Natural gas&amp;Petroleum&amp;Coal'!$I$2,'Natural gas&amp;Petroleum&amp;Coal'!$A$1:$A$45,'Natural gas&amp;Petroleum&amp;Coal'!$B$1:$B$45),0)</f>
        <v>0</v>
      </c>
      <c r="C12" s="14">
        <f>IFERROR(LOOKUP(C1-'Natural gas&amp;Petroleum&amp;Coal'!$I$2,'Natural gas&amp;Petroleum&amp;Coal'!$A$1:$A$45,'Natural gas&amp;Petroleum&amp;Coal'!$B$1:$B$45),0)</f>
        <v>0</v>
      </c>
      <c r="D12" s="14">
        <f>IFERROR(LOOKUP(D1-'Natural gas&amp;Petroleum&amp;Coal'!$I$2,'Natural gas&amp;Petroleum&amp;Coal'!$A$1:$A$45,'Natural gas&amp;Petroleum&amp;Coal'!$B$1:$B$45),0)</f>
        <v>0</v>
      </c>
      <c r="E12" s="14">
        <f>IFERROR(LOOKUP(E1-'Natural gas&amp;Petroleum&amp;Coal'!$I$2,'Natural gas&amp;Petroleum&amp;Coal'!$A$1:$A$45,'Natural gas&amp;Petroleum&amp;Coal'!$B$1:$B$45),0)</f>
        <v>0</v>
      </c>
      <c r="F12" s="14">
        <f>IFERROR(LOOKUP(F1-'Natural gas&amp;Petroleum&amp;Coal'!$I$2,'Natural gas&amp;Petroleum&amp;Coal'!$A$1:$A$45,'Natural gas&amp;Petroleum&amp;Coal'!$B$1:$B$45),0)</f>
        <v>0</v>
      </c>
      <c r="G12" s="14">
        <f>IFERROR(LOOKUP(G1-'Natural gas&amp;Petroleum&amp;Coal'!$I$2,'Natural gas&amp;Petroleum&amp;Coal'!$A$1:$A$45,'Natural gas&amp;Petroleum&amp;Coal'!$B$1:$B$45),0)</f>
        <v>0</v>
      </c>
      <c r="H12" s="14">
        <f>IFERROR(LOOKUP(H1-'Natural gas&amp;Petroleum&amp;Coal'!$I$2,'Natural gas&amp;Petroleum&amp;Coal'!$A$1:$A$45,'Natural gas&amp;Petroleum&amp;Coal'!$B$1:$B$45),0)</f>
        <v>0</v>
      </c>
      <c r="I12" s="14">
        <f>IFERROR(LOOKUP(I1-'Natural gas&amp;Petroleum&amp;Coal'!$I$2,'Natural gas&amp;Petroleum&amp;Coal'!$A$1:$A$45,'Natural gas&amp;Petroleum&amp;Coal'!$B$1:$B$45),0)</f>
        <v>0</v>
      </c>
      <c r="J12" s="14">
        <f>IFERROR(LOOKUP(J1-'Natural gas&amp;Petroleum&amp;Coal'!$I$2,'Natural gas&amp;Petroleum&amp;Coal'!$A$1:$A$45,'Natural gas&amp;Petroleum&amp;Coal'!$B$1:$B$45),0)</f>
        <v>0</v>
      </c>
      <c r="K12" s="14">
        <f>IFERROR(LOOKUP(K1-'Natural gas&amp;Petroleum&amp;Coal'!$I$2,'Natural gas&amp;Petroleum&amp;Coal'!$A$1:$A$45,'Natural gas&amp;Petroleum&amp;Coal'!$B$1:$B$45),0)</f>
        <v>0</v>
      </c>
      <c r="L12" s="14">
        <f>IFERROR(LOOKUP(L1-'Natural gas&amp;Petroleum&amp;Coal'!$I$2,'Natural gas&amp;Petroleum&amp;Coal'!$A$1:$A$45,'Natural gas&amp;Petroleum&amp;Coal'!$B$1:$B$45),0)</f>
        <v>0</v>
      </c>
      <c r="M12" s="14">
        <f>IFERROR(LOOKUP(M1-'Natural gas&amp;Petroleum&amp;Coal'!$I$2,'Natural gas&amp;Petroleum&amp;Coal'!$A$1:$A$45,'Natural gas&amp;Petroleum&amp;Coal'!$B$1:$B$45),0)</f>
        <v>0</v>
      </c>
      <c r="N12" s="14">
        <f>IFERROR(LOOKUP(N1-'Natural gas&amp;Petroleum&amp;Coal'!$I$2,'Natural gas&amp;Petroleum&amp;Coal'!$A$1:$A$45,'Natural gas&amp;Petroleum&amp;Coal'!$B$1:$B$45),0)</f>
        <v>0</v>
      </c>
      <c r="O12" s="14">
        <f>IFERROR(LOOKUP(O1-'Natural gas&amp;Petroleum&amp;Coal'!$I$2,'Natural gas&amp;Petroleum&amp;Coal'!$A$1:$A$45,'Natural gas&amp;Petroleum&amp;Coal'!$B$1:$B$45),0)</f>
        <v>0</v>
      </c>
      <c r="P12" s="14">
        <f>IFERROR(LOOKUP(P1-'Natural gas&amp;Petroleum&amp;Coal'!$I$2,'Natural gas&amp;Petroleum&amp;Coal'!$A$1:$A$45,'Natural gas&amp;Petroleum&amp;Coal'!$B$1:$B$45),0)</f>
        <v>0</v>
      </c>
      <c r="Q12" s="14">
        <f>'Natural gas&amp;Petroleum&amp;Coal'!C16-1</f>
        <v>554</v>
      </c>
      <c r="R12" s="14">
        <f>IFERROR(LOOKUP(R1-'Natural gas&amp;Petroleum&amp;Coal'!$I$2,'Natural gas&amp;Petroleum&amp;Coal'!$A$1:$A$45,'Natural gas&amp;Petroleum&amp;Coal'!$B$1:$B$45),0)</f>
        <v>0</v>
      </c>
      <c r="S12" s="14">
        <f>IFERROR(LOOKUP(S1-'Natural gas&amp;Petroleum&amp;Coal'!$I$2,'Natural gas&amp;Petroleum&amp;Coal'!$A$1:$A$45,'Natural gas&amp;Petroleum&amp;Coal'!$B$1:$B$45),0)</f>
        <v>0</v>
      </c>
      <c r="T12" s="14">
        <f>IFERROR(LOOKUP(T1-'Natural gas&amp;Petroleum&amp;Coal'!$I$2,'Natural gas&amp;Petroleum&amp;Coal'!$A$1:$A$45,'Natural gas&amp;Petroleum&amp;Coal'!$B$1:$B$45),0)</f>
        <v>0</v>
      </c>
      <c r="U12" s="14">
        <f>IFERROR(LOOKUP(U1-'Natural gas&amp;Petroleum&amp;Coal'!$I$2,'Natural gas&amp;Petroleum&amp;Coal'!$A$1:$A$45,'Natural gas&amp;Petroleum&amp;Coal'!$B$1:$B$45),0)</f>
        <v>0</v>
      </c>
      <c r="V12" s="14">
        <v>0</v>
      </c>
      <c r="W12" s="14">
        <v>0</v>
      </c>
      <c r="X12" s="14">
        <v>0</v>
      </c>
      <c r="Y12" s="14">
        <v>0</v>
      </c>
      <c r="Z12" s="14">
        <v>0</v>
      </c>
      <c r="AA12" s="14">
        <v>0</v>
      </c>
      <c r="AB12" s="14">
        <v>0</v>
      </c>
      <c r="AC12" s="14">
        <v>0</v>
      </c>
      <c r="AD12" s="14">
        <v>0</v>
      </c>
      <c r="AE12" s="14">
        <v>0</v>
      </c>
      <c r="AF12" s="14">
        <v>0</v>
      </c>
      <c r="AG12" s="14">
        <v>0</v>
      </c>
      <c r="AH12" s="14">
        <v>0</v>
      </c>
      <c r="AI12" s="14">
        <v>0</v>
      </c>
      <c r="AJ12" s="14">
        <v>0</v>
      </c>
    </row>
    <row r="13" spans="1:36" s="37" customFormat="1">
      <c r="A13" s="36" t="s">
        <v>309</v>
      </c>
      <c r="B13" s="37">
        <v>0</v>
      </c>
      <c r="C13" s="37">
        <v>0</v>
      </c>
      <c r="D13" s="37">
        <v>0</v>
      </c>
      <c r="E13" s="37">
        <v>0</v>
      </c>
      <c r="F13" s="37">
        <v>0</v>
      </c>
      <c r="G13" s="37">
        <v>0</v>
      </c>
      <c r="H13" s="37">
        <v>0</v>
      </c>
      <c r="I13" s="37">
        <v>0</v>
      </c>
      <c r="J13" s="37">
        <v>0</v>
      </c>
      <c r="K13" s="37">
        <v>0</v>
      </c>
      <c r="L13" s="37">
        <v>0</v>
      </c>
      <c r="M13" s="37">
        <v>0</v>
      </c>
      <c r="N13" s="37">
        <v>0</v>
      </c>
      <c r="O13" s="37">
        <v>0</v>
      </c>
      <c r="P13" s="37">
        <v>0</v>
      </c>
      <c r="Q13" s="37">
        <v>0</v>
      </c>
      <c r="R13" s="37">
        <v>0</v>
      </c>
      <c r="S13" s="37">
        <v>0</v>
      </c>
      <c r="T13" s="37">
        <v>0</v>
      </c>
      <c r="U13" s="37">
        <v>0</v>
      </c>
      <c r="V13" s="37">
        <v>0</v>
      </c>
      <c r="W13" s="37">
        <v>0</v>
      </c>
      <c r="X13" s="37">
        <v>0</v>
      </c>
      <c r="Y13" s="37">
        <v>0</v>
      </c>
      <c r="Z13" s="37">
        <v>0</v>
      </c>
      <c r="AA13" s="37">
        <v>0</v>
      </c>
      <c r="AB13" s="37">
        <v>0</v>
      </c>
      <c r="AC13" s="37">
        <v>0</v>
      </c>
      <c r="AD13" s="37">
        <v>0</v>
      </c>
      <c r="AE13" s="37">
        <v>0</v>
      </c>
      <c r="AF13" s="37">
        <v>0</v>
      </c>
      <c r="AG13" s="37">
        <v>0</v>
      </c>
      <c r="AH13" s="37">
        <v>0</v>
      </c>
      <c r="AI13" s="37">
        <v>0</v>
      </c>
      <c r="AJ13" s="37">
        <v>0</v>
      </c>
    </row>
    <row r="14" spans="1:36" s="37" customFormat="1">
      <c r="A14" s="36" t="s">
        <v>310</v>
      </c>
      <c r="B14" s="37">
        <f>Wind!B3</f>
        <v>0</v>
      </c>
      <c r="C14" s="37">
        <f>Wind!C3</f>
        <v>0</v>
      </c>
      <c r="D14" s="37">
        <f>Wind!D3</f>
        <v>0</v>
      </c>
      <c r="E14" s="37">
        <f>Wind!E3</f>
        <v>0</v>
      </c>
      <c r="F14" s="37">
        <f>Wind!F3</f>
        <v>0</v>
      </c>
      <c r="G14" s="37">
        <f>Wind!G3</f>
        <v>0</v>
      </c>
      <c r="H14" s="37">
        <f>Wind!H3</f>
        <v>0</v>
      </c>
      <c r="I14" s="37">
        <f>Wind!I3</f>
        <v>0</v>
      </c>
      <c r="J14" s="37">
        <f>Wind!J3</f>
        <v>0</v>
      </c>
      <c r="K14" s="37">
        <f>Wind!K3</f>
        <v>0</v>
      </c>
      <c r="L14" s="37">
        <f>Wind!L3</f>
        <v>0</v>
      </c>
      <c r="M14" s="37">
        <f>Wind!M3</f>
        <v>0</v>
      </c>
      <c r="N14" s="37">
        <f>Wind!N3</f>
        <v>0</v>
      </c>
      <c r="O14" s="37">
        <f>Wind!O3</f>
        <v>0</v>
      </c>
      <c r="P14" s="37">
        <f>Wind!P3</f>
        <v>0</v>
      </c>
      <c r="Q14" s="37">
        <f>Wind!Q3</f>
        <v>0</v>
      </c>
      <c r="R14" s="37">
        <f>Wind!R3</f>
        <v>0</v>
      </c>
      <c r="S14" s="37">
        <f>Wind!S3</f>
        <v>0</v>
      </c>
      <c r="T14" s="37">
        <f>Wind!T3</f>
        <v>0</v>
      </c>
      <c r="U14" s="37">
        <f>Wind!U3</f>
        <v>0</v>
      </c>
      <c r="V14" s="37">
        <f>Wind!V3</f>
        <v>0</v>
      </c>
      <c r="W14" s="37">
        <f>Wind!W3</f>
        <v>0</v>
      </c>
      <c r="X14" s="37">
        <f>Wind!X3</f>
        <v>0</v>
      </c>
      <c r="Y14" s="37">
        <f>Wind!Y3</f>
        <v>0</v>
      </c>
      <c r="Z14" s="37">
        <f>Wind!Z3</f>
        <v>0</v>
      </c>
      <c r="AA14" s="37">
        <f>Wind!AA3</f>
        <v>0</v>
      </c>
      <c r="AB14" s="37">
        <f>Wind!AB3</f>
        <v>0</v>
      </c>
      <c r="AC14" s="37">
        <f>Wind!AC3</f>
        <v>0</v>
      </c>
      <c r="AD14" s="37">
        <f>Wind!AD3</f>
        <v>0</v>
      </c>
      <c r="AE14" s="37">
        <f>Wind!AE3</f>
        <v>0</v>
      </c>
      <c r="AF14" s="37">
        <f>Wind!AF3</f>
        <v>0</v>
      </c>
      <c r="AG14" s="37">
        <f>Wind!AG3</f>
        <v>0</v>
      </c>
      <c r="AH14" s="37">
        <f>Wind!AH3</f>
        <v>0</v>
      </c>
      <c r="AI14" s="37">
        <f>Wind!AI3</f>
        <v>0</v>
      </c>
      <c r="AJ14" s="37">
        <f>Wind!AJ3</f>
        <v>0</v>
      </c>
    </row>
  </sheetData>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9"/>
  <sheetViews>
    <sheetView topLeftCell="B1" workbookViewId="0">
      <selection activeCell="P6" sqref="P6"/>
    </sheetView>
  </sheetViews>
  <sheetFormatPr defaultColWidth="8.7109375" defaultRowHeight="15"/>
  <cols>
    <col min="1" max="1" width="12" style="7" customWidth="1"/>
    <col min="2" max="2" width="46.140625" style="7" customWidth="1"/>
    <col min="3" max="3" width="13.42578125" style="7" customWidth="1"/>
    <col min="4" max="4" width="8.7109375" style="7"/>
    <col min="5" max="5" width="19" style="7" customWidth="1"/>
    <col min="6" max="6" width="13.7109375" style="7" customWidth="1"/>
    <col min="7" max="16384" width="8.7109375" style="7"/>
  </cols>
  <sheetData>
    <row r="1" spans="1:16" ht="21">
      <c r="A1" s="44" t="s">
        <v>18</v>
      </c>
      <c r="D1" s="7" t="s">
        <v>19</v>
      </c>
    </row>
    <row r="2" spans="1:16" ht="18.75">
      <c r="A2" s="67" t="s">
        <v>20</v>
      </c>
    </row>
    <row r="3" spans="1:16">
      <c r="A3" s="26" t="s">
        <v>21</v>
      </c>
    </row>
    <row r="4" spans="1:16" ht="14.45" customHeight="1">
      <c r="B4" s="26" t="s">
        <v>22</v>
      </c>
      <c r="C4" s="39" t="s">
        <v>23</v>
      </c>
      <c r="D4" s="26" t="s">
        <v>24</v>
      </c>
      <c r="E4" s="26" t="s">
        <v>25</v>
      </c>
      <c r="F4" s="26" t="s">
        <v>26</v>
      </c>
      <c r="G4" s="7" t="s">
        <v>27</v>
      </c>
    </row>
    <row r="5" spans="1:16">
      <c r="B5" s="7" t="s">
        <v>28</v>
      </c>
      <c r="C5" s="45">
        <v>4108</v>
      </c>
      <c r="D5" s="7" t="s">
        <v>29</v>
      </c>
      <c r="E5" s="7">
        <v>1980</v>
      </c>
      <c r="F5" s="46" t="s">
        <v>30</v>
      </c>
    </row>
    <row r="6" spans="1:16">
      <c r="B6" s="7" t="s">
        <v>31</v>
      </c>
      <c r="C6" s="45">
        <f>4*350</f>
        <v>1400</v>
      </c>
      <c r="F6" s="46"/>
      <c r="G6" s="7" t="s">
        <v>32</v>
      </c>
      <c r="P6" s="7" t="s">
        <v>33</v>
      </c>
    </row>
    <row r="7" spans="1:16">
      <c r="B7" s="7" t="s">
        <v>34</v>
      </c>
      <c r="C7" s="45">
        <f>4*677</f>
        <v>2708</v>
      </c>
      <c r="F7" s="46"/>
      <c r="G7" s="7" t="s">
        <v>35</v>
      </c>
    </row>
    <row r="8" spans="1:16" ht="14.45" customHeight="1">
      <c r="B8" s="7" t="s">
        <v>36</v>
      </c>
      <c r="C8" s="47">
        <v>2500</v>
      </c>
      <c r="D8" s="7" t="s">
        <v>37</v>
      </c>
      <c r="E8" s="7" t="s">
        <v>38</v>
      </c>
      <c r="F8" s="46" t="s">
        <v>39</v>
      </c>
    </row>
    <row r="9" spans="1:16">
      <c r="B9" s="7" t="s">
        <v>40</v>
      </c>
      <c r="C9" s="45">
        <v>300</v>
      </c>
      <c r="D9" s="7" t="s">
        <v>41</v>
      </c>
      <c r="E9" s="7">
        <v>1992</v>
      </c>
      <c r="F9" s="46" t="s">
        <v>42</v>
      </c>
    </row>
    <row r="10" spans="1:16">
      <c r="B10" s="7" t="s">
        <v>43</v>
      </c>
      <c r="C10" s="45">
        <v>10</v>
      </c>
      <c r="D10" s="7" t="s">
        <v>44</v>
      </c>
      <c r="E10" s="7">
        <v>2019</v>
      </c>
      <c r="F10" s="46" t="s">
        <v>45</v>
      </c>
      <c r="O10" s="7" t="s">
        <v>46</v>
      </c>
    </row>
    <row r="11" spans="1:16">
      <c r="B11" s="7" t="s">
        <v>47</v>
      </c>
      <c r="C11" s="45">
        <f>2*984</f>
        <v>1968</v>
      </c>
      <c r="D11" s="7" t="s">
        <v>48</v>
      </c>
      <c r="E11" s="7">
        <v>1994</v>
      </c>
      <c r="F11" s="46" t="s">
        <v>49</v>
      </c>
    </row>
    <row r="12" spans="1:16">
      <c r="B12" s="7" t="s">
        <v>50</v>
      </c>
      <c r="C12" s="45">
        <v>1380</v>
      </c>
      <c r="E12" s="48"/>
      <c r="F12" s="48"/>
    </row>
    <row r="13" spans="1:16" s="49" customFormat="1" ht="15" customHeight="1">
      <c r="B13" s="49" t="s">
        <v>51</v>
      </c>
      <c r="C13" s="50">
        <v>2400</v>
      </c>
      <c r="D13" s="49" t="s">
        <v>52</v>
      </c>
      <c r="E13" s="49" t="s">
        <v>53</v>
      </c>
      <c r="F13" s="51" t="s">
        <v>54</v>
      </c>
    </row>
    <row r="14" spans="1:16" s="52" customFormat="1" ht="15" customHeight="1">
      <c r="B14" s="53" t="s">
        <v>55</v>
      </c>
      <c r="C14" s="54">
        <f>SUM(C5:C10)</f>
        <v>11026</v>
      </c>
      <c r="F14" s="7"/>
    </row>
    <row r="15" spans="1:16" s="52" customFormat="1" ht="15" customHeight="1">
      <c r="B15" s="68" t="s">
        <v>56</v>
      </c>
      <c r="C15" s="69">
        <v>550</v>
      </c>
      <c r="D15" s="53" t="s">
        <v>37</v>
      </c>
      <c r="E15" s="52">
        <v>2020</v>
      </c>
      <c r="F15" s="55" t="s">
        <v>57</v>
      </c>
      <c r="G15" s="7" t="s">
        <v>58</v>
      </c>
    </row>
    <row r="16" spans="1:16" s="52" customFormat="1" ht="15" customHeight="1">
      <c r="B16" s="68" t="s">
        <v>59</v>
      </c>
      <c r="C16" s="69">
        <v>550</v>
      </c>
      <c r="D16" s="53" t="s">
        <v>37</v>
      </c>
      <c r="E16" s="52" t="s">
        <v>60</v>
      </c>
      <c r="F16" s="55" t="s">
        <v>61</v>
      </c>
      <c r="G16" s="7" t="s">
        <v>62</v>
      </c>
    </row>
    <row r="17" spans="1:9">
      <c r="B17" s="26" t="s">
        <v>63</v>
      </c>
      <c r="C17" s="9">
        <v>7543</v>
      </c>
      <c r="F17" s="56"/>
      <c r="G17" s="7" t="s">
        <v>64</v>
      </c>
    </row>
    <row r="18" spans="1:9">
      <c r="B18" s="26"/>
      <c r="C18" s="9"/>
      <c r="F18" s="56"/>
    </row>
    <row r="19" spans="1:9">
      <c r="A19" s="26" t="s">
        <v>65</v>
      </c>
    </row>
    <row r="20" spans="1:9">
      <c r="A20" s="26"/>
      <c r="B20" s="26" t="s">
        <v>66</v>
      </c>
      <c r="C20" s="26" t="s">
        <v>67</v>
      </c>
      <c r="D20" s="26">
        <v>2018</v>
      </c>
      <c r="E20" s="26">
        <v>2017</v>
      </c>
    </row>
    <row r="21" spans="1:9">
      <c r="B21" s="7" t="s">
        <v>68</v>
      </c>
      <c r="C21" s="7" t="s">
        <v>69</v>
      </c>
      <c r="D21" s="7">
        <v>34218</v>
      </c>
      <c r="E21" s="7">
        <v>34505</v>
      </c>
    </row>
    <row r="22" spans="1:9">
      <c r="B22" s="7" t="s">
        <v>70</v>
      </c>
      <c r="C22" s="7" t="s">
        <v>71</v>
      </c>
      <c r="D22" s="7">
        <v>9270</v>
      </c>
      <c r="E22" s="7">
        <v>9463</v>
      </c>
    </row>
    <row r="23" spans="1:9">
      <c r="A23" s="26" t="s">
        <v>72</v>
      </c>
    </row>
    <row r="24" spans="1:9">
      <c r="B24" s="7" t="s">
        <v>73</v>
      </c>
      <c r="C24" s="48">
        <v>1</v>
      </c>
      <c r="D24" s="7" t="s">
        <v>74</v>
      </c>
      <c r="I24" s="7" t="s">
        <v>75</v>
      </c>
    </row>
    <row r="25" spans="1:9">
      <c r="B25" s="7" t="s">
        <v>76</v>
      </c>
      <c r="C25" s="48">
        <v>0.7</v>
      </c>
      <c r="D25" s="7" t="s">
        <v>77</v>
      </c>
      <c r="F25" s="7" t="s">
        <v>78</v>
      </c>
      <c r="I25" s="57" t="s">
        <v>79</v>
      </c>
    </row>
    <row r="26" spans="1:9">
      <c r="B26" s="7" t="s">
        <v>80</v>
      </c>
      <c r="C26" s="48">
        <v>0.4</v>
      </c>
      <c r="D26" s="7" t="s">
        <v>81</v>
      </c>
      <c r="F26" s="7" t="s">
        <v>82</v>
      </c>
    </row>
    <row r="27" spans="1:9">
      <c r="A27" s="26" t="s">
        <v>83</v>
      </c>
      <c r="C27" s="48"/>
    </row>
    <row r="28" spans="1:9">
      <c r="B28" s="7" t="s">
        <v>84</v>
      </c>
      <c r="C28" s="48"/>
    </row>
    <row r="29" spans="1:9">
      <c r="B29" s="7" t="s">
        <v>85</v>
      </c>
      <c r="C29" s="48"/>
    </row>
    <row r="30" spans="1:9">
      <c r="B30" s="7" t="s">
        <v>86</v>
      </c>
      <c r="C30" s="48"/>
    </row>
    <row r="32" spans="1:9" ht="21">
      <c r="A32" s="70" t="s">
        <v>22</v>
      </c>
    </row>
    <row r="33" spans="2:21" ht="15.75">
      <c r="B33" s="58" t="s">
        <v>87</v>
      </c>
      <c r="D33" s="22" t="s">
        <v>88</v>
      </c>
      <c r="E33" s="22"/>
      <c r="F33" s="22"/>
      <c r="G33" s="59" t="s">
        <v>89</v>
      </c>
      <c r="H33" s="59"/>
      <c r="I33" s="59"/>
      <c r="K33" s="26" t="s">
        <v>90</v>
      </c>
    </row>
    <row r="34" spans="2:21">
      <c r="B34" s="26" t="s">
        <v>91</v>
      </c>
      <c r="C34" s="26" t="s">
        <v>67</v>
      </c>
      <c r="D34" s="60">
        <v>2018</v>
      </c>
      <c r="E34" s="60">
        <v>2017</v>
      </c>
      <c r="F34" s="60">
        <v>2016</v>
      </c>
      <c r="G34" s="61">
        <v>2015</v>
      </c>
      <c r="H34" s="61">
        <v>2014</v>
      </c>
      <c r="I34" s="61">
        <v>2013</v>
      </c>
      <c r="K34" s="7" t="s">
        <v>92</v>
      </c>
      <c r="U34" s="26" t="s">
        <v>93</v>
      </c>
    </row>
    <row r="35" spans="2:21">
      <c r="B35" s="7" t="s">
        <v>94</v>
      </c>
      <c r="C35" s="7" t="s">
        <v>95</v>
      </c>
      <c r="D35" s="7">
        <v>9304</v>
      </c>
      <c r="E35" s="7">
        <v>9550</v>
      </c>
      <c r="F35" s="7">
        <v>9175</v>
      </c>
      <c r="G35" s="7">
        <v>8899</v>
      </c>
      <c r="H35" s="7">
        <v>5315</v>
      </c>
      <c r="I35" s="7">
        <v>5675</v>
      </c>
      <c r="K35" s="7" t="s">
        <v>96</v>
      </c>
    </row>
    <row r="36" spans="2:21">
      <c r="B36" s="7" t="s">
        <v>97</v>
      </c>
      <c r="C36" s="7" t="s">
        <v>98</v>
      </c>
      <c r="D36" s="7">
        <v>72963</v>
      </c>
      <c r="E36" s="7">
        <v>75747</v>
      </c>
      <c r="F36" s="7">
        <v>73014</v>
      </c>
      <c r="G36" s="7">
        <v>71364</v>
      </c>
      <c r="H36" s="7">
        <v>42433</v>
      </c>
      <c r="I36" s="7">
        <v>45141</v>
      </c>
      <c r="K36" s="7" t="s">
        <v>99</v>
      </c>
    </row>
    <row r="37" spans="2:21">
      <c r="B37" s="7" t="s">
        <v>100</v>
      </c>
      <c r="C37" s="7" t="s">
        <v>98</v>
      </c>
      <c r="D37" s="62">
        <v>163</v>
      </c>
      <c r="E37" s="62">
        <v>76</v>
      </c>
      <c r="F37" s="62">
        <v>227</v>
      </c>
      <c r="G37" s="7">
        <v>117</v>
      </c>
      <c r="H37" s="7">
        <v>148</v>
      </c>
      <c r="I37" s="7">
        <v>146</v>
      </c>
      <c r="K37" s="7" t="s">
        <v>101</v>
      </c>
    </row>
    <row r="38" spans="2:21">
      <c r="B38" s="7" t="s">
        <v>102</v>
      </c>
      <c r="C38" s="7" t="s">
        <v>103</v>
      </c>
      <c r="D38" s="7">
        <v>45.8</v>
      </c>
      <c r="E38" s="7">
        <v>45.3</v>
      </c>
      <c r="F38" s="7">
        <v>45.1</v>
      </c>
      <c r="G38" s="7">
        <v>44.8</v>
      </c>
      <c r="H38" s="7">
        <v>44.9</v>
      </c>
      <c r="I38" s="7">
        <v>45.1</v>
      </c>
    </row>
    <row r="39" spans="2:21">
      <c r="B39" s="26" t="s">
        <v>104</v>
      </c>
      <c r="C39" s="26" t="s">
        <v>67</v>
      </c>
      <c r="D39" s="60">
        <v>2018</v>
      </c>
      <c r="E39" s="60">
        <v>2017</v>
      </c>
      <c r="F39" s="60">
        <v>2016</v>
      </c>
      <c r="G39" s="61">
        <v>2015</v>
      </c>
      <c r="H39" s="61">
        <v>2014</v>
      </c>
      <c r="I39" s="61">
        <v>2013</v>
      </c>
    </row>
    <row r="40" spans="2:21">
      <c r="B40" s="7" t="s">
        <v>105</v>
      </c>
      <c r="C40" s="7" t="s">
        <v>106</v>
      </c>
      <c r="D40" s="63">
        <v>3776</v>
      </c>
      <c r="E40" s="63">
        <v>3923</v>
      </c>
      <c r="F40" s="63">
        <v>3761</v>
      </c>
      <c r="G40" s="7">
        <v>3688</v>
      </c>
      <c r="H40" s="7">
        <v>2295</v>
      </c>
      <c r="I40" s="7">
        <v>2455</v>
      </c>
    </row>
    <row r="41" spans="2:21">
      <c r="B41" s="7" t="s">
        <v>107</v>
      </c>
      <c r="C41" s="7" t="s">
        <v>106</v>
      </c>
      <c r="D41" s="63">
        <v>3759</v>
      </c>
      <c r="E41" s="63">
        <v>3906</v>
      </c>
      <c r="F41" s="63">
        <v>3745</v>
      </c>
      <c r="G41" s="7">
        <v>3673</v>
      </c>
      <c r="H41" s="7">
        <v>2285</v>
      </c>
      <c r="I41" s="7">
        <v>2447</v>
      </c>
      <c r="K41" s="26" t="s">
        <v>108</v>
      </c>
    </row>
    <row r="42" spans="2:21">
      <c r="B42" s="7" t="s">
        <v>109</v>
      </c>
      <c r="C42" s="7" t="s">
        <v>106</v>
      </c>
      <c r="D42" s="7">
        <v>0.08</v>
      </c>
      <c r="E42" s="7">
        <v>0.08</v>
      </c>
      <c r="F42" s="7">
        <v>0.05</v>
      </c>
      <c r="G42" s="7">
        <v>0.05</v>
      </c>
      <c r="H42" s="7">
        <v>7.0000000000000007E-2</v>
      </c>
      <c r="I42" s="7">
        <v>0.08</v>
      </c>
      <c r="K42" s="7" t="s">
        <v>110</v>
      </c>
    </row>
    <row r="43" spans="2:21">
      <c r="B43" s="7" t="s">
        <v>111</v>
      </c>
      <c r="C43" s="7" t="s">
        <v>106</v>
      </c>
      <c r="D43" s="7">
        <v>1.4</v>
      </c>
      <c r="E43" s="7">
        <v>1.4</v>
      </c>
      <c r="F43" s="7">
        <v>1.6</v>
      </c>
      <c r="G43" s="7">
        <v>1.5</v>
      </c>
      <c r="H43" s="7">
        <v>0.9</v>
      </c>
      <c r="I43" s="7">
        <v>1.1000000000000001</v>
      </c>
      <c r="K43" s="7" t="s">
        <v>112</v>
      </c>
    </row>
    <row r="44" spans="2:21">
      <c r="B44" s="7" t="s">
        <v>113</v>
      </c>
      <c r="C44" s="7" t="s">
        <v>106</v>
      </c>
      <c r="D44" s="7">
        <v>0.06</v>
      </c>
      <c r="E44" s="7">
        <v>0.06</v>
      </c>
      <c r="F44" s="7">
        <v>0.06</v>
      </c>
      <c r="G44" s="7">
        <v>0.06</v>
      </c>
      <c r="H44" s="7">
        <v>0.03</v>
      </c>
      <c r="I44" s="7">
        <v>0.04</v>
      </c>
      <c r="K44" s="7" t="s">
        <v>114</v>
      </c>
    </row>
    <row r="45" spans="2:21">
      <c r="B45" s="7" t="s">
        <v>115</v>
      </c>
      <c r="C45" s="7" t="s">
        <v>106</v>
      </c>
      <c r="D45" s="7">
        <v>0.06</v>
      </c>
      <c r="E45" s="7">
        <v>0.06</v>
      </c>
      <c r="F45" s="7">
        <v>0.06</v>
      </c>
      <c r="G45" s="7">
        <v>0.06</v>
      </c>
      <c r="H45" s="7">
        <v>0.03</v>
      </c>
      <c r="I45" s="7">
        <v>0.04</v>
      </c>
      <c r="K45" s="7" t="s">
        <v>116</v>
      </c>
    </row>
    <row r="46" spans="2:21" s="26" customFormat="1">
      <c r="B46" s="26" t="s">
        <v>117</v>
      </c>
      <c r="C46" s="26" t="s">
        <v>67</v>
      </c>
      <c r="D46" s="60">
        <v>2018</v>
      </c>
      <c r="E46" s="60">
        <v>2017</v>
      </c>
      <c r="F46" s="60">
        <v>2016</v>
      </c>
      <c r="G46" s="61">
        <v>2015</v>
      </c>
      <c r="H46" s="61">
        <v>2014</v>
      </c>
      <c r="I46" s="61">
        <v>2013</v>
      </c>
      <c r="K46" s="7" t="s">
        <v>118</v>
      </c>
    </row>
    <row r="47" spans="2:21" s="26" customFormat="1">
      <c r="B47" s="7" t="s">
        <v>119</v>
      </c>
      <c r="C47" s="7" t="s">
        <v>120</v>
      </c>
      <c r="D47" s="7">
        <v>943.9</v>
      </c>
      <c r="E47" s="7">
        <v>923.7</v>
      </c>
      <c r="F47" s="7">
        <v>934.9</v>
      </c>
      <c r="G47" s="7">
        <v>931.2</v>
      </c>
      <c r="H47" s="7">
        <v>612.5</v>
      </c>
      <c r="I47" s="7">
        <v>668.3</v>
      </c>
      <c r="K47" s="7" t="s">
        <v>121</v>
      </c>
    </row>
    <row r="48" spans="2:21" s="26" customFormat="1">
      <c r="B48" s="7" t="s">
        <v>122</v>
      </c>
      <c r="C48" s="7" t="s">
        <v>120</v>
      </c>
      <c r="D48" s="7">
        <v>943.5</v>
      </c>
      <c r="E48" s="7">
        <v>923.4</v>
      </c>
      <c r="F48" s="7">
        <v>934.6</v>
      </c>
      <c r="G48" s="7">
        <v>930.9</v>
      </c>
      <c r="H48" s="7">
        <v>612.29999999999995</v>
      </c>
      <c r="I48" s="7">
        <v>668.1</v>
      </c>
      <c r="K48" s="7" t="s">
        <v>123</v>
      </c>
    </row>
    <row r="49" spans="2:11" s="26" customFormat="1">
      <c r="B49" s="7" t="s">
        <v>124</v>
      </c>
      <c r="C49" s="7" t="s">
        <v>120</v>
      </c>
      <c r="D49" s="7" t="s">
        <v>125</v>
      </c>
      <c r="E49" s="7"/>
      <c r="F49" s="7"/>
      <c r="G49" s="7"/>
      <c r="H49" s="7"/>
      <c r="I49" s="7"/>
      <c r="K49" s="7" t="s">
        <v>126</v>
      </c>
    </row>
    <row r="50" spans="2:11">
      <c r="B50" s="7" t="s">
        <v>127</v>
      </c>
      <c r="C50" s="7" t="s">
        <v>120</v>
      </c>
      <c r="D50" s="7">
        <v>0.4</v>
      </c>
      <c r="E50" s="7">
        <v>0.3</v>
      </c>
      <c r="F50" s="7">
        <v>0.3</v>
      </c>
      <c r="G50" s="7">
        <v>0.3</v>
      </c>
      <c r="H50" s="7">
        <v>0.2</v>
      </c>
      <c r="I50" s="7">
        <v>0.3</v>
      </c>
      <c r="K50" s="7" t="s">
        <v>128</v>
      </c>
    </row>
    <row r="51" spans="2:11">
      <c r="B51" s="7" t="s">
        <v>129</v>
      </c>
      <c r="C51" s="7" t="s">
        <v>120</v>
      </c>
      <c r="D51" s="62">
        <v>943.6</v>
      </c>
      <c r="E51" s="62">
        <v>923.5</v>
      </c>
      <c r="F51" s="62">
        <v>934.7</v>
      </c>
      <c r="G51" s="7">
        <v>931</v>
      </c>
      <c r="H51" s="7">
        <v>612.4</v>
      </c>
      <c r="I51" s="7">
        <v>668.2</v>
      </c>
      <c r="K51" s="7" t="s">
        <v>130</v>
      </c>
    </row>
    <row r="52" spans="2:11">
      <c r="B52" s="7" t="s">
        <v>131</v>
      </c>
      <c r="C52" s="7" t="s">
        <v>120</v>
      </c>
      <c r="D52" s="62">
        <v>943.5</v>
      </c>
      <c r="E52" s="62">
        <v>923.4</v>
      </c>
      <c r="F52" s="62">
        <v>934.6</v>
      </c>
      <c r="G52" s="7">
        <v>930.9</v>
      </c>
      <c r="H52" s="7">
        <v>612.29999999999995</v>
      </c>
      <c r="I52" s="7">
        <v>668.1</v>
      </c>
    </row>
    <row r="53" spans="2:11">
      <c r="B53" s="7" t="s">
        <v>132</v>
      </c>
      <c r="C53" s="7" t="s">
        <v>120</v>
      </c>
      <c r="D53" s="62">
        <v>0.1</v>
      </c>
      <c r="E53" s="62">
        <v>0.1</v>
      </c>
      <c r="F53" s="62">
        <v>0.1</v>
      </c>
      <c r="G53" s="7">
        <v>0.1</v>
      </c>
      <c r="H53" s="7">
        <v>0.1</v>
      </c>
      <c r="I53" s="7">
        <v>0.1</v>
      </c>
    </row>
    <row r="54" spans="2:11">
      <c r="B54" s="7" t="s">
        <v>133</v>
      </c>
      <c r="C54" s="7" t="s">
        <v>120</v>
      </c>
      <c r="D54" s="7" t="s">
        <v>125</v>
      </c>
    </row>
    <row r="55" spans="2:11">
      <c r="B55" s="7" t="s">
        <v>134</v>
      </c>
      <c r="C55" s="7" t="s">
        <v>120</v>
      </c>
      <c r="D55" s="7" t="s">
        <v>125</v>
      </c>
    </row>
    <row r="56" spans="2:11">
      <c r="B56" s="7" t="s">
        <v>135</v>
      </c>
      <c r="C56" s="7" t="s">
        <v>120</v>
      </c>
      <c r="D56" s="7" t="s">
        <v>125</v>
      </c>
    </row>
    <row r="58" spans="2:11" ht="15.75">
      <c r="B58" s="58" t="s">
        <v>136</v>
      </c>
      <c r="D58" s="7" t="s">
        <v>88</v>
      </c>
      <c r="G58" s="59" t="s">
        <v>89</v>
      </c>
      <c r="K58" s="26" t="s">
        <v>137</v>
      </c>
    </row>
    <row r="59" spans="2:11">
      <c r="B59" s="26" t="s">
        <v>91</v>
      </c>
      <c r="C59" s="26" t="s">
        <v>67</v>
      </c>
      <c r="D59" s="60">
        <v>2018</v>
      </c>
      <c r="E59" s="60">
        <v>2017</v>
      </c>
      <c r="F59" s="60">
        <v>2016</v>
      </c>
      <c r="G59" s="61">
        <v>2015</v>
      </c>
      <c r="H59" s="61">
        <v>2014</v>
      </c>
      <c r="I59" s="61">
        <v>2013</v>
      </c>
      <c r="K59" s="7" t="s">
        <v>138</v>
      </c>
    </row>
    <row r="60" spans="2:11">
      <c r="B60" s="7" t="s">
        <v>94</v>
      </c>
      <c r="C60" s="7" t="s">
        <v>95</v>
      </c>
      <c r="D60" s="63">
        <v>13727</v>
      </c>
      <c r="E60" s="63">
        <v>13906</v>
      </c>
      <c r="F60" s="63">
        <v>15187</v>
      </c>
      <c r="G60" s="63">
        <v>15176</v>
      </c>
      <c r="H60" s="63">
        <v>20280</v>
      </c>
      <c r="I60" s="63">
        <v>19409</v>
      </c>
      <c r="K60" s="7" t="s">
        <v>139</v>
      </c>
    </row>
    <row r="61" spans="2:11">
      <c r="B61" s="7" t="s">
        <v>140</v>
      </c>
      <c r="D61" s="63">
        <v>150310</v>
      </c>
      <c r="E61" s="63">
        <v>148065</v>
      </c>
      <c r="F61" s="63">
        <v>160661</v>
      </c>
      <c r="G61" s="63">
        <v>161988</v>
      </c>
      <c r="H61" s="63">
        <v>215367</v>
      </c>
      <c r="I61" s="63">
        <v>205198</v>
      </c>
      <c r="K61" s="7" t="s">
        <v>141</v>
      </c>
    </row>
    <row r="62" spans="2:11">
      <c r="B62" s="7" t="s">
        <v>100</v>
      </c>
      <c r="C62" s="7" t="s">
        <v>98</v>
      </c>
      <c r="D62" s="63">
        <v>2530</v>
      </c>
      <c r="E62" s="63">
        <v>3808</v>
      </c>
      <c r="F62" s="63">
        <v>3207</v>
      </c>
      <c r="G62" s="63">
        <v>2032</v>
      </c>
      <c r="H62" s="63">
        <v>1620</v>
      </c>
      <c r="I62" s="63">
        <v>1340</v>
      </c>
      <c r="K62" s="7" t="s">
        <v>142</v>
      </c>
    </row>
    <row r="63" spans="2:11">
      <c r="B63" s="7" t="s">
        <v>97</v>
      </c>
      <c r="C63" s="7" t="s">
        <v>98</v>
      </c>
      <c r="D63" s="7">
        <v>6</v>
      </c>
      <c r="E63" s="7">
        <v>59</v>
      </c>
      <c r="F63" s="63">
        <v>1545</v>
      </c>
      <c r="G63" s="7">
        <v>43</v>
      </c>
      <c r="H63" s="7">
        <v>32</v>
      </c>
      <c r="I63" s="63">
        <v>2404</v>
      </c>
    </row>
    <row r="64" spans="2:11">
      <c r="B64" s="7" t="s">
        <v>102</v>
      </c>
      <c r="C64" s="7" t="s">
        <v>103</v>
      </c>
      <c r="D64" s="7">
        <v>32.299999999999997</v>
      </c>
      <c r="E64" s="7">
        <v>32.9</v>
      </c>
      <c r="F64" s="7">
        <v>33.1</v>
      </c>
      <c r="G64" s="7">
        <v>33.299999999999997</v>
      </c>
      <c r="H64" s="7">
        <v>33.6</v>
      </c>
      <c r="I64" s="7">
        <v>33.4</v>
      </c>
    </row>
    <row r="65" spans="2:9">
      <c r="B65" s="26" t="s">
        <v>104</v>
      </c>
      <c r="C65" s="26" t="s">
        <v>67</v>
      </c>
      <c r="D65" s="60">
        <v>2018</v>
      </c>
      <c r="E65" s="60">
        <v>2017</v>
      </c>
      <c r="F65" s="60">
        <v>2016</v>
      </c>
      <c r="G65" s="61">
        <v>2015</v>
      </c>
      <c r="H65" s="61">
        <v>2014</v>
      </c>
      <c r="I65" s="61">
        <v>2013</v>
      </c>
    </row>
    <row r="66" spans="2:9">
      <c r="B66" s="7" t="s">
        <v>105</v>
      </c>
      <c r="C66" s="7" t="s">
        <v>106</v>
      </c>
      <c r="D66" s="63">
        <v>13719</v>
      </c>
      <c r="E66" s="63">
        <v>13581</v>
      </c>
      <c r="F66" s="63">
        <v>14834</v>
      </c>
      <c r="G66" s="63">
        <v>14797</v>
      </c>
      <c r="H66" s="63">
        <v>19519</v>
      </c>
      <c r="I66" s="63">
        <v>18645</v>
      </c>
    </row>
    <row r="67" spans="2:9">
      <c r="B67" s="7" t="s">
        <v>107</v>
      </c>
      <c r="C67" s="7" t="s">
        <v>106</v>
      </c>
      <c r="D67" s="63">
        <v>13630</v>
      </c>
      <c r="E67" s="63">
        <v>13492</v>
      </c>
      <c r="F67" s="63">
        <v>14737</v>
      </c>
      <c r="G67" s="63">
        <v>14700</v>
      </c>
      <c r="H67" s="63">
        <v>19389</v>
      </c>
      <c r="I67" s="63">
        <v>18528</v>
      </c>
    </row>
    <row r="68" spans="2:9">
      <c r="B68" s="7" t="s">
        <v>109</v>
      </c>
      <c r="C68" s="7" t="s">
        <v>106</v>
      </c>
      <c r="D68" s="7">
        <v>4.7</v>
      </c>
      <c r="E68" s="7">
        <v>4.7</v>
      </c>
      <c r="F68" s="7">
        <v>5.2</v>
      </c>
      <c r="G68" s="7">
        <v>4.3</v>
      </c>
      <c r="H68" s="7">
        <v>13.9</v>
      </c>
      <c r="I68" s="7">
        <v>11.8</v>
      </c>
    </row>
    <row r="69" spans="2:9">
      <c r="B69" s="7" t="s">
        <v>111</v>
      </c>
      <c r="C69" s="7" t="s">
        <v>106</v>
      </c>
      <c r="D69" s="7">
        <v>14.4</v>
      </c>
      <c r="E69" s="7">
        <v>13.1</v>
      </c>
      <c r="F69" s="7">
        <v>15.4</v>
      </c>
      <c r="G69" s="7">
        <v>15.9</v>
      </c>
      <c r="H69" s="7">
        <v>26</v>
      </c>
      <c r="I69" s="7">
        <v>24.8</v>
      </c>
    </row>
    <row r="70" spans="2:9">
      <c r="B70" s="7" t="s">
        <v>113</v>
      </c>
      <c r="C70" s="7" t="s">
        <v>106</v>
      </c>
      <c r="D70" s="7">
        <v>0.5</v>
      </c>
      <c r="E70" s="7">
        <v>0.5</v>
      </c>
      <c r="F70" s="7">
        <v>0.5</v>
      </c>
      <c r="G70" s="7">
        <v>0.5</v>
      </c>
      <c r="H70" s="7">
        <v>1.2</v>
      </c>
      <c r="I70" s="7">
        <v>1.1000000000000001</v>
      </c>
    </row>
    <row r="71" spans="2:9">
      <c r="B71" s="7" t="s">
        <v>115</v>
      </c>
      <c r="C71" s="7" t="s">
        <v>106</v>
      </c>
      <c r="D71" s="7">
        <v>0.4</v>
      </c>
      <c r="E71" s="7">
        <v>0.4</v>
      </c>
      <c r="F71" s="7">
        <v>0.3</v>
      </c>
      <c r="G71" s="7">
        <v>0.3</v>
      </c>
      <c r="H71" s="7">
        <v>0.8</v>
      </c>
      <c r="I71" s="7">
        <v>0.7</v>
      </c>
    </row>
    <row r="72" spans="2:9">
      <c r="B72" s="26" t="s">
        <v>117</v>
      </c>
      <c r="C72" s="26" t="s">
        <v>67</v>
      </c>
      <c r="D72" s="60">
        <v>2018</v>
      </c>
      <c r="E72" s="60">
        <v>2017</v>
      </c>
      <c r="F72" s="60">
        <v>2016</v>
      </c>
      <c r="G72" s="61">
        <v>2015</v>
      </c>
      <c r="H72" s="61">
        <v>2014</v>
      </c>
      <c r="I72" s="61">
        <v>2013</v>
      </c>
    </row>
    <row r="73" spans="2:9">
      <c r="B73" s="7" t="s">
        <v>119</v>
      </c>
      <c r="C73" s="7" t="s">
        <v>120</v>
      </c>
      <c r="D73" s="64">
        <v>2827.2</v>
      </c>
      <c r="E73" s="64">
        <v>2632.1</v>
      </c>
      <c r="F73" s="64">
        <v>2742.1</v>
      </c>
      <c r="G73" s="64">
        <v>2708.3</v>
      </c>
      <c r="H73" s="64">
        <v>3203.1</v>
      </c>
      <c r="I73" s="64">
        <v>3180</v>
      </c>
    </row>
    <row r="74" spans="2:9">
      <c r="B74" s="7" t="s">
        <v>122</v>
      </c>
      <c r="C74" s="7" t="s">
        <v>120</v>
      </c>
      <c r="D74" s="64">
        <v>2822</v>
      </c>
      <c r="E74" s="64">
        <v>2627.4</v>
      </c>
      <c r="F74" s="64">
        <v>2737.4</v>
      </c>
      <c r="G74" s="64">
        <v>2703.5</v>
      </c>
      <c r="H74" s="64">
        <v>3198</v>
      </c>
      <c r="I74" s="64">
        <v>3175.5</v>
      </c>
    </row>
    <row r="75" spans="2:9">
      <c r="B75" s="7" t="s">
        <v>124</v>
      </c>
      <c r="C75" s="7" t="s">
        <v>120</v>
      </c>
      <c r="D75" s="7" t="s">
        <v>125</v>
      </c>
      <c r="G75" s="7" t="s">
        <v>143</v>
      </c>
      <c r="H75" s="7" t="s">
        <v>143</v>
      </c>
      <c r="I75" s="7" t="s">
        <v>143</v>
      </c>
    </row>
    <row r="76" spans="2:9">
      <c r="B76" s="7" t="s">
        <v>127</v>
      </c>
      <c r="C76" s="7" t="s">
        <v>120</v>
      </c>
      <c r="D76" s="7">
        <v>5.2</v>
      </c>
      <c r="E76" s="7">
        <v>4.7</v>
      </c>
      <c r="F76" s="7">
        <v>4.7</v>
      </c>
      <c r="G76" s="7">
        <v>4.8</v>
      </c>
      <c r="H76" s="7">
        <v>5.0999999999999996</v>
      </c>
      <c r="I76" s="7">
        <v>4.5999999999999996</v>
      </c>
    </row>
    <row r="77" spans="2:9">
      <c r="B77" s="7" t="s">
        <v>129</v>
      </c>
      <c r="C77" s="7" t="s">
        <v>120</v>
      </c>
      <c r="D77" s="64">
        <v>2823.5</v>
      </c>
      <c r="E77" s="64">
        <v>2628.9</v>
      </c>
      <c r="F77" s="64">
        <v>2738.8</v>
      </c>
      <c r="G77" s="64">
        <v>2704.5</v>
      </c>
      <c r="H77" s="64">
        <v>3199.2</v>
      </c>
      <c r="I77" s="64">
        <v>3176.6</v>
      </c>
    </row>
    <row r="78" spans="2:9">
      <c r="B78" s="7" t="s">
        <v>131</v>
      </c>
      <c r="C78" s="7" t="s">
        <v>120</v>
      </c>
      <c r="D78" s="64">
        <v>2822</v>
      </c>
      <c r="E78" s="64">
        <v>2627.4</v>
      </c>
      <c r="F78" s="64">
        <v>2737.4</v>
      </c>
      <c r="G78" s="64">
        <v>2703.5</v>
      </c>
      <c r="H78" s="64">
        <v>3198</v>
      </c>
      <c r="I78" s="64">
        <v>3175.5</v>
      </c>
    </row>
    <row r="79" spans="2:9">
      <c r="B79" s="7" t="s">
        <v>132</v>
      </c>
      <c r="C79" s="7" t="s">
        <v>120</v>
      </c>
      <c r="D79" s="7">
        <v>1.5</v>
      </c>
      <c r="E79" s="7">
        <v>1.5</v>
      </c>
      <c r="F79" s="7">
        <v>1.4</v>
      </c>
      <c r="G79" s="7">
        <v>1</v>
      </c>
      <c r="H79" s="7">
        <v>1.2</v>
      </c>
      <c r="I79" s="7">
        <v>1.1000000000000001</v>
      </c>
    </row>
    <row r="80" spans="2:9">
      <c r="B80" s="7" t="s">
        <v>133</v>
      </c>
      <c r="C80" s="7" t="s">
        <v>120</v>
      </c>
      <c r="D80" s="7" t="s">
        <v>125</v>
      </c>
      <c r="G80" s="7" t="s">
        <v>143</v>
      </c>
      <c r="H80" s="7" t="s">
        <v>143</v>
      </c>
      <c r="I80" s="7" t="s">
        <v>143</v>
      </c>
    </row>
    <row r="81" spans="2:11">
      <c r="B81" s="7" t="s">
        <v>134</v>
      </c>
      <c r="C81" s="7" t="s">
        <v>120</v>
      </c>
      <c r="D81" s="7" t="s">
        <v>125</v>
      </c>
      <c r="G81" s="7" t="s">
        <v>143</v>
      </c>
      <c r="H81" s="7" t="s">
        <v>143</v>
      </c>
      <c r="I81" s="7" t="s">
        <v>143</v>
      </c>
    </row>
    <row r="82" spans="2:11">
      <c r="B82" s="7" t="s">
        <v>135</v>
      </c>
      <c r="C82" s="7" t="s">
        <v>120</v>
      </c>
      <c r="D82" s="7" t="s">
        <v>125</v>
      </c>
      <c r="G82" s="7" t="s">
        <v>143</v>
      </c>
      <c r="H82" s="7" t="s">
        <v>143</v>
      </c>
      <c r="I82" s="7" t="s">
        <v>143</v>
      </c>
    </row>
    <row r="84" spans="2:11" ht="15.75">
      <c r="B84" s="58" t="s">
        <v>144</v>
      </c>
      <c r="D84" s="7" t="s">
        <v>88</v>
      </c>
      <c r="G84" s="59" t="s">
        <v>89</v>
      </c>
      <c r="K84" s="26" t="s">
        <v>137</v>
      </c>
    </row>
    <row r="85" spans="2:11">
      <c r="B85" s="26" t="s">
        <v>91</v>
      </c>
      <c r="C85" s="26" t="s">
        <v>67</v>
      </c>
      <c r="D85" s="60">
        <v>2018</v>
      </c>
      <c r="E85" s="60">
        <v>2017</v>
      </c>
      <c r="F85" s="60">
        <v>2016</v>
      </c>
      <c r="G85" s="61">
        <v>2015</v>
      </c>
      <c r="H85" s="61">
        <v>2014</v>
      </c>
      <c r="I85" s="61">
        <v>2013</v>
      </c>
    </row>
    <row r="86" spans="2:11">
      <c r="B86" s="7" t="s">
        <v>94</v>
      </c>
      <c r="C86" s="7" t="s">
        <v>95</v>
      </c>
      <c r="D86" s="7">
        <v>1.1000000000000001</v>
      </c>
      <c r="E86" s="7">
        <v>0.5</v>
      </c>
      <c r="F86" s="7">
        <v>1</v>
      </c>
      <c r="G86" s="7">
        <v>0.6</v>
      </c>
      <c r="H86" s="7">
        <v>1</v>
      </c>
      <c r="I86" s="7">
        <v>0.1</v>
      </c>
      <c r="K86" s="7" t="s">
        <v>145</v>
      </c>
    </row>
    <row r="87" spans="2:11">
      <c r="B87" s="7" t="s">
        <v>100</v>
      </c>
      <c r="C87" s="7" t="s">
        <v>98</v>
      </c>
      <c r="D87" s="7">
        <v>20</v>
      </c>
      <c r="E87" s="7">
        <v>10</v>
      </c>
      <c r="F87" s="7">
        <v>18</v>
      </c>
      <c r="G87" s="7">
        <v>11</v>
      </c>
      <c r="H87" s="7">
        <v>16</v>
      </c>
      <c r="I87" s="7">
        <v>5</v>
      </c>
      <c r="K87" s="7" t="s">
        <v>146</v>
      </c>
    </row>
    <row r="88" spans="2:11">
      <c r="B88" s="7" t="s">
        <v>102</v>
      </c>
      <c r="C88" s="7" t="s">
        <v>103</v>
      </c>
      <c r="D88" s="7">
        <v>20.399999999999999</v>
      </c>
      <c r="E88" s="7">
        <v>18</v>
      </c>
      <c r="F88" s="7">
        <v>21.1</v>
      </c>
      <c r="G88" s="7">
        <v>19</v>
      </c>
      <c r="H88" s="7">
        <v>21.5</v>
      </c>
      <c r="I88" s="7">
        <v>10.1</v>
      </c>
      <c r="K88" s="7" t="s">
        <v>147</v>
      </c>
    </row>
    <row r="89" spans="2:11">
      <c r="B89" s="26" t="s">
        <v>104</v>
      </c>
      <c r="C89" s="26" t="s">
        <v>67</v>
      </c>
      <c r="D89" s="60">
        <v>2018</v>
      </c>
      <c r="E89" s="60">
        <v>2017</v>
      </c>
      <c r="F89" s="60">
        <v>2016</v>
      </c>
      <c r="G89" s="61">
        <v>2015</v>
      </c>
      <c r="H89" s="61">
        <v>2014</v>
      </c>
      <c r="I89" s="61">
        <v>2013</v>
      </c>
      <c r="K89" s="7" t="s">
        <v>148</v>
      </c>
    </row>
    <row r="90" spans="2:11">
      <c r="B90" s="7" t="s">
        <v>105</v>
      </c>
      <c r="C90" s="7" t="s">
        <v>106</v>
      </c>
      <c r="D90" s="7">
        <v>1.5</v>
      </c>
      <c r="E90" s="7">
        <v>0.9</v>
      </c>
      <c r="F90" s="7">
        <v>1.3</v>
      </c>
      <c r="G90" s="7">
        <v>1.7</v>
      </c>
      <c r="H90" s="7">
        <v>1.6</v>
      </c>
      <c r="I90" s="7">
        <v>0.3</v>
      </c>
    </row>
    <row r="91" spans="2:11">
      <c r="B91" s="7" t="s">
        <v>107</v>
      </c>
      <c r="C91" s="7" t="s">
        <v>106</v>
      </c>
      <c r="D91" s="7">
        <v>1.4</v>
      </c>
      <c r="E91" s="7">
        <v>0.8</v>
      </c>
      <c r="F91" s="7">
        <v>1.2</v>
      </c>
      <c r="G91" s="7">
        <v>0.8</v>
      </c>
      <c r="H91" s="7">
        <v>1.1000000000000001</v>
      </c>
      <c r="I91" s="7">
        <v>0.3</v>
      </c>
    </row>
    <row r="92" spans="2:11">
      <c r="B92" s="7" t="s">
        <v>109</v>
      </c>
      <c r="C92" s="7" t="s">
        <v>106</v>
      </c>
      <c r="D92" s="7">
        <v>7.9999999999999996E-6</v>
      </c>
      <c r="E92" s="7">
        <v>3.9999999999999998E-6</v>
      </c>
      <c r="F92" s="7">
        <v>5.0000000000000004E-6</v>
      </c>
      <c r="G92" s="7">
        <v>3.9999999999999998E-6</v>
      </c>
      <c r="H92" s="7">
        <v>7.9999999999999996E-6</v>
      </c>
      <c r="I92" s="7">
        <v>1.9999999999999999E-6</v>
      </c>
    </row>
    <row r="93" spans="2:11">
      <c r="B93" s="7" t="s">
        <v>111</v>
      </c>
      <c r="C93" s="7" t="s">
        <v>106</v>
      </c>
      <c r="D93" s="7">
        <v>2.0999999999999999E-3</v>
      </c>
      <c r="E93" s="7">
        <v>1E-3</v>
      </c>
      <c r="F93" s="7">
        <v>1.8E-3</v>
      </c>
      <c r="G93" s="7">
        <v>1.1999999999999999E-3</v>
      </c>
      <c r="H93" s="7">
        <v>1.6999999999999999E-3</v>
      </c>
      <c r="I93" s="7">
        <v>5.0000000000000001E-4</v>
      </c>
    </row>
    <row r="94" spans="2:11">
      <c r="B94" s="7" t="s">
        <v>113</v>
      </c>
      <c r="C94" s="7" t="s">
        <v>106</v>
      </c>
      <c r="D94" s="7">
        <v>4.0000000000000003E-5</v>
      </c>
      <c r="E94" s="7">
        <v>2.0000000000000002E-5</v>
      </c>
      <c r="F94" s="7">
        <v>3.0000000000000001E-5</v>
      </c>
      <c r="G94" s="7">
        <v>2.0000000000000002E-5</v>
      </c>
      <c r="H94" s="7">
        <v>3.0000000000000001E-5</v>
      </c>
      <c r="I94" s="7">
        <v>1.0000000000000001E-5</v>
      </c>
    </row>
    <row r="95" spans="2:11">
      <c r="B95" s="7" t="s">
        <v>115</v>
      </c>
      <c r="C95" s="7" t="s">
        <v>106</v>
      </c>
      <c r="D95" s="7">
        <v>4.0000000000000003E-5</v>
      </c>
      <c r="E95" s="7">
        <v>2.0000000000000002E-5</v>
      </c>
      <c r="F95" s="7">
        <v>3.0000000000000001E-5</v>
      </c>
      <c r="G95" s="7">
        <v>2.0000000000000002E-5</v>
      </c>
      <c r="H95" s="7">
        <v>3.0000000000000001E-5</v>
      </c>
      <c r="I95" s="7">
        <v>1.0000000000000001E-5</v>
      </c>
    </row>
    <row r="96" spans="2:11">
      <c r="B96" s="26" t="s">
        <v>117</v>
      </c>
      <c r="C96" s="26" t="s">
        <v>67</v>
      </c>
      <c r="D96" s="60">
        <v>2018</v>
      </c>
      <c r="E96" s="60">
        <v>2017</v>
      </c>
      <c r="F96" s="60">
        <v>2016</v>
      </c>
      <c r="G96" s="61">
        <v>2015</v>
      </c>
      <c r="H96" s="61">
        <v>2014</v>
      </c>
      <c r="I96" s="61">
        <v>2013</v>
      </c>
    </row>
    <row r="97" spans="1:11">
      <c r="B97" s="7" t="s">
        <v>119</v>
      </c>
      <c r="C97" s="7" t="s">
        <v>120</v>
      </c>
      <c r="D97" s="7">
        <v>5.9999999999999995E-4</v>
      </c>
      <c r="E97" s="7">
        <v>5.0000000000000001E-4</v>
      </c>
      <c r="F97" s="7">
        <v>5.9999999999999995E-4</v>
      </c>
      <c r="G97" s="7">
        <v>6.9999999999999999E-4</v>
      </c>
      <c r="H97" s="7">
        <v>8.0000000000000004E-4</v>
      </c>
      <c r="I97" s="7">
        <v>6.9999999999999999E-4</v>
      </c>
    </row>
    <row r="98" spans="1:11">
      <c r="B98" s="7" t="s">
        <v>122</v>
      </c>
      <c r="C98" s="7" t="s">
        <v>120</v>
      </c>
      <c r="D98" s="7" t="s">
        <v>125</v>
      </c>
      <c r="G98" s="7" t="s">
        <v>143</v>
      </c>
      <c r="H98" s="7" t="s">
        <v>143</v>
      </c>
      <c r="I98" s="7" t="s">
        <v>143</v>
      </c>
    </row>
    <row r="99" spans="1:11">
      <c r="B99" s="7" t="s">
        <v>124</v>
      </c>
      <c r="C99" s="7" t="s">
        <v>120</v>
      </c>
      <c r="D99" s="7">
        <v>0</v>
      </c>
      <c r="E99" s="7">
        <v>0</v>
      </c>
      <c r="F99" s="7">
        <v>1E-4</v>
      </c>
      <c r="G99" s="7" t="s">
        <v>149</v>
      </c>
      <c r="H99" s="7" t="s">
        <v>149</v>
      </c>
      <c r="I99" s="7" t="s">
        <v>149</v>
      </c>
    </row>
    <row r="100" spans="1:11">
      <c r="B100" s="7" t="s">
        <v>127</v>
      </c>
      <c r="C100" s="7" t="s">
        <v>120</v>
      </c>
      <c r="D100" s="7">
        <v>5.9999999999999995E-4</v>
      </c>
      <c r="E100" s="7">
        <v>5.0000000000000001E-4</v>
      </c>
      <c r="F100" s="7">
        <v>5.0000000000000001E-4</v>
      </c>
      <c r="G100" s="7">
        <v>6.9999999999999999E-4</v>
      </c>
      <c r="H100" s="7">
        <v>8.0000000000000004E-4</v>
      </c>
      <c r="I100" s="7">
        <v>6.9999999999999999E-4</v>
      </c>
    </row>
    <row r="101" spans="1:11">
      <c r="B101" s="7" t="s">
        <v>129</v>
      </c>
      <c r="C101" s="7" t="s">
        <v>120</v>
      </c>
      <c r="D101" s="7">
        <v>0</v>
      </c>
      <c r="E101" s="7">
        <v>0</v>
      </c>
      <c r="F101" s="7">
        <v>0</v>
      </c>
      <c r="G101" s="7">
        <v>0</v>
      </c>
      <c r="H101" s="7">
        <v>0</v>
      </c>
      <c r="I101" s="7">
        <v>0</v>
      </c>
    </row>
    <row r="102" spans="1:11">
      <c r="B102" s="7" t="s">
        <v>132</v>
      </c>
      <c r="C102" s="7" t="s">
        <v>120</v>
      </c>
      <c r="D102" s="7">
        <v>0</v>
      </c>
      <c r="E102" s="7">
        <v>0</v>
      </c>
      <c r="F102" s="7">
        <v>0</v>
      </c>
      <c r="G102" s="7">
        <v>0</v>
      </c>
      <c r="H102" s="7">
        <v>0</v>
      </c>
      <c r="I102" s="7">
        <v>0</v>
      </c>
    </row>
    <row r="103" spans="1:11">
      <c r="B103" s="7" t="s">
        <v>133</v>
      </c>
      <c r="C103" s="7" t="s">
        <v>120</v>
      </c>
      <c r="D103" s="7" t="s">
        <v>143</v>
      </c>
      <c r="E103" s="7" t="s">
        <v>143</v>
      </c>
      <c r="F103" s="7" t="s">
        <v>143</v>
      </c>
      <c r="G103" s="7" t="s">
        <v>143</v>
      </c>
      <c r="H103" s="7" t="s">
        <v>143</v>
      </c>
      <c r="I103" s="7" t="s">
        <v>143</v>
      </c>
    </row>
    <row r="104" spans="1:11">
      <c r="B104" s="7" t="s">
        <v>134</v>
      </c>
      <c r="C104" s="7" t="s">
        <v>120</v>
      </c>
      <c r="D104" s="7" t="s">
        <v>143</v>
      </c>
      <c r="E104" s="7" t="s">
        <v>143</v>
      </c>
      <c r="F104" s="7" t="s">
        <v>143</v>
      </c>
      <c r="G104" s="7" t="s">
        <v>143</v>
      </c>
      <c r="H104" s="7" t="s">
        <v>143</v>
      </c>
      <c r="I104" s="7" t="s">
        <v>143</v>
      </c>
    </row>
    <row r="105" spans="1:11">
      <c r="B105" s="7" t="s">
        <v>135</v>
      </c>
      <c r="C105" s="7" t="s">
        <v>120</v>
      </c>
      <c r="D105" s="7">
        <v>0</v>
      </c>
      <c r="E105" s="7">
        <v>0</v>
      </c>
      <c r="F105" s="7">
        <v>0</v>
      </c>
      <c r="G105" s="7">
        <v>0</v>
      </c>
      <c r="H105" s="7">
        <v>0</v>
      </c>
      <c r="I105" s="7">
        <v>0</v>
      </c>
    </row>
    <row r="108" spans="1:11" ht="21">
      <c r="A108" s="70" t="s">
        <v>150</v>
      </c>
    </row>
    <row r="109" spans="1:11" ht="15.75">
      <c r="B109" s="58" t="s">
        <v>151</v>
      </c>
      <c r="D109" s="7" t="s">
        <v>88</v>
      </c>
      <c r="G109" s="59" t="s">
        <v>89</v>
      </c>
      <c r="K109" s="26" t="s">
        <v>137</v>
      </c>
    </row>
    <row r="110" spans="1:11">
      <c r="B110" s="26" t="s">
        <v>91</v>
      </c>
      <c r="C110" s="26" t="s">
        <v>67</v>
      </c>
      <c r="D110" s="60">
        <v>2018</v>
      </c>
      <c r="E110" s="60">
        <v>2017</v>
      </c>
      <c r="F110" s="60">
        <v>2016</v>
      </c>
      <c r="G110" s="61">
        <v>2015</v>
      </c>
      <c r="H110" s="61">
        <v>2014</v>
      </c>
      <c r="I110" s="61">
        <v>2013</v>
      </c>
      <c r="K110" s="7" t="s">
        <v>152</v>
      </c>
    </row>
    <row r="111" spans="1:11">
      <c r="B111" s="7" t="s">
        <v>153</v>
      </c>
      <c r="C111" s="7" t="s">
        <v>95</v>
      </c>
      <c r="D111" s="7">
        <v>1262</v>
      </c>
      <c r="E111" s="7">
        <v>1321</v>
      </c>
      <c r="F111" s="7">
        <v>1365</v>
      </c>
      <c r="G111" s="7">
        <v>1411</v>
      </c>
      <c r="H111" s="7">
        <v>1467</v>
      </c>
      <c r="I111" s="7">
        <v>1351</v>
      </c>
      <c r="K111" s="7" t="s">
        <v>154</v>
      </c>
    </row>
    <row r="112" spans="1:11">
      <c r="B112" s="7" t="s">
        <v>153</v>
      </c>
      <c r="C112" s="7" t="s">
        <v>155</v>
      </c>
      <c r="D112" s="65">
        <v>3.5999999999999997E-2</v>
      </c>
      <c r="E112" s="65">
        <v>3.7999999999999999E-2</v>
      </c>
      <c r="F112" s="65">
        <v>3.9E-2</v>
      </c>
      <c r="G112" s="65">
        <v>4.1000000000000002E-2</v>
      </c>
      <c r="H112" s="65">
        <v>4.2999999999999997E-2</v>
      </c>
      <c r="I112" s="65">
        <v>4.1000000000000002E-2</v>
      </c>
      <c r="K112" s="7" t="s">
        <v>156</v>
      </c>
    </row>
    <row r="113" spans="2:13">
      <c r="B113" s="7" t="s">
        <v>157</v>
      </c>
      <c r="C113" s="7" t="s">
        <v>95</v>
      </c>
      <c r="D113" s="7">
        <v>17</v>
      </c>
      <c r="E113" s="7">
        <v>18</v>
      </c>
      <c r="F113" s="7">
        <v>18</v>
      </c>
      <c r="G113" s="7">
        <v>19</v>
      </c>
      <c r="H113" s="7">
        <v>20</v>
      </c>
      <c r="I113" s="62">
        <v>20</v>
      </c>
      <c r="K113" s="7" t="s">
        <v>158</v>
      </c>
    </row>
    <row r="114" spans="2:13">
      <c r="B114" s="7" t="s">
        <v>159</v>
      </c>
      <c r="C114" s="7" t="s">
        <v>98</v>
      </c>
      <c r="D114" s="7">
        <v>1032</v>
      </c>
      <c r="E114" s="7">
        <v>1059</v>
      </c>
      <c r="F114" s="7">
        <v>1068</v>
      </c>
      <c r="G114" s="63">
        <v>1045</v>
      </c>
      <c r="H114" s="63">
        <v>1086</v>
      </c>
      <c r="I114" s="63">
        <v>1076</v>
      </c>
    </row>
    <row r="115" spans="2:13">
      <c r="B115" s="7" t="s">
        <v>160</v>
      </c>
      <c r="C115" s="7" t="s">
        <v>103</v>
      </c>
      <c r="D115" s="7">
        <v>262</v>
      </c>
      <c r="E115" s="7">
        <v>262</v>
      </c>
      <c r="F115" s="7">
        <v>224</v>
      </c>
      <c r="G115" s="7">
        <v>293</v>
      </c>
      <c r="H115" s="7">
        <v>386</v>
      </c>
      <c r="I115" s="7">
        <v>239</v>
      </c>
    </row>
    <row r="116" spans="2:13">
      <c r="B116" s="26" t="s">
        <v>104</v>
      </c>
      <c r="C116" s="26" t="s">
        <v>67</v>
      </c>
      <c r="D116" s="60"/>
      <c r="E116" s="60"/>
      <c r="F116" s="60"/>
      <c r="G116" s="61"/>
      <c r="H116" s="61"/>
      <c r="I116" s="61"/>
      <c r="M116" s="26" t="s">
        <v>161</v>
      </c>
    </row>
    <row r="117" spans="2:13">
      <c r="B117" s="7" t="s">
        <v>105</v>
      </c>
      <c r="C117" s="7" t="s">
        <v>106</v>
      </c>
      <c r="D117" s="7">
        <v>42</v>
      </c>
      <c r="E117" s="7">
        <v>37</v>
      </c>
      <c r="F117" s="7">
        <v>31</v>
      </c>
      <c r="G117" s="7">
        <v>33</v>
      </c>
      <c r="H117" s="7">
        <v>43</v>
      </c>
      <c r="I117" s="7">
        <v>47</v>
      </c>
    </row>
    <row r="118" spans="2:13">
      <c r="B118" s="7" t="s">
        <v>107</v>
      </c>
      <c r="C118" s="7" t="s">
        <v>106</v>
      </c>
      <c r="D118" s="7">
        <v>3</v>
      </c>
      <c r="E118" s="7">
        <v>3</v>
      </c>
      <c r="F118" s="7">
        <v>3</v>
      </c>
      <c r="G118" s="7">
        <v>3</v>
      </c>
      <c r="H118" s="7">
        <v>4</v>
      </c>
      <c r="I118" s="7">
        <v>3</v>
      </c>
    </row>
    <row r="119" spans="2:13">
      <c r="B119" s="7" t="s">
        <v>162</v>
      </c>
      <c r="C119" s="7" t="s">
        <v>106</v>
      </c>
      <c r="D119" s="7">
        <v>37</v>
      </c>
      <c r="E119" s="7">
        <v>28</v>
      </c>
      <c r="F119" s="7">
        <v>27</v>
      </c>
      <c r="G119" s="7">
        <v>29</v>
      </c>
      <c r="H119" s="7">
        <v>36</v>
      </c>
      <c r="I119" s="7">
        <v>42</v>
      </c>
    </row>
    <row r="120" spans="2:13">
      <c r="B120" s="26" t="s">
        <v>117</v>
      </c>
      <c r="C120" s="26" t="s">
        <v>67</v>
      </c>
      <c r="D120" s="60"/>
      <c r="E120" s="60"/>
      <c r="F120" s="60"/>
      <c r="G120" s="61"/>
      <c r="H120" s="61"/>
      <c r="I120" s="61"/>
    </row>
    <row r="121" spans="2:13">
      <c r="B121" s="7" t="s">
        <v>119</v>
      </c>
      <c r="C121" s="7" t="s">
        <v>120</v>
      </c>
      <c r="D121" s="7">
        <v>0.05</v>
      </c>
      <c r="E121" s="7">
        <v>0.05</v>
      </c>
      <c r="F121" s="7">
        <v>0.05</v>
      </c>
      <c r="G121" s="7">
        <v>0.06</v>
      </c>
      <c r="H121" s="7">
        <v>0.05</v>
      </c>
      <c r="I121" s="7">
        <v>0.06</v>
      </c>
    </row>
    <row r="122" spans="2:13">
      <c r="B122" s="7" t="s">
        <v>122</v>
      </c>
      <c r="C122" s="7" t="s">
        <v>120</v>
      </c>
      <c r="D122" s="7" t="s">
        <v>125</v>
      </c>
      <c r="G122" s="7" t="s">
        <v>143</v>
      </c>
      <c r="H122" s="7" t="s">
        <v>143</v>
      </c>
      <c r="I122" s="7" t="s">
        <v>143</v>
      </c>
    </row>
    <row r="123" spans="2:13">
      <c r="B123" s="7" t="s">
        <v>163</v>
      </c>
      <c r="C123" s="7" t="s">
        <v>120</v>
      </c>
      <c r="D123" s="7">
        <v>0</v>
      </c>
      <c r="E123" s="7">
        <v>0</v>
      </c>
      <c r="F123" s="7">
        <v>0</v>
      </c>
      <c r="G123" s="7">
        <v>0</v>
      </c>
      <c r="H123" s="7">
        <v>0</v>
      </c>
      <c r="I123" s="7">
        <v>0</v>
      </c>
    </row>
    <row r="124" spans="2:13">
      <c r="B124" s="7" t="s">
        <v>127</v>
      </c>
      <c r="C124" s="7" t="s">
        <v>120</v>
      </c>
      <c r="D124" s="7">
        <v>0.05</v>
      </c>
      <c r="E124" s="7">
        <v>0.05</v>
      </c>
      <c r="F124" s="7">
        <v>0.05</v>
      </c>
      <c r="G124" s="7">
        <v>0.06</v>
      </c>
      <c r="H124" s="7">
        <v>0.05</v>
      </c>
      <c r="I124" s="7">
        <v>0.06</v>
      </c>
    </row>
    <row r="125" spans="2:13">
      <c r="B125" s="7" t="s">
        <v>129</v>
      </c>
      <c r="C125" s="7" t="s">
        <v>120</v>
      </c>
      <c r="D125" s="7">
        <v>1E-3</v>
      </c>
      <c r="E125" s="7">
        <v>1E-3</v>
      </c>
      <c r="F125" s="7">
        <v>4.0000000000000001E-3</v>
      </c>
      <c r="G125" s="7">
        <v>3.0000000000000001E-3</v>
      </c>
      <c r="H125" s="7">
        <v>3.0000000000000001E-3</v>
      </c>
      <c r="I125" s="7">
        <v>3.0000000000000001E-3</v>
      </c>
    </row>
    <row r="126" spans="2:13">
      <c r="B126" s="7" t="s">
        <v>132</v>
      </c>
      <c r="C126" s="7" t="s">
        <v>120</v>
      </c>
      <c r="D126" s="7">
        <v>1E-3</v>
      </c>
      <c r="E126" s="7">
        <v>1E-3</v>
      </c>
      <c r="F126" s="7">
        <v>4.0000000000000001E-3</v>
      </c>
      <c r="G126" s="7">
        <v>3.0000000000000001E-3</v>
      </c>
      <c r="H126" s="7">
        <v>3.0000000000000001E-3</v>
      </c>
      <c r="I126" s="7">
        <v>3.0000000000000001E-3</v>
      </c>
    </row>
    <row r="127" spans="2:13">
      <c r="B127" s="7" t="s">
        <v>133</v>
      </c>
      <c r="C127" s="7" t="s">
        <v>120</v>
      </c>
      <c r="D127" s="7" t="s">
        <v>125</v>
      </c>
    </row>
    <row r="128" spans="2:13">
      <c r="B128" s="7" t="s">
        <v>134</v>
      </c>
      <c r="C128" s="7" t="s">
        <v>120</v>
      </c>
      <c r="D128" s="7" t="s">
        <v>125</v>
      </c>
    </row>
    <row r="129" spans="2:4">
      <c r="B129" s="7" t="s">
        <v>164</v>
      </c>
      <c r="C129" s="7" t="s">
        <v>120</v>
      </c>
      <c r="D129" s="7" t="s">
        <v>125</v>
      </c>
    </row>
    <row r="132" spans="2:4">
      <c r="B132" s="26" t="s">
        <v>165</v>
      </c>
    </row>
    <row r="148" spans="2:10">
      <c r="B148" s="26" t="s">
        <v>166</v>
      </c>
      <c r="J148" s="26" t="s">
        <v>167</v>
      </c>
    </row>
    <row r="179" spans="2:2">
      <c r="B179" s="26" t="s">
        <v>168</v>
      </c>
    </row>
  </sheetData>
  <phoneticPr fontId="11" type="noConversion"/>
  <hyperlinks>
    <hyperlink ref="I25"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1"/>
  <sheetViews>
    <sheetView topLeftCell="A13" zoomScaleNormal="115" workbookViewId="0">
      <selection activeCell="D10" sqref="D10"/>
    </sheetView>
  </sheetViews>
  <sheetFormatPr defaultRowHeight="15"/>
  <cols>
    <col min="1" max="1" width="17.5703125" customWidth="1"/>
    <col min="2" max="2" width="11.140625" customWidth="1"/>
    <col min="3" max="3" width="28.28515625" customWidth="1"/>
    <col min="4" max="4" width="13.85546875" customWidth="1"/>
    <col min="5" max="5" width="15.5703125" customWidth="1"/>
    <col min="7" max="7" width="49.140625" customWidth="1"/>
  </cols>
  <sheetData>
    <row r="1" spans="1:21" ht="18.75">
      <c r="A1" s="66" t="s">
        <v>169</v>
      </c>
      <c r="M1" s="26" t="s">
        <v>170</v>
      </c>
    </row>
    <row r="2" spans="1:21">
      <c r="A2" s="26"/>
      <c r="M2" s="26" t="s">
        <v>171</v>
      </c>
      <c r="O2">
        <v>2014</v>
      </c>
      <c r="U2" s="26" t="s">
        <v>172</v>
      </c>
    </row>
    <row r="3" spans="1:21">
      <c r="A3" s="26" t="s">
        <v>173</v>
      </c>
      <c r="B3" s="26" t="s">
        <v>174</v>
      </c>
      <c r="C3" s="26" t="s">
        <v>175</v>
      </c>
      <c r="D3" s="39" t="s">
        <v>176</v>
      </c>
      <c r="E3" s="26" t="s">
        <v>177</v>
      </c>
      <c r="F3" s="26" t="s">
        <v>178</v>
      </c>
      <c r="G3" s="26" t="s">
        <v>179</v>
      </c>
    </row>
    <row r="4" spans="1:21">
      <c r="B4" t="s">
        <v>180</v>
      </c>
    </row>
    <row r="5" spans="1:21" ht="20.100000000000001" customHeight="1">
      <c r="B5" s="26" t="s">
        <v>181</v>
      </c>
      <c r="D5" s="26">
        <f>SUM(D6:D10)</f>
        <v>2555</v>
      </c>
      <c r="E5" s="40"/>
      <c r="G5" s="40"/>
    </row>
    <row r="6" spans="1:21" ht="26.45" customHeight="1">
      <c r="C6" t="s">
        <v>182</v>
      </c>
      <c r="D6">
        <f>250</f>
        <v>250</v>
      </c>
      <c r="E6" s="40">
        <v>1984</v>
      </c>
      <c r="G6" s="40" t="s">
        <v>183</v>
      </c>
    </row>
    <row r="7" spans="1:21" ht="17.100000000000001" customHeight="1">
      <c r="C7" t="s">
        <v>184</v>
      </c>
      <c r="D7">
        <f>350*3</f>
        <v>1050</v>
      </c>
      <c r="E7" s="40">
        <v>1991</v>
      </c>
      <c r="G7" s="40" t="s">
        <v>185</v>
      </c>
    </row>
    <row r="8" spans="1:21" ht="17.100000000000001" customHeight="1">
      <c r="C8" t="s">
        <v>184</v>
      </c>
      <c r="D8">
        <f>350</f>
        <v>350</v>
      </c>
      <c r="E8" s="40">
        <v>1995</v>
      </c>
      <c r="G8" s="40"/>
    </row>
    <row r="9" spans="1:21" ht="17.100000000000001" customHeight="1">
      <c r="C9" t="s">
        <v>184</v>
      </c>
      <c r="D9">
        <f>350</f>
        <v>350</v>
      </c>
      <c r="E9" s="40">
        <v>1997</v>
      </c>
      <c r="G9" s="40"/>
    </row>
    <row r="10" spans="1:21" ht="29.45" customHeight="1">
      <c r="C10" s="40" t="s">
        <v>186</v>
      </c>
      <c r="D10">
        <v>555</v>
      </c>
      <c r="E10">
        <v>1991</v>
      </c>
      <c r="G10" t="s">
        <v>187</v>
      </c>
    </row>
    <row r="11" spans="1:21" ht="17.100000000000001" customHeight="1">
      <c r="B11" s="26" t="s">
        <v>37</v>
      </c>
      <c r="D11" s="26">
        <f>SUM(D12:D13)</f>
        <v>680</v>
      </c>
      <c r="E11" s="40"/>
      <c r="G11" s="40"/>
    </row>
    <row r="12" spans="1:21">
      <c r="C12" t="s">
        <v>188</v>
      </c>
      <c r="D12">
        <v>335</v>
      </c>
      <c r="E12">
        <v>2006</v>
      </c>
      <c r="G12" t="s">
        <v>189</v>
      </c>
    </row>
    <row r="13" spans="1:21">
      <c r="C13" t="s">
        <v>188</v>
      </c>
      <c r="D13">
        <v>345</v>
      </c>
      <c r="E13">
        <v>2002</v>
      </c>
      <c r="G13" t="s">
        <v>190</v>
      </c>
    </row>
    <row r="14" spans="1:21">
      <c r="B14" s="26" t="s">
        <v>191</v>
      </c>
      <c r="D14" s="26">
        <f>SUM(D15:D17)</f>
        <v>1.8</v>
      </c>
    </row>
    <row r="15" spans="1:21">
      <c r="C15" t="s">
        <v>192</v>
      </c>
      <c r="D15">
        <v>0.55000000000000004</v>
      </c>
      <c r="E15">
        <v>2006</v>
      </c>
      <c r="G15" t="s">
        <v>193</v>
      </c>
    </row>
    <row r="16" spans="1:21">
      <c r="C16" t="s">
        <v>194</v>
      </c>
      <c r="D16">
        <v>0.45</v>
      </c>
      <c r="E16">
        <v>2013</v>
      </c>
      <c r="G16" t="s">
        <v>195</v>
      </c>
    </row>
    <row r="17" spans="1:13">
      <c r="C17" t="s">
        <v>196</v>
      </c>
      <c r="D17">
        <v>0.8</v>
      </c>
      <c r="E17">
        <v>2006.2</v>
      </c>
      <c r="G17" t="s">
        <v>197</v>
      </c>
    </row>
    <row r="18" spans="1:13">
      <c r="B18" s="26" t="s">
        <v>198</v>
      </c>
      <c r="C18" t="s">
        <v>199</v>
      </c>
      <c r="D18">
        <v>3737</v>
      </c>
    </row>
    <row r="19" spans="1:13">
      <c r="C19" t="s">
        <v>200</v>
      </c>
      <c r="D19" s="26">
        <v>3487</v>
      </c>
      <c r="G19" t="s">
        <v>201</v>
      </c>
    </row>
    <row r="20" spans="1:13">
      <c r="C20" t="s">
        <v>202</v>
      </c>
      <c r="D20">
        <f>D18-D19</f>
        <v>250</v>
      </c>
      <c r="G20" t="s">
        <v>203</v>
      </c>
    </row>
    <row r="21" spans="1:13">
      <c r="B21" s="26" t="s">
        <v>204</v>
      </c>
    </row>
    <row r="22" spans="1:13">
      <c r="C22" t="s">
        <v>205</v>
      </c>
      <c r="D22" s="41">
        <v>0.34</v>
      </c>
      <c r="G22" t="s">
        <v>206</v>
      </c>
    </row>
    <row r="23" spans="1:13">
      <c r="C23" t="s">
        <v>207</v>
      </c>
      <c r="D23">
        <f>(D11+D10)/D19</f>
        <v>0.35417264123888731</v>
      </c>
      <c r="G23" t="s">
        <v>208</v>
      </c>
    </row>
    <row r="24" spans="1:13">
      <c r="A24" s="26" t="s">
        <v>209</v>
      </c>
      <c r="B24" s="26" t="s">
        <v>174</v>
      </c>
      <c r="C24" s="26" t="s">
        <v>175</v>
      </c>
      <c r="D24" s="39" t="s">
        <v>176</v>
      </c>
      <c r="E24" s="26" t="s">
        <v>177</v>
      </c>
      <c r="F24" s="26" t="s">
        <v>178</v>
      </c>
      <c r="G24" s="26" t="s">
        <v>179</v>
      </c>
      <c r="M24" s="26" t="s">
        <v>172</v>
      </c>
    </row>
    <row r="25" spans="1:13">
      <c r="C25" t="s">
        <v>210</v>
      </c>
      <c r="D25">
        <v>350</v>
      </c>
      <c r="E25">
        <v>2020</v>
      </c>
      <c r="G25" t="s">
        <v>211</v>
      </c>
      <c r="M25" s="26" t="s">
        <v>172</v>
      </c>
    </row>
    <row r="26" spans="1:13">
      <c r="C26" t="s">
        <v>212</v>
      </c>
      <c r="D26">
        <v>350</v>
      </c>
      <c r="E26">
        <v>2022</v>
      </c>
      <c r="G26" t="s">
        <v>213</v>
      </c>
    </row>
    <row r="27" spans="1:13">
      <c r="A27" s="26" t="s">
        <v>214</v>
      </c>
      <c r="B27" s="26" t="s">
        <v>174</v>
      </c>
      <c r="C27" s="26" t="s">
        <v>175</v>
      </c>
      <c r="D27" s="39" t="s">
        <v>176</v>
      </c>
      <c r="E27" s="26" t="s">
        <v>177</v>
      </c>
      <c r="F27" s="26" t="s">
        <v>178</v>
      </c>
      <c r="G27" s="26" t="s">
        <v>179</v>
      </c>
    </row>
    <row r="28" spans="1:13">
      <c r="C28" t="s">
        <v>215</v>
      </c>
      <c r="D28">
        <v>350</v>
      </c>
      <c r="E28">
        <v>2023</v>
      </c>
      <c r="G28" t="s">
        <v>216</v>
      </c>
      <c r="M28" s="26" t="s">
        <v>172</v>
      </c>
    </row>
    <row r="30" spans="1:13">
      <c r="A30" s="26" t="s">
        <v>217</v>
      </c>
    </row>
    <row r="31" spans="1:13">
      <c r="B31" t="s">
        <v>218</v>
      </c>
    </row>
  </sheetData>
  <phoneticPr fontId="1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J17" sqref="J17"/>
    </sheetView>
  </sheetViews>
  <sheetFormatPr defaultRowHeight="15"/>
  <cols>
    <col min="2" max="3" width="11.42578125" customWidth="1"/>
    <col min="4" max="4" width="14.140625" customWidth="1"/>
    <col min="8" max="8" width="18.5703125" customWidth="1"/>
    <col min="9" max="9" width="6.85546875" customWidth="1"/>
  </cols>
  <sheetData>
    <row r="1" spans="1:11">
      <c r="A1" s="74" t="s">
        <v>219</v>
      </c>
      <c r="B1" s="76" t="s">
        <v>220</v>
      </c>
      <c r="C1" s="76"/>
      <c r="D1" s="76"/>
      <c r="E1" s="76"/>
      <c r="F1" s="76"/>
      <c r="H1" s="75" t="s">
        <v>221</v>
      </c>
      <c r="I1" s="75"/>
      <c r="K1" s="26" t="s">
        <v>108</v>
      </c>
    </row>
    <row r="2" spans="1:11">
      <c r="A2" s="74"/>
      <c r="B2" t="s">
        <v>222</v>
      </c>
      <c r="C2" t="s">
        <v>223</v>
      </c>
      <c r="D2" t="s">
        <v>224</v>
      </c>
      <c r="E2" t="s">
        <v>225</v>
      </c>
      <c r="F2" t="s">
        <v>226</v>
      </c>
      <c r="H2" s="20" t="s">
        <v>222</v>
      </c>
      <c r="I2" s="20">
        <v>40</v>
      </c>
      <c r="K2" s="28" t="s">
        <v>227</v>
      </c>
    </row>
    <row r="3" spans="1:11">
      <c r="A3">
        <v>1978</v>
      </c>
      <c r="E3" s="16"/>
      <c r="H3" s="20" t="s">
        <v>224</v>
      </c>
      <c r="I3" s="20">
        <v>40</v>
      </c>
    </row>
    <row r="4" spans="1:11">
      <c r="A4">
        <v>1979</v>
      </c>
      <c r="E4" s="16"/>
      <c r="F4" s="16"/>
      <c r="H4" s="20" t="s">
        <v>228</v>
      </c>
      <c r="I4" s="20">
        <v>40</v>
      </c>
    </row>
    <row r="5" spans="1:11">
      <c r="A5">
        <v>1980</v>
      </c>
      <c r="F5" s="16">
        <f>'CLP Assets'!C6</f>
        <v>1400</v>
      </c>
    </row>
    <row r="6" spans="1:11">
      <c r="A6">
        <v>1981</v>
      </c>
      <c r="B6" s="16"/>
      <c r="C6" s="16"/>
      <c r="E6" s="16"/>
      <c r="F6" s="16"/>
      <c r="H6" s="43" t="s">
        <v>229</v>
      </c>
      <c r="I6" s="43">
        <v>40</v>
      </c>
      <c r="K6" t="s">
        <v>230</v>
      </c>
    </row>
    <row r="7" spans="1:11">
      <c r="A7">
        <v>1982</v>
      </c>
      <c r="B7" s="16"/>
      <c r="C7" s="16"/>
      <c r="E7" s="16"/>
      <c r="F7" s="16"/>
      <c r="H7" s="43" t="s">
        <v>231</v>
      </c>
      <c r="I7" s="43">
        <v>40</v>
      </c>
      <c r="K7" t="s">
        <v>232</v>
      </c>
    </row>
    <row r="8" spans="1:11">
      <c r="A8">
        <v>1983</v>
      </c>
      <c r="B8" s="16"/>
      <c r="C8" s="16"/>
      <c r="E8" s="16"/>
      <c r="F8" s="16"/>
    </row>
    <row r="9" spans="1:11">
      <c r="A9">
        <v>1984</v>
      </c>
      <c r="B9" s="16"/>
      <c r="C9" s="16"/>
      <c r="D9" s="16"/>
      <c r="E9" s="16">
        <f>'HKE Asset'!D6</f>
        <v>250</v>
      </c>
      <c r="F9" s="16"/>
    </row>
    <row r="10" spans="1:11">
      <c r="A10">
        <v>1985</v>
      </c>
      <c r="B10" s="16"/>
      <c r="C10" s="16"/>
      <c r="D10" s="16"/>
      <c r="E10" s="16"/>
      <c r="F10" s="16">
        <f>'CLP Assets'!C7</f>
        <v>2708</v>
      </c>
    </row>
    <row r="11" spans="1:11">
      <c r="A11">
        <v>1986</v>
      </c>
      <c r="B11" s="16"/>
      <c r="C11" s="16"/>
      <c r="D11" s="16"/>
      <c r="E11" s="16"/>
      <c r="F11" s="16"/>
    </row>
    <row r="12" spans="1:11">
      <c r="A12">
        <v>1987</v>
      </c>
      <c r="B12" s="16"/>
      <c r="C12" s="16"/>
      <c r="D12" s="16"/>
      <c r="E12" s="16"/>
      <c r="F12" s="16"/>
    </row>
    <row r="13" spans="1:11">
      <c r="A13">
        <v>1988</v>
      </c>
      <c r="B13" s="16"/>
      <c r="C13" s="16"/>
      <c r="D13" s="16"/>
      <c r="E13" s="16"/>
      <c r="F13" s="16"/>
    </row>
    <row r="14" spans="1:11">
      <c r="A14">
        <v>1989</v>
      </c>
      <c r="B14" s="16"/>
      <c r="C14" s="16"/>
      <c r="D14" s="16"/>
      <c r="E14" s="16"/>
      <c r="F14" s="16"/>
    </row>
    <row r="15" spans="1:11">
      <c r="A15">
        <v>1990</v>
      </c>
      <c r="B15" s="16"/>
      <c r="C15" s="16"/>
      <c r="D15" s="16"/>
      <c r="E15" s="16"/>
      <c r="F15" s="16"/>
    </row>
    <row r="16" spans="1:11">
      <c r="A16">
        <v>1991</v>
      </c>
      <c r="B16" s="16"/>
      <c r="C16" s="16">
        <f>'HKE Asset'!D10</f>
        <v>555</v>
      </c>
      <c r="E16" s="16">
        <f>'HKE Asset'!D7</f>
        <v>1050</v>
      </c>
      <c r="F16" s="16"/>
    </row>
    <row r="17" spans="1:7">
      <c r="A17">
        <v>1992</v>
      </c>
      <c r="D17" s="16">
        <f>'CLP Assets'!C9</f>
        <v>300</v>
      </c>
      <c r="E17" s="16"/>
      <c r="F17" s="16"/>
    </row>
    <row r="18" spans="1:7">
      <c r="A18">
        <v>1993</v>
      </c>
      <c r="B18" s="7"/>
      <c r="C18" s="7"/>
      <c r="D18" s="7"/>
    </row>
    <row r="19" spans="1:7">
      <c r="A19">
        <v>1994</v>
      </c>
      <c r="B19" s="7"/>
      <c r="C19" s="7"/>
      <c r="D19" s="7"/>
    </row>
    <row r="20" spans="1:7">
      <c r="A20">
        <v>1995</v>
      </c>
      <c r="D20" s="7"/>
      <c r="E20">
        <f>'HKE Asset'!D8</f>
        <v>350</v>
      </c>
    </row>
    <row r="21" spans="1:7">
      <c r="A21">
        <v>1996</v>
      </c>
      <c r="B21" s="7">
        <f>'CLP Assets'!$C$8/8</f>
        <v>312.5</v>
      </c>
      <c r="C21" s="7"/>
      <c r="D21" s="7"/>
    </row>
    <row r="22" spans="1:7">
      <c r="A22">
        <v>1997</v>
      </c>
      <c r="B22" s="7"/>
      <c r="C22" s="7"/>
      <c r="D22" s="7"/>
      <c r="E22">
        <f>'HKE Asset'!D9</f>
        <v>350</v>
      </c>
    </row>
    <row r="23" spans="1:7">
      <c r="A23">
        <v>1998</v>
      </c>
      <c r="B23" s="7">
        <f>'CLP Assets'!$C$8/8</f>
        <v>312.5</v>
      </c>
      <c r="C23" s="7"/>
      <c r="D23" s="7"/>
    </row>
    <row r="24" spans="1:7">
      <c r="A24">
        <v>1999</v>
      </c>
      <c r="B24" s="7">
        <f>'CLP Assets'!$C$8/8</f>
        <v>312.5</v>
      </c>
      <c r="C24" s="7"/>
      <c r="D24" s="7"/>
    </row>
    <row r="25" spans="1:7">
      <c r="A25">
        <v>2000</v>
      </c>
      <c r="B25" s="7">
        <f>'CLP Assets'!$C$8/8</f>
        <v>312.5</v>
      </c>
      <c r="C25" s="7"/>
      <c r="D25" s="7"/>
    </row>
    <row r="26" spans="1:7">
      <c r="A26">
        <v>2001</v>
      </c>
      <c r="B26" s="7">
        <f>'CLP Assets'!$C$8/8</f>
        <v>312.5</v>
      </c>
      <c r="C26" s="7"/>
      <c r="D26" s="7"/>
    </row>
    <row r="27" spans="1:7">
      <c r="A27">
        <v>2002</v>
      </c>
      <c r="B27" s="7"/>
      <c r="C27" s="7"/>
      <c r="D27" s="7"/>
    </row>
    <row r="28" spans="1:7">
      <c r="A28">
        <v>2003</v>
      </c>
      <c r="B28" s="7">
        <f>'CLP Assets'!$C$8/8</f>
        <v>312.5</v>
      </c>
      <c r="C28" s="7"/>
      <c r="D28" s="16"/>
      <c r="E28" s="16"/>
      <c r="F28" s="16"/>
      <c r="G28" s="1"/>
    </row>
    <row r="29" spans="1:7">
      <c r="A29">
        <v>2004</v>
      </c>
      <c r="B29" s="7">
        <f>'CLP Assets'!$C$8/8</f>
        <v>312.5</v>
      </c>
      <c r="C29" s="7"/>
      <c r="D29" s="16"/>
      <c r="E29" s="16"/>
      <c r="F29" s="16"/>
      <c r="G29" s="1"/>
    </row>
    <row r="30" spans="1:7">
      <c r="A30">
        <v>2005</v>
      </c>
      <c r="B30" s="16"/>
      <c r="C30" s="16"/>
      <c r="D30" s="16"/>
      <c r="E30" s="16"/>
      <c r="F30" s="16"/>
      <c r="G30" s="1"/>
    </row>
    <row r="31" spans="1:7">
      <c r="A31">
        <v>2006</v>
      </c>
      <c r="B31" s="7">
        <f>'CLP Assets'!$C$8/8+'HKE Asset'!D12</f>
        <v>647.5</v>
      </c>
      <c r="C31" s="7"/>
      <c r="D31" s="16"/>
      <c r="E31" s="16"/>
      <c r="F31" s="16"/>
      <c r="G31" s="1"/>
    </row>
    <row r="32" spans="1:7">
      <c r="A32">
        <v>2007</v>
      </c>
      <c r="B32" s="16"/>
      <c r="C32" s="16"/>
      <c r="D32" s="16"/>
      <c r="E32" s="16"/>
      <c r="F32" s="16"/>
      <c r="G32" s="1"/>
    </row>
    <row r="33" spans="1:6">
      <c r="A33">
        <v>2008</v>
      </c>
      <c r="B33" s="8"/>
      <c r="C33" s="8"/>
      <c r="D33" s="8"/>
      <c r="E33" s="8"/>
      <c r="F33" s="8"/>
    </row>
    <row r="34" spans="1:6">
      <c r="A34">
        <v>2009</v>
      </c>
      <c r="B34" s="8"/>
      <c r="C34" s="8"/>
      <c r="D34" s="8"/>
      <c r="E34" s="8"/>
      <c r="F34" s="8"/>
    </row>
    <row r="35" spans="1:6">
      <c r="A35">
        <v>2010</v>
      </c>
      <c r="B35" s="8">
        <f>'HKE Asset'!D13</f>
        <v>345</v>
      </c>
      <c r="C35" s="8"/>
      <c r="D35" s="8"/>
      <c r="E35" s="8"/>
      <c r="F35" s="8"/>
    </row>
    <row r="36" spans="1:6">
      <c r="A36">
        <v>2011</v>
      </c>
      <c r="B36" s="8"/>
      <c r="C36" s="8"/>
      <c r="D36" s="8"/>
      <c r="E36" s="8"/>
      <c r="F36" s="8"/>
    </row>
    <row r="37" spans="1:6">
      <c r="A37">
        <v>2012</v>
      </c>
      <c r="B37" s="8"/>
      <c r="C37" s="8"/>
      <c r="D37" s="8"/>
      <c r="E37" s="8"/>
      <c r="F37" s="8"/>
    </row>
    <row r="38" spans="1:6">
      <c r="A38">
        <v>2013</v>
      </c>
      <c r="B38" s="6"/>
      <c r="C38" s="6"/>
      <c r="D38" s="6"/>
      <c r="E38" s="6"/>
      <c r="F38" s="6"/>
    </row>
    <row r="39" spans="1:6">
      <c r="A39">
        <v>2014</v>
      </c>
      <c r="B39" s="6"/>
      <c r="C39" s="6"/>
      <c r="D39" s="8"/>
      <c r="E39" s="6"/>
      <c r="F39" s="6"/>
    </row>
    <row r="40" spans="1:6">
      <c r="A40">
        <v>2015</v>
      </c>
      <c r="B40" s="6"/>
      <c r="C40" s="6"/>
      <c r="D40" s="8"/>
      <c r="E40" s="6"/>
      <c r="F40" s="6"/>
    </row>
    <row r="41" spans="1:6">
      <c r="A41">
        <v>2016</v>
      </c>
      <c r="B41" s="6"/>
      <c r="C41" s="6"/>
      <c r="D41" s="8"/>
      <c r="E41" s="6"/>
      <c r="F41" s="6"/>
    </row>
    <row r="42" spans="1:6">
      <c r="A42">
        <v>2017</v>
      </c>
      <c r="B42" s="42"/>
      <c r="C42" s="42"/>
      <c r="D42" s="42"/>
      <c r="E42" s="42"/>
      <c r="F42" s="42"/>
    </row>
    <row r="43" spans="1:6">
      <c r="A43">
        <v>2018</v>
      </c>
      <c r="B43" s="42"/>
      <c r="C43" s="42"/>
      <c r="D43" s="42"/>
      <c r="E43" s="42"/>
      <c r="F43" s="42"/>
    </row>
    <row r="44" spans="1:6">
      <c r="A44">
        <v>2019</v>
      </c>
      <c r="B44" s="42"/>
      <c r="C44" s="42"/>
      <c r="D44" s="42"/>
      <c r="E44" s="42"/>
      <c r="F44" s="42"/>
    </row>
    <row r="45" spans="1:6">
      <c r="A45">
        <v>2020</v>
      </c>
      <c r="B45" s="42">
        <f>'CLP Assets'!C15+'HKE Asset'!D8</f>
        <v>900</v>
      </c>
      <c r="C45" s="42"/>
      <c r="D45" s="42"/>
      <c r="E45" s="42"/>
      <c r="F45" s="42"/>
    </row>
    <row r="46" spans="1:6">
      <c r="B46" s="25"/>
      <c r="C46" s="25"/>
    </row>
  </sheetData>
  <mergeCells count="3">
    <mergeCell ref="A1:A2"/>
    <mergeCell ref="H1:I1"/>
    <mergeCell ref="B1:F1"/>
  </mergeCells>
  <phoneticPr fontId="1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
  <sheetViews>
    <sheetView topLeftCell="H1" workbookViewId="0">
      <selection activeCell="U11" sqref="U11"/>
    </sheetView>
  </sheetViews>
  <sheetFormatPr defaultRowHeight="15"/>
  <cols>
    <col min="1" max="1" width="19.5703125" customWidth="1"/>
    <col min="2" max="2" width="11.42578125" customWidth="1"/>
  </cols>
  <sheetData>
    <row r="1" spans="1:36">
      <c r="A1" t="s">
        <v>219</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16" customFormat="1">
      <c r="A2" s="7" t="s">
        <v>233</v>
      </c>
      <c r="V2" s="16">
        <f>'HKE Asset'!D17</f>
        <v>0.8</v>
      </c>
    </row>
    <row r="3" spans="1:36" s="16" customFormat="1">
      <c r="A3" s="7" t="s">
        <v>234</v>
      </c>
    </row>
    <row r="7" spans="1:36">
      <c r="A7" s="20" t="s">
        <v>235</v>
      </c>
      <c r="B7" s="20">
        <v>30</v>
      </c>
    </row>
    <row r="9" spans="1:36">
      <c r="A9" t="s">
        <v>108</v>
      </c>
    </row>
    <row r="10" spans="1:36">
      <c r="A10" t="s">
        <v>236</v>
      </c>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workbookViewId="0">
      <selection activeCell="D33" sqref="D33"/>
    </sheetView>
  </sheetViews>
  <sheetFormatPr defaultColWidth="8.7109375" defaultRowHeight="15"/>
  <cols>
    <col min="1" max="1" width="6.140625" style="3" customWidth="1"/>
    <col min="2" max="2" width="23.7109375" style="3" customWidth="1"/>
    <col min="3" max="3" width="13" style="12" customWidth="1"/>
    <col min="4" max="4" width="7.140625" style="3" customWidth="1"/>
    <col min="5" max="5" width="8.7109375" style="3"/>
    <col min="6" max="6" width="20.140625" style="3" customWidth="1"/>
    <col min="7" max="16384" width="8.7109375" style="3"/>
  </cols>
  <sheetData>
    <row r="1" spans="1:9">
      <c r="A1" s="72" t="s">
        <v>219</v>
      </c>
      <c r="B1" s="9" t="s">
        <v>237</v>
      </c>
      <c r="C1" s="12" t="s">
        <v>238</v>
      </c>
      <c r="D1" s="72"/>
      <c r="E1" s="72"/>
      <c r="F1" s="10" t="s">
        <v>221</v>
      </c>
      <c r="G1" s="10">
        <v>30</v>
      </c>
      <c r="H1" s="72"/>
      <c r="I1" s="72"/>
    </row>
    <row r="2" spans="1:9">
      <c r="A2" s="72">
        <v>1986</v>
      </c>
      <c r="B2">
        <v>0</v>
      </c>
      <c r="C2" s="12">
        <f t="shared" ref="C2:C7" si="0">A2+$G$1</f>
        <v>2016</v>
      </c>
      <c r="D2" s="72"/>
      <c r="E2" s="72"/>
      <c r="F2" s="11"/>
      <c r="G2" s="11"/>
      <c r="H2" s="72"/>
      <c r="I2" s="72"/>
    </row>
    <row r="3" spans="1:9">
      <c r="A3" s="72">
        <v>1987</v>
      </c>
      <c r="B3">
        <v>0</v>
      </c>
      <c r="C3" s="12">
        <f t="shared" si="0"/>
        <v>2017</v>
      </c>
      <c r="D3" s="72"/>
      <c r="E3" s="72"/>
      <c r="F3"/>
      <c r="G3"/>
      <c r="H3"/>
      <c r="I3"/>
    </row>
    <row r="4" spans="1:9">
      <c r="A4" s="72">
        <v>1988</v>
      </c>
      <c r="B4">
        <v>0</v>
      </c>
      <c r="C4" s="12">
        <f t="shared" si="0"/>
        <v>2018</v>
      </c>
      <c r="D4" s="72"/>
      <c r="E4" s="72"/>
      <c r="F4"/>
      <c r="G4"/>
      <c r="H4"/>
      <c r="I4"/>
    </row>
    <row r="5" spans="1:9">
      <c r="A5" s="72">
        <v>1989</v>
      </c>
      <c r="B5">
        <v>0</v>
      </c>
      <c r="C5" s="12">
        <f t="shared" si="0"/>
        <v>2019</v>
      </c>
      <c r="D5" s="72"/>
      <c r="E5" s="72"/>
      <c r="F5"/>
      <c r="G5"/>
      <c r="H5"/>
      <c r="I5"/>
    </row>
    <row r="6" spans="1:9">
      <c r="A6" s="72">
        <v>1990</v>
      </c>
      <c r="B6">
        <v>0</v>
      </c>
      <c r="C6" s="12">
        <f t="shared" si="0"/>
        <v>2020</v>
      </c>
      <c r="D6" s="72"/>
      <c r="E6" s="72"/>
      <c r="F6"/>
      <c r="G6"/>
      <c r="H6"/>
      <c r="I6"/>
    </row>
    <row r="7" spans="1:9">
      <c r="A7" s="72">
        <v>1991</v>
      </c>
      <c r="B7">
        <v>0</v>
      </c>
      <c r="C7" s="12">
        <f t="shared" si="0"/>
        <v>2021</v>
      </c>
      <c r="D7" s="72"/>
      <c r="E7" s="72"/>
      <c r="F7"/>
      <c r="G7"/>
      <c r="H7"/>
      <c r="I7"/>
    </row>
    <row r="8" spans="1:9">
      <c r="A8" s="72">
        <v>1992</v>
      </c>
      <c r="B8">
        <v>0</v>
      </c>
      <c r="C8" s="12">
        <f t="shared" ref="C8:C32" si="1">A8+$G$1</f>
        <v>2022</v>
      </c>
      <c r="D8" s="72"/>
      <c r="E8" s="72"/>
      <c r="F8"/>
      <c r="G8"/>
      <c r="H8"/>
      <c r="I8"/>
    </row>
    <row r="9" spans="1:9">
      <c r="A9" s="72">
        <v>1993</v>
      </c>
      <c r="B9">
        <v>0</v>
      </c>
      <c r="C9" s="12">
        <f t="shared" si="1"/>
        <v>2023</v>
      </c>
      <c r="D9" s="72"/>
      <c r="E9" s="72"/>
      <c r="F9" s="72"/>
      <c r="G9" s="72"/>
      <c r="H9" s="72"/>
      <c r="I9" s="72"/>
    </row>
    <row r="10" spans="1:9">
      <c r="A10" s="72">
        <v>1994</v>
      </c>
      <c r="B10">
        <v>0</v>
      </c>
      <c r="C10" s="12">
        <f t="shared" si="1"/>
        <v>2024</v>
      </c>
      <c r="D10" s="72"/>
      <c r="E10" s="72"/>
      <c r="F10" s="72"/>
      <c r="G10" s="72"/>
      <c r="H10" s="72"/>
      <c r="I10" s="72"/>
    </row>
    <row r="11" spans="1:9">
      <c r="A11" s="72">
        <v>1995</v>
      </c>
      <c r="B11">
        <v>0</v>
      </c>
      <c r="C11" s="12">
        <f t="shared" si="1"/>
        <v>2025</v>
      </c>
      <c r="D11" s="72"/>
      <c r="E11" s="72"/>
      <c r="F11" s="72"/>
      <c r="G11" s="72"/>
      <c r="H11" s="72"/>
      <c r="I11" s="72"/>
    </row>
    <row r="12" spans="1:9">
      <c r="A12" s="72">
        <v>1996</v>
      </c>
      <c r="B12">
        <v>0</v>
      </c>
      <c r="C12" s="12">
        <f t="shared" si="1"/>
        <v>2026</v>
      </c>
      <c r="D12" s="72"/>
      <c r="E12" s="72"/>
      <c r="F12" s="72"/>
      <c r="G12" s="72"/>
      <c r="H12" s="72"/>
      <c r="I12" s="72"/>
    </row>
    <row r="13" spans="1:9">
      <c r="A13" s="72">
        <v>1997</v>
      </c>
      <c r="B13">
        <v>0</v>
      </c>
      <c r="C13" s="12">
        <f t="shared" si="1"/>
        <v>2027</v>
      </c>
      <c r="D13" s="72"/>
      <c r="E13" s="72"/>
      <c r="F13" s="72"/>
      <c r="G13" s="72"/>
      <c r="H13" s="72"/>
      <c r="I13" s="72"/>
    </row>
    <row r="14" spans="1:9">
      <c r="A14" s="72">
        <v>1998</v>
      </c>
      <c r="B14">
        <v>0</v>
      </c>
      <c r="C14" s="12">
        <f t="shared" si="1"/>
        <v>2028</v>
      </c>
      <c r="D14" s="72"/>
      <c r="E14" s="72"/>
      <c r="F14" s="72"/>
      <c r="G14" s="72"/>
      <c r="H14" s="72"/>
      <c r="I14" s="72"/>
    </row>
    <row r="15" spans="1:9">
      <c r="A15" s="72">
        <v>1999</v>
      </c>
      <c r="B15">
        <v>0</v>
      </c>
      <c r="C15" s="12">
        <f t="shared" si="1"/>
        <v>2029</v>
      </c>
      <c r="D15" s="72"/>
      <c r="E15" s="72"/>
      <c r="F15" s="72"/>
      <c r="G15" s="72"/>
      <c r="H15" s="72"/>
      <c r="I15" s="72"/>
    </row>
    <row r="16" spans="1:9">
      <c r="A16" s="72">
        <v>2000</v>
      </c>
      <c r="B16">
        <v>0</v>
      </c>
      <c r="C16" s="12">
        <f t="shared" si="1"/>
        <v>2030</v>
      </c>
      <c r="D16" s="72"/>
      <c r="E16" s="72"/>
      <c r="F16" s="72"/>
      <c r="G16" s="72"/>
      <c r="H16" s="72"/>
      <c r="I16" s="72"/>
    </row>
    <row r="17" spans="1:3">
      <c r="A17" s="72">
        <v>2001</v>
      </c>
      <c r="B17">
        <v>0</v>
      </c>
      <c r="C17" s="12">
        <f t="shared" si="1"/>
        <v>2031</v>
      </c>
    </row>
    <row r="18" spans="1:3">
      <c r="A18" s="72">
        <v>2002</v>
      </c>
      <c r="B18">
        <v>0</v>
      </c>
      <c r="C18" s="12">
        <f t="shared" si="1"/>
        <v>2032</v>
      </c>
    </row>
    <row r="19" spans="1:3">
      <c r="A19" s="72">
        <v>2003</v>
      </c>
      <c r="B19">
        <v>0</v>
      </c>
      <c r="C19" s="12">
        <f t="shared" si="1"/>
        <v>2033</v>
      </c>
    </row>
    <row r="20" spans="1:3">
      <c r="A20" s="72">
        <v>2004</v>
      </c>
      <c r="B20">
        <v>0</v>
      </c>
      <c r="C20" s="12">
        <f t="shared" si="1"/>
        <v>2034</v>
      </c>
    </row>
    <row r="21" spans="1:3">
      <c r="A21" s="72">
        <v>2005</v>
      </c>
      <c r="B21">
        <v>0</v>
      </c>
      <c r="C21" s="12">
        <f t="shared" si="1"/>
        <v>2035</v>
      </c>
    </row>
    <row r="22" spans="1:3">
      <c r="A22" s="72">
        <v>2006</v>
      </c>
      <c r="B22">
        <v>0</v>
      </c>
      <c r="C22" s="12">
        <f t="shared" si="1"/>
        <v>2036</v>
      </c>
    </row>
    <row r="23" spans="1:3">
      <c r="A23" s="72">
        <v>2007</v>
      </c>
      <c r="B23">
        <v>0</v>
      </c>
      <c r="C23" s="12">
        <f t="shared" si="1"/>
        <v>2037</v>
      </c>
    </row>
    <row r="24" spans="1:3">
      <c r="A24" s="72">
        <v>2008</v>
      </c>
      <c r="B24">
        <v>0</v>
      </c>
      <c r="C24" s="12">
        <f t="shared" si="1"/>
        <v>2038</v>
      </c>
    </row>
    <row r="25" spans="1:3">
      <c r="A25" s="72">
        <v>2009</v>
      </c>
      <c r="B25">
        <v>0</v>
      </c>
      <c r="C25" s="12">
        <f t="shared" si="1"/>
        <v>2039</v>
      </c>
    </row>
    <row r="26" spans="1:3">
      <c r="A26" s="72">
        <v>2010</v>
      </c>
      <c r="B26">
        <v>0</v>
      </c>
      <c r="C26" s="12">
        <f t="shared" si="1"/>
        <v>2040</v>
      </c>
    </row>
    <row r="27" spans="1:3">
      <c r="A27" s="72">
        <v>2011</v>
      </c>
      <c r="B27">
        <v>0</v>
      </c>
      <c r="C27" s="12">
        <f t="shared" si="1"/>
        <v>2041</v>
      </c>
    </row>
    <row r="28" spans="1:3">
      <c r="A28" s="72">
        <v>2012</v>
      </c>
      <c r="B28">
        <v>0</v>
      </c>
      <c r="C28" s="12">
        <f t="shared" si="1"/>
        <v>2042</v>
      </c>
    </row>
    <row r="29" spans="1:3">
      <c r="A29" s="72">
        <v>2013</v>
      </c>
      <c r="B29">
        <v>0</v>
      </c>
      <c r="C29" s="12">
        <f t="shared" si="1"/>
        <v>2043</v>
      </c>
    </row>
    <row r="30" spans="1:3">
      <c r="A30" s="72">
        <v>2014</v>
      </c>
      <c r="B30">
        <v>0</v>
      </c>
      <c r="C30" s="12">
        <f t="shared" si="1"/>
        <v>2044</v>
      </c>
    </row>
    <row r="31" spans="1:3">
      <c r="A31" s="72">
        <v>2015</v>
      </c>
      <c r="B31">
        <v>0</v>
      </c>
      <c r="C31" s="12">
        <f t="shared" si="1"/>
        <v>2045</v>
      </c>
    </row>
    <row r="32" spans="1:3">
      <c r="A32" s="72">
        <v>2016</v>
      </c>
      <c r="B32">
        <v>0</v>
      </c>
      <c r="C32" s="12">
        <f t="shared" si="1"/>
        <v>2046</v>
      </c>
    </row>
    <row r="33" spans="1:3">
      <c r="A33" s="72">
        <v>2017</v>
      </c>
      <c r="B33">
        <v>0.5</v>
      </c>
      <c r="C33" s="12">
        <f t="shared" ref="C33:C36" si="2">A33+$G$1</f>
        <v>2047</v>
      </c>
    </row>
    <row r="34" spans="1:3">
      <c r="A34" s="72">
        <v>2018</v>
      </c>
      <c r="B34">
        <v>0</v>
      </c>
      <c r="C34" s="12">
        <f t="shared" si="2"/>
        <v>2048</v>
      </c>
    </row>
    <row r="35" spans="1:3">
      <c r="A35" s="72">
        <v>2019</v>
      </c>
      <c r="B35">
        <v>0</v>
      </c>
      <c r="C35" s="12">
        <f t="shared" si="2"/>
        <v>2049</v>
      </c>
    </row>
    <row r="36" spans="1:3">
      <c r="A36" s="72">
        <v>2020</v>
      </c>
      <c r="B36">
        <v>0</v>
      </c>
      <c r="C36" s="12">
        <f t="shared" si="2"/>
        <v>2050</v>
      </c>
    </row>
  </sheetData>
  <sortState ref="A2:D26">
    <sortCondition ref="A1"/>
  </sortState>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
  <sheetViews>
    <sheetView workbookViewId="0">
      <selection activeCell="E16" sqref="E16"/>
    </sheetView>
  </sheetViews>
  <sheetFormatPr defaultColWidth="8.7109375" defaultRowHeight="15"/>
  <cols>
    <col min="1" max="1" width="32.7109375" style="3" customWidth="1"/>
    <col min="2" max="2" width="15.140625" style="3" customWidth="1"/>
    <col min="3" max="3" width="26.7109375" style="3" customWidth="1"/>
    <col min="4" max="4" width="19.28515625" style="3" customWidth="1"/>
    <col min="5" max="5" width="20.85546875" style="3" customWidth="1"/>
    <col min="6" max="6" width="11.7109375" style="3" customWidth="1"/>
    <col min="7" max="7" width="28.85546875" style="3" customWidth="1"/>
    <col min="8" max="16384" width="8.7109375" style="3"/>
  </cols>
  <sheetData>
    <row r="1" spans="1:7">
      <c r="A1" s="9" t="s">
        <v>239</v>
      </c>
      <c r="B1" s="9" t="s">
        <v>240</v>
      </c>
      <c r="C1" s="9" t="s">
        <v>241</v>
      </c>
      <c r="D1" s="9" t="s">
        <v>242</v>
      </c>
      <c r="E1" s="9" t="s">
        <v>243</v>
      </c>
      <c r="F1" s="9" t="s">
        <v>244</v>
      </c>
      <c r="G1" s="9" t="s">
        <v>238</v>
      </c>
    </row>
    <row r="2" spans="1:7">
      <c r="A2" s="72" t="s">
        <v>245</v>
      </c>
      <c r="B2" s="72" t="s">
        <v>246</v>
      </c>
      <c r="C2" s="72">
        <f>'CLP Assets'!C12</f>
        <v>1380</v>
      </c>
      <c r="D2" s="72">
        <v>1994</v>
      </c>
      <c r="E2" s="72">
        <v>40</v>
      </c>
      <c r="F2" s="72" t="s">
        <v>247</v>
      </c>
      <c r="G2" s="72"/>
    </row>
    <row r="5" spans="1:7">
      <c r="A5" s="72" t="s">
        <v>248</v>
      </c>
      <c r="B5" s="72"/>
      <c r="C5" s="72"/>
      <c r="D5" s="72"/>
      <c r="E5" s="72"/>
      <c r="F5" s="72"/>
      <c r="G5" s="72"/>
    </row>
  </sheetData>
  <phoneticPr fontId="1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
  <sheetViews>
    <sheetView workbookViewId="0"/>
  </sheetViews>
  <sheetFormatPr defaultColWidth="8.7109375" defaultRowHeight="15"/>
  <cols>
    <col min="1" max="1" width="11.85546875" style="19" customWidth="1"/>
    <col min="2" max="2" width="8.7109375" style="17"/>
    <col min="3" max="3" width="13.140625" style="17" customWidth="1"/>
    <col min="4" max="4" width="12.7109375" style="17" customWidth="1"/>
    <col min="5" max="5" width="14.42578125" style="17" customWidth="1"/>
    <col min="6" max="6" width="26.85546875" style="18" customWidth="1"/>
    <col min="7" max="7" width="8.7109375" style="17"/>
    <col min="8" max="8" width="16.5703125" style="17" customWidth="1"/>
    <col min="9" max="16384" width="8.7109375" style="17"/>
  </cols>
  <sheetData>
    <row r="1" spans="1:9" s="3" customFormat="1">
      <c r="A1" s="73" t="s">
        <v>249</v>
      </c>
      <c r="B1" s="72" t="s">
        <v>250</v>
      </c>
      <c r="C1" s="72" t="s">
        <v>176</v>
      </c>
      <c r="D1" s="72" t="s">
        <v>251</v>
      </c>
      <c r="E1" s="72" t="s">
        <v>244</v>
      </c>
      <c r="F1" s="12" t="s">
        <v>238</v>
      </c>
      <c r="G1" s="72"/>
      <c r="H1" s="10" t="s">
        <v>221</v>
      </c>
      <c r="I1" s="10">
        <v>38</v>
      </c>
    </row>
    <row r="2" spans="1:9">
      <c r="A2" s="77" t="s">
        <v>252</v>
      </c>
      <c r="B2" s="17">
        <v>1</v>
      </c>
      <c r="C2" s="17">
        <v>0</v>
      </c>
      <c r="D2" s="17">
        <v>1977</v>
      </c>
      <c r="E2" s="17" t="s">
        <v>253</v>
      </c>
      <c r="F2" s="18" t="s">
        <v>254</v>
      </c>
    </row>
    <row r="3" spans="1:9">
      <c r="A3" s="77"/>
      <c r="B3" s="17">
        <v>2</v>
      </c>
      <c r="C3" s="17">
        <v>0</v>
      </c>
      <c r="D3" s="17">
        <v>1981</v>
      </c>
      <c r="E3" s="17" t="s">
        <v>247</v>
      </c>
      <c r="F3" s="18">
        <f>D3+$I$1</f>
        <v>2019</v>
      </c>
    </row>
    <row r="4" spans="1:9">
      <c r="A4" s="77"/>
      <c r="B4" s="17">
        <v>3</v>
      </c>
      <c r="C4" s="17">
        <v>0</v>
      </c>
      <c r="D4" s="17">
        <v>1982</v>
      </c>
      <c r="E4" s="17" t="s">
        <v>247</v>
      </c>
      <c r="F4" s="18">
        <f t="shared" ref="F4:F16" si="0">D4+$I$1</f>
        <v>2020</v>
      </c>
    </row>
    <row r="5" spans="1:9">
      <c r="A5" s="77"/>
      <c r="B5" s="17">
        <v>4</v>
      </c>
      <c r="C5" s="17">
        <v>0</v>
      </c>
      <c r="D5" s="17">
        <v>1985</v>
      </c>
      <c r="E5" s="17" t="s">
        <v>247</v>
      </c>
      <c r="F5" s="18">
        <f t="shared" si="0"/>
        <v>2023</v>
      </c>
    </row>
    <row r="6" spans="1:9">
      <c r="A6" s="77"/>
      <c r="B6" s="17">
        <v>5</v>
      </c>
      <c r="C6" s="17">
        <v>0</v>
      </c>
      <c r="D6" s="17">
        <v>1986</v>
      </c>
      <c r="E6" s="17" t="s">
        <v>247</v>
      </c>
      <c r="F6" s="18">
        <f t="shared" si="0"/>
        <v>2024</v>
      </c>
    </row>
    <row r="7" spans="1:9">
      <c r="A7" s="77"/>
      <c r="B7" s="17">
        <v>6</v>
      </c>
      <c r="C7" s="17">
        <v>0</v>
      </c>
      <c r="D7" s="17">
        <v>1988</v>
      </c>
      <c r="E7" s="17" t="s">
        <v>247</v>
      </c>
      <c r="F7" s="18">
        <f t="shared" si="0"/>
        <v>2026</v>
      </c>
    </row>
    <row r="8" spans="1:9">
      <c r="A8" s="77"/>
      <c r="B8" s="17">
        <v>7</v>
      </c>
      <c r="C8" s="17">
        <v>0</v>
      </c>
      <c r="D8" s="17">
        <v>1989</v>
      </c>
      <c r="E8" s="17" t="s">
        <v>247</v>
      </c>
      <c r="F8" s="18">
        <f t="shared" si="0"/>
        <v>2027</v>
      </c>
    </row>
    <row r="9" spans="1:9">
      <c r="A9" s="77"/>
      <c r="B9" s="17">
        <v>8</v>
      </c>
      <c r="C9" s="17">
        <v>0</v>
      </c>
      <c r="D9" s="17">
        <v>1991</v>
      </c>
      <c r="E9" s="17" t="s">
        <v>247</v>
      </c>
      <c r="F9" s="18">
        <f t="shared" si="0"/>
        <v>2029</v>
      </c>
    </row>
    <row r="10" spans="1:9">
      <c r="A10" s="77"/>
      <c r="B10" s="17">
        <v>9</v>
      </c>
      <c r="C10" s="17">
        <v>0</v>
      </c>
      <c r="D10" s="17">
        <v>1991</v>
      </c>
      <c r="E10" s="17" t="s">
        <v>247</v>
      </c>
      <c r="F10" s="18">
        <f t="shared" si="0"/>
        <v>2029</v>
      </c>
    </row>
    <row r="11" spans="1:9">
      <c r="A11" s="77" t="s">
        <v>255</v>
      </c>
      <c r="B11" s="17">
        <v>1</v>
      </c>
      <c r="C11" s="17">
        <v>0</v>
      </c>
      <c r="D11" s="17">
        <v>1970</v>
      </c>
      <c r="E11" s="17" t="s">
        <v>253</v>
      </c>
      <c r="F11" s="18" t="s">
        <v>254</v>
      </c>
    </row>
    <row r="12" spans="1:9">
      <c r="A12" s="77"/>
      <c r="B12" s="17">
        <v>2</v>
      </c>
      <c r="C12" s="17">
        <v>0</v>
      </c>
      <c r="D12" s="17">
        <v>1978</v>
      </c>
      <c r="E12" s="17" t="s">
        <v>253</v>
      </c>
      <c r="F12" s="18" t="s">
        <v>254</v>
      </c>
    </row>
    <row r="13" spans="1:9">
      <c r="A13" s="77"/>
      <c r="B13" s="17">
        <v>3</v>
      </c>
      <c r="C13" s="17">
        <v>0</v>
      </c>
      <c r="D13" s="17">
        <v>1984</v>
      </c>
      <c r="E13" s="17" t="s">
        <v>247</v>
      </c>
      <c r="F13" s="18">
        <f t="shared" si="0"/>
        <v>2022</v>
      </c>
    </row>
    <row r="14" spans="1:9">
      <c r="A14" s="73" t="s">
        <v>252</v>
      </c>
      <c r="C14" s="17">
        <v>0</v>
      </c>
      <c r="D14" s="17">
        <v>2009</v>
      </c>
      <c r="E14" s="17" t="s">
        <v>247</v>
      </c>
      <c r="F14" s="18">
        <f t="shared" si="0"/>
        <v>2047</v>
      </c>
    </row>
    <row r="15" spans="1:9">
      <c r="A15" s="73" t="s">
        <v>256</v>
      </c>
      <c r="C15" s="17">
        <v>0</v>
      </c>
      <c r="D15" s="17">
        <v>2011</v>
      </c>
      <c r="E15" s="17" t="s">
        <v>247</v>
      </c>
      <c r="F15" s="18">
        <f t="shared" si="0"/>
        <v>2049</v>
      </c>
    </row>
    <row r="16" spans="1:9">
      <c r="A16" s="73" t="s">
        <v>257</v>
      </c>
      <c r="C16" s="17">
        <v>0</v>
      </c>
      <c r="D16" s="17">
        <v>2011</v>
      </c>
      <c r="E16" s="17" t="s">
        <v>247</v>
      </c>
      <c r="F16" s="18">
        <f t="shared" si="0"/>
        <v>2049</v>
      </c>
    </row>
  </sheetData>
  <mergeCells count="2">
    <mergeCell ref="A2:A10"/>
    <mergeCell ref="A11:A13"/>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7"/>
  <sheetViews>
    <sheetView workbookViewId="0">
      <selection activeCell="G18" sqref="G18"/>
    </sheetView>
  </sheetViews>
  <sheetFormatPr defaultColWidth="8.7109375" defaultRowHeight="15"/>
  <cols>
    <col min="1" max="1" width="7.140625" style="7" customWidth="1"/>
    <col min="2" max="2" width="15" style="7" customWidth="1"/>
    <col min="3" max="3" width="17.28515625" style="7" customWidth="1"/>
    <col min="4" max="4" width="8.7109375" style="7"/>
    <col min="5" max="5" width="16.42578125" style="7" customWidth="1"/>
    <col min="6" max="16384" width="8.7109375" style="7"/>
  </cols>
  <sheetData>
    <row r="1" spans="1:8">
      <c r="A1" s="7" t="s">
        <v>219</v>
      </c>
      <c r="B1" s="7" t="s">
        <v>258</v>
      </c>
      <c r="C1" s="7" t="s">
        <v>220</v>
      </c>
      <c r="E1" s="20" t="s">
        <v>235</v>
      </c>
      <c r="F1" s="20">
        <v>30</v>
      </c>
      <c r="H1" s="26" t="s">
        <v>108</v>
      </c>
    </row>
    <row r="2" spans="1:8">
      <c r="A2" s="7">
        <v>2005</v>
      </c>
      <c r="B2" s="21">
        <v>0</v>
      </c>
      <c r="H2" s="7" t="s">
        <v>259</v>
      </c>
    </row>
    <row r="3" spans="1:8">
      <c r="A3" s="7">
        <v>2006</v>
      </c>
      <c r="B3" s="21">
        <v>0</v>
      </c>
      <c r="C3" s="16">
        <f>B3-B2</f>
        <v>0</v>
      </c>
      <c r="H3" s="7" t="s">
        <v>260</v>
      </c>
    </row>
    <row r="4" spans="1:8">
      <c r="A4" s="7">
        <v>2007</v>
      </c>
      <c r="B4" s="21">
        <v>0</v>
      </c>
      <c r="C4" s="16">
        <f t="shared" ref="C4:C5" si="0">B4-B3</f>
        <v>0</v>
      </c>
      <c r="H4" s="7" t="s">
        <v>261</v>
      </c>
    </row>
    <row r="5" spans="1:8">
      <c r="A5" s="7">
        <v>2008</v>
      </c>
      <c r="B5" s="21">
        <v>0</v>
      </c>
      <c r="C5" s="16">
        <f t="shared" si="0"/>
        <v>0</v>
      </c>
    </row>
    <row r="6" spans="1:8">
      <c r="A6" s="7">
        <v>2009</v>
      </c>
      <c r="C6" s="22">
        <v>0</v>
      </c>
      <c r="H6" s="26" t="s">
        <v>262</v>
      </c>
    </row>
    <row r="7" spans="1:8">
      <c r="A7" s="7">
        <v>2010</v>
      </c>
      <c r="C7" s="22">
        <v>0</v>
      </c>
      <c r="H7" s="21" t="s">
        <v>149</v>
      </c>
    </row>
    <row r="8" spans="1:8">
      <c r="A8" s="7">
        <v>2011</v>
      </c>
      <c r="C8" s="22">
        <v>0</v>
      </c>
      <c r="H8" s="22" t="s">
        <v>149</v>
      </c>
    </row>
    <row r="9" spans="1:8">
      <c r="A9" s="7">
        <v>2012</v>
      </c>
      <c r="C9" s="22">
        <v>0</v>
      </c>
    </row>
    <row r="10" spans="1:8">
      <c r="A10" s="7">
        <v>2013</v>
      </c>
      <c r="C10" s="22">
        <v>0</v>
      </c>
    </row>
    <row r="11" spans="1:8">
      <c r="A11" s="7">
        <v>2014</v>
      </c>
      <c r="C11" s="22">
        <v>0</v>
      </c>
    </row>
    <row r="12" spans="1:8">
      <c r="A12" s="7">
        <v>2015</v>
      </c>
      <c r="C12" s="22">
        <v>0</v>
      </c>
    </row>
    <row r="13" spans="1:8">
      <c r="A13" s="7">
        <v>2016</v>
      </c>
      <c r="C13" s="22">
        <v>0</v>
      </c>
    </row>
    <row r="14" spans="1:8">
      <c r="A14" s="7">
        <v>2017</v>
      </c>
      <c r="C14" s="22">
        <v>0</v>
      </c>
    </row>
    <row r="15" spans="1:8">
      <c r="A15" s="7">
        <v>2018</v>
      </c>
      <c r="C15" s="22">
        <v>0</v>
      </c>
    </row>
    <row r="16" spans="1:8">
      <c r="A16" s="7">
        <v>2019</v>
      </c>
      <c r="C16" s="22">
        <f>'CLP Assets'!C10</f>
        <v>10</v>
      </c>
    </row>
    <row r="17" spans="1:3">
      <c r="A17" s="7">
        <v>2020</v>
      </c>
      <c r="C17" s="22">
        <v>0</v>
      </c>
    </row>
  </sheetData>
  <sortState ref="A2:C12">
    <sortCondition ref="A2"/>
  </sortState>
  <phoneticPr fontId="1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A9A45F0-2174-4651-A4AA-21A29A32DA51}"/>
</file>

<file path=customXml/itemProps2.xml><?xml version="1.0" encoding="utf-8"?>
<ds:datastoreItem xmlns:ds="http://schemas.openxmlformats.org/officeDocument/2006/customXml" ds:itemID="{F1E4517D-4D16-42D6-9794-2E3CC859BA7E}">
  <ds:schemaRefs>
    <ds:schemaRef ds:uri="http://schemas.microsoft.com/sharepoint/v3/contenttype/forms"/>
  </ds:schemaRefs>
</ds:datastoreItem>
</file>

<file path=customXml/itemProps3.xml><?xml version="1.0" encoding="utf-8"?>
<ds:datastoreItem xmlns:ds="http://schemas.openxmlformats.org/officeDocument/2006/customXml" ds:itemID="{6091D35F-3351-4929-98D7-691DD353B48B}">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CLP Assets</vt:lpstr>
      <vt:lpstr>HKE Asset</vt:lpstr>
      <vt:lpstr>Natural gas&amp;Petroleum&amp;Coal</vt:lpstr>
      <vt:lpstr>Wind</vt:lpstr>
      <vt:lpstr>Hydro</vt:lpstr>
      <vt:lpstr>Nuclear</vt:lpstr>
      <vt:lpstr>Geothermal</vt:lpstr>
      <vt:lpstr>Biomass</vt:lpstr>
      <vt:lpstr>Solar thermal </vt:lpstr>
      <vt:lpstr>Solar pv</vt:lpstr>
      <vt:lpstr>BCR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Roman Hennig</cp:lastModifiedBy>
  <cp:revision/>
  <dcterms:created xsi:type="dcterms:W3CDTF">2015-12-15T21:40:01Z</dcterms:created>
  <dcterms:modified xsi:type="dcterms:W3CDTF">2019-07-02T19:20:13Z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146</vt:lpwstr>
  </property>
</Properties>
</file>